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90" yWindow="3675" windowWidth="15195" windowHeight="5145" activeTab="1"/>
  </bookViews>
  <sheets>
    <sheet name="List_Frame_1" sheetId="1" r:id="rId1"/>
    <sheet name="Data" sheetId="5" r:id="rId2"/>
    <sheet name="BlankStandard" sheetId="6" r:id="rId3"/>
    <sheet name="FrozenSamples" sheetId="7" r:id="rId4"/>
  </sheets>
  <definedNames>
    <definedName name="_xlnm._FilterDatabase" localSheetId="1" hidden="1">Data!$A$3:$AP$140</definedName>
    <definedName name="_xlnm._FilterDatabase" localSheetId="0" hidden="1">List_Frame_1!$A$1:$Q$144</definedName>
    <definedName name="_xlnm.Print_Titles" localSheetId="3">FrozenSamples!$1:$2</definedName>
    <definedName name="_xlnm.Print_Titles" localSheetId="0">List_Frame_1!$B:$I,List_Frame_1!$1:$1</definedName>
  </definedNames>
  <calcPr calcId="145621"/>
</workbook>
</file>

<file path=xl/calcChain.xml><?xml version="1.0" encoding="utf-8"?>
<calcChain xmlns="http://schemas.openxmlformats.org/spreadsheetml/2006/main">
  <c r="S115" i="5" l="1"/>
  <c r="S7" i="5"/>
  <c r="L19" i="6"/>
  <c r="V5" i="5" l="1"/>
  <c r="W5" i="5"/>
  <c r="X5" i="5"/>
  <c r="V6" i="5"/>
  <c r="W6" i="5"/>
  <c r="X6" i="5"/>
  <c r="V7" i="5"/>
  <c r="W7" i="5"/>
  <c r="X7" i="5"/>
  <c r="V12" i="5"/>
  <c r="W12" i="5"/>
  <c r="X12" i="5"/>
  <c r="V13" i="5"/>
  <c r="W13" i="5"/>
  <c r="X13" i="5"/>
  <c r="V14" i="5"/>
  <c r="W14" i="5"/>
  <c r="X14" i="5"/>
  <c r="V15" i="5"/>
  <c r="W15" i="5"/>
  <c r="X15" i="5"/>
  <c r="V17" i="5"/>
  <c r="W17" i="5"/>
  <c r="X17" i="5"/>
  <c r="V18" i="5"/>
  <c r="W18" i="5"/>
  <c r="X18" i="5"/>
  <c r="V19" i="5"/>
  <c r="W19" i="5"/>
  <c r="X19" i="5"/>
  <c r="V20" i="5"/>
  <c r="W20" i="5"/>
  <c r="X20" i="5"/>
  <c r="V23" i="5"/>
  <c r="W23" i="5"/>
  <c r="X23" i="5"/>
  <c r="V25" i="5"/>
  <c r="W25" i="5"/>
  <c r="X25" i="5"/>
  <c r="V26" i="5"/>
  <c r="W26" i="5"/>
  <c r="X26" i="5"/>
  <c r="V24" i="5"/>
  <c r="W24" i="5"/>
  <c r="X24" i="5"/>
  <c r="V22" i="5"/>
  <c r="W22" i="5"/>
  <c r="X22" i="5"/>
  <c r="V27" i="5"/>
  <c r="W27" i="5"/>
  <c r="X27" i="5"/>
  <c r="V34" i="5"/>
  <c r="W34" i="5"/>
  <c r="X34" i="5"/>
  <c r="V37" i="5"/>
  <c r="W37" i="5"/>
  <c r="X37" i="5"/>
  <c r="V38" i="5"/>
  <c r="W38" i="5"/>
  <c r="X38" i="5"/>
  <c r="V39" i="5"/>
  <c r="W39" i="5"/>
  <c r="X39" i="5"/>
  <c r="V44" i="5"/>
  <c r="W44" i="5"/>
  <c r="X44" i="5"/>
  <c r="V43" i="5"/>
  <c r="W43" i="5"/>
  <c r="X43" i="5"/>
  <c r="V42" i="5"/>
  <c r="W42" i="5"/>
  <c r="X42" i="5"/>
  <c r="V41" i="5"/>
  <c r="W41" i="5"/>
  <c r="X41" i="5"/>
  <c r="V51" i="5"/>
  <c r="W51" i="5"/>
  <c r="X51" i="5"/>
  <c r="V50" i="5"/>
  <c r="W50" i="5"/>
  <c r="X50" i="5"/>
  <c r="V53" i="5"/>
  <c r="W53" i="5"/>
  <c r="X53" i="5"/>
  <c r="V52" i="5"/>
  <c r="W52" i="5"/>
  <c r="X52" i="5"/>
  <c r="V54" i="5"/>
  <c r="W54" i="5"/>
  <c r="X54" i="5"/>
  <c r="V55" i="5"/>
  <c r="W55" i="5"/>
  <c r="X55" i="5"/>
  <c r="V56" i="5"/>
  <c r="W56" i="5"/>
  <c r="X56" i="5"/>
  <c r="V57" i="5"/>
  <c r="W57" i="5"/>
  <c r="X57" i="5"/>
  <c r="V28" i="5"/>
  <c r="W28" i="5"/>
  <c r="X28" i="5"/>
  <c r="V21" i="5"/>
  <c r="W21" i="5"/>
  <c r="X21" i="5"/>
  <c r="V35" i="5"/>
  <c r="W35" i="5"/>
  <c r="X35" i="5"/>
  <c r="V45" i="5"/>
  <c r="W45" i="5"/>
  <c r="X45" i="5"/>
  <c r="V59" i="5"/>
  <c r="W59" i="5"/>
  <c r="X59" i="5"/>
  <c r="V60" i="5"/>
  <c r="W60" i="5"/>
  <c r="X60" i="5"/>
  <c r="V63" i="5"/>
  <c r="W63" i="5"/>
  <c r="X63" i="5"/>
  <c r="V61" i="5"/>
  <c r="W61" i="5"/>
  <c r="X61" i="5"/>
  <c r="V62" i="5"/>
  <c r="W62" i="5"/>
  <c r="X62" i="5"/>
  <c r="V64" i="5"/>
  <c r="W64" i="5"/>
  <c r="X64" i="5"/>
  <c r="V66" i="5"/>
  <c r="W66" i="5"/>
  <c r="X66" i="5"/>
  <c r="V67" i="5"/>
  <c r="W67" i="5"/>
  <c r="X67" i="5"/>
  <c r="V65" i="5"/>
  <c r="W65" i="5"/>
  <c r="X65" i="5"/>
  <c r="V68" i="5"/>
  <c r="W68" i="5"/>
  <c r="X68" i="5"/>
  <c r="V71" i="5"/>
  <c r="W71" i="5"/>
  <c r="X71" i="5"/>
  <c r="V72" i="5"/>
  <c r="W72" i="5"/>
  <c r="X72" i="5"/>
  <c r="V70" i="5"/>
  <c r="W70" i="5"/>
  <c r="X70" i="5"/>
  <c r="V69" i="5"/>
  <c r="W69" i="5"/>
  <c r="X69" i="5"/>
  <c r="V73" i="5"/>
  <c r="W73" i="5"/>
  <c r="X73" i="5"/>
  <c r="V74" i="5"/>
  <c r="W74" i="5"/>
  <c r="X74" i="5"/>
  <c r="V75" i="5"/>
  <c r="W75" i="5"/>
  <c r="X75" i="5"/>
  <c r="V76" i="5"/>
  <c r="W76" i="5"/>
  <c r="X76" i="5"/>
  <c r="V77" i="5"/>
  <c r="W77" i="5"/>
  <c r="X77" i="5"/>
  <c r="V78" i="5"/>
  <c r="W78" i="5"/>
  <c r="X78" i="5"/>
  <c r="V79" i="5"/>
  <c r="W79" i="5"/>
  <c r="X79" i="5"/>
  <c r="V80" i="5"/>
  <c r="W80" i="5"/>
  <c r="X80" i="5"/>
  <c r="V81" i="5"/>
  <c r="W81" i="5"/>
  <c r="X81" i="5"/>
  <c r="V83" i="5"/>
  <c r="W83" i="5"/>
  <c r="X83" i="5"/>
  <c r="V84" i="5"/>
  <c r="W84" i="5"/>
  <c r="X84" i="5"/>
  <c r="V82" i="5"/>
  <c r="W82" i="5"/>
  <c r="X82" i="5"/>
  <c r="V85" i="5"/>
  <c r="W85" i="5"/>
  <c r="X85" i="5"/>
  <c r="V86" i="5"/>
  <c r="W86" i="5"/>
  <c r="X86" i="5"/>
  <c r="V87" i="5"/>
  <c r="W87" i="5"/>
  <c r="X87" i="5"/>
  <c r="V88" i="5"/>
  <c r="W88" i="5"/>
  <c r="X88" i="5"/>
  <c r="V89" i="5"/>
  <c r="W89" i="5"/>
  <c r="X89" i="5"/>
  <c r="V90" i="5"/>
  <c r="W90" i="5"/>
  <c r="X90" i="5"/>
  <c r="V91" i="5"/>
  <c r="W91" i="5"/>
  <c r="X91" i="5"/>
  <c r="V92" i="5"/>
  <c r="W92" i="5"/>
  <c r="X92" i="5"/>
  <c r="V93" i="5"/>
  <c r="W93" i="5"/>
  <c r="X93" i="5"/>
  <c r="V98" i="5"/>
  <c r="W98" i="5"/>
  <c r="X98" i="5"/>
  <c r="V95" i="5"/>
  <c r="W95" i="5"/>
  <c r="X95" i="5"/>
  <c r="V94" i="5"/>
  <c r="W94" i="5"/>
  <c r="X94" i="5"/>
  <c r="V97" i="5"/>
  <c r="W97" i="5"/>
  <c r="X97" i="5"/>
  <c r="V96" i="5"/>
  <c r="W96" i="5"/>
  <c r="X96" i="5"/>
  <c r="V8" i="5"/>
  <c r="W8" i="5"/>
  <c r="X8" i="5"/>
  <c r="V10" i="5"/>
  <c r="W10" i="5"/>
  <c r="X10" i="5"/>
  <c r="V9" i="5"/>
  <c r="W9" i="5"/>
  <c r="X9" i="5"/>
  <c r="V11" i="5"/>
  <c r="W11" i="5"/>
  <c r="X11" i="5"/>
  <c r="V102" i="5"/>
  <c r="W102" i="5"/>
  <c r="X102" i="5"/>
  <c r="V99" i="5"/>
  <c r="W99" i="5"/>
  <c r="X99" i="5"/>
  <c r="V103" i="5"/>
  <c r="W103" i="5"/>
  <c r="X103" i="5"/>
  <c r="V101" i="5"/>
  <c r="W101" i="5"/>
  <c r="X101" i="5"/>
  <c r="V100" i="5"/>
  <c r="W100" i="5"/>
  <c r="X100" i="5"/>
  <c r="V16" i="5"/>
  <c r="W16" i="5"/>
  <c r="X16" i="5"/>
  <c r="V104" i="5"/>
  <c r="W104" i="5"/>
  <c r="X104" i="5"/>
  <c r="V105" i="5"/>
  <c r="W105" i="5"/>
  <c r="X105" i="5"/>
  <c r="V107" i="5"/>
  <c r="W107" i="5"/>
  <c r="X107" i="5"/>
  <c r="V106" i="5"/>
  <c r="W106" i="5"/>
  <c r="X106" i="5"/>
  <c r="V113" i="5"/>
  <c r="W113" i="5"/>
  <c r="X113" i="5"/>
  <c r="V114" i="5"/>
  <c r="W114" i="5"/>
  <c r="X114" i="5"/>
  <c r="V115" i="5"/>
  <c r="W115" i="5"/>
  <c r="X115" i="5"/>
  <c r="V119" i="5"/>
  <c r="W119" i="5"/>
  <c r="X119" i="5"/>
  <c r="V118" i="5"/>
  <c r="W118" i="5"/>
  <c r="X118" i="5"/>
  <c r="V116" i="5"/>
  <c r="W116" i="5"/>
  <c r="X116" i="5"/>
  <c r="V117" i="5"/>
  <c r="W117" i="5"/>
  <c r="X117" i="5"/>
  <c r="V120" i="5"/>
  <c r="W120" i="5"/>
  <c r="X120" i="5"/>
  <c r="V121" i="5"/>
  <c r="W121" i="5"/>
  <c r="X121" i="5"/>
  <c r="V122" i="5"/>
  <c r="W122" i="5"/>
  <c r="X122" i="5"/>
  <c r="V124" i="5"/>
  <c r="W124" i="5"/>
  <c r="X124" i="5"/>
  <c r="V123" i="5"/>
  <c r="W123" i="5"/>
  <c r="X123" i="5"/>
  <c r="V127" i="5"/>
  <c r="W127" i="5"/>
  <c r="X127" i="5"/>
  <c r="V125" i="5"/>
  <c r="W125" i="5"/>
  <c r="X125" i="5"/>
  <c r="V126" i="5"/>
  <c r="W126" i="5"/>
  <c r="X126" i="5"/>
  <c r="V36" i="5"/>
  <c r="W36" i="5"/>
  <c r="X36" i="5"/>
  <c r="V128" i="5"/>
  <c r="W128" i="5"/>
  <c r="X128" i="5"/>
  <c r="V129" i="5"/>
  <c r="W129" i="5"/>
  <c r="X129" i="5"/>
  <c r="V130" i="5"/>
  <c r="W130" i="5"/>
  <c r="X130" i="5"/>
  <c r="V131" i="5"/>
  <c r="W131" i="5"/>
  <c r="X131" i="5"/>
  <c r="V132" i="5"/>
  <c r="W132" i="5"/>
  <c r="X132" i="5"/>
  <c r="V133" i="5"/>
  <c r="W133" i="5"/>
  <c r="X133" i="5"/>
  <c r="V134" i="5"/>
  <c r="W134" i="5"/>
  <c r="X134" i="5"/>
  <c r="V135" i="5"/>
  <c r="W135" i="5"/>
  <c r="X135" i="5"/>
  <c r="V136" i="5"/>
  <c r="W136" i="5"/>
  <c r="X136" i="5"/>
  <c r="V137" i="5"/>
  <c r="W137" i="5"/>
  <c r="X137" i="5"/>
  <c r="V29" i="5"/>
  <c r="W29" i="5"/>
  <c r="X29" i="5"/>
  <c r="V30" i="5"/>
  <c r="W30" i="5"/>
  <c r="X30" i="5"/>
  <c r="V31" i="5"/>
  <c r="W31" i="5"/>
  <c r="X31" i="5"/>
  <c r="V32" i="5"/>
  <c r="W32" i="5"/>
  <c r="X32" i="5"/>
  <c r="V33" i="5"/>
  <c r="W33" i="5"/>
  <c r="X33" i="5"/>
  <c r="V138" i="5"/>
  <c r="W138" i="5"/>
  <c r="X138" i="5"/>
  <c r="V139" i="5"/>
  <c r="W139" i="5"/>
  <c r="X139" i="5"/>
  <c r="V140" i="5"/>
  <c r="W140" i="5"/>
  <c r="X140" i="5"/>
  <c r="V108" i="5"/>
  <c r="W108" i="5"/>
  <c r="X108" i="5"/>
  <c r="V109" i="5"/>
  <c r="W109" i="5"/>
  <c r="X109" i="5"/>
  <c r="V111" i="5"/>
  <c r="W111" i="5"/>
  <c r="X111" i="5"/>
  <c r="V110" i="5"/>
  <c r="W110" i="5"/>
  <c r="X110" i="5"/>
  <c r="V112" i="5"/>
  <c r="W112" i="5"/>
  <c r="X112" i="5"/>
  <c r="V40" i="5"/>
  <c r="W40" i="5"/>
  <c r="X40" i="5"/>
  <c r="V49" i="5"/>
  <c r="W49" i="5"/>
  <c r="X49" i="5"/>
  <c r="V48" i="5"/>
  <c r="W48" i="5"/>
  <c r="X48" i="5"/>
  <c r="V47" i="5"/>
  <c r="W47" i="5"/>
  <c r="X47" i="5"/>
  <c r="V46" i="5"/>
  <c r="W46" i="5"/>
  <c r="X46" i="5"/>
  <c r="X4" i="5"/>
  <c r="U46" i="5"/>
  <c r="U47" i="5"/>
  <c r="U48" i="5"/>
  <c r="U49" i="5"/>
  <c r="U40" i="5"/>
  <c r="U112" i="5"/>
  <c r="U110" i="5"/>
  <c r="U111" i="5"/>
  <c r="U109" i="5"/>
  <c r="U108" i="5"/>
  <c r="U140" i="5"/>
  <c r="U139" i="5"/>
  <c r="U138" i="5"/>
  <c r="U33" i="5"/>
  <c r="U32" i="5"/>
  <c r="U31" i="5"/>
  <c r="U30" i="5"/>
  <c r="U29" i="5"/>
  <c r="U137" i="5"/>
  <c r="U136" i="5"/>
  <c r="U135" i="5"/>
  <c r="U134" i="5"/>
  <c r="U133" i="5"/>
  <c r="U132" i="5"/>
  <c r="U131" i="5"/>
  <c r="U130" i="5"/>
  <c r="U129" i="5"/>
  <c r="U128" i="5"/>
  <c r="U36" i="5"/>
  <c r="U126" i="5"/>
  <c r="U125" i="5"/>
  <c r="U127" i="5"/>
  <c r="U123" i="5"/>
  <c r="U124" i="5"/>
  <c r="U122" i="5"/>
  <c r="U121" i="5"/>
  <c r="U120" i="5"/>
  <c r="U117" i="5"/>
  <c r="U116" i="5"/>
  <c r="U118" i="5"/>
  <c r="U119" i="5"/>
  <c r="U115" i="5"/>
  <c r="U114" i="5"/>
  <c r="U113" i="5"/>
  <c r="U106" i="5"/>
  <c r="U107" i="5"/>
  <c r="U105" i="5"/>
  <c r="U104" i="5"/>
  <c r="U16" i="5"/>
  <c r="U100" i="5"/>
  <c r="U101" i="5"/>
  <c r="U103" i="5"/>
  <c r="U99" i="5"/>
  <c r="U102" i="5"/>
  <c r="U11" i="5"/>
  <c r="U9" i="5"/>
  <c r="U10" i="5"/>
  <c r="U8" i="5"/>
  <c r="U96" i="5"/>
  <c r="U97" i="5"/>
  <c r="U94" i="5"/>
  <c r="U95" i="5"/>
  <c r="U98" i="5"/>
  <c r="U93" i="5"/>
  <c r="U92" i="5"/>
  <c r="U91" i="5"/>
  <c r="U90" i="5"/>
  <c r="U89" i="5"/>
  <c r="U88" i="5"/>
  <c r="U87" i="5"/>
  <c r="U86" i="5"/>
  <c r="U85" i="5"/>
  <c r="U82" i="5"/>
  <c r="U84" i="5"/>
  <c r="U83" i="5"/>
  <c r="U81" i="5"/>
  <c r="U80" i="5"/>
  <c r="U79" i="5"/>
  <c r="U78" i="5"/>
  <c r="U77" i="5"/>
  <c r="U76" i="5"/>
  <c r="U75" i="5"/>
  <c r="U74" i="5"/>
  <c r="U73" i="5"/>
  <c r="U69" i="5"/>
  <c r="U70" i="5"/>
  <c r="U72" i="5"/>
  <c r="U71" i="5"/>
  <c r="U68" i="5"/>
  <c r="U65" i="5"/>
  <c r="U67" i="5"/>
  <c r="U66" i="5"/>
  <c r="U64" i="5"/>
  <c r="U62" i="5"/>
  <c r="U61" i="5"/>
  <c r="U63" i="5"/>
  <c r="U60" i="5"/>
  <c r="U59" i="5"/>
  <c r="U45" i="5"/>
  <c r="U35" i="5"/>
  <c r="U21" i="5"/>
  <c r="U28" i="5"/>
  <c r="U57" i="5"/>
  <c r="U56" i="5"/>
  <c r="U55" i="5"/>
  <c r="U54" i="5"/>
  <c r="U52" i="5"/>
  <c r="U53" i="5"/>
  <c r="U50" i="5"/>
  <c r="U51" i="5"/>
  <c r="U41" i="5"/>
  <c r="U42" i="5"/>
  <c r="U43" i="5"/>
  <c r="U44" i="5"/>
  <c r="U39" i="5"/>
  <c r="U38" i="5"/>
  <c r="U37" i="5"/>
  <c r="U34" i="5"/>
  <c r="U27" i="5"/>
  <c r="U22" i="5"/>
  <c r="U24" i="5"/>
  <c r="U26" i="5"/>
  <c r="U25" i="5"/>
  <c r="U23" i="5"/>
  <c r="U20" i="5"/>
  <c r="U19" i="5"/>
  <c r="U18" i="5"/>
  <c r="U17" i="5"/>
  <c r="U15" i="5"/>
  <c r="U14" i="5"/>
  <c r="U13" i="5"/>
  <c r="U12" i="5"/>
  <c r="U7" i="5"/>
  <c r="U6" i="5"/>
  <c r="U5" i="5"/>
  <c r="U4" i="5"/>
  <c r="W4" i="5"/>
  <c r="V4" i="5"/>
  <c r="T4" i="5"/>
  <c r="T5" i="5"/>
  <c r="T6" i="5"/>
  <c r="T7" i="5"/>
  <c r="T12" i="5"/>
  <c r="T13" i="5"/>
  <c r="T14" i="5"/>
  <c r="T15" i="5"/>
  <c r="T17" i="5"/>
  <c r="T18" i="5"/>
  <c r="T19" i="5"/>
  <c r="T20" i="5"/>
  <c r="T23" i="5"/>
  <c r="T25" i="5"/>
  <c r="T26" i="5"/>
  <c r="T24" i="5"/>
  <c r="T22" i="5"/>
  <c r="T27" i="5"/>
  <c r="T34" i="5"/>
  <c r="T37" i="5"/>
  <c r="T38" i="5"/>
  <c r="T39" i="5"/>
  <c r="T44" i="5"/>
  <c r="T43" i="5"/>
  <c r="T42" i="5"/>
  <c r="T41" i="5"/>
  <c r="T51" i="5"/>
  <c r="T50" i="5"/>
  <c r="T53" i="5"/>
  <c r="T52" i="5"/>
  <c r="T54" i="5"/>
  <c r="T55" i="5"/>
  <c r="T56" i="5"/>
  <c r="T57" i="5"/>
  <c r="T28" i="5"/>
  <c r="T21" i="5"/>
  <c r="T35" i="5"/>
  <c r="T45" i="5"/>
  <c r="T59" i="5"/>
  <c r="T60" i="5"/>
  <c r="T63" i="5"/>
  <c r="T61" i="5"/>
  <c r="T62" i="5"/>
  <c r="T64" i="5"/>
  <c r="T66" i="5"/>
  <c r="T67" i="5"/>
  <c r="T65" i="5"/>
  <c r="T68" i="5"/>
  <c r="T71" i="5"/>
  <c r="T72" i="5"/>
  <c r="T70" i="5"/>
  <c r="T69" i="5"/>
  <c r="T73" i="5"/>
  <c r="T74" i="5"/>
  <c r="T75" i="5"/>
  <c r="T76" i="5"/>
  <c r="T77" i="5"/>
  <c r="T78" i="5"/>
  <c r="T79" i="5"/>
  <c r="T80" i="5"/>
  <c r="T81" i="5"/>
  <c r="T83" i="5"/>
  <c r="T84" i="5"/>
  <c r="T82" i="5"/>
  <c r="T85" i="5"/>
  <c r="T86" i="5"/>
  <c r="T87" i="5"/>
  <c r="T88" i="5"/>
  <c r="T89" i="5"/>
  <c r="T90" i="5"/>
  <c r="T91" i="5"/>
  <c r="T92" i="5"/>
  <c r="T93" i="5"/>
  <c r="T98" i="5"/>
  <c r="T95" i="5"/>
  <c r="T94" i="5"/>
  <c r="T97" i="5"/>
  <c r="T96" i="5"/>
  <c r="T8" i="5"/>
  <c r="T10" i="5"/>
  <c r="T9" i="5"/>
  <c r="T11" i="5"/>
  <c r="T102" i="5"/>
  <c r="T99" i="5"/>
  <c r="T103" i="5"/>
  <c r="T101" i="5"/>
  <c r="T100" i="5"/>
  <c r="T16" i="5"/>
  <c r="T104" i="5"/>
  <c r="T105" i="5"/>
  <c r="T107" i="5"/>
  <c r="T106" i="5"/>
  <c r="T113" i="5"/>
  <c r="T114" i="5"/>
  <c r="T115" i="5"/>
  <c r="T119" i="5"/>
  <c r="T118" i="5"/>
  <c r="T116" i="5"/>
  <c r="T117" i="5"/>
  <c r="T120" i="5"/>
  <c r="T121" i="5"/>
  <c r="T122" i="5"/>
  <c r="T124" i="5"/>
  <c r="T123" i="5"/>
  <c r="T127" i="5"/>
  <c r="T125" i="5"/>
  <c r="T126" i="5"/>
  <c r="T36" i="5"/>
  <c r="T128" i="5"/>
  <c r="T129" i="5"/>
  <c r="T130" i="5"/>
  <c r="T131" i="5"/>
  <c r="T132" i="5"/>
  <c r="T133" i="5"/>
  <c r="T134" i="5"/>
  <c r="T135" i="5"/>
  <c r="T136" i="5"/>
  <c r="T137" i="5"/>
  <c r="T29" i="5"/>
  <c r="T30" i="5"/>
  <c r="T31" i="5"/>
  <c r="T32" i="5"/>
  <c r="T33" i="5"/>
  <c r="T138" i="5"/>
  <c r="T139" i="5"/>
  <c r="T140" i="5"/>
  <c r="T108" i="5"/>
  <c r="T109" i="5"/>
  <c r="T111" i="5"/>
  <c r="T110" i="5"/>
  <c r="T112" i="5"/>
  <c r="T40" i="5"/>
  <c r="T49" i="5"/>
  <c r="T48" i="5"/>
  <c r="T47" i="5"/>
  <c r="T46" i="5"/>
  <c r="S5" i="5"/>
  <c r="S6" i="5"/>
  <c r="S12" i="5"/>
  <c r="S13" i="5"/>
  <c r="S14" i="5"/>
  <c r="S15" i="5"/>
  <c r="S17" i="5"/>
  <c r="S18" i="5"/>
  <c r="S19" i="5"/>
  <c r="S20" i="5"/>
  <c r="S23" i="5"/>
  <c r="S25" i="5"/>
  <c r="S26" i="5"/>
  <c r="S24" i="5"/>
  <c r="S22" i="5"/>
  <c r="S27" i="5"/>
  <c r="S34" i="5"/>
  <c r="S37" i="5"/>
  <c r="S38" i="5"/>
  <c r="S39" i="5"/>
  <c r="S44" i="5"/>
  <c r="S43" i="5"/>
  <c r="S42" i="5"/>
  <c r="S41" i="5"/>
  <c r="S51" i="5"/>
  <c r="S50" i="5"/>
  <c r="S53" i="5"/>
  <c r="S52" i="5"/>
  <c r="S54" i="5"/>
  <c r="S55" i="5"/>
  <c r="S56" i="5"/>
  <c r="S57" i="5"/>
  <c r="S28" i="5"/>
  <c r="S21" i="5"/>
  <c r="S35" i="5"/>
  <c r="S45" i="5"/>
  <c r="S59" i="5"/>
  <c r="S60" i="5"/>
  <c r="S63" i="5"/>
  <c r="S61" i="5"/>
  <c r="S62" i="5"/>
  <c r="S64" i="5"/>
  <c r="S66" i="5"/>
  <c r="S67" i="5"/>
  <c r="S65" i="5"/>
  <c r="S68" i="5"/>
  <c r="S71" i="5"/>
  <c r="S72" i="5"/>
  <c r="S70" i="5"/>
  <c r="S69" i="5"/>
  <c r="S73" i="5"/>
  <c r="S74" i="5"/>
  <c r="S75" i="5"/>
  <c r="S76" i="5"/>
  <c r="S77" i="5"/>
  <c r="S78" i="5"/>
  <c r="S79" i="5"/>
  <c r="S80" i="5"/>
  <c r="S81" i="5"/>
  <c r="S83" i="5"/>
  <c r="S84" i="5"/>
  <c r="S82" i="5"/>
  <c r="S85" i="5"/>
  <c r="S86" i="5"/>
  <c r="S87" i="5"/>
  <c r="S88" i="5"/>
  <c r="S89" i="5"/>
  <c r="S90" i="5"/>
  <c r="S91" i="5"/>
  <c r="S92" i="5"/>
  <c r="S93" i="5"/>
  <c r="S98" i="5"/>
  <c r="S95" i="5"/>
  <c r="S94" i="5"/>
  <c r="S97" i="5"/>
  <c r="S96" i="5"/>
  <c r="S8" i="5"/>
  <c r="S10" i="5"/>
  <c r="S9" i="5"/>
  <c r="S11" i="5"/>
  <c r="S102" i="5"/>
  <c r="S99" i="5"/>
  <c r="S103" i="5"/>
  <c r="S101" i="5"/>
  <c r="S100" i="5"/>
  <c r="S16" i="5"/>
  <c r="S104" i="5"/>
  <c r="S105" i="5"/>
  <c r="S107" i="5"/>
  <c r="S106" i="5"/>
  <c r="S113" i="5"/>
  <c r="S114" i="5"/>
  <c r="S119" i="5"/>
  <c r="S118" i="5"/>
  <c r="S116" i="5"/>
  <c r="S117" i="5"/>
  <c r="S120" i="5"/>
  <c r="S121" i="5"/>
  <c r="S122" i="5"/>
  <c r="S124" i="5"/>
  <c r="S123" i="5"/>
  <c r="S127" i="5"/>
  <c r="S125" i="5"/>
  <c r="S126" i="5"/>
  <c r="S36" i="5"/>
  <c r="S128" i="5"/>
  <c r="S129" i="5"/>
  <c r="S130" i="5"/>
  <c r="S131" i="5"/>
  <c r="S132" i="5"/>
  <c r="S133" i="5"/>
  <c r="S134" i="5"/>
  <c r="S135" i="5"/>
  <c r="S136" i="5"/>
  <c r="S137" i="5"/>
  <c r="S29" i="5"/>
  <c r="S30" i="5"/>
  <c r="S31" i="5"/>
  <c r="S32" i="5"/>
  <c r="S33" i="5"/>
  <c r="S138" i="5"/>
  <c r="S139" i="5"/>
  <c r="S140" i="5"/>
  <c r="S108" i="5"/>
  <c r="S109" i="5"/>
  <c r="S111" i="5"/>
  <c r="S110" i="5"/>
  <c r="S112" i="5"/>
  <c r="S40" i="5"/>
  <c r="S49" i="5"/>
  <c r="S48" i="5"/>
  <c r="S47" i="5"/>
  <c r="S46" i="5"/>
  <c r="S4" i="5"/>
  <c r="O49" i="5" l="1"/>
  <c r="P49" i="5"/>
  <c r="Q49" i="5"/>
  <c r="R49" i="5"/>
  <c r="O48" i="5"/>
  <c r="P48" i="5"/>
  <c r="Q48" i="5"/>
  <c r="R48" i="5"/>
  <c r="O47" i="5"/>
  <c r="P47" i="5"/>
  <c r="Q47" i="5"/>
  <c r="R47" i="5"/>
  <c r="O46" i="5"/>
  <c r="P46" i="5"/>
  <c r="Q46" i="5"/>
  <c r="R46" i="5"/>
  <c r="R40" i="5"/>
  <c r="P40" i="5"/>
  <c r="Q40" i="5"/>
  <c r="O40" i="5"/>
  <c r="O109" i="5" l="1"/>
  <c r="P109" i="5"/>
  <c r="Q109" i="5"/>
  <c r="R109" i="5"/>
  <c r="O111" i="5"/>
  <c r="P111" i="5"/>
  <c r="Q111" i="5"/>
  <c r="R111" i="5"/>
  <c r="O110" i="5"/>
  <c r="P110" i="5"/>
  <c r="Q110" i="5"/>
  <c r="R110" i="5"/>
  <c r="O112" i="5"/>
  <c r="P112" i="5"/>
  <c r="Q112" i="5"/>
  <c r="R112" i="5"/>
  <c r="P108" i="5"/>
  <c r="R108" i="5"/>
  <c r="Q108" i="5"/>
  <c r="O108" i="5"/>
  <c r="R140" i="5"/>
  <c r="Q140" i="5"/>
  <c r="O140" i="5"/>
  <c r="P140" i="5"/>
  <c r="P139" i="5"/>
  <c r="O139" i="5"/>
  <c r="R138" i="5" l="1"/>
  <c r="P138" i="5"/>
  <c r="Q138" i="5"/>
  <c r="O138" i="5"/>
  <c r="R30" i="5" l="1"/>
  <c r="R31" i="5"/>
  <c r="R32" i="5"/>
  <c r="R29" i="5"/>
  <c r="P30" i="5"/>
  <c r="P31" i="5"/>
  <c r="P32" i="5"/>
  <c r="P29" i="5"/>
  <c r="P137" i="5"/>
  <c r="Q30" i="5"/>
  <c r="Q31" i="5"/>
  <c r="Q32" i="5"/>
  <c r="Q29" i="5"/>
  <c r="O30" i="5"/>
  <c r="O31" i="5"/>
  <c r="O32" i="5"/>
  <c r="O29" i="5"/>
  <c r="O137" i="5"/>
  <c r="Q137" i="5"/>
  <c r="R137" i="5"/>
  <c r="R136" i="5"/>
  <c r="P136" i="5"/>
  <c r="O136" i="5"/>
  <c r="Q136" i="5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M19" i="6"/>
  <c r="E3" i="5"/>
  <c r="D3" i="5"/>
  <c r="C3" i="5"/>
  <c r="B3" i="5"/>
  <c r="H58" i="1" l="1"/>
</calcChain>
</file>

<file path=xl/comments1.xml><?xml version="1.0" encoding="utf-8"?>
<comments xmlns="http://schemas.openxmlformats.org/spreadsheetml/2006/main">
  <authors>
    <author>Carlson, Sonya C.</author>
  </authors>
  <commentList>
    <comment ref="AA34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Diluted 1:9 because full strength was OVER for phyco</t>
        </r>
      </text>
    </comment>
    <comment ref="AB34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Carlson, Sonya C.:
Diluted 1:9 because full strength was OVER for phyco</t>
        </r>
      </text>
    </comment>
    <comment ref="AA36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Diluted 1:9 because full strength was OVER for phyco</t>
        </r>
      </text>
    </comment>
    <comment ref="AB36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Diluted 1:9 because full strength was OVER for phyco</t>
        </r>
      </text>
    </comment>
    <comment ref="Y52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60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60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68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AC68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Y69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AC69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Y70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AC71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Y73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73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74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74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75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75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76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76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81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Y82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Y83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84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84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85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AC85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86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AC86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87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Y90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90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91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92" authorId="0">
      <text>
        <r>
          <rPr>
            <b/>
            <sz val="9"/>
            <color indexed="81"/>
            <rFont val="Tahoma"/>
            <family val="2"/>
          </rPr>
          <t>Carlson, Sonya C.:</t>
        </r>
        <r>
          <rPr>
            <sz val="9"/>
            <color indexed="81"/>
            <rFont val="Tahoma"/>
            <family val="2"/>
          </rPr>
          <t xml:space="preserve">
Questionable--cuvette re-used and may have been interference </t>
        </r>
      </text>
    </comment>
    <comment ref="AC92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93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Y130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  <comment ref="AC130" authorId="0">
      <text>
        <r>
          <rPr>
            <b/>
            <sz val="9"/>
            <color indexed="81"/>
            <rFont val="Tahoma"/>
            <charset val="1"/>
          </rPr>
          <t>Carlson, Sonya C.:</t>
        </r>
        <r>
          <rPr>
            <sz val="9"/>
            <color indexed="81"/>
            <rFont val="Tahoma"/>
            <charset val="1"/>
          </rPr>
          <t xml:space="preserve">
Questionable--cuvette re-used and may have been interference </t>
        </r>
      </text>
    </comment>
  </commentList>
</comments>
</file>

<file path=xl/sharedStrings.xml><?xml version="1.0" encoding="utf-8"?>
<sst xmlns="http://schemas.openxmlformats.org/spreadsheetml/2006/main" count="1643" uniqueCount="347">
  <si>
    <t>Station Name</t>
  </si>
  <si>
    <t>Town</t>
  </si>
  <si>
    <t>Station Type</t>
  </si>
  <si>
    <t>Latitude DecDeg</t>
  </si>
  <si>
    <t>Longitude DecDeg</t>
  </si>
  <si>
    <t>Description</t>
  </si>
  <si>
    <t>HALALTD</t>
  </si>
  <si>
    <t/>
  </si>
  <si>
    <t>HALFMOON LAKE-DEEP SPOT</t>
  </si>
  <si>
    <t>ALTON</t>
  </si>
  <si>
    <t>LAKE/POND</t>
  </si>
  <si>
    <t>DEEP SPOT</t>
  </si>
  <si>
    <t>HALALTPUB</t>
  </si>
  <si>
    <t>HALFMOON LAKE-PUBLIC BEACH</t>
  </si>
  <si>
    <t>BARNSTEAD</t>
  </si>
  <si>
    <t>PUBLIC BEACH</t>
  </si>
  <si>
    <t>HALALTR</t>
  </si>
  <si>
    <t>HALFMOON LAKE-RUSTIC SHORES</t>
  </si>
  <si>
    <t>RUSTIC SHORES</t>
  </si>
  <si>
    <t>HALALTHWB</t>
  </si>
  <si>
    <t>HALFMOON POND-HOLLYWOOD BEACH</t>
  </si>
  <si>
    <t>DES Station ID</t>
  </si>
  <si>
    <t>DES Alias ID</t>
  </si>
  <si>
    <t>SUNSUN1D</t>
  </si>
  <si>
    <t>SUNSUN200D</t>
  </si>
  <si>
    <t>SUNAPEE LAKE-200 STN 1 DEEP SPOT</t>
  </si>
  <si>
    <t>NEW LONDON</t>
  </si>
  <si>
    <t>200 STN 1 DEEP SPOT</t>
  </si>
  <si>
    <t>SUNSUN220D</t>
  </si>
  <si>
    <t>SUNAPEE LAKE-220 DEEP SPOT</t>
  </si>
  <si>
    <t>NEWBURY</t>
  </si>
  <si>
    <t>220.0</t>
  </si>
  <si>
    <t>SUNSUN2D</t>
  </si>
  <si>
    <t>SUNSUN210D</t>
  </si>
  <si>
    <t>SUNAPEE LAKE-210 STN 2 DEEP SPOT</t>
  </si>
  <si>
    <t>SUNAPEE</t>
  </si>
  <si>
    <t>210 STN 2 DEEP SPOT</t>
  </si>
  <si>
    <t>SUNSUN3D</t>
  </si>
  <si>
    <t>SUNSUN230D</t>
  </si>
  <si>
    <t>SUNAPEE LAKE-230 STN 3 DEEP SPOT</t>
  </si>
  <si>
    <t>230 STN 3 DEEP SPOT</t>
  </si>
  <si>
    <t>EPA Designation</t>
  </si>
  <si>
    <t>WL#1</t>
  </si>
  <si>
    <t>SS#1</t>
  </si>
  <si>
    <t>SS#2</t>
  </si>
  <si>
    <t>SS#3</t>
  </si>
  <si>
    <t>Sample Date</t>
  </si>
  <si>
    <t>Unfiltered-DES?</t>
  </si>
  <si>
    <t>WL#2</t>
  </si>
  <si>
    <t>WL#3</t>
  </si>
  <si>
    <t>WL#4</t>
  </si>
  <si>
    <t>MESNWLD</t>
  </si>
  <si>
    <t>MESSER POND-DEEP SPOT</t>
  </si>
  <si>
    <t>BCHTWBHUDCR</t>
  </si>
  <si>
    <t>8833005</t>
  </si>
  <si>
    <t>ROBINSON POND TB-CENTER</t>
  </si>
  <si>
    <t>HUDSON</t>
  </si>
  <si>
    <t>GRAB</t>
  </si>
  <si>
    <t>OTTHUDBL</t>
  </si>
  <si>
    <t>OTTERNICK POND-BOAT LAUNCH</t>
  </si>
  <si>
    <t>IN LAKE STATION AT PUBLIC BOAT LAUNCH</t>
  </si>
  <si>
    <t>LONPELNHD</t>
  </si>
  <si>
    <t>LONG POND-NH DEEP SPOT</t>
  </si>
  <si>
    <t>PELHAM</t>
  </si>
  <si>
    <t>NEW HAMPSHIRE-DEEP SPOT</t>
  </si>
  <si>
    <t>FREHEND</t>
  </si>
  <si>
    <t>FREHENCAMP</t>
  </si>
  <si>
    <t>FREHENL</t>
  </si>
  <si>
    <t>FREHEND2</t>
  </si>
  <si>
    <t>FREHEND3</t>
  </si>
  <si>
    <t>FRENCH POND-DEEP SPOT</t>
  </si>
  <si>
    <t>HENNIKER</t>
  </si>
  <si>
    <t>FRENCH POND-LAUNCH BROOK</t>
  </si>
  <si>
    <t>RIVER/STREAM</t>
  </si>
  <si>
    <t>LAUNCH BROOK</t>
  </si>
  <si>
    <t>FRENCH POND-CAMPGROUND SWIM AREA</t>
  </si>
  <si>
    <t>IN-LAKE E.COLI SAMPLE IN THE MIDDLE OF THE CAMPGROUND SWIM AREA</t>
  </si>
  <si>
    <t>BCHSELSDNRT</t>
  </si>
  <si>
    <t>8857000</t>
  </si>
  <si>
    <t>PHILLIPS POND SEELEY PARK-RIGHT</t>
  </si>
  <si>
    <t>SANDOWN</t>
  </si>
  <si>
    <t>Beach sample</t>
  </si>
  <si>
    <t>BCHSLSHLSLF</t>
  </si>
  <si>
    <t>8831005, 201-PS001</t>
  </si>
  <si>
    <t>SILVER LAKE SP-LEFT</t>
  </si>
  <si>
    <t>HOLLIS</t>
  </si>
  <si>
    <t>BEASWHD</t>
  </si>
  <si>
    <t>BEASWHBI</t>
  </si>
  <si>
    <t>BEASWHSWIM</t>
  </si>
  <si>
    <t>does not exist in EMD</t>
  </si>
  <si>
    <t>BEARCAMP POND-DEEP SPOT</t>
  </si>
  <si>
    <t>SANDWICH</t>
  </si>
  <si>
    <t>BEARCAMP POND-BIG ISLAND SWIM</t>
  </si>
  <si>
    <t>BIG ROCK FACING SWIM AREA, NOT BEACH.  MANY PEOPLE SWIM HERE.  FACES BEARCAMP SWIM AREA.</t>
  </si>
  <si>
    <t>BEARCAMP POND-SWIM AREA</t>
  </si>
  <si>
    <t>E.COLI ONLY STATION - STATION LOCATION NEEDS TO BE VERIFIED BY VOLUNTEER MONITORS</t>
  </si>
  <si>
    <t>DANLFRED</t>
  </si>
  <si>
    <t>LOWER DANFORTH POND-DEEP SPOT</t>
  </si>
  <si>
    <t>OSSIPEE LAKE-BERRY BAY-1 DEEP SPOT</t>
  </si>
  <si>
    <t>OBB01DL</t>
  </si>
  <si>
    <t>FREEDOM</t>
  </si>
  <si>
    <t>LEAOSSD</t>
  </si>
  <si>
    <t>OSSIPEE</t>
  </si>
  <si>
    <t>LEAVITT BAY-DEEP SPOT</t>
  </si>
  <si>
    <t>BROOSSD</t>
  </si>
  <si>
    <t>BROAD BAY-DEEP SPOT</t>
  </si>
  <si>
    <t>OSSOSSD</t>
  </si>
  <si>
    <t>OSSIPEE LAKE-DEEP SPOT</t>
  </si>
  <si>
    <t>Depth</t>
  </si>
  <si>
    <t>Within Lake Site 3</t>
  </si>
  <si>
    <t>Within Lake Site 2</t>
  </si>
  <si>
    <t>BCHSLSHLSRT</t>
  </si>
  <si>
    <t>BCHTWBPELRT</t>
  </si>
  <si>
    <t>LONG POND-RIGHT</t>
  </si>
  <si>
    <t>SILVER LAKE SP-RIGHT</t>
  </si>
  <si>
    <t>BEELTUFD</t>
  </si>
  <si>
    <t>LOWER BEECH POND-DEEP SPOT</t>
  </si>
  <si>
    <t>TUFTONBORO</t>
  </si>
  <si>
    <t>X</t>
  </si>
  <si>
    <t>SILHARD</t>
  </si>
  <si>
    <t>SILVER LAKE- DEEP SPOT</t>
  </si>
  <si>
    <t>HARRISVILLE</t>
  </si>
  <si>
    <t>SILHARSB1</t>
  </si>
  <si>
    <t>SILHARO</t>
  </si>
  <si>
    <t>SILVER LAKE-SANDY BCH INLET 1</t>
  </si>
  <si>
    <t>SILVER LAKE-OUTLET IN STREAM</t>
  </si>
  <si>
    <t>CANCAND</t>
  </si>
  <si>
    <t>ARMPIED</t>
  </si>
  <si>
    <t>ARMINGTON LAKE-DEEP SPOT</t>
  </si>
  <si>
    <t>PIERMONT</t>
  </si>
  <si>
    <t>TARPIED</t>
  </si>
  <si>
    <t>TARLETON LAKE-DEEP SPOT</t>
  </si>
  <si>
    <t>CANAAN STREET LAKE-DEEP SPOT</t>
  </si>
  <si>
    <t>CANAAN</t>
  </si>
  <si>
    <t>WICMERD</t>
  </si>
  <si>
    <t>WICWAS LAKE-DEEP SPOT</t>
  </si>
  <si>
    <t>WICMEREC</t>
  </si>
  <si>
    <t>MEREDITH</t>
  </si>
  <si>
    <t>WICWAS LAKE-EAST COVE</t>
  </si>
  <si>
    <t>WICMER2</t>
  </si>
  <si>
    <t>WICWAS LAKE-WEST COVE</t>
  </si>
  <si>
    <t>WICMERWCS</t>
  </si>
  <si>
    <t>WICMERLR</t>
  </si>
  <si>
    <t>WICWAS LAKE-LAUNCH RAMP</t>
  </si>
  <si>
    <t>ROCCROD</t>
  </si>
  <si>
    <t>ROCKYBOUND POND-DEEP SPOT</t>
  </si>
  <si>
    <t>CROYDON</t>
  </si>
  <si>
    <t>MASENF1D</t>
  </si>
  <si>
    <t>MASCOMA LAKE-STATION 1 DEEP SPOT</t>
  </si>
  <si>
    <t>MAS01PL</t>
  </si>
  <si>
    <t>ENFIELD</t>
  </si>
  <si>
    <t>Mascoma Lake- Dam End</t>
  </si>
  <si>
    <t>Mascoma Lake- Dalton</t>
  </si>
  <si>
    <t>Mascoma Lake- Shakoma</t>
  </si>
  <si>
    <t>SUNLNWLD</t>
  </si>
  <si>
    <t>LITTLE SUNAPEE LAKE-DEEP SPOT</t>
  </si>
  <si>
    <t>GARBATD</t>
  </si>
  <si>
    <t>GARDNER LAKE-DEEP SPOT</t>
  </si>
  <si>
    <t>BATH</t>
  </si>
  <si>
    <t>EASGTMWCB</t>
  </si>
  <si>
    <t>EASTMAN POND-WEST COVE B BEACH</t>
  </si>
  <si>
    <t>EASGTMWCBB</t>
  </si>
  <si>
    <t>GRANTHAM</t>
  </si>
  <si>
    <t>EASGTM8</t>
  </si>
  <si>
    <t>EASTMAN POND-NORTH COVE BEACH</t>
  </si>
  <si>
    <t>SKAHARD</t>
  </si>
  <si>
    <t>LAKE SKATUTAKEE-DEEP SPOT</t>
  </si>
  <si>
    <t>SKAHARSP</t>
  </si>
  <si>
    <t>LAKE SKATUTAKEE-SPRING</t>
  </si>
  <si>
    <t>STODDARD</t>
  </si>
  <si>
    <t>Granite Lake WL#2</t>
  </si>
  <si>
    <t>Granite Lake WL#3</t>
  </si>
  <si>
    <t>Lake Kanesatka- Beach</t>
  </si>
  <si>
    <t>Lake Kanesatka- Dock</t>
  </si>
  <si>
    <t>MOLTONBOURO</t>
  </si>
  <si>
    <t>BARRINGTON</t>
  </si>
  <si>
    <t>AYEBARD</t>
  </si>
  <si>
    <t>Ayers Lake WL#2</t>
  </si>
  <si>
    <t>Ayers Lake WL#3</t>
  </si>
  <si>
    <t>BCHFIRBRRLF</t>
  </si>
  <si>
    <t>Ayers Lake SS#2</t>
  </si>
  <si>
    <t>Thorndike Pond WL#1</t>
  </si>
  <si>
    <t>Thorndike Pond WL#3</t>
  </si>
  <si>
    <t>JAFFREY</t>
  </si>
  <si>
    <t>DERRY</t>
  </si>
  <si>
    <t>Sand Pond WL#2</t>
  </si>
  <si>
    <t>Sand Pond SS#1</t>
  </si>
  <si>
    <t>Sand Pond SS#2</t>
  </si>
  <si>
    <t>DUBDUBDLC</t>
  </si>
  <si>
    <t>DUBLIN</t>
  </si>
  <si>
    <t>Sebbins Pond WL#3</t>
  </si>
  <si>
    <t>SEBBEDO</t>
  </si>
  <si>
    <t>SEBBED2</t>
  </si>
  <si>
    <t>BEDFORD</t>
  </si>
  <si>
    <t>Clement Pond WL#2</t>
  </si>
  <si>
    <t>Clement Pond WL#3</t>
  </si>
  <si>
    <t>HOPKINTON</t>
  </si>
  <si>
    <t>Lees Pond WL#1</t>
  </si>
  <si>
    <t>Lees Pond WL#2</t>
  </si>
  <si>
    <t>Lees Pond WL#3</t>
  </si>
  <si>
    <t>Lees Pond SS#1</t>
  </si>
  <si>
    <t>Lees Pond SS#2</t>
  </si>
  <si>
    <t>AYERS POND-DEEP SPOT</t>
  </si>
  <si>
    <t>CAMP FIRESIDE-LEFT</t>
  </si>
  <si>
    <t>ISLDERD</t>
  </si>
  <si>
    <t>ISLDERPC</t>
  </si>
  <si>
    <t>ISLDERJC</t>
  </si>
  <si>
    <t>BIG ISLAND POND</t>
  </si>
  <si>
    <t>BIG ISLAND POND-DEEP SPOT</t>
  </si>
  <si>
    <t>BIG ISLAND POND-PERCH (CAMP) COVE</t>
  </si>
  <si>
    <t>BIG ISLAND POND-JOHNSON COVE</t>
  </si>
  <si>
    <t> -71.4010500</t>
  </si>
  <si>
    <t>Mascoma Lake- Dartmouth Sail Club</t>
  </si>
  <si>
    <t>THOJAFD</t>
  </si>
  <si>
    <t>THOJAFSW</t>
  </si>
  <si>
    <t>THOJAFNW</t>
  </si>
  <si>
    <t>THORNDIKE POND-DEEP SPOT</t>
  </si>
  <si>
    <t>THORNDIKE POND-SOUTH WEST INLET</t>
  </si>
  <si>
    <t>THORNDIKE POND-NORTH WEST INLET</t>
  </si>
  <si>
    <t>DUBLIN POND-DUBLIN LAKE CLUB</t>
  </si>
  <si>
    <t>SANMLWD</t>
  </si>
  <si>
    <t>CLEHOPD</t>
  </si>
  <si>
    <t>CLEMENT POND-DEEP SPOT</t>
  </si>
  <si>
    <t>SEBBINS POND-DEEP SPOT</t>
  </si>
  <si>
    <t>SEBBINS POND-BACK PD INLET</t>
  </si>
  <si>
    <t>SEBBINS POND-OUTLET</t>
  </si>
  <si>
    <t>SEBBINS POND-SITE 2</t>
  </si>
  <si>
    <t>GRASTDD</t>
  </si>
  <si>
    <t>GRANITE LAKE-DEEP SPOT</t>
  </si>
  <si>
    <t xml:space="preserve">Sampled at private dock. </t>
  </si>
  <si>
    <t>NUBNELD</t>
  </si>
  <si>
    <t>NUBANUSIT LAKE-DEEP SPOT</t>
  </si>
  <si>
    <t>HANCOCK</t>
  </si>
  <si>
    <t>NUBNELH</t>
  </si>
  <si>
    <t>NUBANUSIT LAKE-HANCOCK LANDING</t>
  </si>
  <si>
    <t>NUBANUSIT LAKE-OUTLET IN STREAM</t>
  </si>
  <si>
    <t>NELSON</t>
  </si>
  <si>
    <t>NUBNELO</t>
  </si>
  <si>
    <t>HUNSAND</t>
  </si>
  <si>
    <t>HUNSANN</t>
  </si>
  <si>
    <t>HUNKINS POND-DEEP SPOT</t>
  </si>
  <si>
    <t>SANBORNTON</t>
  </si>
  <si>
    <t>HUNKINS POND-NORTH END</t>
  </si>
  <si>
    <t>Beach Sample</t>
  </si>
  <si>
    <t>PHISDND</t>
  </si>
  <si>
    <t>PHILLIPS POND-DEEP SPOT</t>
  </si>
  <si>
    <t>Phillips Pond WL#2</t>
  </si>
  <si>
    <t>Phillips Pond WL#3</t>
  </si>
  <si>
    <t>Phillips Pond SS#1</t>
  </si>
  <si>
    <t>Phillips Pond SS#2</t>
  </si>
  <si>
    <t>Lower Danforth WL#2</t>
  </si>
  <si>
    <t>Lower Danforth WL#3</t>
  </si>
  <si>
    <t>Rockybound SS#1</t>
  </si>
  <si>
    <t>Rockybound SS#2</t>
  </si>
  <si>
    <t>Bear camp WL#3</t>
  </si>
  <si>
    <t>Bear camp SS#2</t>
  </si>
  <si>
    <t>Lower Beech Inlet SS#1</t>
  </si>
  <si>
    <t>LowerBeech Outlet SS#2</t>
  </si>
  <si>
    <t>Gardner Lake SS#1</t>
  </si>
  <si>
    <t>Gardner Lake SS#2</t>
  </si>
  <si>
    <t>Little Sunapee WL#2</t>
  </si>
  <si>
    <t>Little Sunapee WL#3</t>
  </si>
  <si>
    <t>Little Sunapee SS#1</t>
  </si>
  <si>
    <t>Silver Lake WL#2</t>
  </si>
  <si>
    <t>Silver Lake WL#3</t>
  </si>
  <si>
    <t>Canaan St. Lake WL#2</t>
  </si>
  <si>
    <t>Eastman Pond WL#1</t>
  </si>
  <si>
    <t>Eastman Pond WL#2</t>
  </si>
  <si>
    <t>Comments</t>
  </si>
  <si>
    <t>Weather</t>
  </si>
  <si>
    <t>Hazy, calm, hot</t>
  </si>
  <si>
    <t>Beagle</t>
  </si>
  <si>
    <t>Phycocyanin (mg/l)</t>
  </si>
  <si>
    <t>Chlorophyll (mg/l)</t>
  </si>
  <si>
    <t>Phycocyanin (RFU)</t>
  </si>
  <si>
    <t>Chlorophyll (RFU)</t>
  </si>
  <si>
    <t>Turner</t>
  </si>
  <si>
    <t>Filtrate Phycocyanin (mg/l)</t>
  </si>
  <si>
    <t>Filtrate Chlorophyll (mg/l)</t>
  </si>
  <si>
    <t>Date</t>
  </si>
  <si>
    <t>Clear, calm, cool</t>
  </si>
  <si>
    <t>Hazy, breezy, warm</t>
  </si>
  <si>
    <t>Sunny</t>
  </si>
  <si>
    <t>Clear, calm, hot</t>
  </si>
  <si>
    <t>Clear, breezy, cool</t>
  </si>
  <si>
    <t>Clear, breezy, hot</t>
  </si>
  <si>
    <t>Cloudy, breezy, hot</t>
  </si>
  <si>
    <t>Cloudy, calm, hot</t>
  </si>
  <si>
    <t>Sunny, calm, hot</t>
  </si>
  <si>
    <t>Clear, calm</t>
  </si>
  <si>
    <t>Clear, calm, warm</t>
  </si>
  <si>
    <t>Clear, breezy, warm</t>
  </si>
  <si>
    <t>Cloudy, breezy, cool</t>
  </si>
  <si>
    <t>Cloudy, calm, cool</t>
  </si>
  <si>
    <t>Cloudy, windy, cool</t>
  </si>
  <si>
    <t xml:space="preserve">No field data sheet, not analyzed yet. </t>
  </si>
  <si>
    <t>Clear, windy, cool</t>
  </si>
  <si>
    <t>Beagle Blank</t>
  </si>
  <si>
    <t>Turner Standard</t>
  </si>
  <si>
    <t>Turner Blanks</t>
  </si>
  <si>
    <t>Chlorophyll Adjustment</t>
  </si>
  <si>
    <t>Phycocyanin Adjustment</t>
  </si>
  <si>
    <t>Hunkins pond samples</t>
  </si>
  <si>
    <t>Phillips Pond Samples</t>
  </si>
  <si>
    <t>Phillips Pond Sample</t>
  </si>
  <si>
    <t>Silver Lake Sample</t>
  </si>
  <si>
    <t>Adjusted Turner</t>
  </si>
  <si>
    <t>Near Mouth</t>
  </si>
  <si>
    <t>Campground Middle</t>
  </si>
  <si>
    <t>SHOSDN-GEN</t>
  </si>
  <si>
    <t>SHOWELL POND-GENERIC</t>
  </si>
  <si>
    <t xml:space="preserve">Sampled at dock. </t>
  </si>
  <si>
    <t>Showell Pond Samples</t>
  </si>
  <si>
    <t>Overcast, calm, cool</t>
  </si>
  <si>
    <t>WEBSTER LAKE LAGACE TB-LEFT</t>
  </si>
  <si>
    <t>TOWCND-GEN</t>
  </si>
  <si>
    <t>TOWER HILL POND-GENERIC</t>
  </si>
  <si>
    <t>CANDIA</t>
  </si>
  <si>
    <t>FRANKLIN</t>
  </si>
  <si>
    <t>Overcast, cool, breezy</t>
  </si>
  <si>
    <t>Wicwas Lake SS#2</t>
  </si>
  <si>
    <t>TOWCAN-GEN</t>
  </si>
  <si>
    <t>Rainy, calm, cool</t>
  </si>
  <si>
    <t>Rainy, breezy, cool</t>
  </si>
  <si>
    <t>Waterbody#</t>
  </si>
  <si>
    <t>BCHLEGFRKLF</t>
  </si>
  <si>
    <t>SEBBEDD</t>
  </si>
  <si>
    <t>SEBBEDB</t>
  </si>
  <si>
    <t>Date Filtered sample brought EPA</t>
  </si>
  <si>
    <t>Date Unfiltered sample brought EPA</t>
  </si>
  <si>
    <t>Filtered-DES</t>
  </si>
  <si>
    <t>Beagle Ratio (P:C)</t>
  </si>
  <si>
    <t>Unfiltered</t>
  </si>
  <si>
    <t>Turner Ratio (P:InvC)</t>
  </si>
  <si>
    <t>filtrate removed</t>
  </si>
  <si>
    <t>Turner Ratio (P/(1/invC))</t>
  </si>
  <si>
    <t>#</t>
  </si>
  <si>
    <t>Lower Beech Outlet SS#2</t>
  </si>
  <si>
    <t>Date Frozen analyzed</t>
  </si>
  <si>
    <t>BLANK</t>
  </si>
  <si>
    <t>Freezer</t>
  </si>
  <si>
    <t>?</t>
  </si>
  <si>
    <t>Came in Frozen</t>
  </si>
  <si>
    <t>FRESH ANALYSIS</t>
  </si>
  <si>
    <t>THAWED ANALYSIS</t>
  </si>
  <si>
    <t>Sample #</t>
  </si>
  <si>
    <t>partly cloudy, cool, breezy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</si>
</sst>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;\-0.000000;0.000000"/>
    <numFmt numFmtId="165" formatCode="0.0"/>
    <numFmt numFmtId="166" formatCode="0.000"/>
    <numFmt numFmtId="167" formatCode="m/d/yy;@"/>
    <numFmt numFmtId="168" formatCode="0.00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56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>
      <alignment wrapText="1"/>
    </xf>
  </cellStyleXfs>
  <cellXfs count="218">
    <xf numFmtId="0" fontId="19" fillId="0" borderId="0" xfId="0" applyFont="1" applyAlignment="1">
      <alignment wrapText="1"/>
    </xf>
    <xf numFmtId="0" fontId="19" fillId="0" borderId="10" xfId="0" applyFont="1" applyFill="1" applyBorder="1" applyAlignment="1"/>
    <xf numFmtId="0" fontId="21" fillId="0" borderId="13" xfId="0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 vertical="top"/>
    </xf>
    <xf numFmtId="0" fontId="21" fillId="0" borderId="17" xfId="0" applyFont="1" applyFill="1" applyBorder="1" applyAlignment="1">
      <alignment horizontal="center" vertical="top"/>
    </xf>
    <xf numFmtId="0" fontId="22" fillId="0" borderId="20" xfId="0" applyFont="1" applyFill="1" applyBorder="1" applyAlignment="1"/>
    <xf numFmtId="0" fontId="22" fillId="0" borderId="14" xfId="0" applyFont="1" applyFill="1" applyBorder="1" applyAlignment="1"/>
    <xf numFmtId="0" fontId="22" fillId="0" borderId="15" xfId="0" applyFont="1" applyFill="1" applyBorder="1" applyAlignment="1"/>
    <xf numFmtId="0" fontId="20" fillId="0" borderId="16" xfId="0" applyFont="1" applyFill="1" applyBorder="1" applyAlignment="1">
      <alignment horizontal="left" vertical="top"/>
    </xf>
    <xf numFmtId="164" fontId="20" fillId="0" borderId="16" xfId="0" applyNumberFormat="1" applyFont="1" applyFill="1" applyBorder="1" applyAlignment="1">
      <alignment horizontal="right" vertical="top"/>
    </xf>
    <xf numFmtId="0" fontId="20" fillId="0" borderId="18" xfId="0" applyFont="1" applyFill="1" applyBorder="1" applyAlignment="1">
      <alignment horizontal="left" vertical="top"/>
    </xf>
    <xf numFmtId="0" fontId="19" fillId="0" borderId="16" xfId="0" applyFont="1" applyFill="1" applyBorder="1" applyAlignment="1"/>
    <xf numFmtId="0" fontId="19" fillId="0" borderId="0" xfId="0" applyFont="1" applyFill="1" applyAlignment="1"/>
    <xf numFmtId="0" fontId="20" fillId="0" borderId="10" xfId="0" applyFont="1" applyFill="1" applyBorder="1" applyAlignment="1">
      <alignment horizontal="left" vertical="top"/>
    </xf>
    <xf numFmtId="164" fontId="20" fillId="0" borderId="10" xfId="0" applyNumberFormat="1" applyFont="1" applyFill="1" applyBorder="1" applyAlignment="1">
      <alignment horizontal="right" vertical="top"/>
    </xf>
    <xf numFmtId="0" fontId="20" fillId="0" borderId="11" xfId="0" applyFont="1" applyFill="1" applyBorder="1" applyAlignment="1">
      <alignment horizontal="left" vertical="top"/>
    </xf>
    <xf numFmtId="165" fontId="19" fillId="0" borderId="10" xfId="0" applyNumberFormat="1" applyFont="1" applyFill="1" applyBorder="1" applyAlignment="1"/>
    <xf numFmtId="0" fontId="19" fillId="0" borderId="11" xfId="0" applyFont="1" applyFill="1" applyBorder="1" applyAlignment="1"/>
    <xf numFmtId="0" fontId="19" fillId="0" borderId="21" xfId="0" applyFont="1" applyFill="1" applyBorder="1" applyAlignment="1"/>
    <xf numFmtId="0" fontId="19" fillId="0" borderId="0" xfId="0" applyFont="1" applyFill="1" applyBorder="1" applyAlignment="1"/>
    <xf numFmtId="0" fontId="19" fillId="0" borderId="22" xfId="0" applyFont="1" applyFill="1" applyBorder="1" applyAlignment="1"/>
    <xf numFmtId="0" fontId="19" fillId="33" borderId="0" xfId="0" applyFont="1" applyFill="1" applyAlignment="1"/>
    <xf numFmtId="0" fontId="19" fillId="0" borderId="10" xfId="0" applyFont="1" applyFill="1" applyBorder="1" applyAlignment="1">
      <alignment horizontal="center"/>
    </xf>
    <xf numFmtId="0" fontId="19" fillId="0" borderId="24" xfId="0" applyFont="1" applyFill="1" applyBorder="1" applyAlignment="1"/>
    <xf numFmtId="0" fontId="19" fillId="0" borderId="25" xfId="0" applyFont="1" applyFill="1" applyBorder="1" applyAlignment="1"/>
    <xf numFmtId="0" fontId="19" fillId="0" borderId="23" xfId="0" applyFont="1" applyFill="1" applyBorder="1" applyAlignment="1"/>
    <xf numFmtId="165" fontId="19" fillId="0" borderId="23" xfId="0" applyNumberFormat="1" applyFont="1" applyFill="1" applyBorder="1" applyAlignment="1"/>
    <xf numFmtId="0" fontId="23" fillId="0" borderId="23" xfId="0" applyFont="1" applyBorder="1" applyAlignment="1">
      <alignment wrapText="1"/>
    </xf>
    <xf numFmtId="0" fontId="19" fillId="34" borderId="23" xfId="0" applyFont="1" applyFill="1" applyBorder="1" applyAlignment="1"/>
    <xf numFmtId="0" fontId="19" fillId="0" borderId="23" xfId="0" applyFont="1" applyFill="1" applyBorder="1" applyAlignment="1">
      <alignment horizontal="center"/>
    </xf>
    <xf numFmtId="165" fontId="19" fillId="0" borderId="18" xfId="0" applyNumberFormat="1" applyFont="1" applyFill="1" applyBorder="1" applyAlignment="1"/>
    <xf numFmtId="165" fontId="19" fillId="0" borderId="11" xfId="0" applyNumberFormat="1" applyFont="1" applyFill="1" applyBorder="1" applyAlignment="1"/>
    <xf numFmtId="165" fontId="19" fillId="0" borderId="25" xfId="0" applyNumberFormat="1" applyFont="1" applyFill="1" applyBorder="1" applyAlignment="1"/>
    <xf numFmtId="165" fontId="19" fillId="0" borderId="26" xfId="0" applyNumberFormat="1" applyFont="1" applyFill="1" applyBorder="1" applyAlignment="1"/>
    <xf numFmtId="16" fontId="19" fillId="0" borderId="23" xfId="0" applyNumberFormat="1" applyFont="1" applyFill="1" applyBorder="1" applyAlignment="1">
      <alignment horizontal="center"/>
    </xf>
    <xf numFmtId="165" fontId="19" fillId="0" borderId="19" xfId="0" applyNumberFormat="1" applyFont="1" applyFill="1" applyBorder="1" applyAlignment="1"/>
    <xf numFmtId="16" fontId="19" fillId="0" borderId="29" xfId="0" applyNumberFormat="1" applyFont="1" applyFill="1" applyBorder="1" applyAlignment="1">
      <alignment horizontal="center"/>
    </xf>
    <xf numFmtId="0" fontId="19" fillId="0" borderId="29" xfId="0" applyFont="1" applyFill="1" applyBorder="1" applyAlignment="1">
      <alignment horizontal="center"/>
    </xf>
    <xf numFmtId="0" fontId="19" fillId="0" borderId="23" xfId="0" applyFont="1" applyBorder="1" applyAlignment="1">
      <alignment horizontal="right" wrapText="1"/>
    </xf>
    <xf numFmtId="16" fontId="19" fillId="0" borderId="10" xfId="0" applyNumberFormat="1" applyFont="1" applyFill="1" applyBorder="1" applyAlignment="1">
      <alignment horizontal="center"/>
    </xf>
    <xf numFmtId="0" fontId="22" fillId="0" borderId="31" xfId="0" applyFont="1" applyBorder="1" applyAlignment="1">
      <alignment wrapText="1"/>
    </xf>
    <xf numFmtId="14" fontId="22" fillId="0" borderId="31" xfId="0" applyNumberFormat="1" applyFont="1" applyBorder="1" applyAlignment="1">
      <alignment horizontal="center" wrapText="1"/>
    </xf>
    <xf numFmtId="14" fontId="19" fillId="0" borderId="0" xfId="0" applyNumberFormat="1" applyFont="1" applyAlignment="1">
      <alignment horizontal="center" wrapText="1"/>
    </xf>
    <xf numFmtId="0" fontId="22" fillId="0" borderId="31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22" fillId="0" borderId="31" xfId="0" applyNumberFormat="1" applyFont="1" applyBorder="1" applyAlignment="1">
      <alignment horizontal="center" wrapText="1"/>
    </xf>
    <xf numFmtId="165" fontId="19" fillId="0" borderId="0" xfId="0" applyNumberFormat="1" applyFont="1" applyAlignment="1">
      <alignment horizontal="center" wrapText="1"/>
    </xf>
    <xf numFmtId="2" fontId="22" fillId="0" borderId="34" xfId="0" applyNumberFormat="1" applyFont="1" applyBorder="1" applyAlignment="1">
      <alignment horizontal="center" wrapText="1"/>
    </xf>
    <xf numFmtId="2" fontId="22" fillId="0" borderId="35" xfId="0" applyNumberFormat="1" applyFont="1" applyBorder="1" applyAlignment="1">
      <alignment horizontal="center" wrapText="1"/>
    </xf>
    <xf numFmtId="2" fontId="19" fillId="0" borderId="0" xfId="0" applyNumberFormat="1" applyFont="1" applyAlignment="1">
      <alignment wrapText="1"/>
    </xf>
    <xf numFmtId="166" fontId="22" fillId="0" borderId="35" xfId="0" applyNumberFormat="1" applyFont="1" applyBorder="1" applyAlignment="1">
      <alignment horizontal="center" wrapText="1"/>
    </xf>
    <xf numFmtId="166" fontId="19" fillId="0" borderId="0" xfId="0" applyNumberFormat="1" applyFont="1" applyAlignment="1">
      <alignment wrapText="1"/>
    </xf>
    <xf numFmtId="167" fontId="19" fillId="0" borderId="0" xfId="0" applyNumberFormat="1" applyFont="1" applyAlignment="1">
      <alignment wrapText="1"/>
    </xf>
    <xf numFmtId="0" fontId="19" fillId="33" borderId="0" xfId="0" applyFont="1" applyFill="1" applyAlignment="1">
      <alignment wrapText="1"/>
    </xf>
    <xf numFmtId="14" fontId="19" fillId="33" borderId="0" xfId="0" applyNumberFormat="1" applyFont="1" applyFill="1" applyAlignment="1">
      <alignment horizontal="center" wrapText="1"/>
    </xf>
    <xf numFmtId="0" fontId="19" fillId="33" borderId="0" xfId="0" applyFont="1" applyFill="1" applyAlignment="1">
      <alignment horizontal="center" wrapText="1"/>
    </xf>
    <xf numFmtId="165" fontId="19" fillId="33" borderId="0" xfId="0" applyNumberFormat="1" applyFont="1" applyFill="1" applyAlignment="1">
      <alignment horizontal="center" wrapText="1"/>
    </xf>
    <xf numFmtId="166" fontId="22" fillId="0" borderId="31" xfId="0" applyNumberFormat="1" applyFont="1" applyBorder="1" applyAlignment="1">
      <alignment horizontal="center" wrapText="1"/>
    </xf>
    <xf numFmtId="166" fontId="19" fillId="0" borderId="37" xfId="0" applyNumberFormat="1" applyFont="1" applyBorder="1" applyAlignment="1">
      <alignment horizontal="center" wrapText="1"/>
    </xf>
    <xf numFmtId="166" fontId="19" fillId="0" borderId="38" xfId="0" applyNumberFormat="1" applyFont="1" applyBorder="1" applyAlignment="1">
      <alignment horizontal="center" wrapText="1"/>
    </xf>
    <xf numFmtId="166" fontId="19" fillId="0" borderId="39" xfId="0" applyNumberFormat="1" applyFont="1" applyBorder="1" applyAlignment="1">
      <alignment horizontal="center" wrapText="1"/>
    </xf>
    <xf numFmtId="166" fontId="19" fillId="0" borderId="40" xfId="0" applyNumberFormat="1" applyFont="1" applyBorder="1" applyAlignment="1">
      <alignment horizontal="center" wrapText="1"/>
    </xf>
    <xf numFmtId="0" fontId="19" fillId="0" borderId="40" xfId="0" applyFont="1" applyBorder="1" applyAlignment="1">
      <alignment wrapText="1"/>
    </xf>
    <xf numFmtId="0" fontId="19" fillId="0" borderId="38" xfId="0" applyFont="1" applyBorder="1" applyAlignment="1">
      <alignment wrapText="1"/>
    </xf>
    <xf numFmtId="2" fontId="22" fillId="0" borderId="31" xfId="0" applyNumberFormat="1" applyFont="1" applyBorder="1" applyAlignment="1">
      <alignment horizontal="center" wrapText="1"/>
    </xf>
    <xf numFmtId="166" fontId="22" fillId="0" borderId="37" xfId="0" applyNumberFormat="1" applyFont="1" applyBorder="1" applyAlignment="1">
      <alignment horizontal="center" wrapText="1"/>
    </xf>
    <xf numFmtId="167" fontId="19" fillId="0" borderId="32" xfId="0" applyNumberFormat="1" applyFont="1" applyBorder="1" applyAlignment="1">
      <alignment wrapText="1"/>
    </xf>
    <xf numFmtId="167" fontId="22" fillId="0" borderId="34" xfId="0" applyNumberFormat="1" applyFont="1" applyBorder="1" applyAlignment="1">
      <alignment horizontal="right" wrapText="1"/>
    </xf>
    <xf numFmtId="2" fontId="22" fillId="0" borderId="37" xfId="0" applyNumberFormat="1" applyFont="1" applyBorder="1" applyAlignment="1">
      <alignment horizontal="center" wrapText="1"/>
    </xf>
    <xf numFmtId="165" fontId="19" fillId="0" borderId="44" xfId="0" applyNumberFormat="1" applyFont="1" applyFill="1" applyBorder="1" applyAlignment="1"/>
    <xf numFmtId="0" fontId="19" fillId="0" borderId="41" xfId="0" applyFont="1" applyFill="1" applyBorder="1" applyAlignment="1"/>
    <xf numFmtId="0" fontId="19" fillId="0" borderId="45" xfId="0" applyFont="1" applyFill="1" applyBorder="1" applyAlignment="1"/>
    <xf numFmtId="0" fontId="19" fillId="34" borderId="0" xfId="0" applyFont="1" applyFill="1" applyAlignment="1">
      <alignment wrapText="1"/>
    </xf>
    <xf numFmtId="14" fontId="19" fillId="34" borderId="0" xfId="0" applyNumberFormat="1" applyFont="1" applyFill="1" applyAlignment="1">
      <alignment horizontal="center" wrapText="1"/>
    </xf>
    <xf numFmtId="0" fontId="19" fillId="34" borderId="0" xfId="0" applyFont="1" applyFill="1" applyAlignment="1">
      <alignment horizontal="center" wrapText="1"/>
    </xf>
    <xf numFmtId="165" fontId="19" fillId="34" borderId="0" xfId="0" applyNumberFormat="1" applyFont="1" applyFill="1" applyAlignment="1">
      <alignment horizontal="center" wrapText="1"/>
    </xf>
    <xf numFmtId="14" fontId="19" fillId="35" borderId="19" xfId="0" applyNumberFormat="1" applyFont="1" applyFill="1" applyBorder="1" applyAlignment="1"/>
    <xf numFmtId="14" fontId="19" fillId="35" borderId="27" xfId="0" applyNumberFormat="1" applyFont="1" applyFill="1" applyBorder="1" applyAlignment="1"/>
    <xf numFmtId="14" fontId="19" fillId="35" borderId="43" xfId="0" applyNumberFormat="1" applyFont="1" applyFill="1" applyBorder="1" applyAlignment="1"/>
    <xf numFmtId="0" fontId="20" fillId="0" borderId="0" xfId="0" applyFont="1" applyFill="1" applyBorder="1" applyAlignment="1">
      <alignment horizontal="left" vertical="top"/>
    </xf>
    <xf numFmtId="0" fontId="20" fillId="0" borderId="23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/>
    </xf>
    <xf numFmtId="0" fontId="19" fillId="0" borderId="2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2" fillId="0" borderId="46" xfId="0" applyFont="1" applyBorder="1" applyAlignment="1">
      <alignment wrapText="1"/>
    </xf>
    <xf numFmtId="0" fontId="22" fillId="0" borderId="47" xfId="0" applyFont="1" applyBorder="1" applyAlignment="1">
      <alignment wrapText="1"/>
    </xf>
    <xf numFmtId="165" fontId="19" fillId="0" borderId="21" xfId="0" applyNumberFormat="1" applyFont="1" applyBorder="1" applyAlignment="1">
      <alignment wrapText="1"/>
    </xf>
    <xf numFmtId="166" fontId="19" fillId="0" borderId="21" xfId="0" applyNumberFormat="1" applyFont="1" applyBorder="1" applyAlignment="1">
      <alignment wrapText="1"/>
    </xf>
    <xf numFmtId="168" fontId="19" fillId="0" borderId="0" xfId="0" applyNumberFormat="1" applyFont="1" applyBorder="1" applyAlignment="1">
      <alignment wrapText="1"/>
    </xf>
    <xf numFmtId="14" fontId="22" fillId="0" borderId="15" xfId="0" applyNumberFormat="1" applyFont="1" applyFill="1" applyBorder="1" applyAlignment="1"/>
    <xf numFmtId="14" fontId="19" fillId="0" borderId="0" xfId="0" applyNumberFormat="1" applyFont="1" applyFill="1" applyAlignment="1"/>
    <xf numFmtId="0" fontId="19" fillId="0" borderId="42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 vertical="top"/>
    </xf>
    <xf numFmtId="0" fontId="19" fillId="0" borderId="0" xfId="55" applyFont="1" applyAlignment="1">
      <alignment wrapText="1"/>
    </xf>
    <xf numFmtId="0" fontId="19" fillId="0" borderId="23" xfId="55" applyFont="1" applyFill="1" applyBorder="1" applyAlignment="1"/>
    <xf numFmtId="0" fontId="19" fillId="0" borderId="29" xfId="55" applyFont="1" applyFill="1" applyBorder="1" applyAlignment="1">
      <alignment horizontal="center"/>
    </xf>
    <xf numFmtId="0" fontId="19" fillId="0" borderId="23" xfId="55" applyFont="1" applyFill="1" applyBorder="1" applyAlignment="1">
      <alignment horizontal="center"/>
    </xf>
    <xf numFmtId="0" fontId="20" fillId="0" borderId="23" xfId="55" applyFont="1" applyFill="1" applyBorder="1" applyAlignment="1">
      <alignment horizontal="left"/>
    </xf>
    <xf numFmtId="167" fontId="19" fillId="0" borderId="0" xfId="55" applyNumberFormat="1" applyFont="1" applyAlignment="1">
      <alignment wrapText="1"/>
    </xf>
    <xf numFmtId="167" fontId="19" fillId="0" borderId="23" xfId="55" applyNumberFormat="1" applyFont="1" applyFill="1" applyBorder="1" applyAlignment="1"/>
    <xf numFmtId="0" fontId="19" fillId="0" borderId="23" xfId="55" applyFont="1" applyFill="1" applyBorder="1" applyAlignment="1">
      <alignment wrapText="1"/>
    </xf>
    <xf numFmtId="2" fontId="26" fillId="0" borderId="48" xfId="0" applyNumberFormat="1" applyFont="1" applyBorder="1" applyAlignment="1">
      <alignment horizontal="center" wrapText="1"/>
    </xf>
    <xf numFmtId="2" fontId="26" fillId="0" borderId="49" xfId="0" applyNumberFormat="1" applyFont="1" applyBorder="1" applyAlignment="1">
      <alignment horizontal="center" wrapText="1"/>
    </xf>
    <xf numFmtId="166" fontId="26" fillId="0" borderId="48" xfId="0" applyNumberFormat="1" applyFont="1" applyBorder="1" applyAlignment="1">
      <alignment horizontal="center" wrapText="1"/>
    </xf>
    <xf numFmtId="166" fontId="26" fillId="0" borderId="49" xfId="0" applyNumberFormat="1" applyFont="1" applyBorder="1" applyAlignment="1">
      <alignment horizontal="center" wrapText="1"/>
    </xf>
    <xf numFmtId="0" fontId="27" fillId="0" borderId="23" xfId="55" applyFont="1" applyFill="1" applyBorder="1" applyAlignment="1">
      <alignment horizontal="left" wrapText="1"/>
    </xf>
    <xf numFmtId="0" fontId="23" fillId="0" borderId="23" xfId="55" applyFont="1" applyFill="1" applyBorder="1" applyAlignment="1">
      <alignment wrapText="1"/>
    </xf>
    <xf numFmtId="0" fontId="27" fillId="0" borderId="29" xfId="55" applyFont="1" applyFill="1" applyBorder="1" applyAlignment="1">
      <alignment horizontal="left" wrapText="1"/>
    </xf>
    <xf numFmtId="167" fontId="19" fillId="0" borderId="29" xfId="55" applyNumberFormat="1" applyFont="1" applyFill="1" applyBorder="1" applyAlignment="1"/>
    <xf numFmtId="0" fontId="20" fillId="0" borderId="29" xfId="55" applyFont="1" applyFill="1" applyBorder="1" applyAlignment="1">
      <alignment horizontal="left"/>
    </xf>
    <xf numFmtId="0" fontId="22" fillId="0" borderId="23" xfId="55" applyFont="1" applyFill="1" applyBorder="1" applyAlignment="1">
      <alignment wrapText="1"/>
    </xf>
    <xf numFmtId="0" fontId="22" fillId="0" borderId="23" xfId="55" applyFont="1" applyFill="1" applyBorder="1" applyAlignment="1">
      <alignment horizontal="center" wrapText="1"/>
    </xf>
    <xf numFmtId="0" fontId="21" fillId="0" borderId="23" xfId="55" applyFont="1" applyFill="1" applyBorder="1" applyAlignment="1">
      <alignment horizontal="center" vertical="top" wrapText="1"/>
    </xf>
    <xf numFmtId="167" fontId="22" fillId="0" borderId="23" xfId="55" applyNumberFormat="1" applyFont="1" applyFill="1" applyBorder="1" applyAlignment="1">
      <alignment wrapText="1"/>
    </xf>
    <xf numFmtId="0" fontId="22" fillId="0" borderId="26" xfId="55" applyFont="1" applyFill="1" applyBorder="1" applyAlignment="1">
      <alignment wrapText="1"/>
    </xf>
    <xf numFmtId="0" fontId="19" fillId="0" borderId="26" xfId="55" applyFont="1" applyBorder="1" applyAlignment="1">
      <alignment wrapText="1"/>
    </xf>
    <xf numFmtId="0" fontId="19" fillId="0" borderId="51" xfId="55" applyFont="1" applyBorder="1" applyAlignment="1">
      <alignment wrapText="1"/>
    </xf>
    <xf numFmtId="0" fontId="19" fillId="0" borderId="50" xfId="55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vertical="center" wrapText="1"/>
    </xf>
    <xf numFmtId="14" fontId="19" fillId="0" borderId="0" xfId="0" applyNumberFormat="1" applyFont="1" applyFill="1" applyBorder="1" applyAlignment="1"/>
    <xf numFmtId="16" fontId="19" fillId="0" borderId="41" xfId="0" applyNumberFormat="1" applyFont="1" applyFill="1" applyBorder="1" applyAlignment="1">
      <alignment horizontal="center"/>
    </xf>
    <xf numFmtId="0" fontId="28" fillId="0" borderId="23" xfId="55" applyFont="1" applyFill="1" applyBorder="1" applyAlignment="1">
      <alignment wrapText="1"/>
    </xf>
    <xf numFmtId="167" fontId="19" fillId="0" borderId="23" xfId="0" applyNumberFormat="1" applyFont="1" applyFill="1" applyBorder="1" applyAlignment="1"/>
    <xf numFmtId="167" fontId="19" fillId="36" borderId="23" xfId="55" applyNumberFormat="1" applyFont="1" applyFill="1" applyBorder="1" applyAlignment="1"/>
    <xf numFmtId="0" fontId="19" fillId="36" borderId="23" xfId="55" applyFont="1" applyFill="1" applyBorder="1" applyAlignment="1"/>
    <xf numFmtId="0" fontId="19" fillId="36" borderId="23" xfId="55" applyFont="1" applyFill="1" applyBorder="1" applyAlignment="1">
      <alignment wrapText="1"/>
    </xf>
    <xf numFmtId="166" fontId="22" fillId="0" borderId="34" xfId="0" applyNumberFormat="1" applyFont="1" applyBorder="1" applyAlignment="1">
      <alignment horizontal="center" wrapText="1"/>
    </xf>
    <xf numFmtId="166" fontId="22" fillId="0" borderId="31" xfId="0" applyNumberFormat="1" applyFont="1" applyBorder="1" applyAlignment="1">
      <alignment horizontal="center" wrapText="1"/>
    </xf>
    <xf numFmtId="0" fontId="22" fillId="0" borderId="55" xfId="0" applyFont="1" applyFill="1" applyBorder="1" applyAlignment="1">
      <alignment wrapText="1"/>
    </xf>
    <xf numFmtId="0" fontId="22" fillId="0" borderId="55" xfId="0" applyFont="1" applyFill="1" applyBorder="1" applyAlignment="1">
      <alignment horizontal="center" wrapText="1"/>
    </xf>
    <xf numFmtId="0" fontId="22" fillId="0" borderId="56" xfId="0" applyFont="1" applyFill="1" applyBorder="1" applyAlignment="1">
      <alignment horizontal="center" wrapText="1"/>
    </xf>
    <xf numFmtId="0" fontId="22" fillId="0" borderId="28" xfId="0" applyFont="1" applyFill="1" applyBorder="1" applyAlignment="1">
      <alignment wrapText="1"/>
    </xf>
    <xf numFmtId="0" fontId="22" fillId="0" borderId="30" xfId="0" applyFont="1" applyFill="1" applyBorder="1" applyAlignment="1">
      <alignment wrapText="1"/>
    </xf>
    <xf numFmtId="0" fontId="20" fillId="0" borderId="26" xfId="0" applyFont="1" applyFill="1" applyBorder="1" applyAlignment="1">
      <alignment horizontal="left" vertical="top"/>
    </xf>
    <xf numFmtId="0" fontId="19" fillId="0" borderId="26" xfId="0" applyFont="1" applyFill="1" applyBorder="1" applyAlignment="1"/>
    <xf numFmtId="14" fontId="19" fillId="35" borderId="58" xfId="0" applyNumberFormat="1" applyFont="1" applyFill="1" applyBorder="1" applyAlignment="1"/>
    <xf numFmtId="14" fontId="19" fillId="0" borderId="19" xfId="0" applyNumberFormat="1" applyFont="1" applyFill="1" applyBorder="1" applyAlignment="1"/>
    <xf numFmtId="14" fontId="19" fillId="35" borderId="59" xfId="0" applyNumberFormat="1" applyFont="1" applyFill="1" applyBorder="1" applyAlignment="1"/>
    <xf numFmtId="14" fontId="19" fillId="35" borderId="57" xfId="0" applyNumberFormat="1" applyFont="1" applyFill="1" applyBorder="1" applyAlignment="1"/>
    <xf numFmtId="14" fontId="19" fillId="0" borderId="57" xfId="0" applyNumberFormat="1" applyFont="1" applyFill="1" applyBorder="1" applyAlignment="1"/>
    <xf numFmtId="0" fontId="21" fillId="0" borderId="45" xfId="0" applyFont="1" applyFill="1" applyBorder="1" applyAlignment="1">
      <alignment horizontal="center" vertical="top"/>
    </xf>
    <xf numFmtId="0" fontId="20" fillId="0" borderId="60" xfId="0" applyFont="1" applyFill="1" applyBorder="1" applyAlignment="1">
      <alignment horizontal="left" vertical="top"/>
    </xf>
    <xf numFmtId="164" fontId="20" fillId="0" borderId="60" xfId="0" applyNumberFormat="1" applyFont="1" applyFill="1" applyBorder="1" applyAlignment="1">
      <alignment horizontal="right" vertical="top"/>
    </xf>
    <xf numFmtId="0" fontId="20" fillId="0" borderId="61" xfId="0" applyFont="1" applyFill="1" applyBorder="1" applyAlignment="1">
      <alignment horizontal="left" vertical="top"/>
    </xf>
    <xf numFmtId="164" fontId="20" fillId="0" borderId="23" xfId="0" applyNumberFormat="1" applyFont="1" applyFill="1" applyBorder="1" applyAlignment="1">
      <alignment horizontal="right" vertical="top"/>
    </xf>
    <xf numFmtId="14" fontId="19" fillId="0" borderId="23" xfId="0" applyNumberFormat="1" applyFont="1" applyFill="1" applyBorder="1" applyAlignment="1">
      <alignment horizontal="center"/>
    </xf>
    <xf numFmtId="0" fontId="19" fillId="0" borderId="0" xfId="55" applyFont="1" applyBorder="1" applyAlignment="1">
      <alignment wrapText="1"/>
    </xf>
    <xf numFmtId="2" fontId="19" fillId="0" borderId="21" xfId="0" applyNumberFormat="1" applyFont="1" applyBorder="1" applyAlignment="1">
      <alignment wrapText="1"/>
    </xf>
    <xf numFmtId="2" fontId="19" fillId="0" borderId="0" xfId="0" applyNumberFormat="1" applyFont="1" applyBorder="1" applyAlignment="1">
      <alignment wrapText="1"/>
    </xf>
    <xf numFmtId="166" fontId="19" fillId="0" borderId="0" xfId="0" applyNumberFormat="1" applyFont="1" applyBorder="1" applyAlignment="1">
      <alignment wrapText="1"/>
    </xf>
    <xf numFmtId="2" fontId="22" fillId="0" borderId="46" xfId="0" applyNumberFormat="1" applyFont="1" applyBorder="1" applyAlignment="1">
      <alignment horizontal="center" wrapText="1"/>
    </xf>
    <xf numFmtId="2" fontId="19" fillId="34" borderId="21" xfId="0" applyNumberFormat="1" applyFont="1" applyFill="1" applyBorder="1" applyAlignment="1">
      <alignment wrapText="1"/>
    </xf>
    <xf numFmtId="2" fontId="19" fillId="34" borderId="0" xfId="0" applyNumberFormat="1" applyFont="1" applyFill="1" applyBorder="1" applyAlignment="1">
      <alignment wrapText="1"/>
    </xf>
    <xf numFmtId="166" fontId="19" fillId="34" borderId="0" xfId="0" applyNumberFormat="1" applyFont="1" applyFill="1" applyBorder="1" applyAlignment="1">
      <alignment wrapText="1"/>
    </xf>
    <xf numFmtId="0" fontId="19" fillId="34" borderId="0" xfId="0" applyFont="1" applyFill="1" applyBorder="1" applyAlignment="1">
      <alignment wrapText="1"/>
    </xf>
    <xf numFmtId="0" fontId="19" fillId="33" borderId="0" xfId="0" applyFont="1" applyFill="1" applyBorder="1" applyAlignment="1">
      <alignment wrapText="1"/>
    </xf>
    <xf numFmtId="2" fontId="19" fillId="0" borderId="21" xfId="0" applyNumberFormat="1" applyFont="1" applyFill="1" applyBorder="1" applyAlignment="1"/>
    <xf numFmtId="2" fontId="19" fillId="0" borderId="0" xfId="0" applyNumberFormat="1" applyFont="1" applyFill="1" applyBorder="1" applyAlignment="1">
      <alignment wrapText="1"/>
    </xf>
    <xf numFmtId="166" fontId="19" fillId="0" borderId="0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34" borderId="22" xfId="0" applyFont="1" applyFill="1" applyBorder="1" applyAlignment="1">
      <alignment wrapText="1"/>
    </xf>
    <xf numFmtId="0" fontId="19" fillId="33" borderId="22" xfId="0" applyFont="1" applyFill="1" applyBorder="1" applyAlignment="1">
      <alignment wrapText="1"/>
    </xf>
    <xf numFmtId="166" fontId="19" fillId="0" borderId="22" xfId="0" applyNumberFormat="1" applyFont="1" applyBorder="1" applyAlignment="1">
      <alignment wrapText="1"/>
    </xf>
    <xf numFmtId="2" fontId="22" fillId="0" borderId="39" xfId="0" applyNumberFormat="1" applyFont="1" applyBorder="1" applyAlignment="1">
      <alignment horizontal="center" wrapText="1"/>
    </xf>
    <xf numFmtId="0" fontId="19" fillId="0" borderId="63" xfId="0" applyFont="1" applyFill="1" applyBorder="1" applyAlignment="1">
      <alignment wrapText="1"/>
    </xf>
    <xf numFmtId="0" fontId="19" fillId="0" borderId="21" xfId="0" applyFont="1" applyFill="1" applyBorder="1" applyAlignment="1">
      <alignment wrapText="1"/>
    </xf>
    <xf numFmtId="0" fontId="19" fillId="0" borderId="40" xfId="0" applyFont="1" applyFill="1" applyBorder="1" applyAlignment="1">
      <alignment wrapText="1"/>
    </xf>
    <xf numFmtId="2" fontId="19" fillId="0" borderId="21" xfId="0" applyNumberFormat="1" applyFont="1" applyFill="1" applyBorder="1" applyAlignment="1">
      <alignment wrapText="1"/>
    </xf>
    <xf numFmtId="2" fontId="19" fillId="0" borderId="40" xfId="0" applyNumberFormat="1" applyFont="1" applyFill="1" applyBorder="1" applyAlignment="1">
      <alignment wrapText="1"/>
    </xf>
    <xf numFmtId="0" fontId="19" fillId="0" borderId="38" xfId="0" applyFont="1" applyFill="1" applyBorder="1" applyAlignment="1">
      <alignment wrapText="1"/>
    </xf>
    <xf numFmtId="0" fontId="19" fillId="0" borderId="0" xfId="0" applyFont="1" applyFill="1" applyAlignment="1">
      <alignment wrapText="1"/>
    </xf>
    <xf numFmtId="0" fontId="19" fillId="0" borderId="64" xfId="0" applyFont="1" applyFill="1" applyBorder="1" applyAlignment="1">
      <alignment wrapText="1"/>
    </xf>
    <xf numFmtId="166" fontId="19" fillId="0" borderId="38" xfId="0" applyNumberFormat="1" applyFont="1" applyFill="1" applyBorder="1" applyAlignment="1">
      <alignment wrapText="1"/>
    </xf>
    <xf numFmtId="166" fontId="19" fillId="0" borderId="40" xfId="0" applyNumberFormat="1" applyFont="1" applyFill="1" applyBorder="1" applyAlignment="1">
      <alignment wrapText="1"/>
    </xf>
    <xf numFmtId="2" fontId="19" fillId="0" borderId="38" xfId="0" applyNumberFormat="1" applyFont="1" applyFill="1" applyBorder="1" applyAlignment="1">
      <alignment wrapText="1"/>
    </xf>
    <xf numFmtId="0" fontId="19" fillId="0" borderId="33" xfId="0" applyFont="1" applyFill="1" applyBorder="1" applyAlignment="1">
      <alignment wrapText="1"/>
    </xf>
    <xf numFmtId="0" fontId="19" fillId="0" borderId="49" xfId="0" applyFont="1" applyFill="1" applyBorder="1" applyAlignment="1">
      <alignment wrapText="1"/>
    </xf>
    <xf numFmtId="166" fontId="19" fillId="0" borderId="49" xfId="0" applyNumberFormat="1" applyFont="1" applyFill="1" applyBorder="1" applyAlignment="1">
      <alignment wrapText="1"/>
    </xf>
    <xf numFmtId="0" fontId="22" fillId="0" borderId="31" xfId="0" applyFont="1" applyFill="1" applyBorder="1" applyAlignment="1">
      <alignment wrapText="1"/>
    </xf>
    <xf numFmtId="2" fontId="19" fillId="0" borderId="64" xfId="0" applyNumberFormat="1" applyFont="1" applyFill="1" applyBorder="1" applyAlignment="1">
      <alignment wrapText="1"/>
    </xf>
    <xf numFmtId="2" fontId="19" fillId="0" borderId="36" xfId="0" applyNumberFormat="1" applyFont="1" applyFill="1" applyBorder="1" applyAlignment="1">
      <alignment wrapText="1"/>
    </xf>
    <xf numFmtId="2" fontId="19" fillId="0" borderId="62" xfId="0" applyNumberFormat="1" applyFont="1" applyFill="1" applyBorder="1" applyAlignment="1">
      <alignment wrapText="1"/>
    </xf>
    <xf numFmtId="2" fontId="19" fillId="0" borderId="63" xfId="0" applyNumberFormat="1" applyFont="1" applyFill="1" applyBorder="1" applyAlignment="1">
      <alignment wrapText="1"/>
    </xf>
    <xf numFmtId="165" fontId="19" fillId="0" borderId="65" xfId="0" applyNumberFormat="1" applyFont="1" applyFill="1" applyBorder="1" applyAlignment="1"/>
    <xf numFmtId="165" fontId="19" fillId="0" borderId="0" xfId="0" applyNumberFormat="1" applyFont="1" applyFill="1" applyBorder="1" applyAlignment="1"/>
    <xf numFmtId="0" fontId="19" fillId="0" borderId="0" xfId="0" applyFont="1" applyAlignment="1"/>
    <xf numFmtId="0" fontId="19" fillId="0" borderId="26" xfId="0" applyFont="1" applyFill="1" applyBorder="1" applyAlignment="1">
      <alignment horizontal="center"/>
    </xf>
    <xf numFmtId="0" fontId="19" fillId="0" borderId="57" xfId="0" applyFont="1" applyFill="1" applyBorder="1" applyAlignment="1">
      <alignment horizontal="center"/>
    </xf>
    <xf numFmtId="2" fontId="19" fillId="33" borderId="21" xfId="0" applyNumberFormat="1" applyFont="1" applyFill="1" applyBorder="1" applyAlignment="1">
      <alignment horizontal="center"/>
    </xf>
    <xf numFmtId="2" fontId="19" fillId="33" borderId="0" xfId="0" applyNumberFormat="1" applyFont="1" applyFill="1" applyBorder="1" applyAlignment="1">
      <alignment horizontal="center"/>
    </xf>
    <xf numFmtId="2" fontId="19" fillId="37" borderId="21" xfId="0" applyNumberFormat="1" applyFont="1" applyFill="1" applyBorder="1" applyAlignment="1">
      <alignment horizontal="center"/>
    </xf>
    <xf numFmtId="2" fontId="19" fillId="37" borderId="40" xfId="0" applyNumberFormat="1" applyFont="1" applyFill="1" applyBorder="1" applyAlignment="1">
      <alignment horizontal="center"/>
    </xf>
    <xf numFmtId="2" fontId="19" fillId="37" borderId="0" xfId="0" applyNumberFormat="1" applyFont="1" applyFill="1" applyBorder="1" applyAlignment="1">
      <alignment horizontal="center"/>
    </xf>
    <xf numFmtId="2" fontId="19" fillId="37" borderId="22" xfId="0" applyNumberFormat="1" applyFont="1" applyFill="1" applyBorder="1" applyAlignment="1">
      <alignment horizontal="center"/>
    </xf>
    <xf numFmtId="2" fontId="24" fillId="0" borderId="62" xfId="0" applyNumberFormat="1" applyFont="1" applyBorder="1" applyAlignment="1">
      <alignment horizontal="center" wrapText="1"/>
    </xf>
    <xf numFmtId="2" fontId="25" fillId="0" borderId="63" xfId="0" applyNumberFormat="1" applyFont="1" applyBorder="1" applyAlignment="1">
      <alignment horizontal="center" wrapText="1"/>
    </xf>
    <xf numFmtId="166" fontId="24" fillId="0" borderId="64" xfId="0" applyNumberFormat="1" applyFont="1" applyBorder="1" applyAlignment="1">
      <alignment horizontal="center" wrapText="1"/>
    </xf>
    <xf numFmtId="166" fontId="25" fillId="0" borderId="36" xfId="0" applyNumberFormat="1" applyFont="1" applyBorder="1" applyAlignment="1">
      <alignment horizontal="center" wrapText="1"/>
    </xf>
    <xf numFmtId="2" fontId="24" fillId="0" borderId="64" xfId="0" applyNumberFormat="1" applyFont="1" applyBorder="1" applyAlignment="1">
      <alignment horizontal="center" wrapText="1"/>
    </xf>
    <xf numFmtId="166" fontId="24" fillId="0" borderId="36" xfId="0" applyNumberFormat="1" applyFont="1" applyBorder="1" applyAlignment="1">
      <alignment horizontal="center" wrapText="1"/>
    </xf>
    <xf numFmtId="166" fontId="25" fillId="0" borderId="33" xfId="0" applyNumberFormat="1" applyFont="1" applyBorder="1" applyAlignment="1">
      <alignment horizontal="center" wrapText="1"/>
    </xf>
    <xf numFmtId="166" fontId="24" fillId="0" borderId="32" xfId="0" applyNumberFormat="1" applyFont="1" applyBorder="1" applyAlignment="1">
      <alignment horizontal="center" wrapText="1"/>
    </xf>
    <xf numFmtId="2" fontId="25" fillId="0" borderId="33" xfId="0" applyNumberFormat="1" applyFont="1" applyBorder="1" applyAlignment="1">
      <alignment horizontal="center" wrapText="1"/>
    </xf>
    <xf numFmtId="2" fontId="24" fillId="0" borderId="32" xfId="0" applyNumberFormat="1" applyFont="1" applyBorder="1" applyAlignment="1">
      <alignment horizontal="center" wrapText="1"/>
    </xf>
    <xf numFmtId="0" fontId="24" fillId="0" borderId="33" xfId="0" applyFont="1" applyBorder="1" applyAlignment="1">
      <alignment horizontal="center" wrapText="1"/>
    </xf>
    <xf numFmtId="0" fontId="19" fillId="0" borderId="36" xfId="0" applyFont="1" applyBorder="1" applyAlignment="1">
      <alignment wrapText="1"/>
    </xf>
    <xf numFmtId="0" fontId="19" fillId="0" borderId="33" xfId="0" applyFont="1" applyBorder="1" applyAlignment="1">
      <alignment wrapText="1"/>
    </xf>
    <xf numFmtId="166" fontId="22" fillId="0" borderId="34" xfId="0" applyNumberFormat="1" applyFont="1" applyBorder="1" applyAlignment="1">
      <alignment horizontal="center" wrapText="1"/>
    </xf>
    <xf numFmtId="0" fontId="19" fillId="0" borderId="31" xfId="0" applyFont="1" applyBorder="1" applyAlignment="1">
      <alignment horizontal="center" wrapText="1"/>
    </xf>
    <xf numFmtId="166" fontId="22" fillId="0" borderId="31" xfId="0" applyNumberFormat="1" applyFont="1" applyBorder="1" applyAlignment="1">
      <alignment horizontal="center" wrapText="1"/>
    </xf>
    <xf numFmtId="0" fontId="19" fillId="0" borderId="35" xfId="0" applyFont="1" applyBorder="1" applyAlignment="1">
      <alignment horizontal="center" wrapText="1"/>
    </xf>
    <xf numFmtId="166" fontId="24" fillId="0" borderId="52" xfId="0" applyNumberFormat="1" applyFont="1" applyBorder="1" applyAlignment="1">
      <alignment horizontal="center" wrapText="1"/>
    </xf>
    <xf numFmtId="166" fontId="25" fillId="0" borderId="53" xfId="0" applyNumberFormat="1" applyFont="1" applyBorder="1" applyAlignment="1">
      <alignment horizontal="center" wrapText="1"/>
    </xf>
    <xf numFmtId="166" fontId="24" fillId="0" borderId="54" xfId="0" applyNumberFormat="1" applyFont="1" applyBorder="1" applyAlignment="1">
      <alignment horizontal="center" wrapText="1"/>
    </xf>
  </cellXfs>
  <cellStyles count="56">
    <cellStyle name="20% - Accent1" xfId="19" builtinId="30" customBuiltin="1"/>
    <cellStyle name="20% - Accent1 2" xfId="43"/>
    <cellStyle name="20% - Accent2" xfId="23" builtinId="34" customBuiltin="1"/>
    <cellStyle name="20% - Accent2 2" xfId="45"/>
    <cellStyle name="20% - Accent3" xfId="27" builtinId="38" customBuiltin="1"/>
    <cellStyle name="20% - Accent3 2" xfId="47"/>
    <cellStyle name="20% - Accent4" xfId="31" builtinId="42" customBuiltin="1"/>
    <cellStyle name="20% - Accent4 2" xfId="49"/>
    <cellStyle name="20% - Accent5" xfId="35" builtinId="46" customBuiltin="1"/>
    <cellStyle name="20% - Accent5 2" xfId="51"/>
    <cellStyle name="20% - Accent6" xfId="39" builtinId="50" customBuiltin="1"/>
    <cellStyle name="20% - Accent6 2" xfId="53"/>
    <cellStyle name="40% - Accent1" xfId="20" builtinId="31" customBuiltin="1"/>
    <cellStyle name="40% - Accent1 2" xfId="44"/>
    <cellStyle name="40% - Accent2" xfId="24" builtinId="35" customBuiltin="1"/>
    <cellStyle name="40% - Accent2 2" xfId="46"/>
    <cellStyle name="40% - Accent3" xfId="28" builtinId="39" customBuiltin="1"/>
    <cellStyle name="40% - Accent3 2" xfId="48"/>
    <cellStyle name="40% - Accent4" xfId="32" builtinId="43" customBuiltin="1"/>
    <cellStyle name="40% - Accent4 2" xfId="50"/>
    <cellStyle name="40% - Accent5" xfId="36" builtinId="47" customBuiltin="1"/>
    <cellStyle name="40% - Accent5 2" xfId="52"/>
    <cellStyle name="40% - Accent6" xfId="40" builtinId="51" customBuiltin="1"/>
    <cellStyle name="40% - Accent6 2" xfId="54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5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Data!$S$2</c:f>
          <c:strCache>
            <c:ptCount val="1"/>
            <c:pt idx="0">
              <c:v>Unfiltered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Data!$T$3</c:f>
              <c:strCache>
                <c:ptCount val="1"/>
                <c:pt idx="0">
                  <c:v>Turner Ratio (P:InvC)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Data!$S$4:$S$140</c:f>
              <c:numCache>
                <c:formatCode>0.0</c:formatCode>
                <c:ptCount val="13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3.5714285714285712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1.5714285714285716</c:v>
                </c:pt>
                <c:pt idx="12">
                  <c:v>6.3636363636363633</c:v>
                </c:pt>
                <c:pt idx="13">
                  <c:v>0</c:v>
                </c:pt>
                <c:pt idx="14">
                  <c:v>15.530303030303029</c:v>
                </c:pt>
                <c:pt idx="15">
                  <c:v>99.638985005767012</c:v>
                </c:pt>
                <c:pt idx="16">
                  <c:v>3.1645569620253164</c:v>
                </c:pt>
                <c:pt idx="17">
                  <c:v>3.9170506912442398</c:v>
                </c:pt>
                <c:pt idx="18">
                  <c:v>2.6315789473684212</c:v>
                </c:pt>
                <c:pt idx="19">
                  <c:v>1.5151515151515151</c:v>
                </c:pt>
                <c:pt idx="20">
                  <c:v>1.5267175572519083</c:v>
                </c:pt>
                <c:pt idx="21">
                  <c:v>3.0973451327433632</c:v>
                </c:pt>
                <c:pt idx="22">
                  <c:v>9.6153846153846159E-2</c:v>
                </c:pt>
                <c:pt idx="23">
                  <c:v>137.11899313501146</c:v>
                </c:pt>
                <c:pt idx="24">
                  <c:v>4.3859649122807021</c:v>
                </c:pt>
                <c:pt idx="25">
                  <c:v>0.78125</c:v>
                </c:pt>
                <c:pt idx="26">
                  <c:v>0.85470085470085477</c:v>
                </c:pt>
                <c:pt idx="27">
                  <c:v>6.3492063492063489</c:v>
                </c:pt>
                <c:pt idx="28">
                  <c:v>3.278688524590164</c:v>
                </c:pt>
                <c:pt idx="29">
                  <c:v>3.8461538461538463</c:v>
                </c:pt>
                <c:pt idx="30">
                  <c:v>64.30026385224275</c:v>
                </c:pt>
                <c:pt idx="31">
                  <c:v>425</c:v>
                </c:pt>
                <c:pt idx="32">
                  <c:v>91.43550106609807</c:v>
                </c:pt>
                <c:pt idx="33">
                  <c:v>1.4285714285714286</c:v>
                </c:pt>
                <c:pt idx="34">
                  <c:v>0.49751243781094534</c:v>
                </c:pt>
                <c:pt idx="35">
                  <c:v>2.5974025974025974</c:v>
                </c:pt>
                <c:pt idx="36">
                  <c:v>4.2372881355932206</c:v>
                </c:pt>
                <c:pt idx="37">
                  <c:v>1.7857142857142856</c:v>
                </c:pt>
                <c:pt idx="38">
                  <c:v>3.3898305084745766</c:v>
                </c:pt>
                <c:pt idx="39">
                  <c:v>0.16129032258064518</c:v>
                </c:pt>
                <c:pt idx="40">
                  <c:v>1.25</c:v>
                </c:pt>
                <c:pt idx="41">
                  <c:v>0.76923076923076927</c:v>
                </c:pt>
                <c:pt idx="42">
                  <c:v>1.1000000000000001</c:v>
                </c:pt>
                <c:pt idx="43">
                  <c:v>2.3076923076923075</c:v>
                </c:pt>
                <c:pt idx="44">
                  <c:v>0.21276595744680854</c:v>
                </c:pt>
                <c:pt idx="45">
                  <c:v>0.2</c:v>
                </c:pt>
                <c:pt idx="46">
                  <c:v>2.2222222222222219</c:v>
                </c:pt>
                <c:pt idx="47">
                  <c:v>1.773049645390071</c:v>
                </c:pt>
                <c:pt idx="48">
                  <c:v>3.2894736842105261</c:v>
                </c:pt>
                <c:pt idx="49">
                  <c:v>4.6391752577319592</c:v>
                </c:pt>
                <c:pt idx="50">
                  <c:v>0.7142857142857143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1</c:v>
                </c:pt>
                <c:pt idx="56">
                  <c:v>2.5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600</c:v>
                </c:pt>
                <c:pt idx="67">
                  <c:v>0</c:v>
                </c:pt>
                <c:pt idx="68">
                  <c:v>0</c:v>
                </c:pt>
                <c:pt idx="69">
                  <c:v>12.162162162162163</c:v>
                </c:pt>
                <c:pt idx="70">
                  <c:v>117.39130434782608</c:v>
                </c:pt>
                <c:pt idx="71">
                  <c:v>15.789473684210526</c:v>
                </c:pt>
                <c:pt idx="72">
                  <c:v>13.076923076923077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20.3125</c:v>
                </c:pt>
                <c:pt idx="78">
                  <c:v>11.76470588235294</c:v>
                </c:pt>
                <c:pt idx="79">
                  <c:v>11.428571428571429</c:v>
                </c:pt>
                <c:pt idx="80">
                  <c:v>11.702127659574469</c:v>
                </c:pt>
                <c:pt idx="81">
                  <c:v>8.1395348837209305</c:v>
                </c:pt>
                <c:pt idx="82">
                  <c:v>2.1739130434782608</c:v>
                </c:pt>
                <c:pt idx="83">
                  <c:v>1.4705882352941175</c:v>
                </c:pt>
                <c:pt idx="84">
                  <c:v>6.557377049180328</c:v>
                </c:pt>
                <c:pt idx="85">
                  <c:v>4.3103448275862073</c:v>
                </c:pt>
                <c:pt idx="86">
                  <c:v>0.38461538461538464</c:v>
                </c:pt>
                <c:pt idx="87">
                  <c:v>0.49549549549549549</c:v>
                </c:pt>
                <c:pt idx="88">
                  <c:v>9.0090090090090086E-2</c:v>
                </c:pt>
                <c:pt idx="89">
                  <c:v>1.2345679012345678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0.08</c:v>
                </c:pt>
                <c:pt idx="105">
                  <c:v>5.6962025316455698</c:v>
                </c:pt>
                <c:pt idx="106">
                  <c:v>5</c:v>
                </c:pt>
                <c:pt idx="107">
                  <c:v>2.8571428571428572</c:v>
                </c:pt>
                <c:pt idx="108">
                  <c:v>8.5106382978723403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4.6511627906976747</c:v>
                </c:pt>
                <c:pt idx="117">
                  <c:v>2.1739130434782608</c:v>
                </c:pt>
                <c:pt idx="118">
                  <c:v>0.28571428571428575</c:v>
                </c:pt>
                <c:pt idx="119">
                  <c:v>2.6073619631901841</c:v>
                </c:pt>
                <c:pt idx="120">
                  <c:v>4.7169811320754711</c:v>
                </c:pt>
                <c:pt idx="121">
                  <c:v>0.21739130434782608</c:v>
                </c:pt>
                <c:pt idx="122">
                  <c:v>8.4905660377358494</c:v>
                </c:pt>
                <c:pt idx="123">
                  <c:v>4.5081967213114753</c:v>
                </c:pt>
                <c:pt idx="124">
                  <c:v>40.909090909090907</c:v>
                </c:pt>
                <c:pt idx="125">
                  <c:v>30</c:v>
                </c:pt>
                <c:pt idx="126">
                  <c:v>80</c:v>
                </c:pt>
                <c:pt idx="127">
                  <c:v>56.065714285714286</c:v>
                </c:pt>
                <c:pt idx="128">
                  <c:v>30</c:v>
                </c:pt>
                <c:pt idx="129">
                  <c:v>35.714285714285708</c:v>
                </c:pt>
                <c:pt idx="130">
                  <c:v>19.117647058823529</c:v>
                </c:pt>
                <c:pt idx="131">
                  <c:v>50</c:v>
                </c:pt>
                <c:pt idx="132">
                  <c:v>27.433628318584073</c:v>
                </c:pt>
                <c:pt idx="133">
                  <c:v>31.818181818181817</c:v>
                </c:pt>
                <c:pt idx="134">
                  <c:v>16.129032258064516</c:v>
                </c:pt>
                <c:pt idx="135">
                  <c:v>129.5480838756327</c:v>
                </c:pt>
                <c:pt idx="136">
                  <c:v>40.789473684210527</c:v>
                </c:pt>
              </c:numCache>
            </c:numRef>
          </c:xVal>
          <c:yVal>
            <c:numRef>
              <c:f>Data!$T$4:$T$140</c:f>
              <c:numCache>
                <c:formatCode>General</c:formatCode>
                <c:ptCount val="137"/>
                <c:pt idx="0">
                  <c:v>6.405575838035181E-2</c:v>
                </c:pt>
                <c:pt idx="1">
                  <c:v>9.7178683385579931E-2</c:v>
                </c:pt>
                <c:pt idx="2">
                  <c:v>9.825997952917094E-2</c:v>
                </c:pt>
                <c:pt idx="3">
                  <c:v>0.10252996005326231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4.1333743085433312E-2</c:v>
                </c:pt>
                <c:pt idx="9">
                  <c:v>2.9543298549939017E-2</c:v>
                </c:pt>
                <c:pt idx="10">
                  <c:v>3.7582781456953644E-2</c:v>
                </c:pt>
                <c:pt idx="11">
                  <c:v>4.3407192154013799E-2</c:v>
                </c:pt>
                <c:pt idx="12">
                  <c:v>2.2397736649770128E-2</c:v>
                </c:pt>
                <c:pt idx="13">
                  <c:v>0</c:v>
                </c:pt>
                <c:pt idx="14">
                  <c:v>0.23078805677924621</c:v>
                </c:pt>
                <c:pt idx="15">
                  <c:v>0.62272174969623328</c:v>
                </c:pt>
                <c:pt idx="16">
                  <c:v>4.0806170689226179E-2</c:v>
                </c:pt>
                <c:pt idx="17">
                  <c:v>2.4212168486739467E-2</c:v>
                </c:pt>
                <c:pt idx="18">
                  <c:v>2.5781249999999999E-2</c:v>
                </c:pt>
                <c:pt idx="19">
                  <c:v>2.036386849664858E-2</c:v>
                </c:pt>
                <c:pt idx="20">
                  <c:v>1.9167541098286115E-2</c:v>
                </c:pt>
                <c:pt idx="21">
                  <c:v>1.763293310463122E-2</c:v>
                </c:pt>
                <c:pt idx="22">
                  <c:v>2.3062645011600928E-2</c:v>
                </c:pt>
                <c:pt idx="23">
                  <c:v>0.84913793103448287</c:v>
                </c:pt>
                <c:pt idx="24">
                  <c:v>3.3363481057180185E-2</c:v>
                </c:pt>
                <c:pt idx="25">
                  <c:v>2.4116847826086953E-2</c:v>
                </c:pt>
                <c:pt idx="26">
                  <c:v>3.3697047496790762E-2</c:v>
                </c:pt>
                <c:pt idx="27">
                  <c:v>4.2693044033184434E-2</c:v>
                </c:pt>
                <c:pt idx="28">
                  <c:v>2.5118805159538356E-2</c:v>
                </c:pt>
                <c:pt idx="29">
                  <c:v>2.9644533869885983E-2</c:v>
                </c:pt>
                <c:pt idx="30">
                  <c:v>0.48594118909637263</c:v>
                </c:pt>
                <c:pt idx="31">
                  <c:v>7.2758620689655176E-2</c:v>
                </c:pt>
                <c:pt idx="32">
                  <c:v>0.61203450452345876</c:v>
                </c:pt>
                <c:pt idx="33">
                  <c:v>1.8930817610062892E-2</c:v>
                </c:pt>
                <c:pt idx="34">
                  <c:v>5.0804093567251463E-2</c:v>
                </c:pt>
                <c:pt idx="35">
                  <c:v>0.11366843990880468</c:v>
                </c:pt>
                <c:pt idx="36">
                  <c:v>1.9119119119119118E-2</c:v>
                </c:pt>
                <c:pt idx="37">
                  <c:v>3.8941954445260836E-2</c:v>
                </c:pt>
                <c:pt idx="38">
                  <c:v>6.6059632208534183E-2</c:v>
                </c:pt>
                <c:pt idx="39">
                  <c:v>4.7724362705156557E-2</c:v>
                </c:pt>
                <c:pt idx="40">
                  <c:v>3.887065003282994E-2</c:v>
                </c:pt>
                <c:pt idx="41">
                  <c:v>1.7010309278350517E-2</c:v>
                </c:pt>
                <c:pt idx="42">
                  <c:v>2.2127542605827378E-2</c:v>
                </c:pt>
                <c:pt idx="43">
                  <c:v>3.8885448916408674E-2</c:v>
                </c:pt>
                <c:pt idx="44">
                  <c:v>4.5725646123260438E-2</c:v>
                </c:pt>
                <c:pt idx="45">
                  <c:v>4.8206071757129723E-2</c:v>
                </c:pt>
                <c:pt idx="46">
                  <c:v>1.3864942528735633E-2</c:v>
                </c:pt>
                <c:pt idx="47">
                  <c:v>1.7954815695600475E-2</c:v>
                </c:pt>
                <c:pt idx="48">
                  <c:v>2.8052988979182899E-2</c:v>
                </c:pt>
                <c:pt idx="49">
                  <c:v>2.0657894736842108E-2</c:v>
                </c:pt>
                <c:pt idx="50">
                  <c:v>1.9653179190751446E-2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3.0077848549186131E-2</c:v>
                </c:pt>
                <c:pt idx="56">
                  <c:v>3.5427210479309315E-2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1.876172607879925E-3</c:v>
                </c:pt>
                <c:pt idx="65">
                  <c:v>1.1426897157925579E-2</c:v>
                </c:pt>
                <c:pt idx="66">
                  <c:v>0.44275774826059455</c:v>
                </c:pt>
                <c:pt idx="67">
                  <c:v>9.0909090909090912E-2</c:v>
                </c:pt>
                <c:pt idx="68">
                  <c:v>-4.3165467625899276E-2</c:v>
                </c:pt>
                <c:pt idx="69">
                  <c:v>1.6287878787878789E-2</c:v>
                </c:pt>
                <c:pt idx="70">
                  <c:v>3.2462391132224856E-2</c:v>
                </c:pt>
                <c:pt idx="71">
                  <c:v>2.9359552096135461E-2</c:v>
                </c:pt>
                <c:pt idx="72">
                  <c:v>1.2745648512071871E-2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3.2149950347567034E-2</c:v>
                </c:pt>
                <c:pt idx="78">
                  <c:v>2.2898032200357781E-2</c:v>
                </c:pt>
                <c:pt idx="79">
                  <c:v>4.246783787522479E-2</c:v>
                </c:pt>
                <c:pt idx="80">
                  <c:v>2.9819471308833011E-2</c:v>
                </c:pt>
                <c:pt idx="81">
                  <c:v>3.622577927548442E-2</c:v>
                </c:pt>
                <c:pt idx="82">
                  <c:v>2.3265772195261204E-2</c:v>
                </c:pt>
                <c:pt idx="83">
                  <c:v>2.2375690607734807E-2</c:v>
                </c:pt>
                <c:pt idx="84">
                  <c:v>1.0153983485829056E-2</c:v>
                </c:pt>
                <c:pt idx="85">
                  <c:v>2.0248575867426205E-2</c:v>
                </c:pt>
                <c:pt idx="86">
                  <c:v>1.338306274681878E-2</c:v>
                </c:pt>
                <c:pt idx="87">
                  <c:v>3.3754740834386857E-2</c:v>
                </c:pt>
                <c:pt idx="88">
                  <c:v>1.0398706896551726E-2</c:v>
                </c:pt>
                <c:pt idx="89">
                  <c:v>9.9209593894794227E-3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8.7807959570435894E-3</c:v>
                </c:pt>
                <c:pt idx="105">
                  <c:v>3.015075376884422E-3</c:v>
                </c:pt>
                <c:pt idx="106">
                  <c:v>4.9162011173184361E-2</c:v>
                </c:pt>
                <c:pt idx="107">
                  <c:v>5.4905490549054907E-2</c:v>
                </c:pt>
                <c:pt idx="108">
                  <c:v>0.10008568980291345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2.4590163934426229E-2</c:v>
                </c:pt>
                <c:pt idx="117">
                  <c:v>2.2524132999642475E-2</c:v>
                </c:pt>
                <c:pt idx="118">
                  <c:v>4.083926564256276E-2</c:v>
                </c:pt>
                <c:pt idx="119">
                  <c:v>1.4343360234776227E-2</c:v>
                </c:pt>
                <c:pt idx="120">
                  <c:v>9.1841491841491846E-2</c:v>
                </c:pt>
                <c:pt idx="121">
                  <c:v>3.8820638820638818E-2</c:v>
                </c:pt>
                <c:pt idx="122">
                  <c:v>1.0685738325620531E-2</c:v>
                </c:pt>
                <c:pt idx="123">
                  <c:v>2.2055674518201285E-2</c:v>
                </c:pt>
                <c:pt idx="124">
                  <c:v>0.10699373695198329</c:v>
                </c:pt>
                <c:pt idx="125">
                  <c:v>9.3207734258800204E-2</c:v>
                </c:pt>
                <c:pt idx="126">
                  <c:v>0.16099476439790575</c:v>
                </c:pt>
                <c:pt idx="127">
                  <c:v>0.44526795895096921</c:v>
                </c:pt>
                <c:pt idx="128">
                  <c:v>2.3261926665790512E-2</c:v>
                </c:pt>
                <c:pt idx="129">
                  <c:v>0.22330097087378642</c:v>
                </c:pt>
                <c:pt idx="130">
                  <c:v>0.49642857142857144</c:v>
                </c:pt>
                <c:pt idx="131">
                  <c:v>0.12797992471769132</c:v>
                </c:pt>
                <c:pt idx="132">
                  <c:v>0.24394565859421147</c:v>
                </c:pt>
                <c:pt idx="133">
                  <c:v>0.25361581920903953</c:v>
                </c:pt>
                <c:pt idx="134">
                  <c:v>0.11948939230492629</c:v>
                </c:pt>
                <c:pt idx="135">
                  <c:v>1.0992868897421832</c:v>
                </c:pt>
                <c:pt idx="136">
                  <c:v>0.58923169993950386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3744"/>
        <c:axId val="85676032"/>
      </c:scatterChart>
      <c:valAx>
        <c:axId val="1045437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5676032"/>
        <c:crosses val="autoZero"/>
        <c:crossBetween val="midCat"/>
      </c:valAx>
      <c:valAx>
        <c:axId val="856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4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5691392"/>
        <c:axId val="85705472"/>
      </c:scatterChart>
      <c:valAx>
        <c:axId val="856913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5705472"/>
        <c:crosses val="autoZero"/>
        <c:crossBetween val="midCat"/>
      </c:valAx>
      <c:valAx>
        <c:axId val="857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1047750</xdr:colOff>
      <xdr:row>149</xdr:row>
      <xdr:rowOff>128587</xdr:rowOff>
    </xdr:from>
    <xdr:to>
      <xdr:col>20</xdr:col>
      <xdr:colOff>0</xdr:colOff>
      <xdr:row>166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152</xdr:row>
      <xdr:rowOff>4762</xdr:rowOff>
    </xdr:from>
    <xdr:to>
      <xdr:col>14</xdr:col>
      <xdr:colOff>466725</xdr:colOff>
      <xdr:row>168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5"/>
  <sheetViews>
    <sheetView showGridLines="0" zoomScale="80" zoomScaleNormal="80" workbookViewId="0">
      <pane xSplit="4" ySplit="1" topLeftCell="E104" activePane="bottomRight" state="frozen"/>
      <selection pane="topRight" activeCell="E1" sqref="E1"/>
      <selection pane="bottomLeft" activeCell="A2" sqref="A2"/>
      <selection pane="bottomRight" activeCell="A142" sqref="A142:M144"/>
    </sheetView>
  </sheetViews>
  <sheetFormatPr defaultRowHeight="12.75" x14ac:dyDescent="0.2"/>
  <cols>
    <col min="1" max="1" width="9.140625" style="12"/>
    <col min="2" max="2" width="18.85546875" style="12" customWidth="1"/>
    <col min="3" max="3" width="13" style="12" customWidth="1"/>
    <col min="4" max="4" width="37.7109375" style="12" customWidth="1"/>
    <col min="5" max="5" width="13.85546875" style="12" customWidth="1"/>
    <col min="6" max="6" width="13.42578125" style="12" customWidth="1"/>
    <col min="7" max="7" width="15.5703125" style="12" customWidth="1"/>
    <col min="8" max="8" width="18" style="12" customWidth="1"/>
    <col min="9" max="9" width="24.5703125" style="12" customWidth="1"/>
    <col min="10" max="10" width="18.5703125" style="81" bestFit="1" customWidth="1"/>
    <col min="11" max="11" width="12.7109375" style="18" bestFit="1" customWidth="1"/>
    <col min="12" max="12" width="8.28515625" style="19" customWidth="1"/>
    <col min="13" max="13" width="7" style="19" customWidth="1"/>
    <col min="14" max="14" width="13.42578125" style="19" customWidth="1"/>
    <col min="15" max="15" width="15.5703125" style="19" customWidth="1"/>
    <col min="16" max="16" width="12.5703125" style="19" customWidth="1"/>
    <col min="17" max="17" width="15.42578125" style="20" bestFit="1" customWidth="1"/>
    <col min="18" max="19" width="9.140625" style="12"/>
    <col min="20" max="20" width="8" style="12" bestFit="1" customWidth="1"/>
    <col min="21" max="21" width="14.7109375" style="12" customWidth="1"/>
    <col min="22" max="24" width="9.140625" style="12"/>
    <col min="25" max="25" width="13.42578125" style="91" bestFit="1" customWidth="1"/>
    <col min="26" max="16384" width="9.140625" style="12"/>
  </cols>
  <sheetData>
    <row r="1" spans="1:30" s="7" customFormat="1" ht="39" thickBot="1" x14ac:dyDescent="0.25">
      <c r="A1" s="7" t="s">
        <v>336</v>
      </c>
      <c r="B1" s="2" t="s">
        <v>21</v>
      </c>
      <c r="C1" s="2" t="s">
        <v>22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4" t="s">
        <v>5</v>
      </c>
      <c r="J1" s="144" t="s">
        <v>324</v>
      </c>
      <c r="K1" s="5" t="s">
        <v>46</v>
      </c>
      <c r="L1" s="6" t="s">
        <v>41</v>
      </c>
      <c r="M1" s="6" t="s">
        <v>108</v>
      </c>
      <c r="N1" s="135" t="s">
        <v>328</v>
      </c>
      <c r="O1" s="135" t="s">
        <v>329</v>
      </c>
      <c r="P1" s="135" t="s">
        <v>330</v>
      </c>
      <c r="Q1" s="136" t="s">
        <v>47</v>
      </c>
      <c r="R1" s="132"/>
      <c r="S1" s="133"/>
      <c r="T1" s="134"/>
      <c r="Y1" s="90"/>
    </row>
    <row r="2" spans="1:30" ht="15" customHeight="1" thickTop="1" x14ac:dyDescent="0.2">
      <c r="A2" s="12">
        <v>1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10</v>
      </c>
      <c r="G2" s="9">
        <v>43.406083000000002</v>
      </c>
      <c r="H2" s="9">
        <v>-72.042599999999993</v>
      </c>
      <c r="I2" s="10" t="s">
        <v>27</v>
      </c>
      <c r="J2" s="94">
        <v>1</v>
      </c>
      <c r="K2" s="139">
        <v>41842</v>
      </c>
      <c r="L2" s="11" t="s">
        <v>42</v>
      </c>
      <c r="M2" s="30">
        <v>3</v>
      </c>
      <c r="N2" s="36">
        <v>41864</v>
      </c>
      <c r="O2" s="36">
        <v>41864</v>
      </c>
      <c r="P2" s="37" t="s">
        <v>340</v>
      </c>
      <c r="Q2" s="37" t="s">
        <v>340</v>
      </c>
      <c r="R2" s="36"/>
      <c r="S2" s="37"/>
      <c r="T2" s="37"/>
      <c r="Y2" s="12"/>
    </row>
    <row r="3" spans="1:30" ht="15" customHeight="1" x14ac:dyDescent="0.2">
      <c r="A3" s="12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10</v>
      </c>
      <c r="G3" s="14">
        <v>43.383600000000001</v>
      </c>
      <c r="H3" s="14">
        <v>-72.062700000000007</v>
      </c>
      <c r="I3" s="15" t="s">
        <v>36</v>
      </c>
      <c r="J3" s="94">
        <v>1</v>
      </c>
      <c r="K3" s="76">
        <v>41842</v>
      </c>
      <c r="L3" s="1" t="s">
        <v>48</v>
      </c>
      <c r="M3" s="31">
        <v>3</v>
      </c>
      <c r="N3" s="34">
        <v>41864</v>
      </c>
      <c r="O3" s="34">
        <v>41864</v>
      </c>
      <c r="P3" s="29" t="s">
        <v>340</v>
      </c>
      <c r="Q3" s="29" t="s">
        <v>340</v>
      </c>
      <c r="R3" s="34"/>
      <c r="S3" s="29"/>
      <c r="T3" s="29"/>
      <c r="Y3" s="12"/>
    </row>
    <row r="4" spans="1:30" ht="15" customHeight="1" x14ac:dyDescent="0.2">
      <c r="A4" s="12">
        <v>3</v>
      </c>
      <c r="B4" s="13" t="s">
        <v>28</v>
      </c>
      <c r="C4" s="13" t="s">
        <v>28</v>
      </c>
      <c r="D4" s="13" t="s">
        <v>29</v>
      </c>
      <c r="E4" s="13" t="s">
        <v>30</v>
      </c>
      <c r="F4" s="13" t="s">
        <v>10</v>
      </c>
      <c r="G4" s="14">
        <v>43.361910999999999</v>
      </c>
      <c r="H4" s="14">
        <v>-72.055997000000005</v>
      </c>
      <c r="I4" s="15" t="s">
        <v>31</v>
      </c>
      <c r="J4" s="94">
        <v>1</v>
      </c>
      <c r="K4" s="76">
        <v>41842</v>
      </c>
      <c r="L4" s="1" t="s">
        <v>49</v>
      </c>
      <c r="M4" s="31">
        <v>3</v>
      </c>
      <c r="N4" s="34">
        <v>41864</v>
      </c>
      <c r="O4" s="34">
        <v>41864</v>
      </c>
      <c r="P4" s="29" t="s">
        <v>340</v>
      </c>
      <c r="Q4" s="29" t="s">
        <v>340</v>
      </c>
      <c r="R4" s="34"/>
      <c r="S4" s="29"/>
      <c r="T4" s="29"/>
      <c r="Y4" s="12"/>
    </row>
    <row r="5" spans="1:30" x14ac:dyDescent="0.2">
      <c r="A5" s="12">
        <v>4</v>
      </c>
      <c r="B5" s="13" t="s">
        <v>37</v>
      </c>
      <c r="C5" s="13" t="s">
        <v>38</v>
      </c>
      <c r="D5" s="13" t="s">
        <v>39</v>
      </c>
      <c r="E5" s="13" t="s">
        <v>30</v>
      </c>
      <c r="F5" s="13" t="s">
        <v>10</v>
      </c>
      <c r="G5" s="14">
        <v>43.342778000000003</v>
      </c>
      <c r="H5" s="14">
        <v>-72.049400000000006</v>
      </c>
      <c r="I5" s="15" t="s">
        <v>40</v>
      </c>
      <c r="J5" s="94">
        <v>1</v>
      </c>
      <c r="K5" s="76">
        <v>41842</v>
      </c>
      <c r="L5" s="1" t="s">
        <v>50</v>
      </c>
      <c r="M5" s="31">
        <v>3</v>
      </c>
      <c r="N5" s="34">
        <v>41864</v>
      </c>
      <c r="O5" s="34">
        <v>41864</v>
      </c>
      <c r="P5" s="29" t="s">
        <v>340</v>
      </c>
      <c r="Q5" s="29" t="s">
        <v>340</v>
      </c>
      <c r="R5" s="34"/>
      <c r="S5" s="29"/>
      <c r="T5" s="29"/>
      <c r="Y5" s="12"/>
    </row>
    <row r="6" spans="1:30" x14ac:dyDescent="0.2">
      <c r="A6" s="19">
        <v>5</v>
      </c>
      <c r="B6" s="13" t="s">
        <v>23</v>
      </c>
      <c r="C6" s="13" t="s">
        <v>24</v>
      </c>
      <c r="D6" s="13" t="s">
        <v>25</v>
      </c>
      <c r="E6" s="13" t="s">
        <v>26</v>
      </c>
      <c r="F6" s="13" t="s">
        <v>10</v>
      </c>
      <c r="G6" s="14">
        <v>43.406083000000002</v>
      </c>
      <c r="H6" s="14">
        <v>-72.042599999999993</v>
      </c>
      <c r="I6" s="15" t="s">
        <v>27</v>
      </c>
      <c r="J6" s="94">
        <v>1</v>
      </c>
      <c r="K6" s="76">
        <v>41870</v>
      </c>
      <c r="L6" s="1" t="s">
        <v>42</v>
      </c>
      <c r="M6" s="31">
        <v>3</v>
      </c>
      <c r="N6" s="25"/>
      <c r="O6" s="29" t="s">
        <v>341</v>
      </c>
      <c r="P6" s="29"/>
      <c r="Q6" s="29" t="s">
        <v>341</v>
      </c>
      <c r="R6" s="29"/>
      <c r="S6" s="29"/>
      <c r="T6" s="29"/>
      <c r="Y6" s="12"/>
      <c r="AA6" s="21"/>
      <c r="AB6" s="21"/>
      <c r="AC6" s="21"/>
      <c r="AD6" s="21"/>
    </row>
    <row r="7" spans="1:30" x14ac:dyDescent="0.2">
      <c r="A7" s="19">
        <v>6</v>
      </c>
      <c r="B7" s="13" t="s">
        <v>32</v>
      </c>
      <c r="C7" s="13" t="s">
        <v>33</v>
      </c>
      <c r="D7" s="13" t="s">
        <v>34</v>
      </c>
      <c r="E7" s="13" t="s">
        <v>35</v>
      </c>
      <c r="F7" s="13" t="s">
        <v>10</v>
      </c>
      <c r="G7" s="14">
        <v>43.383600000000001</v>
      </c>
      <c r="H7" s="14">
        <v>-72.062700000000007</v>
      </c>
      <c r="I7" s="15" t="s">
        <v>36</v>
      </c>
      <c r="J7" s="94">
        <v>1</v>
      </c>
      <c r="K7" s="76">
        <v>41870</v>
      </c>
      <c r="L7" s="1" t="s">
        <v>48</v>
      </c>
      <c r="M7" s="31">
        <v>3</v>
      </c>
      <c r="N7" s="25"/>
      <c r="O7" s="29" t="s">
        <v>341</v>
      </c>
      <c r="P7" s="29"/>
      <c r="Q7" s="29" t="s">
        <v>341</v>
      </c>
      <c r="R7" s="29"/>
      <c r="S7" s="29"/>
      <c r="T7" s="29"/>
      <c r="Y7" s="12"/>
    </row>
    <row r="8" spans="1:30" x14ac:dyDescent="0.2">
      <c r="A8" s="19">
        <v>7</v>
      </c>
      <c r="B8" s="13" t="s">
        <v>28</v>
      </c>
      <c r="C8" s="13" t="s">
        <v>28</v>
      </c>
      <c r="D8" s="13" t="s">
        <v>29</v>
      </c>
      <c r="E8" s="13" t="s">
        <v>30</v>
      </c>
      <c r="F8" s="13" t="s">
        <v>10</v>
      </c>
      <c r="G8" s="14">
        <v>43.361910999999999</v>
      </c>
      <c r="H8" s="14">
        <v>-72.055997000000005</v>
      </c>
      <c r="I8" s="15" t="s">
        <v>31</v>
      </c>
      <c r="J8" s="94">
        <v>1</v>
      </c>
      <c r="K8" s="76">
        <v>41870</v>
      </c>
      <c r="L8" s="1" t="s">
        <v>49</v>
      </c>
      <c r="M8" s="31">
        <v>3</v>
      </c>
      <c r="N8" s="25"/>
      <c r="O8" s="29" t="s">
        <v>341</v>
      </c>
      <c r="P8" s="29"/>
      <c r="Q8" s="29" t="s">
        <v>341</v>
      </c>
      <c r="R8" s="29"/>
      <c r="S8" s="29"/>
      <c r="T8" s="29"/>
      <c r="Y8" s="12"/>
    </row>
    <row r="9" spans="1:30" x14ac:dyDescent="0.2">
      <c r="A9" s="19">
        <v>8</v>
      </c>
      <c r="B9" s="13" t="s">
        <v>37</v>
      </c>
      <c r="C9" s="13" t="s">
        <v>38</v>
      </c>
      <c r="D9" s="13" t="s">
        <v>39</v>
      </c>
      <c r="E9" s="13" t="s">
        <v>30</v>
      </c>
      <c r="F9" s="13" t="s">
        <v>10</v>
      </c>
      <c r="G9" s="14">
        <v>43.342778000000003</v>
      </c>
      <c r="H9" s="14">
        <v>-72.049400000000006</v>
      </c>
      <c r="I9" s="15" t="s">
        <v>40</v>
      </c>
      <c r="J9" s="94">
        <v>1</v>
      </c>
      <c r="K9" s="76">
        <v>41870</v>
      </c>
      <c r="L9" s="1" t="s">
        <v>50</v>
      </c>
      <c r="M9" s="31">
        <v>3</v>
      </c>
      <c r="N9" s="29"/>
      <c r="O9" s="29" t="s">
        <v>341</v>
      </c>
      <c r="P9" s="29"/>
      <c r="Q9" s="29" t="s">
        <v>341</v>
      </c>
      <c r="R9" s="29"/>
      <c r="S9" s="29"/>
      <c r="T9" s="29"/>
      <c r="Y9" s="12"/>
    </row>
    <row r="10" spans="1:30" x14ac:dyDescent="0.2">
      <c r="A10" s="12">
        <v>9</v>
      </c>
      <c r="B10" s="13" t="s">
        <v>6</v>
      </c>
      <c r="C10" s="13" t="s">
        <v>7</v>
      </c>
      <c r="D10" s="13" t="s">
        <v>8</v>
      </c>
      <c r="E10" s="13" t="s">
        <v>9</v>
      </c>
      <c r="F10" s="13" t="s">
        <v>10</v>
      </c>
      <c r="G10" s="14">
        <v>43.391083000000002</v>
      </c>
      <c r="H10" s="14">
        <v>-71.227694</v>
      </c>
      <c r="I10" s="15" t="s">
        <v>11</v>
      </c>
      <c r="J10" s="94">
        <v>2</v>
      </c>
      <c r="K10" s="76">
        <v>41845</v>
      </c>
      <c r="L10" s="1" t="s">
        <v>42</v>
      </c>
      <c r="M10" s="31">
        <v>3</v>
      </c>
      <c r="N10" s="34">
        <v>41864</v>
      </c>
      <c r="O10" s="34">
        <v>41864</v>
      </c>
      <c r="P10" s="29" t="s">
        <v>340</v>
      </c>
      <c r="Q10" s="29" t="s">
        <v>340</v>
      </c>
      <c r="R10" s="34"/>
      <c r="Y10" s="12"/>
    </row>
    <row r="11" spans="1:30" x14ac:dyDescent="0.2">
      <c r="A11" s="12">
        <v>10</v>
      </c>
      <c r="B11" s="13" t="s">
        <v>12</v>
      </c>
      <c r="C11" s="13" t="s">
        <v>7</v>
      </c>
      <c r="D11" s="13" t="s">
        <v>13</v>
      </c>
      <c r="E11" s="13" t="s">
        <v>14</v>
      </c>
      <c r="F11" s="13" t="s">
        <v>10</v>
      </c>
      <c r="G11" s="14">
        <v>43.395249999999997</v>
      </c>
      <c r="H11" s="14">
        <v>-71.236681000000004</v>
      </c>
      <c r="I11" s="15" t="s">
        <v>15</v>
      </c>
      <c r="J11" s="94">
        <v>2</v>
      </c>
      <c r="K11" s="76">
        <v>41845</v>
      </c>
      <c r="L11" s="1" t="s">
        <v>44</v>
      </c>
      <c r="M11" s="31">
        <v>1</v>
      </c>
      <c r="N11" s="34">
        <v>41864</v>
      </c>
      <c r="O11" s="34">
        <v>41864</v>
      </c>
      <c r="P11" s="29" t="s">
        <v>340</v>
      </c>
      <c r="Q11" s="29" t="s">
        <v>340</v>
      </c>
      <c r="R11" s="34"/>
      <c r="Y11" s="12"/>
    </row>
    <row r="12" spans="1:30" x14ac:dyDescent="0.2">
      <c r="A12" s="12">
        <v>11</v>
      </c>
      <c r="B12" s="13" t="s">
        <v>16</v>
      </c>
      <c r="C12" s="13" t="s">
        <v>7</v>
      </c>
      <c r="D12" s="13" t="s">
        <v>17</v>
      </c>
      <c r="E12" s="13" t="s">
        <v>9</v>
      </c>
      <c r="F12" s="13" t="s">
        <v>10</v>
      </c>
      <c r="G12" s="14">
        <v>43.393324999999997</v>
      </c>
      <c r="H12" s="14">
        <v>-71.216344000000007</v>
      </c>
      <c r="I12" s="15" t="s">
        <v>18</v>
      </c>
      <c r="J12" s="94">
        <v>2</v>
      </c>
      <c r="K12" s="76">
        <v>41845</v>
      </c>
      <c r="L12" s="1" t="s">
        <v>43</v>
      </c>
      <c r="M12" s="31">
        <v>1</v>
      </c>
      <c r="N12" s="34">
        <v>41864</v>
      </c>
      <c r="O12" s="34">
        <v>41864</v>
      </c>
      <c r="P12" s="29" t="s">
        <v>340</v>
      </c>
      <c r="Q12" s="29" t="s">
        <v>340</v>
      </c>
      <c r="R12" s="34"/>
      <c r="Y12" s="12"/>
    </row>
    <row r="13" spans="1:30" x14ac:dyDescent="0.2">
      <c r="A13" s="12">
        <v>12</v>
      </c>
      <c r="B13" s="13" t="s">
        <v>19</v>
      </c>
      <c r="C13" s="13" t="s">
        <v>7</v>
      </c>
      <c r="D13" s="13" t="s">
        <v>20</v>
      </c>
      <c r="E13" s="13" t="s">
        <v>9</v>
      </c>
      <c r="F13" s="13" t="s">
        <v>10</v>
      </c>
      <c r="G13" s="14">
        <v>43.389308</v>
      </c>
      <c r="H13" s="14">
        <v>-71.217014000000006</v>
      </c>
      <c r="I13" s="15" t="s">
        <v>7</v>
      </c>
      <c r="J13" s="94">
        <v>2</v>
      </c>
      <c r="K13" s="76">
        <v>41845</v>
      </c>
      <c r="L13" s="1" t="s">
        <v>45</v>
      </c>
      <c r="M13" s="31">
        <v>1</v>
      </c>
      <c r="N13" s="34">
        <v>41864</v>
      </c>
      <c r="O13" s="34">
        <v>41864</v>
      </c>
      <c r="P13" s="29" t="s">
        <v>340</v>
      </c>
      <c r="Q13" s="29" t="s">
        <v>340</v>
      </c>
      <c r="R13" s="34"/>
      <c r="Y13" s="12"/>
    </row>
    <row r="14" spans="1:30" x14ac:dyDescent="0.2">
      <c r="A14" s="12">
        <v>13</v>
      </c>
      <c r="B14" s="13" t="s">
        <v>6</v>
      </c>
      <c r="C14" s="13" t="s">
        <v>7</v>
      </c>
      <c r="D14" s="13" t="s">
        <v>8</v>
      </c>
      <c r="E14" s="13" t="s">
        <v>9</v>
      </c>
      <c r="F14" s="13" t="s">
        <v>10</v>
      </c>
      <c r="G14" s="14">
        <v>43.391083000000002</v>
      </c>
      <c r="H14" s="14">
        <v>-71.227694</v>
      </c>
      <c r="I14" s="15" t="s">
        <v>11</v>
      </c>
      <c r="J14" s="94">
        <v>2</v>
      </c>
      <c r="K14" s="76">
        <v>41873</v>
      </c>
      <c r="L14" s="1" t="s">
        <v>42</v>
      </c>
      <c r="M14" s="31">
        <v>3</v>
      </c>
      <c r="N14" s="34">
        <v>41892</v>
      </c>
      <c r="O14" s="34">
        <v>41892</v>
      </c>
      <c r="P14" s="29" t="s">
        <v>340</v>
      </c>
      <c r="Q14" s="29" t="s">
        <v>340</v>
      </c>
      <c r="R14" s="34"/>
      <c r="Y14" s="12"/>
    </row>
    <row r="15" spans="1:30" x14ac:dyDescent="0.2">
      <c r="A15" s="12">
        <v>14</v>
      </c>
      <c r="B15" s="13" t="s">
        <v>51</v>
      </c>
      <c r="C15" s="1"/>
      <c r="D15" s="13" t="s">
        <v>52</v>
      </c>
      <c r="E15" s="13" t="s">
        <v>26</v>
      </c>
      <c r="F15" s="13" t="s">
        <v>10</v>
      </c>
      <c r="G15" s="14">
        <v>43.400799999999997</v>
      </c>
      <c r="H15" s="14">
        <v>-72.009500000000003</v>
      </c>
      <c r="I15" s="15" t="s">
        <v>11</v>
      </c>
      <c r="J15" s="94">
        <v>3</v>
      </c>
      <c r="K15" s="140">
        <v>41846</v>
      </c>
      <c r="L15" s="1" t="s">
        <v>42</v>
      </c>
      <c r="M15" s="31">
        <v>3</v>
      </c>
      <c r="N15" s="34">
        <v>41963</v>
      </c>
      <c r="O15" s="29"/>
      <c r="P15" s="190" t="s">
        <v>342</v>
      </c>
      <c r="Q15" s="191"/>
      <c r="S15" s="190"/>
      <c r="T15" s="191"/>
      <c r="Y15" s="12"/>
    </row>
    <row r="16" spans="1:30" x14ac:dyDescent="0.2">
      <c r="A16" s="12">
        <v>15</v>
      </c>
      <c r="B16" s="1" t="s">
        <v>53</v>
      </c>
      <c r="C16" s="13" t="s">
        <v>54</v>
      </c>
      <c r="D16" s="13" t="s">
        <v>55</v>
      </c>
      <c r="E16" s="13" t="s">
        <v>56</v>
      </c>
      <c r="F16" s="13" t="s">
        <v>10</v>
      </c>
      <c r="G16" s="14">
        <v>42.799945000000001</v>
      </c>
      <c r="H16" s="14">
        <v>-71.381613999999999</v>
      </c>
      <c r="I16" s="17"/>
      <c r="J16" s="29">
        <v>4</v>
      </c>
      <c r="K16" s="76">
        <v>41851</v>
      </c>
      <c r="L16" s="1" t="s">
        <v>57</v>
      </c>
      <c r="M16" s="31">
        <v>0</v>
      </c>
      <c r="N16" s="34">
        <v>41864</v>
      </c>
      <c r="O16" s="34">
        <v>41864</v>
      </c>
      <c r="P16" s="29" t="s">
        <v>340</v>
      </c>
      <c r="Q16" s="29" t="s">
        <v>340</v>
      </c>
      <c r="R16" s="34"/>
      <c r="S16" s="29"/>
      <c r="T16" s="29"/>
      <c r="Y16" s="12"/>
    </row>
    <row r="17" spans="1:25" x14ac:dyDescent="0.2">
      <c r="A17" s="12">
        <v>16</v>
      </c>
      <c r="B17" s="1" t="s">
        <v>58</v>
      </c>
      <c r="C17" s="1"/>
      <c r="D17" s="13" t="s">
        <v>59</v>
      </c>
      <c r="E17" s="13" t="s">
        <v>56</v>
      </c>
      <c r="F17" s="13" t="s">
        <v>10</v>
      </c>
      <c r="G17" s="14">
        <v>42.772744000000003</v>
      </c>
      <c r="H17" s="14">
        <v>-71.425831000000002</v>
      </c>
      <c r="I17" s="15" t="s">
        <v>60</v>
      </c>
      <c r="J17" s="94">
        <v>5</v>
      </c>
      <c r="K17" s="76">
        <v>41851</v>
      </c>
      <c r="L17" s="13" t="s">
        <v>57</v>
      </c>
      <c r="M17" s="31">
        <v>0</v>
      </c>
      <c r="N17" s="34">
        <v>41864</v>
      </c>
      <c r="O17" s="34">
        <v>41864</v>
      </c>
      <c r="P17" s="29" t="s">
        <v>340</v>
      </c>
      <c r="Q17" s="29" t="s">
        <v>340</v>
      </c>
      <c r="R17" s="34"/>
      <c r="S17" s="29"/>
      <c r="T17" s="29"/>
      <c r="Y17" s="12"/>
    </row>
    <row r="18" spans="1:25" x14ac:dyDescent="0.2">
      <c r="A18" s="12">
        <v>17</v>
      </c>
      <c r="B18" s="13" t="s">
        <v>61</v>
      </c>
      <c r="C18" s="1"/>
      <c r="D18" s="13" t="s">
        <v>62</v>
      </c>
      <c r="E18" s="13" t="s">
        <v>63</v>
      </c>
      <c r="F18" s="13" t="s">
        <v>10</v>
      </c>
      <c r="G18" s="14">
        <v>42.698694000000003</v>
      </c>
      <c r="H18" s="14">
        <v>-71.367099999999994</v>
      </c>
      <c r="I18" s="15" t="s">
        <v>64</v>
      </c>
      <c r="J18" s="94">
        <v>6</v>
      </c>
      <c r="K18" s="76">
        <v>41851</v>
      </c>
      <c r="L18" s="13" t="s">
        <v>49</v>
      </c>
      <c r="M18" s="31">
        <v>3</v>
      </c>
      <c r="N18" s="34">
        <v>41864</v>
      </c>
      <c r="O18" s="34">
        <v>41864</v>
      </c>
      <c r="P18" s="29" t="s">
        <v>340</v>
      </c>
      <c r="Q18" s="29" t="s">
        <v>340</v>
      </c>
      <c r="R18" s="34"/>
      <c r="S18" s="29"/>
      <c r="T18" s="29"/>
      <c r="Y18" s="12"/>
    </row>
    <row r="19" spans="1:25" x14ac:dyDescent="0.2">
      <c r="A19" s="12">
        <v>18</v>
      </c>
      <c r="B19" s="13" t="s">
        <v>112</v>
      </c>
      <c r="C19" s="1"/>
      <c r="D19" s="13" t="s">
        <v>113</v>
      </c>
      <c r="E19" s="13" t="s">
        <v>63</v>
      </c>
      <c r="F19" s="13" t="s">
        <v>10</v>
      </c>
      <c r="G19" s="14">
        <v>42.700861000000003</v>
      </c>
      <c r="H19" s="14">
        <v>-71.365110999999999</v>
      </c>
      <c r="I19" s="15" t="s">
        <v>81</v>
      </c>
      <c r="J19" s="94">
        <v>6</v>
      </c>
      <c r="K19" s="76">
        <v>41859</v>
      </c>
      <c r="L19" s="1" t="s">
        <v>43</v>
      </c>
      <c r="M19" s="31">
        <v>1</v>
      </c>
      <c r="N19" s="34">
        <v>41864</v>
      </c>
      <c r="O19" s="34">
        <v>41864</v>
      </c>
      <c r="P19" s="29" t="s">
        <v>340</v>
      </c>
      <c r="Q19" s="29" t="s">
        <v>340</v>
      </c>
      <c r="R19" s="34"/>
      <c r="S19" s="29"/>
      <c r="T19" s="29"/>
      <c r="Y19" s="12"/>
    </row>
    <row r="20" spans="1:25" x14ac:dyDescent="0.2">
      <c r="A20" s="12">
        <v>19</v>
      </c>
      <c r="B20" s="13" t="s">
        <v>66</v>
      </c>
      <c r="C20" s="13" t="s">
        <v>7</v>
      </c>
      <c r="D20" s="13" t="s">
        <v>75</v>
      </c>
      <c r="E20" s="13" t="s">
        <v>71</v>
      </c>
      <c r="F20" s="13" t="s">
        <v>10</v>
      </c>
      <c r="G20" s="14">
        <v>43.19</v>
      </c>
      <c r="H20" s="14">
        <v>-71.774900000000002</v>
      </c>
      <c r="I20" s="15" t="s">
        <v>76</v>
      </c>
      <c r="J20" s="94">
        <v>7</v>
      </c>
      <c r="K20" s="76">
        <v>41852</v>
      </c>
      <c r="L20" s="1" t="s">
        <v>44</v>
      </c>
      <c r="M20" s="31">
        <v>1</v>
      </c>
      <c r="N20" s="34">
        <v>41864</v>
      </c>
      <c r="O20" s="34">
        <v>41864</v>
      </c>
      <c r="P20" s="29" t="s">
        <v>340</v>
      </c>
      <c r="Q20" s="29" t="s">
        <v>340</v>
      </c>
      <c r="R20" s="34"/>
      <c r="S20" s="29"/>
      <c r="T20" s="29"/>
      <c r="Y20" s="12"/>
    </row>
    <row r="21" spans="1:25" x14ac:dyDescent="0.2">
      <c r="A21" s="12">
        <v>20</v>
      </c>
      <c r="B21" s="1" t="s">
        <v>65</v>
      </c>
      <c r="C21" s="1"/>
      <c r="D21" s="13" t="s">
        <v>70</v>
      </c>
      <c r="E21" s="13" t="s">
        <v>71</v>
      </c>
      <c r="F21" s="13" t="s">
        <v>10</v>
      </c>
      <c r="G21" s="14">
        <v>43.192722000000003</v>
      </c>
      <c r="H21" s="14">
        <v>-71.775971999999996</v>
      </c>
      <c r="I21" s="15" t="s">
        <v>11</v>
      </c>
      <c r="J21" s="94">
        <v>7</v>
      </c>
      <c r="K21" s="76">
        <v>41852</v>
      </c>
      <c r="L21" s="13" t="s">
        <v>42</v>
      </c>
      <c r="M21" s="31">
        <v>3</v>
      </c>
      <c r="N21" s="34">
        <v>41864</v>
      </c>
      <c r="O21" s="34">
        <v>41864</v>
      </c>
      <c r="P21" s="29" t="s">
        <v>340</v>
      </c>
      <c r="Q21" s="29" t="s">
        <v>340</v>
      </c>
      <c r="R21" s="34"/>
      <c r="S21" s="29"/>
      <c r="T21" s="29"/>
      <c r="Y21" s="12"/>
    </row>
    <row r="22" spans="1:25" x14ac:dyDescent="0.2">
      <c r="A22" s="12">
        <v>21</v>
      </c>
      <c r="B22" s="13" t="s">
        <v>67</v>
      </c>
      <c r="C22" s="13" t="s">
        <v>7</v>
      </c>
      <c r="D22" s="13" t="s">
        <v>72</v>
      </c>
      <c r="E22" s="13" t="s">
        <v>71</v>
      </c>
      <c r="F22" s="13" t="s">
        <v>73</v>
      </c>
      <c r="G22" s="14">
        <v>43.194000000000003</v>
      </c>
      <c r="H22" s="14">
        <v>-71.775082999999995</v>
      </c>
      <c r="I22" s="15" t="s">
        <v>74</v>
      </c>
      <c r="J22" s="94">
        <v>7</v>
      </c>
      <c r="K22" s="76">
        <v>41852</v>
      </c>
      <c r="L22" s="1" t="s">
        <v>43</v>
      </c>
      <c r="M22" s="31">
        <v>1</v>
      </c>
      <c r="N22" s="34">
        <v>41864</v>
      </c>
      <c r="O22" s="34">
        <v>41864</v>
      </c>
      <c r="P22" s="29" t="s">
        <v>340</v>
      </c>
      <c r="Q22" s="29" t="s">
        <v>340</v>
      </c>
      <c r="R22" s="34"/>
      <c r="S22" s="29"/>
      <c r="T22" s="29"/>
      <c r="Y22" s="12"/>
    </row>
    <row r="23" spans="1:25" x14ac:dyDescent="0.2">
      <c r="A23" s="12">
        <v>22</v>
      </c>
      <c r="B23" s="1"/>
      <c r="C23" s="1" t="s">
        <v>89</v>
      </c>
      <c r="D23" s="1" t="s">
        <v>68</v>
      </c>
      <c r="E23" s="13" t="s">
        <v>71</v>
      </c>
      <c r="F23" s="13" t="s">
        <v>10</v>
      </c>
      <c r="G23" s="1">
        <v>43.192771999999998</v>
      </c>
      <c r="H23" s="1">
        <v>-71.774861999999999</v>
      </c>
      <c r="I23" s="17" t="s">
        <v>110</v>
      </c>
      <c r="J23" s="29">
        <v>7</v>
      </c>
      <c r="K23" s="76">
        <v>41852</v>
      </c>
      <c r="L23" s="13" t="s">
        <v>48</v>
      </c>
      <c r="M23" s="31">
        <v>3</v>
      </c>
      <c r="N23" s="34">
        <v>41864</v>
      </c>
      <c r="O23" s="34">
        <v>41864</v>
      </c>
      <c r="P23" s="29" t="s">
        <v>340</v>
      </c>
      <c r="Q23" s="29" t="s">
        <v>340</v>
      </c>
      <c r="R23" s="34"/>
      <c r="S23" s="29"/>
      <c r="T23" s="29"/>
      <c r="Y23" s="12"/>
    </row>
    <row r="24" spans="1:25" x14ac:dyDescent="0.2">
      <c r="A24" s="12">
        <v>23</v>
      </c>
      <c r="B24" s="1"/>
      <c r="C24" s="1" t="s">
        <v>89</v>
      </c>
      <c r="D24" s="1" t="s">
        <v>69</v>
      </c>
      <c r="E24" s="13" t="s">
        <v>71</v>
      </c>
      <c r="F24" s="13" t="s">
        <v>10</v>
      </c>
      <c r="G24" s="1">
        <v>43.191034999999999</v>
      </c>
      <c r="H24" s="1">
        <v>-71.777050000000003</v>
      </c>
      <c r="I24" s="17" t="s">
        <v>109</v>
      </c>
      <c r="J24" s="29">
        <v>7</v>
      </c>
      <c r="K24" s="76">
        <v>41852</v>
      </c>
      <c r="L24" s="13" t="s">
        <v>49</v>
      </c>
      <c r="M24" s="31">
        <v>3</v>
      </c>
      <c r="N24" s="34">
        <v>41864</v>
      </c>
      <c r="O24" s="34">
        <v>41864</v>
      </c>
      <c r="P24" s="29" t="s">
        <v>340</v>
      </c>
      <c r="Q24" s="29" t="s">
        <v>340</v>
      </c>
      <c r="R24" s="34"/>
      <c r="S24" s="29"/>
      <c r="T24" s="29"/>
      <c r="Y24" s="12"/>
    </row>
    <row r="25" spans="1:25" x14ac:dyDescent="0.2">
      <c r="A25" s="12">
        <v>24</v>
      </c>
      <c r="B25" s="13" t="s">
        <v>77</v>
      </c>
      <c r="C25" s="13" t="s">
        <v>78</v>
      </c>
      <c r="D25" s="13" t="s">
        <v>79</v>
      </c>
      <c r="E25" s="13" t="s">
        <v>80</v>
      </c>
      <c r="F25" s="13" t="s">
        <v>10</v>
      </c>
      <c r="G25" s="14">
        <v>42.923904999999998</v>
      </c>
      <c r="H25" s="14">
        <v>-71.187254999999993</v>
      </c>
      <c r="I25" s="15" t="s">
        <v>81</v>
      </c>
      <c r="J25" s="94">
        <v>8</v>
      </c>
      <c r="K25" s="76">
        <v>41855</v>
      </c>
      <c r="L25" s="13" t="s">
        <v>57</v>
      </c>
      <c r="M25" s="31">
        <v>0</v>
      </c>
      <c r="N25" s="34">
        <v>41864</v>
      </c>
      <c r="O25" s="34">
        <v>41864</v>
      </c>
      <c r="P25" s="149">
        <v>41949</v>
      </c>
      <c r="Q25" s="149">
        <v>41949</v>
      </c>
      <c r="R25" s="34"/>
      <c r="S25" s="29"/>
      <c r="T25" s="29"/>
      <c r="Y25" s="12"/>
    </row>
    <row r="26" spans="1:25" x14ac:dyDescent="0.2">
      <c r="A26" s="12">
        <v>25</v>
      </c>
      <c r="B26" s="13" t="s">
        <v>77</v>
      </c>
      <c r="C26" s="13" t="s">
        <v>78</v>
      </c>
      <c r="D26" s="13" t="s">
        <v>79</v>
      </c>
      <c r="E26" s="13" t="s">
        <v>80</v>
      </c>
      <c r="F26" s="13" t="s">
        <v>10</v>
      </c>
      <c r="G26" s="14">
        <v>42.923904999999998</v>
      </c>
      <c r="H26" s="14">
        <v>-71.187254999999993</v>
      </c>
      <c r="I26" s="15" t="s">
        <v>81</v>
      </c>
      <c r="J26" s="94">
        <v>8</v>
      </c>
      <c r="K26" s="76">
        <v>41859</v>
      </c>
      <c r="L26" s="13" t="s">
        <v>43</v>
      </c>
      <c r="M26" s="31">
        <v>1</v>
      </c>
      <c r="N26" s="34">
        <v>41864</v>
      </c>
      <c r="O26" s="34">
        <v>41864</v>
      </c>
      <c r="P26" s="149">
        <v>41949</v>
      </c>
      <c r="Q26" s="149">
        <v>41949</v>
      </c>
      <c r="R26" s="34"/>
      <c r="S26" s="29"/>
      <c r="T26" s="29"/>
      <c r="Y26" s="12"/>
    </row>
    <row r="27" spans="1:25" x14ac:dyDescent="0.2">
      <c r="A27" s="12">
        <v>26</v>
      </c>
      <c r="B27" s="1" t="s">
        <v>244</v>
      </c>
      <c r="C27" s="1"/>
      <c r="D27" s="1" t="s">
        <v>245</v>
      </c>
      <c r="E27" s="1" t="s">
        <v>80</v>
      </c>
      <c r="F27" s="1" t="s">
        <v>10</v>
      </c>
      <c r="G27" s="1">
        <v>42.918883999999998</v>
      </c>
      <c r="H27" s="1">
        <v>-71.187873999999994</v>
      </c>
      <c r="I27" s="17" t="s">
        <v>11</v>
      </c>
      <c r="J27" s="29">
        <v>8</v>
      </c>
      <c r="K27" s="76">
        <v>41896</v>
      </c>
      <c r="L27" s="1" t="s">
        <v>42</v>
      </c>
      <c r="M27" s="31">
        <v>3</v>
      </c>
      <c r="N27" s="25"/>
      <c r="O27" s="25"/>
      <c r="P27" s="149">
        <v>41949</v>
      </c>
      <c r="Q27" s="149">
        <v>41949</v>
      </c>
      <c r="R27" s="25"/>
      <c r="S27" s="29"/>
      <c r="T27" s="29"/>
      <c r="Y27" s="12"/>
    </row>
    <row r="28" spans="1:25" x14ac:dyDescent="0.2">
      <c r="A28" s="19">
        <v>27</v>
      </c>
      <c r="B28" s="1"/>
      <c r="C28" s="1" t="s">
        <v>89</v>
      </c>
      <c r="D28" s="1" t="s">
        <v>246</v>
      </c>
      <c r="E28" s="1" t="s">
        <v>80</v>
      </c>
      <c r="F28" s="1" t="s">
        <v>10</v>
      </c>
      <c r="G28" s="120">
        <v>42.914414999999998</v>
      </c>
      <c r="H28" s="120">
        <v>-71.190441000000007</v>
      </c>
      <c r="I28" s="17"/>
      <c r="J28" s="29">
        <v>8</v>
      </c>
      <c r="K28" s="76">
        <v>41896</v>
      </c>
      <c r="L28" s="1" t="s">
        <v>48</v>
      </c>
      <c r="M28" s="31">
        <v>3</v>
      </c>
      <c r="N28" s="25"/>
      <c r="O28" s="25"/>
      <c r="P28" s="149">
        <v>41949</v>
      </c>
      <c r="Q28" s="149">
        <v>41949</v>
      </c>
      <c r="R28" s="25"/>
      <c r="S28" s="29"/>
      <c r="T28" s="29"/>
      <c r="Y28" s="12"/>
    </row>
    <row r="29" spans="1:25" x14ac:dyDescent="0.2">
      <c r="A29" s="19">
        <v>28</v>
      </c>
      <c r="B29" s="1"/>
      <c r="C29" s="1" t="s">
        <v>89</v>
      </c>
      <c r="D29" s="1" t="s">
        <v>247</v>
      </c>
      <c r="E29" s="1" t="s">
        <v>80</v>
      </c>
      <c r="F29" s="1" t="s">
        <v>10</v>
      </c>
      <c r="G29" s="1">
        <v>42.922491999999998</v>
      </c>
      <c r="H29" s="1">
        <v>-71.188272999999995</v>
      </c>
      <c r="I29" s="17"/>
      <c r="J29" s="29">
        <v>8</v>
      </c>
      <c r="K29" s="76">
        <v>41896</v>
      </c>
      <c r="L29" s="1" t="s">
        <v>49</v>
      </c>
      <c r="M29" s="31">
        <v>3</v>
      </c>
      <c r="N29" s="25"/>
      <c r="O29" s="25"/>
      <c r="P29" s="149">
        <v>41949</v>
      </c>
      <c r="Q29" s="149">
        <v>41949</v>
      </c>
      <c r="R29" s="25"/>
      <c r="S29" s="29"/>
      <c r="T29" s="29"/>
      <c r="Y29" s="12"/>
    </row>
    <row r="30" spans="1:25" x14ac:dyDescent="0.2">
      <c r="A30" s="19">
        <v>29</v>
      </c>
      <c r="B30" s="1"/>
      <c r="C30" s="1" t="s">
        <v>89</v>
      </c>
      <c r="D30" s="1" t="s">
        <v>248</v>
      </c>
      <c r="E30" s="1" t="s">
        <v>80</v>
      </c>
      <c r="F30" s="1" t="s">
        <v>10</v>
      </c>
      <c r="G30" s="122">
        <v>42.923667000000002</v>
      </c>
      <c r="H30" s="122">
        <v>-71.187617000000003</v>
      </c>
      <c r="I30" s="17" t="s">
        <v>81</v>
      </c>
      <c r="J30" s="29">
        <v>8</v>
      </c>
      <c r="K30" s="76">
        <v>41896</v>
      </c>
      <c r="L30" s="1" t="s">
        <v>43</v>
      </c>
      <c r="M30" s="31">
        <v>1.5</v>
      </c>
      <c r="N30" s="25"/>
      <c r="O30" s="25"/>
      <c r="P30" s="149">
        <v>41949</v>
      </c>
      <c r="Q30" s="149">
        <v>41949</v>
      </c>
      <c r="R30" s="25"/>
      <c r="S30" s="29"/>
      <c r="T30" s="29"/>
      <c r="Y30" s="12"/>
    </row>
    <row r="31" spans="1:25" x14ac:dyDescent="0.2">
      <c r="A31" s="19">
        <v>30</v>
      </c>
      <c r="B31" s="1"/>
      <c r="C31" s="1" t="s">
        <v>89</v>
      </c>
      <c r="D31" s="1" t="s">
        <v>249</v>
      </c>
      <c r="E31" s="1" t="s">
        <v>80</v>
      </c>
      <c r="F31" s="1" t="s">
        <v>10</v>
      </c>
      <c r="G31" s="122">
        <v>42.923667000000002</v>
      </c>
      <c r="H31" s="122">
        <v>-71.187617000000003</v>
      </c>
      <c r="I31" s="17" t="s">
        <v>81</v>
      </c>
      <c r="J31" s="29">
        <v>8</v>
      </c>
      <c r="K31" s="76">
        <v>41896</v>
      </c>
      <c r="L31" s="1" t="s">
        <v>44</v>
      </c>
      <c r="M31" s="31">
        <v>1.5</v>
      </c>
      <c r="N31" s="25"/>
      <c r="O31" s="25"/>
      <c r="P31" s="149">
        <v>41949</v>
      </c>
      <c r="Q31" s="149">
        <v>41949</v>
      </c>
      <c r="R31" s="25"/>
      <c r="S31" s="29"/>
      <c r="T31" s="29"/>
      <c r="Y31" s="12"/>
    </row>
    <row r="32" spans="1:25" x14ac:dyDescent="0.2">
      <c r="A32" s="12">
        <v>31</v>
      </c>
      <c r="B32" s="13" t="s">
        <v>82</v>
      </c>
      <c r="C32" s="13" t="s">
        <v>83</v>
      </c>
      <c r="D32" s="13" t="s">
        <v>84</v>
      </c>
      <c r="E32" s="13" t="s">
        <v>85</v>
      </c>
      <c r="F32" s="13" t="s">
        <v>10</v>
      </c>
      <c r="G32" s="14">
        <v>42.760750000000002</v>
      </c>
      <c r="H32" s="14">
        <v>-71.595639000000006</v>
      </c>
      <c r="I32" s="15" t="s">
        <v>81</v>
      </c>
      <c r="J32" s="94">
        <v>9</v>
      </c>
      <c r="K32" s="76">
        <v>41855</v>
      </c>
      <c r="L32" s="13" t="s">
        <v>57</v>
      </c>
      <c r="M32" s="31">
        <v>0</v>
      </c>
      <c r="N32" s="34">
        <v>41864</v>
      </c>
      <c r="O32" s="34">
        <v>41864</v>
      </c>
      <c r="P32" s="149">
        <v>41949</v>
      </c>
      <c r="Q32" s="149">
        <v>41949</v>
      </c>
      <c r="R32" s="34"/>
      <c r="S32" s="29"/>
      <c r="T32" s="29"/>
      <c r="Y32" s="12"/>
    </row>
    <row r="33" spans="1:25" x14ac:dyDescent="0.2">
      <c r="A33" s="12">
        <v>32</v>
      </c>
      <c r="B33" s="13" t="s">
        <v>111</v>
      </c>
      <c r="C33" s="13"/>
      <c r="D33" s="13" t="s">
        <v>114</v>
      </c>
      <c r="E33" s="13" t="s">
        <v>85</v>
      </c>
      <c r="F33" s="13" t="s">
        <v>10</v>
      </c>
      <c r="G33" s="14">
        <v>42.760027999999998</v>
      </c>
      <c r="H33" s="14">
        <v>-71.597027999999995</v>
      </c>
      <c r="I33" s="15" t="s">
        <v>81</v>
      </c>
      <c r="J33" s="94">
        <v>9</v>
      </c>
      <c r="K33" s="76">
        <v>41859</v>
      </c>
      <c r="L33" s="13" t="s">
        <v>43</v>
      </c>
      <c r="M33" s="31">
        <v>1</v>
      </c>
      <c r="N33" s="34">
        <v>41864</v>
      </c>
      <c r="O33" s="34">
        <v>41864</v>
      </c>
      <c r="P33" s="149">
        <v>41949</v>
      </c>
      <c r="Q33" s="149">
        <v>41949</v>
      </c>
      <c r="R33" s="34"/>
      <c r="S33" s="29"/>
      <c r="T33" s="29"/>
      <c r="Y33" s="12"/>
    </row>
    <row r="34" spans="1:25" x14ac:dyDescent="0.2">
      <c r="A34" s="12">
        <v>33</v>
      </c>
      <c r="B34" s="13" t="s">
        <v>82</v>
      </c>
      <c r="C34" s="13" t="s">
        <v>83</v>
      </c>
      <c r="D34" s="13" t="s">
        <v>84</v>
      </c>
      <c r="E34" s="13" t="s">
        <v>85</v>
      </c>
      <c r="F34" s="13" t="s">
        <v>10</v>
      </c>
      <c r="G34" s="14">
        <v>42.760750000000002</v>
      </c>
      <c r="H34" s="14">
        <v>-71.595639000000006</v>
      </c>
      <c r="I34" s="15" t="s">
        <v>81</v>
      </c>
      <c r="J34" s="94">
        <v>9</v>
      </c>
      <c r="K34" s="76">
        <v>41885</v>
      </c>
      <c r="L34" s="13" t="s">
        <v>57</v>
      </c>
      <c r="M34" s="31">
        <v>0</v>
      </c>
      <c r="N34" s="25"/>
      <c r="O34" s="25"/>
      <c r="P34" s="149">
        <v>41949</v>
      </c>
      <c r="Q34" s="149">
        <v>41949</v>
      </c>
      <c r="R34" s="25"/>
      <c r="S34" s="29"/>
      <c r="T34" s="29"/>
      <c r="Y34" s="12"/>
    </row>
    <row r="35" spans="1:25" x14ac:dyDescent="0.2">
      <c r="A35" s="12">
        <v>34</v>
      </c>
      <c r="B35" s="1" t="s">
        <v>96</v>
      </c>
      <c r="C35" s="1"/>
      <c r="D35" s="1" t="s">
        <v>97</v>
      </c>
      <c r="E35" s="1" t="s">
        <v>100</v>
      </c>
      <c r="F35" s="13" t="s">
        <v>10</v>
      </c>
      <c r="G35" s="1">
        <v>43.820082999999997</v>
      </c>
      <c r="H35" s="1">
        <v>-71.103800000000007</v>
      </c>
      <c r="I35" s="17" t="s">
        <v>11</v>
      </c>
      <c r="J35" s="29">
        <v>10</v>
      </c>
      <c r="K35" s="76">
        <v>41856</v>
      </c>
      <c r="L35" s="13" t="s">
        <v>42</v>
      </c>
      <c r="M35" s="31">
        <v>3</v>
      </c>
      <c r="N35" s="34">
        <v>41864</v>
      </c>
      <c r="O35" s="34">
        <v>41864</v>
      </c>
      <c r="P35" s="29" t="s">
        <v>340</v>
      </c>
      <c r="Q35" s="29" t="s">
        <v>340</v>
      </c>
      <c r="R35" s="34"/>
      <c r="S35" s="29"/>
      <c r="T35" s="29"/>
      <c r="Y35" s="12"/>
    </row>
    <row r="36" spans="1:25" x14ac:dyDescent="0.2">
      <c r="A36" s="12">
        <v>35</v>
      </c>
      <c r="B36" s="1"/>
      <c r="C36" s="1" t="s">
        <v>89</v>
      </c>
      <c r="D36" s="1" t="s">
        <v>250</v>
      </c>
      <c r="E36" s="1" t="s">
        <v>100</v>
      </c>
      <c r="F36" s="13" t="s">
        <v>10</v>
      </c>
      <c r="G36" s="1">
        <v>43.821694000000001</v>
      </c>
      <c r="H36" s="1">
        <v>-71.103916999999996</v>
      </c>
      <c r="I36" s="17"/>
      <c r="J36" s="29">
        <v>10</v>
      </c>
      <c r="K36" s="76">
        <v>41856</v>
      </c>
      <c r="L36" s="13" t="s">
        <v>48</v>
      </c>
      <c r="M36" s="31">
        <v>3</v>
      </c>
      <c r="N36" s="34">
        <v>41864</v>
      </c>
      <c r="O36" s="34">
        <v>41864</v>
      </c>
      <c r="P36" s="29" t="s">
        <v>340</v>
      </c>
      <c r="Q36" s="29" t="s">
        <v>340</v>
      </c>
      <c r="R36" s="34"/>
      <c r="S36" s="29"/>
      <c r="T36" s="29"/>
      <c r="Y36" s="12"/>
    </row>
    <row r="37" spans="1:25" x14ac:dyDescent="0.2">
      <c r="A37" s="12">
        <v>36</v>
      </c>
      <c r="B37" s="1"/>
      <c r="C37" s="1" t="s">
        <v>89</v>
      </c>
      <c r="D37" s="1" t="s">
        <v>251</v>
      </c>
      <c r="E37" s="1" t="s">
        <v>100</v>
      </c>
      <c r="F37" s="13" t="s">
        <v>10</v>
      </c>
      <c r="G37" s="1">
        <v>43.828888999999997</v>
      </c>
      <c r="H37" s="1">
        <v>-71.103694000000004</v>
      </c>
      <c r="I37" s="17"/>
      <c r="J37" s="29">
        <v>10</v>
      </c>
      <c r="K37" s="76">
        <v>41856</v>
      </c>
      <c r="L37" s="13" t="s">
        <v>49</v>
      </c>
      <c r="M37" s="31">
        <v>3</v>
      </c>
      <c r="N37" s="34">
        <v>41864</v>
      </c>
      <c r="O37" s="34">
        <v>41864</v>
      </c>
      <c r="P37" s="29" t="s">
        <v>340</v>
      </c>
      <c r="Q37" s="29" t="s">
        <v>340</v>
      </c>
      <c r="R37" s="34"/>
      <c r="S37" s="29"/>
      <c r="T37" s="29"/>
      <c r="Y37" s="12"/>
    </row>
    <row r="38" spans="1:25" x14ac:dyDescent="0.2">
      <c r="A38" s="12">
        <v>37</v>
      </c>
      <c r="B38" s="1" t="s">
        <v>96</v>
      </c>
      <c r="C38" s="1"/>
      <c r="D38" s="1" t="s">
        <v>97</v>
      </c>
      <c r="E38" s="1" t="s">
        <v>100</v>
      </c>
      <c r="F38" s="13" t="s">
        <v>10</v>
      </c>
      <c r="G38" s="1">
        <v>43.820082999999997</v>
      </c>
      <c r="H38" s="1">
        <v>-71.103800000000007</v>
      </c>
      <c r="I38" s="17" t="s">
        <v>11</v>
      </c>
      <c r="J38" s="29">
        <v>10</v>
      </c>
      <c r="K38" s="76">
        <v>41912</v>
      </c>
      <c r="L38" s="13" t="s">
        <v>42</v>
      </c>
      <c r="M38" s="31">
        <v>3</v>
      </c>
      <c r="N38" s="29" t="s">
        <v>118</v>
      </c>
      <c r="O38" s="29" t="s">
        <v>118</v>
      </c>
      <c r="P38" s="29" t="s">
        <v>340</v>
      </c>
      <c r="Q38" s="29" t="s">
        <v>340</v>
      </c>
      <c r="R38" s="34"/>
      <c r="S38" s="29"/>
      <c r="T38" s="29"/>
      <c r="Y38" s="12"/>
    </row>
    <row r="39" spans="1:25" x14ac:dyDescent="0.2">
      <c r="A39" s="12">
        <v>38</v>
      </c>
      <c r="B39" s="1" t="s">
        <v>104</v>
      </c>
      <c r="C39" s="1"/>
      <c r="D39" s="1" t="s">
        <v>105</v>
      </c>
      <c r="E39" s="1" t="s">
        <v>100</v>
      </c>
      <c r="F39" s="13" t="s">
        <v>10</v>
      </c>
      <c r="G39" s="1">
        <v>43.804067000000003</v>
      </c>
      <c r="H39" s="1">
        <v>-71.101078000000001</v>
      </c>
      <c r="I39" s="17" t="s">
        <v>11</v>
      </c>
      <c r="J39" s="29">
        <v>11</v>
      </c>
      <c r="K39" s="76">
        <v>41856</v>
      </c>
      <c r="L39" s="13" t="s">
        <v>50</v>
      </c>
      <c r="M39" s="31">
        <v>3</v>
      </c>
      <c r="N39" s="34">
        <v>41864</v>
      </c>
      <c r="O39" s="34">
        <v>41864</v>
      </c>
      <c r="P39" s="29" t="s">
        <v>340</v>
      </c>
      <c r="Q39" s="29" t="s">
        <v>340</v>
      </c>
      <c r="R39" s="34"/>
      <c r="S39" s="29"/>
      <c r="T39" s="29"/>
      <c r="Y39" s="12"/>
    </row>
    <row r="40" spans="1:25" x14ac:dyDescent="0.2">
      <c r="A40" s="12">
        <v>39</v>
      </c>
      <c r="B40" s="1" t="s">
        <v>101</v>
      </c>
      <c r="C40" s="1"/>
      <c r="D40" s="1" t="s">
        <v>103</v>
      </c>
      <c r="E40" s="1" t="s">
        <v>102</v>
      </c>
      <c r="F40" s="13" t="s">
        <v>10</v>
      </c>
      <c r="G40" s="1">
        <v>43.796819999999997</v>
      </c>
      <c r="H40" s="1">
        <v>-71.081038000000007</v>
      </c>
      <c r="I40" s="17" t="s">
        <v>11</v>
      </c>
      <c r="J40" s="29">
        <v>11</v>
      </c>
      <c r="K40" s="76">
        <v>41856</v>
      </c>
      <c r="L40" s="13" t="s">
        <v>49</v>
      </c>
      <c r="M40" s="31">
        <v>3</v>
      </c>
      <c r="N40" s="34">
        <v>41864</v>
      </c>
      <c r="O40" s="34">
        <v>41864</v>
      </c>
      <c r="P40" s="29" t="s">
        <v>340</v>
      </c>
      <c r="Q40" s="29" t="s">
        <v>340</v>
      </c>
      <c r="R40" s="34"/>
      <c r="S40" s="29"/>
      <c r="T40" s="29"/>
      <c r="Y40" s="12"/>
    </row>
    <row r="41" spans="1:25" x14ac:dyDescent="0.2">
      <c r="A41" s="12">
        <v>40</v>
      </c>
      <c r="B41" s="1" t="s">
        <v>99</v>
      </c>
      <c r="C41" s="1"/>
      <c r="D41" s="1" t="s">
        <v>98</v>
      </c>
      <c r="E41" s="1" t="s">
        <v>100</v>
      </c>
      <c r="F41" s="13" t="s">
        <v>10</v>
      </c>
      <c r="G41" s="1">
        <v>43.804833000000002</v>
      </c>
      <c r="H41" s="1">
        <v>-71.075166999999993</v>
      </c>
      <c r="I41" s="17" t="s">
        <v>11</v>
      </c>
      <c r="J41" s="29">
        <v>11</v>
      </c>
      <c r="K41" s="76">
        <v>41856</v>
      </c>
      <c r="L41" s="13" t="s">
        <v>48</v>
      </c>
      <c r="M41" s="31">
        <v>3</v>
      </c>
      <c r="N41" s="34">
        <v>41864</v>
      </c>
      <c r="O41" s="34">
        <v>41864</v>
      </c>
      <c r="P41" s="29" t="s">
        <v>340</v>
      </c>
      <c r="Q41" s="29" t="s">
        <v>340</v>
      </c>
      <c r="R41" s="34"/>
      <c r="S41" s="29"/>
      <c r="T41" s="29"/>
      <c r="Y41" s="12"/>
    </row>
    <row r="42" spans="1:25" x14ac:dyDescent="0.2">
      <c r="A42" s="12">
        <v>41</v>
      </c>
      <c r="B42" s="1" t="s">
        <v>106</v>
      </c>
      <c r="C42" s="1"/>
      <c r="D42" s="1" t="s">
        <v>107</v>
      </c>
      <c r="E42" s="1" t="s">
        <v>100</v>
      </c>
      <c r="F42" s="13" t="s">
        <v>10</v>
      </c>
      <c r="G42" s="1">
        <v>43.779499999999999</v>
      </c>
      <c r="H42" s="1">
        <v>-71.138599999999997</v>
      </c>
      <c r="I42" s="17" t="s">
        <v>11</v>
      </c>
      <c r="J42" s="29">
        <v>11</v>
      </c>
      <c r="K42" s="76">
        <v>41856</v>
      </c>
      <c r="L42" s="13" t="s">
        <v>42</v>
      </c>
      <c r="M42" s="31">
        <v>3</v>
      </c>
      <c r="N42" s="34">
        <v>41864</v>
      </c>
      <c r="O42" s="34">
        <v>41864</v>
      </c>
      <c r="P42" s="29" t="s">
        <v>340</v>
      </c>
      <c r="Q42" s="29" t="s">
        <v>340</v>
      </c>
      <c r="R42" s="34"/>
      <c r="S42" s="29"/>
      <c r="T42" s="29"/>
      <c r="Y42" s="12"/>
    </row>
    <row r="43" spans="1:25" x14ac:dyDescent="0.2">
      <c r="A43" s="12">
        <v>42</v>
      </c>
      <c r="B43" s="1" t="s">
        <v>104</v>
      </c>
      <c r="C43" s="1"/>
      <c r="D43" s="1" t="s">
        <v>105</v>
      </c>
      <c r="E43" s="1" t="s">
        <v>100</v>
      </c>
      <c r="F43" s="13" t="s">
        <v>10</v>
      </c>
      <c r="G43" s="1">
        <v>43.804067000000003</v>
      </c>
      <c r="H43" s="1">
        <v>-71.101078000000001</v>
      </c>
      <c r="I43" s="17" t="s">
        <v>11</v>
      </c>
      <c r="J43" s="29">
        <v>11</v>
      </c>
      <c r="K43" s="76">
        <v>41913</v>
      </c>
      <c r="L43" s="13" t="s">
        <v>50</v>
      </c>
      <c r="M43" s="31">
        <v>3</v>
      </c>
      <c r="N43" s="34">
        <v>41963</v>
      </c>
      <c r="O43" s="29" t="s">
        <v>118</v>
      </c>
      <c r="P43" s="29" t="s">
        <v>340</v>
      </c>
      <c r="Q43" s="29" t="s">
        <v>340</v>
      </c>
      <c r="R43" s="34"/>
      <c r="S43" s="29"/>
      <c r="T43" s="29"/>
      <c r="Y43" s="12"/>
    </row>
    <row r="44" spans="1:25" x14ac:dyDescent="0.2">
      <c r="A44" s="19">
        <v>43</v>
      </c>
      <c r="B44" s="1" t="s">
        <v>101</v>
      </c>
      <c r="C44" s="1"/>
      <c r="D44" s="1" t="s">
        <v>103</v>
      </c>
      <c r="E44" s="1" t="s">
        <v>102</v>
      </c>
      <c r="F44" s="13" t="s">
        <v>10</v>
      </c>
      <c r="G44" s="1">
        <v>43.796819999999997</v>
      </c>
      <c r="H44" s="1">
        <v>-71.081038000000007</v>
      </c>
      <c r="I44" s="17" t="s">
        <v>11</v>
      </c>
      <c r="J44" s="29">
        <v>11</v>
      </c>
      <c r="K44" s="76">
        <v>41913</v>
      </c>
      <c r="L44" s="13" t="s">
        <v>49</v>
      </c>
      <c r="M44" s="31">
        <v>3</v>
      </c>
      <c r="N44" s="34">
        <v>41963</v>
      </c>
      <c r="O44" s="29" t="s">
        <v>118</v>
      </c>
      <c r="P44" s="29" t="s">
        <v>340</v>
      </c>
      <c r="Q44" s="29" t="s">
        <v>340</v>
      </c>
      <c r="R44" s="34"/>
      <c r="S44" s="29"/>
      <c r="T44" s="29"/>
      <c r="Y44" s="12"/>
    </row>
    <row r="45" spans="1:25" x14ac:dyDescent="0.2">
      <c r="A45" s="19">
        <v>44</v>
      </c>
      <c r="B45" s="1" t="s">
        <v>99</v>
      </c>
      <c r="C45" s="1"/>
      <c r="D45" s="1" t="s">
        <v>98</v>
      </c>
      <c r="E45" s="1" t="s">
        <v>100</v>
      </c>
      <c r="F45" s="13" t="s">
        <v>10</v>
      </c>
      <c r="G45" s="1">
        <v>43.804833000000002</v>
      </c>
      <c r="H45" s="1">
        <v>-71.075166999999993</v>
      </c>
      <c r="I45" s="17" t="s">
        <v>11</v>
      </c>
      <c r="J45" s="29">
        <v>11</v>
      </c>
      <c r="K45" s="76">
        <v>41913</v>
      </c>
      <c r="L45" s="13" t="s">
        <v>48</v>
      </c>
      <c r="M45" s="31">
        <v>3</v>
      </c>
      <c r="N45" s="34">
        <v>41963</v>
      </c>
      <c r="O45" s="29" t="s">
        <v>118</v>
      </c>
      <c r="P45" s="29" t="s">
        <v>340</v>
      </c>
      <c r="Q45" s="29" t="s">
        <v>340</v>
      </c>
      <c r="R45" s="34"/>
      <c r="S45" s="29"/>
      <c r="T45" s="29"/>
      <c r="Y45" s="12"/>
    </row>
    <row r="46" spans="1:25" x14ac:dyDescent="0.2">
      <c r="A46" s="12">
        <v>45</v>
      </c>
      <c r="B46" s="1" t="s">
        <v>106</v>
      </c>
      <c r="C46" s="1"/>
      <c r="D46" s="1" t="s">
        <v>107</v>
      </c>
      <c r="E46" s="1" t="s">
        <v>100</v>
      </c>
      <c r="F46" s="13" t="s">
        <v>10</v>
      </c>
      <c r="G46" s="1">
        <v>43.779499999999999</v>
      </c>
      <c r="H46" s="1">
        <v>-71.138599999999997</v>
      </c>
      <c r="I46" s="17" t="s">
        <v>11</v>
      </c>
      <c r="J46" s="29">
        <v>11</v>
      </c>
      <c r="K46" s="76">
        <v>41913</v>
      </c>
      <c r="L46" s="13" t="s">
        <v>42</v>
      </c>
      <c r="M46" s="31">
        <v>3</v>
      </c>
      <c r="N46" s="34">
        <v>41963</v>
      </c>
      <c r="O46" s="29" t="s">
        <v>118</v>
      </c>
      <c r="P46" s="29" t="s">
        <v>340</v>
      </c>
      <c r="Q46" s="29" t="s">
        <v>340</v>
      </c>
      <c r="R46" s="34"/>
      <c r="S46" s="29"/>
      <c r="T46" s="29"/>
      <c r="Y46" s="12"/>
    </row>
    <row r="47" spans="1:25" x14ac:dyDescent="0.2">
      <c r="A47" s="12">
        <v>46</v>
      </c>
      <c r="B47" s="13" t="s">
        <v>87</v>
      </c>
      <c r="C47" s="1"/>
      <c r="D47" s="1" t="s">
        <v>92</v>
      </c>
      <c r="E47" s="13" t="s">
        <v>91</v>
      </c>
      <c r="F47" s="13" t="s">
        <v>10</v>
      </c>
      <c r="G47" s="1">
        <v>43.816650000000003</v>
      </c>
      <c r="H47" s="1">
        <v>-71.369067000000001</v>
      </c>
      <c r="I47" s="15" t="s">
        <v>93</v>
      </c>
      <c r="J47" s="94">
        <v>12</v>
      </c>
      <c r="K47" s="76">
        <v>41857</v>
      </c>
      <c r="L47" s="13" t="s">
        <v>48</v>
      </c>
      <c r="M47" s="31">
        <v>3</v>
      </c>
      <c r="N47" s="34">
        <v>41864</v>
      </c>
      <c r="O47" s="34">
        <v>41864</v>
      </c>
      <c r="P47" s="149">
        <v>41949</v>
      </c>
      <c r="Q47" s="149">
        <v>41949</v>
      </c>
      <c r="R47" s="34"/>
      <c r="S47" s="29"/>
      <c r="T47" s="29"/>
      <c r="Y47" s="12"/>
    </row>
    <row r="48" spans="1:25" x14ac:dyDescent="0.2">
      <c r="A48" s="12">
        <v>47</v>
      </c>
      <c r="B48" s="13" t="s">
        <v>86</v>
      </c>
      <c r="C48" s="1"/>
      <c r="D48" s="13" t="s">
        <v>90</v>
      </c>
      <c r="E48" s="13" t="s">
        <v>91</v>
      </c>
      <c r="F48" s="13" t="s">
        <v>10</v>
      </c>
      <c r="G48" s="1">
        <v>43.814582999999999</v>
      </c>
      <c r="H48" s="1">
        <v>-71.368899999999996</v>
      </c>
      <c r="I48" s="15" t="s">
        <v>11</v>
      </c>
      <c r="J48" s="94">
        <v>12</v>
      </c>
      <c r="K48" s="76">
        <v>41857</v>
      </c>
      <c r="L48" s="13" t="s">
        <v>42</v>
      </c>
      <c r="M48" s="31">
        <v>3</v>
      </c>
      <c r="N48" s="34">
        <v>41864</v>
      </c>
      <c r="O48" s="34">
        <v>41864</v>
      </c>
      <c r="P48" s="149">
        <v>41949</v>
      </c>
      <c r="Q48" s="149">
        <v>41949</v>
      </c>
      <c r="R48" s="34"/>
      <c r="S48" s="29"/>
      <c r="T48" s="29"/>
      <c r="Y48" s="12"/>
    </row>
    <row r="49" spans="1:25" x14ac:dyDescent="0.2">
      <c r="A49" s="12">
        <v>48</v>
      </c>
      <c r="B49" s="13" t="s">
        <v>88</v>
      </c>
      <c r="C49" s="1"/>
      <c r="D49" s="1" t="s">
        <v>94</v>
      </c>
      <c r="E49" s="13" t="s">
        <v>91</v>
      </c>
      <c r="F49" s="13" t="s">
        <v>10</v>
      </c>
      <c r="G49" s="1">
        <v>43.813617000000001</v>
      </c>
      <c r="H49" s="1">
        <v>-71.376558000000003</v>
      </c>
      <c r="I49" s="17" t="s">
        <v>95</v>
      </c>
      <c r="J49" s="29">
        <v>12</v>
      </c>
      <c r="K49" s="76">
        <v>41857</v>
      </c>
      <c r="L49" s="1" t="s">
        <v>43</v>
      </c>
      <c r="M49" s="31">
        <v>1</v>
      </c>
      <c r="N49" s="34">
        <v>41864</v>
      </c>
      <c r="O49" s="34">
        <v>41864</v>
      </c>
      <c r="P49" s="149">
        <v>41949</v>
      </c>
      <c r="Q49" s="149">
        <v>41949</v>
      </c>
      <c r="R49" s="34"/>
      <c r="S49" s="29"/>
      <c r="T49" s="29"/>
      <c r="Y49" s="12"/>
    </row>
    <row r="50" spans="1:25" x14ac:dyDescent="0.2">
      <c r="A50" s="12">
        <v>49</v>
      </c>
      <c r="B50" s="13"/>
      <c r="C50" s="1" t="s">
        <v>89</v>
      </c>
      <c r="D50" s="13" t="s">
        <v>254</v>
      </c>
      <c r="E50" s="13" t="s">
        <v>91</v>
      </c>
      <c r="F50" s="13" t="s">
        <v>10</v>
      </c>
      <c r="G50" s="1">
        <v>43.814835000000002</v>
      </c>
      <c r="H50" s="1">
        <v>-71.373625000000004</v>
      </c>
      <c r="I50" s="17"/>
      <c r="J50" s="29">
        <v>12</v>
      </c>
      <c r="K50" s="76">
        <v>41857</v>
      </c>
      <c r="L50" s="13" t="s">
        <v>49</v>
      </c>
      <c r="M50" s="31">
        <v>3</v>
      </c>
      <c r="N50" s="34">
        <v>41864</v>
      </c>
      <c r="O50" s="34">
        <v>41864</v>
      </c>
      <c r="P50" s="149">
        <v>41949</v>
      </c>
      <c r="Q50" s="149">
        <v>41949</v>
      </c>
      <c r="R50" s="34"/>
      <c r="S50" s="29"/>
      <c r="T50" s="29"/>
      <c r="Y50" s="12"/>
    </row>
    <row r="51" spans="1:25" x14ac:dyDescent="0.2">
      <c r="A51" s="12">
        <v>50</v>
      </c>
      <c r="B51" s="13"/>
      <c r="C51" s="1" t="s">
        <v>89</v>
      </c>
      <c r="D51" s="13" t="s">
        <v>255</v>
      </c>
      <c r="E51" s="13" t="s">
        <v>91</v>
      </c>
      <c r="F51" s="13" t="s">
        <v>10</v>
      </c>
      <c r="G51" s="1">
        <v>43.813147000000001</v>
      </c>
      <c r="H51" s="1">
        <v>-71.371200000000002</v>
      </c>
      <c r="I51" s="17"/>
      <c r="J51" s="29">
        <v>12</v>
      </c>
      <c r="K51" s="76">
        <v>41857</v>
      </c>
      <c r="L51" s="1" t="s">
        <v>44</v>
      </c>
      <c r="M51" s="31">
        <v>1</v>
      </c>
      <c r="N51" s="34">
        <v>41864</v>
      </c>
      <c r="O51" s="34">
        <v>41864</v>
      </c>
      <c r="P51" s="149">
        <v>41949</v>
      </c>
      <c r="Q51" s="149">
        <v>41949</v>
      </c>
      <c r="R51" s="34"/>
      <c r="S51" s="29"/>
      <c r="T51" s="29"/>
      <c r="Y51" s="12"/>
    </row>
    <row r="52" spans="1:25" x14ac:dyDescent="0.2">
      <c r="A52" s="12">
        <v>51</v>
      </c>
      <c r="B52" s="1" t="s">
        <v>144</v>
      </c>
      <c r="C52" s="1"/>
      <c r="D52" s="1" t="s">
        <v>145</v>
      </c>
      <c r="E52" s="1" t="s">
        <v>146</v>
      </c>
      <c r="F52" s="1" t="s">
        <v>10</v>
      </c>
      <c r="G52" s="1">
        <v>43.446416999999997</v>
      </c>
      <c r="H52" s="1">
        <v>-72.145055999999997</v>
      </c>
      <c r="I52" s="17" t="s">
        <v>11</v>
      </c>
      <c r="J52" s="29">
        <v>13</v>
      </c>
      <c r="K52" s="76">
        <v>41858</v>
      </c>
      <c r="L52" s="1" t="s">
        <v>42</v>
      </c>
      <c r="M52" s="31">
        <v>3</v>
      </c>
      <c r="N52" s="29" t="s">
        <v>341</v>
      </c>
      <c r="O52" s="29" t="s">
        <v>341</v>
      </c>
      <c r="P52" s="25"/>
      <c r="Q52" s="29" t="s">
        <v>341</v>
      </c>
      <c r="R52" s="29"/>
      <c r="S52" s="29"/>
      <c r="T52" s="29"/>
      <c r="Y52" s="12"/>
    </row>
    <row r="53" spans="1:25" x14ac:dyDescent="0.2">
      <c r="A53" s="12">
        <v>52</v>
      </c>
      <c r="B53" s="1" t="s">
        <v>252</v>
      </c>
      <c r="C53" s="1"/>
      <c r="D53" s="1"/>
      <c r="E53" s="1" t="s">
        <v>146</v>
      </c>
      <c r="F53" s="1" t="s">
        <v>10</v>
      </c>
      <c r="G53" s="1"/>
      <c r="H53" s="1"/>
      <c r="I53" s="17"/>
      <c r="J53" s="29">
        <v>13</v>
      </c>
      <c r="K53" s="76">
        <v>41858</v>
      </c>
      <c r="L53" s="1" t="s">
        <v>43</v>
      </c>
      <c r="M53" s="31">
        <v>1</v>
      </c>
      <c r="N53" s="29" t="s">
        <v>341</v>
      </c>
      <c r="O53" s="29" t="s">
        <v>341</v>
      </c>
      <c r="P53" s="25"/>
      <c r="Q53" s="29" t="s">
        <v>341</v>
      </c>
      <c r="R53" s="29"/>
      <c r="S53" s="29"/>
      <c r="T53" s="29"/>
      <c r="Y53" s="12"/>
    </row>
    <row r="54" spans="1:25" x14ac:dyDescent="0.2">
      <c r="A54" s="12">
        <v>53</v>
      </c>
      <c r="B54" s="1" t="s">
        <v>253</v>
      </c>
      <c r="C54" s="1"/>
      <c r="D54" s="1"/>
      <c r="E54" s="1" t="s">
        <v>146</v>
      </c>
      <c r="F54" s="1" t="s">
        <v>10</v>
      </c>
      <c r="G54" s="1"/>
      <c r="H54" s="1"/>
      <c r="I54" s="17"/>
      <c r="J54" s="29">
        <v>13</v>
      </c>
      <c r="K54" s="76">
        <v>41858</v>
      </c>
      <c r="L54" s="1" t="s">
        <v>44</v>
      </c>
      <c r="M54" s="31">
        <v>1</v>
      </c>
      <c r="N54" s="29" t="s">
        <v>341</v>
      </c>
      <c r="O54" s="29" t="s">
        <v>341</v>
      </c>
      <c r="P54" s="25"/>
      <c r="Q54" s="29" t="s">
        <v>341</v>
      </c>
      <c r="R54" s="29"/>
      <c r="S54" s="29"/>
      <c r="T54" s="29"/>
      <c r="Y54" s="12"/>
    </row>
    <row r="55" spans="1:25" x14ac:dyDescent="0.2">
      <c r="A55" s="12">
        <v>54</v>
      </c>
      <c r="B55" s="23" t="s">
        <v>115</v>
      </c>
      <c r="C55" s="23"/>
      <c r="D55" s="23" t="s">
        <v>116</v>
      </c>
      <c r="E55" s="23" t="s">
        <v>117</v>
      </c>
      <c r="F55" s="23" t="s">
        <v>10</v>
      </c>
      <c r="G55" s="23">
        <v>43.672189000000003</v>
      </c>
      <c r="H55" s="23">
        <v>-71.207289000000003</v>
      </c>
      <c r="I55" s="24" t="s">
        <v>11</v>
      </c>
      <c r="J55" s="29">
        <v>14</v>
      </c>
      <c r="K55" s="141">
        <v>41862</v>
      </c>
      <c r="L55" s="23" t="s">
        <v>42</v>
      </c>
      <c r="M55" s="32">
        <v>3</v>
      </c>
      <c r="N55" s="34">
        <v>41864</v>
      </c>
      <c r="O55" s="34">
        <v>41864</v>
      </c>
      <c r="P55" s="149">
        <v>41949</v>
      </c>
      <c r="Q55" s="149">
        <v>41949</v>
      </c>
      <c r="R55" s="34"/>
      <c r="S55" s="29"/>
      <c r="T55" s="29"/>
      <c r="Y55" s="12"/>
    </row>
    <row r="56" spans="1:25" x14ac:dyDescent="0.2">
      <c r="A56" s="12">
        <v>55</v>
      </c>
      <c r="B56" s="25"/>
      <c r="C56" s="25" t="s">
        <v>89</v>
      </c>
      <c r="D56" s="25" t="s">
        <v>256</v>
      </c>
      <c r="E56" s="25" t="s">
        <v>117</v>
      </c>
      <c r="F56" s="25" t="s">
        <v>10</v>
      </c>
      <c r="G56" s="25">
        <v>43.677121999999997</v>
      </c>
      <c r="H56" s="25">
        <v>-71.205826000000002</v>
      </c>
      <c r="I56" s="137" t="s">
        <v>81</v>
      </c>
      <c r="J56" s="94">
        <v>14</v>
      </c>
      <c r="K56" s="142">
        <v>41862</v>
      </c>
      <c r="L56" s="25" t="s">
        <v>43</v>
      </c>
      <c r="M56" s="33">
        <v>1</v>
      </c>
      <c r="N56" s="34">
        <v>41864</v>
      </c>
      <c r="O56" s="34">
        <v>41864</v>
      </c>
      <c r="P56" s="149">
        <v>41949</v>
      </c>
      <c r="Q56" s="149">
        <v>41949</v>
      </c>
      <c r="R56" s="34"/>
      <c r="S56" s="29"/>
      <c r="T56" s="29"/>
      <c r="Y56" s="12"/>
    </row>
    <row r="57" spans="1:25" x14ac:dyDescent="0.2">
      <c r="A57" s="12">
        <v>56</v>
      </c>
      <c r="B57" s="25"/>
      <c r="C57" s="25" t="s">
        <v>89</v>
      </c>
      <c r="D57" s="25" t="s">
        <v>257</v>
      </c>
      <c r="E57" s="25" t="s">
        <v>117</v>
      </c>
      <c r="F57" s="25" t="s">
        <v>10</v>
      </c>
      <c r="G57" s="25">
        <v>43.663277000000001</v>
      </c>
      <c r="H57" s="25">
        <v>-71.205310999999995</v>
      </c>
      <c r="I57" s="137" t="s">
        <v>81</v>
      </c>
      <c r="J57" s="94">
        <v>14</v>
      </c>
      <c r="K57" s="142">
        <v>41862</v>
      </c>
      <c r="L57" s="25" t="s">
        <v>44</v>
      </c>
      <c r="M57" s="33">
        <v>1</v>
      </c>
      <c r="N57" s="34">
        <v>41864</v>
      </c>
      <c r="O57" s="34">
        <v>41864</v>
      </c>
      <c r="P57" s="149">
        <v>41949</v>
      </c>
      <c r="Q57" s="149">
        <v>41949</v>
      </c>
      <c r="R57" s="34"/>
      <c r="S57" s="29"/>
      <c r="T57" s="29"/>
      <c r="Y57" s="12"/>
    </row>
    <row r="58" spans="1:25" x14ac:dyDescent="0.2">
      <c r="A58" s="12">
        <v>57</v>
      </c>
      <c r="B58" s="25" t="s">
        <v>258</v>
      </c>
      <c r="C58" s="25"/>
      <c r="D58" s="25"/>
      <c r="E58" s="25" t="s">
        <v>158</v>
      </c>
      <c r="F58" s="25" t="s">
        <v>10</v>
      </c>
      <c r="G58" s="25">
        <v>44.163800000000002</v>
      </c>
      <c r="H58" s="25">
        <f>-72.0106</f>
        <v>-72.010599999999997</v>
      </c>
      <c r="I58" s="138" t="s">
        <v>81</v>
      </c>
      <c r="J58" s="29">
        <v>15</v>
      </c>
      <c r="K58" s="142">
        <v>41862</v>
      </c>
      <c r="L58" s="25" t="s">
        <v>43</v>
      </c>
      <c r="M58" s="33">
        <v>1</v>
      </c>
      <c r="N58" s="29" t="s">
        <v>341</v>
      </c>
      <c r="O58" s="25"/>
      <c r="P58" s="25"/>
      <c r="Q58" s="29" t="s">
        <v>341</v>
      </c>
      <c r="R58" s="29"/>
      <c r="S58" s="29"/>
      <c r="T58" s="29"/>
      <c r="Y58" s="12"/>
    </row>
    <row r="59" spans="1:25" x14ac:dyDescent="0.2">
      <c r="A59" s="12">
        <v>58</v>
      </c>
      <c r="B59" s="25" t="s">
        <v>259</v>
      </c>
      <c r="C59" s="25"/>
      <c r="D59" s="25"/>
      <c r="E59" s="25" t="s">
        <v>158</v>
      </c>
      <c r="F59" s="25" t="s">
        <v>10</v>
      </c>
      <c r="G59" s="25">
        <v>44.163269999999997</v>
      </c>
      <c r="H59" s="25">
        <v>-72.007626999999999</v>
      </c>
      <c r="I59" s="138" t="s">
        <v>81</v>
      </c>
      <c r="J59" s="29">
        <v>15</v>
      </c>
      <c r="K59" s="142">
        <v>41862</v>
      </c>
      <c r="L59" s="25" t="s">
        <v>44</v>
      </c>
      <c r="M59" s="33">
        <v>1</v>
      </c>
      <c r="N59" s="29" t="s">
        <v>341</v>
      </c>
      <c r="O59" s="25"/>
      <c r="P59" s="25"/>
      <c r="Q59" s="29" t="s">
        <v>341</v>
      </c>
      <c r="R59" s="29"/>
      <c r="S59" s="29"/>
      <c r="T59" s="29"/>
      <c r="Y59" s="12"/>
    </row>
    <row r="60" spans="1:25" x14ac:dyDescent="0.2">
      <c r="A60" s="12">
        <v>59</v>
      </c>
      <c r="B60" s="25" t="s">
        <v>156</v>
      </c>
      <c r="C60" s="25"/>
      <c r="D60" s="25" t="s">
        <v>157</v>
      </c>
      <c r="E60" s="25" t="s">
        <v>158</v>
      </c>
      <c r="F60" s="25" t="s">
        <v>10</v>
      </c>
      <c r="G60" s="25">
        <v>44.163400000000003</v>
      </c>
      <c r="H60" s="25">
        <v>-72.009</v>
      </c>
      <c r="I60" s="138" t="s">
        <v>11</v>
      </c>
      <c r="J60" s="29">
        <v>15</v>
      </c>
      <c r="K60" s="142">
        <v>41862</v>
      </c>
      <c r="L60" s="25" t="s">
        <v>42</v>
      </c>
      <c r="M60" s="33">
        <v>3</v>
      </c>
      <c r="N60" s="29" t="s">
        <v>341</v>
      </c>
      <c r="O60" s="25"/>
      <c r="P60" s="25"/>
      <c r="Q60" s="29" t="s">
        <v>341</v>
      </c>
      <c r="R60" s="29"/>
      <c r="S60" s="29"/>
      <c r="T60" s="29"/>
      <c r="Y60" s="12"/>
    </row>
    <row r="61" spans="1:25" x14ac:dyDescent="0.2">
      <c r="A61" s="12">
        <v>60</v>
      </c>
      <c r="B61" s="25" t="s">
        <v>154</v>
      </c>
      <c r="C61" s="25"/>
      <c r="D61" s="25" t="s">
        <v>155</v>
      </c>
      <c r="E61" s="25" t="s">
        <v>26</v>
      </c>
      <c r="F61" s="25" t="s">
        <v>10</v>
      </c>
      <c r="G61" s="25">
        <v>43.433083000000003</v>
      </c>
      <c r="H61" s="25">
        <v>-72.011799999999994</v>
      </c>
      <c r="I61" s="138" t="s">
        <v>11</v>
      </c>
      <c r="J61" s="29">
        <v>16</v>
      </c>
      <c r="K61" s="142">
        <v>41863</v>
      </c>
      <c r="L61" s="25" t="s">
        <v>42</v>
      </c>
      <c r="M61" s="33">
        <v>3</v>
      </c>
      <c r="N61" s="29" t="s">
        <v>341</v>
      </c>
      <c r="O61" s="25"/>
      <c r="P61" s="25"/>
      <c r="Q61" s="29" t="s">
        <v>341</v>
      </c>
      <c r="R61" s="29"/>
      <c r="S61" s="29"/>
      <c r="T61" s="29"/>
      <c r="Y61" s="12"/>
    </row>
    <row r="62" spans="1:25" x14ac:dyDescent="0.2">
      <c r="A62" s="12">
        <v>61</v>
      </c>
      <c r="B62" s="25" t="s">
        <v>262</v>
      </c>
      <c r="C62" s="25"/>
      <c r="D62" s="25"/>
      <c r="E62" s="25" t="s">
        <v>26</v>
      </c>
      <c r="F62" s="25" t="s">
        <v>10</v>
      </c>
      <c r="G62" s="27">
        <v>43.435066999999997</v>
      </c>
      <c r="H62" s="27">
        <v>-72.019467000000006</v>
      </c>
      <c r="I62" s="138" t="s">
        <v>81</v>
      </c>
      <c r="J62" s="29">
        <v>16</v>
      </c>
      <c r="K62" s="142">
        <v>41863</v>
      </c>
      <c r="L62" s="25" t="s">
        <v>43</v>
      </c>
      <c r="M62" s="26">
        <v>1</v>
      </c>
      <c r="N62" s="29" t="s">
        <v>341</v>
      </c>
      <c r="O62" s="25"/>
      <c r="P62" s="25"/>
      <c r="Q62" s="29" t="s">
        <v>341</v>
      </c>
      <c r="R62" s="29"/>
      <c r="S62" s="29"/>
      <c r="T62" s="29"/>
      <c r="Y62" s="12"/>
    </row>
    <row r="63" spans="1:25" x14ac:dyDescent="0.2">
      <c r="A63" s="12">
        <v>62</v>
      </c>
      <c r="B63" s="25" t="s">
        <v>260</v>
      </c>
      <c r="C63" s="25"/>
      <c r="D63" s="25"/>
      <c r="E63" s="25" t="s">
        <v>26</v>
      </c>
      <c r="F63" s="25" t="s">
        <v>10</v>
      </c>
      <c r="G63" s="27">
        <v>43.435000000000002</v>
      </c>
      <c r="H63" s="27">
        <v>-72.014416999999995</v>
      </c>
      <c r="I63" s="138"/>
      <c r="J63" s="29">
        <v>16</v>
      </c>
      <c r="K63" s="142">
        <v>41863</v>
      </c>
      <c r="L63" s="25" t="s">
        <v>48</v>
      </c>
      <c r="M63" s="26">
        <v>3</v>
      </c>
      <c r="N63" s="29" t="s">
        <v>341</v>
      </c>
      <c r="O63" s="25"/>
      <c r="P63" s="25"/>
      <c r="Q63" s="29" t="s">
        <v>341</v>
      </c>
      <c r="R63" s="29"/>
      <c r="S63" s="29"/>
      <c r="T63" s="29"/>
      <c r="Y63" s="12"/>
    </row>
    <row r="64" spans="1:25" x14ac:dyDescent="0.2">
      <c r="A64" s="12">
        <v>63</v>
      </c>
      <c r="B64" s="25" t="s">
        <v>261</v>
      </c>
      <c r="C64" s="25"/>
      <c r="D64" s="25"/>
      <c r="E64" s="25" t="s">
        <v>26</v>
      </c>
      <c r="F64" s="25" t="s">
        <v>10</v>
      </c>
      <c r="G64" s="27">
        <v>43.431899999999999</v>
      </c>
      <c r="H64" s="27">
        <v>-72.022417000000004</v>
      </c>
      <c r="I64" s="138"/>
      <c r="J64" s="29">
        <v>16</v>
      </c>
      <c r="K64" s="142">
        <v>41863</v>
      </c>
      <c r="L64" s="25" t="s">
        <v>49</v>
      </c>
      <c r="M64" s="26">
        <v>3</v>
      </c>
      <c r="N64" s="29" t="s">
        <v>341</v>
      </c>
      <c r="O64" s="25"/>
      <c r="P64" s="25"/>
      <c r="Q64" s="29" t="s">
        <v>341</v>
      </c>
      <c r="R64" s="29"/>
      <c r="S64" s="29"/>
      <c r="T64" s="29"/>
      <c r="Y64" s="12"/>
    </row>
    <row r="65" spans="1:30" x14ac:dyDescent="0.2">
      <c r="A65" s="12">
        <v>64</v>
      </c>
      <c r="B65" s="25" t="s">
        <v>119</v>
      </c>
      <c r="C65" s="25"/>
      <c r="D65" s="25" t="s">
        <v>120</v>
      </c>
      <c r="E65" s="25" t="s">
        <v>121</v>
      </c>
      <c r="F65" s="25" t="s">
        <v>10</v>
      </c>
      <c r="G65" s="25">
        <v>42.961193999999999</v>
      </c>
      <c r="H65" s="25">
        <v>-72.14</v>
      </c>
      <c r="I65" s="138" t="s">
        <v>11</v>
      </c>
      <c r="J65" s="29">
        <v>17</v>
      </c>
      <c r="K65" s="142">
        <v>41865</v>
      </c>
      <c r="L65" s="25" t="s">
        <v>42</v>
      </c>
      <c r="M65" s="26">
        <v>3</v>
      </c>
      <c r="N65" s="34">
        <v>41892</v>
      </c>
      <c r="O65" s="34">
        <v>41892</v>
      </c>
      <c r="P65" s="149">
        <v>41948</v>
      </c>
      <c r="Q65" s="149">
        <v>41948</v>
      </c>
      <c r="R65" s="34"/>
      <c r="S65" s="29"/>
      <c r="T65" s="29"/>
      <c r="Y65" s="12"/>
    </row>
    <row r="66" spans="1:30" x14ac:dyDescent="0.2">
      <c r="A66" s="12">
        <v>65</v>
      </c>
      <c r="B66" s="25" t="s">
        <v>123</v>
      </c>
      <c r="C66" s="25"/>
      <c r="D66" s="25" t="s">
        <v>125</v>
      </c>
      <c r="E66" s="25" t="s">
        <v>121</v>
      </c>
      <c r="F66" s="25" t="s">
        <v>10</v>
      </c>
      <c r="G66" s="25">
        <v>42.949388999999996</v>
      </c>
      <c r="H66" s="25">
        <v>-72.132800000000003</v>
      </c>
      <c r="I66" s="138" t="s">
        <v>81</v>
      </c>
      <c r="J66" s="29">
        <v>17</v>
      </c>
      <c r="K66" s="142">
        <v>41865</v>
      </c>
      <c r="L66" s="25" t="s">
        <v>44</v>
      </c>
      <c r="M66" s="26">
        <v>1</v>
      </c>
      <c r="N66" s="34">
        <v>41892</v>
      </c>
      <c r="O66" s="34">
        <v>41892</v>
      </c>
      <c r="P66" s="149">
        <v>41948</v>
      </c>
      <c r="Q66" s="149">
        <v>41948</v>
      </c>
      <c r="R66" s="34"/>
      <c r="S66" s="29"/>
      <c r="T66" s="29"/>
      <c r="Y66" s="12"/>
    </row>
    <row r="67" spans="1:30" x14ac:dyDescent="0.2">
      <c r="A67" s="12">
        <v>66</v>
      </c>
      <c r="B67" s="25" t="s">
        <v>122</v>
      </c>
      <c r="C67" s="25"/>
      <c r="D67" s="25" t="s">
        <v>124</v>
      </c>
      <c r="E67" s="25" t="s">
        <v>121</v>
      </c>
      <c r="F67" s="25" t="s">
        <v>10</v>
      </c>
      <c r="G67" s="25">
        <v>42.972110999999998</v>
      </c>
      <c r="H67" s="25">
        <v>-72.138703000000007</v>
      </c>
      <c r="I67" s="138" t="s">
        <v>81</v>
      </c>
      <c r="J67" s="29">
        <v>17</v>
      </c>
      <c r="K67" s="142">
        <v>41865</v>
      </c>
      <c r="L67" s="25" t="s">
        <v>43</v>
      </c>
      <c r="M67" s="26">
        <v>1</v>
      </c>
      <c r="N67" s="34">
        <v>41892</v>
      </c>
      <c r="O67" s="34">
        <v>41892</v>
      </c>
      <c r="P67" s="149">
        <v>41948</v>
      </c>
      <c r="Q67" s="149">
        <v>41948</v>
      </c>
      <c r="R67" s="34"/>
      <c r="S67" s="29"/>
      <c r="T67" s="29"/>
      <c r="Y67" s="12"/>
    </row>
    <row r="68" spans="1:30" x14ac:dyDescent="0.2">
      <c r="A68" s="12">
        <v>67</v>
      </c>
      <c r="B68" s="25"/>
      <c r="C68" s="25" t="s">
        <v>89</v>
      </c>
      <c r="D68" s="25" t="s">
        <v>263</v>
      </c>
      <c r="E68" s="25" t="s">
        <v>121</v>
      </c>
      <c r="F68" s="25" t="s">
        <v>10</v>
      </c>
      <c r="G68" s="25">
        <v>42.971088999999999</v>
      </c>
      <c r="H68" s="25">
        <v>-72.139534999999995</v>
      </c>
      <c r="I68" s="138"/>
      <c r="J68" s="29">
        <v>17</v>
      </c>
      <c r="K68" s="142">
        <v>41865</v>
      </c>
      <c r="L68" s="25" t="s">
        <v>48</v>
      </c>
      <c r="M68" s="26">
        <v>3</v>
      </c>
      <c r="N68" s="34">
        <v>41892</v>
      </c>
      <c r="O68" s="34">
        <v>41892</v>
      </c>
      <c r="P68" s="149">
        <v>41948</v>
      </c>
      <c r="Q68" s="149">
        <v>41948</v>
      </c>
      <c r="R68" s="34"/>
      <c r="S68" s="29"/>
      <c r="T68" s="29"/>
      <c r="Y68" s="12"/>
    </row>
    <row r="69" spans="1:30" x14ac:dyDescent="0.2">
      <c r="A69" s="12">
        <v>68</v>
      </c>
      <c r="B69" s="25"/>
      <c r="C69" s="25" t="s">
        <v>89</v>
      </c>
      <c r="D69" s="25" t="s">
        <v>264</v>
      </c>
      <c r="E69" s="25" t="s">
        <v>121</v>
      </c>
      <c r="F69" s="25" t="s">
        <v>10</v>
      </c>
      <c r="G69" s="25">
        <v>42.951554000000002</v>
      </c>
      <c r="H69" s="25">
        <v>-72.135630000000006</v>
      </c>
      <c r="I69" s="138"/>
      <c r="J69" s="29">
        <v>17</v>
      </c>
      <c r="K69" s="142">
        <v>41865</v>
      </c>
      <c r="L69" s="25" t="s">
        <v>49</v>
      </c>
      <c r="M69" s="26">
        <v>3</v>
      </c>
      <c r="N69" s="34">
        <v>41892</v>
      </c>
      <c r="O69" s="34">
        <v>41892</v>
      </c>
      <c r="P69" s="149">
        <v>41948</v>
      </c>
      <c r="Q69" s="149">
        <v>41948</v>
      </c>
      <c r="R69" s="34"/>
      <c r="S69" s="29"/>
      <c r="T69" s="29"/>
      <c r="Y69" s="12"/>
    </row>
    <row r="70" spans="1:30" x14ac:dyDescent="0.2">
      <c r="A70" s="12">
        <v>69</v>
      </c>
      <c r="B70" s="25" t="s">
        <v>127</v>
      </c>
      <c r="C70" s="25"/>
      <c r="D70" s="25" t="s">
        <v>128</v>
      </c>
      <c r="E70" s="25" t="s">
        <v>129</v>
      </c>
      <c r="F70" s="25" t="s">
        <v>10</v>
      </c>
      <c r="G70" s="25">
        <v>43.958388999999997</v>
      </c>
      <c r="H70" s="25">
        <v>-71.969200000000001</v>
      </c>
      <c r="I70" s="138" t="s">
        <v>11</v>
      </c>
      <c r="J70" s="29">
        <v>18</v>
      </c>
      <c r="K70" s="142">
        <v>41865</v>
      </c>
      <c r="L70" s="25" t="s">
        <v>42</v>
      </c>
      <c r="M70" s="26">
        <v>3</v>
      </c>
      <c r="N70" s="34">
        <v>41892</v>
      </c>
      <c r="O70" s="34">
        <v>41892</v>
      </c>
      <c r="P70" s="149">
        <v>41949</v>
      </c>
      <c r="Q70" s="149">
        <v>41949</v>
      </c>
      <c r="R70" s="34"/>
      <c r="S70" s="29"/>
      <c r="T70" s="29"/>
      <c r="Y70" s="12"/>
    </row>
    <row r="71" spans="1:30" x14ac:dyDescent="0.2">
      <c r="A71" s="12">
        <v>70</v>
      </c>
      <c r="B71" s="25" t="s">
        <v>130</v>
      </c>
      <c r="C71" s="25"/>
      <c r="D71" s="25" t="s">
        <v>131</v>
      </c>
      <c r="E71" s="25" t="s">
        <v>129</v>
      </c>
      <c r="F71" s="25" t="s">
        <v>10</v>
      </c>
      <c r="G71" s="25">
        <v>43.976999999999997</v>
      </c>
      <c r="H71" s="25">
        <v>-71.963278000000003</v>
      </c>
      <c r="I71" s="138" t="s">
        <v>11</v>
      </c>
      <c r="J71" s="29">
        <v>19</v>
      </c>
      <c r="K71" s="142">
        <v>41865</v>
      </c>
      <c r="L71" s="25" t="s">
        <v>42</v>
      </c>
      <c r="M71" s="26">
        <v>7</v>
      </c>
      <c r="N71" s="34">
        <v>41892</v>
      </c>
      <c r="O71" s="34">
        <v>41892</v>
      </c>
      <c r="P71" s="149">
        <v>41949</v>
      </c>
      <c r="Q71" s="149">
        <v>41949</v>
      </c>
      <c r="R71" s="34"/>
      <c r="S71" s="29"/>
      <c r="T71" s="29"/>
      <c r="Y71" s="12"/>
    </row>
    <row r="72" spans="1:30" x14ac:dyDescent="0.2">
      <c r="A72" s="12">
        <v>71</v>
      </c>
      <c r="B72" s="25" t="s">
        <v>126</v>
      </c>
      <c r="C72" s="25"/>
      <c r="D72" s="25" t="s">
        <v>132</v>
      </c>
      <c r="E72" s="25" t="s">
        <v>133</v>
      </c>
      <c r="F72" s="25" t="s">
        <v>10</v>
      </c>
      <c r="G72" s="25">
        <v>43.664194000000002</v>
      </c>
      <c r="H72" s="25">
        <v>-72.033900000000003</v>
      </c>
      <c r="I72" s="138" t="s">
        <v>11</v>
      </c>
      <c r="J72" s="29">
        <v>20</v>
      </c>
      <c r="K72" s="142">
        <v>41865</v>
      </c>
      <c r="L72" s="25" t="s">
        <v>42</v>
      </c>
      <c r="M72" s="26">
        <v>3</v>
      </c>
      <c r="N72" s="34">
        <v>41892</v>
      </c>
      <c r="O72" s="34">
        <v>41892</v>
      </c>
      <c r="P72" s="149">
        <v>41949</v>
      </c>
      <c r="Q72" s="149">
        <v>41949</v>
      </c>
      <c r="R72" s="34"/>
      <c r="S72" s="29"/>
      <c r="T72" s="29"/>
      <c r="Y72" s="12"/>
    </row>
    <row r="73" spans="1:30" x14ac:dyDescent="0.2">
      <c r="A73" s="12">
        <v>72</v>
      </c>
      <c r="B73" s="25"/>
      <c r="C73" s="25" t="s">
        <v>89</v>
      </c>
      <c r="D73" s="25" t="s">
        <v>265</v>
      </c>
      <c r="E73" s="25" t="s">
        <v>133</v>
      </c>
      <c r="F73" s="25" t="s">
        <v>10</v>
      </c>
      <c r="G73" s="28">
        <v>43.667996000000002</v>
      </c>
      <c r="H73" s="28">
        <v>-72.035809</v>
      </c>
      <c r="I73" s="138"/>
      <c r="J73" s="29">
        <v>20</v>
      </c>
      <c r="K73" s="142">
        <v>41865</v>
      </c>
      <c r="L73" s="25" t="s">
        <v>48</v>
      </c>
      <c r="M73" s="26">
        <v>3</v>
      </c>
      <c r="N73" s="34">
        <v>41892</v>
      </c>
      <c r="O73" s="34">
        <v>41892</v>
      </c>
      <c r="P73" s="149">
        <v>41949</v>
      </c>
      <c r="Q73" s="149">
        <v>41949</v>
      </c>
      <c r="R73" s="34"/>
      <c r="S73" s="29"/>
      <c r="T73" s="29"/>
      <c r="Y73" s="12"/>
    </row>
    <row r="74" spans="1:30" x14ac:dyDescent="0.2">
      <c r="A74" s="19">
        <v>73</v>
      </c>
      <c r="B74" s="25" t="s">
        <v>266</v>
      </c>
      <c r="C74" s="25"/>
      <c r="D74" s="25"/>
      <c r="E74" s="25" t="s">
        <v>162</v>
      </c>
      <c r="F74" s="25" t="s">
        <v>10</v>
      </c>
      <c r="G74" s="25">
        <v>43.518282999999997</v>
      </c>
      <c r="H74" s="25">
        <v>-72.115099999999998</v>
      </c>
      <c r="I74" s="138"/>
      <c r="J74" s="29">
        <v>21</v>
      </c>
      <c r="K74" s="142">
        <v>41869</v>
      </c>
      <c r="L74" s="25" t="s">
        <v>42</v>
      </c>
      <c r="M74" s="26">
        <v>3</v>
      </c>
      <c r="N74" s="29" t="s">
        <v>341</v>
      </c>
      <c r="O74" s="29"/>
      <c r="P74" s="29"/>
      <c r="Q74" s="29" t="s">
        <v>341</v>
      </c>
      <c r="R74" s="29"/>
      <c r="S74" s="29"/>
      <c r="T74" s="29"/>
      <c r="Y74" s="12"/>
    </row>
    <row r="75" spans="1:30" x14ac:dyDescent="0.2">
      <c r="A75" s="19">
        <v>74</v>
      </c>
      <c r="B75" s="25" t="s">
        <v>267</v>
      </c>
      <c r="C75" s="25"/>
      <c r="D75" s="25"/>
      <c r="E75" s="25" t="s">
        <v>162</v>
      </c>
      <c r="F75" s="25" t="s">
        <v>10</v>
      </c>
      <c r="G75" s="25">
        <v>43.531799999999997</v>
      </c>
      <c r="H75" s="25">
        <v>-72.118449999999996</v>
      </c>
      <c r="I75" s="138"/>
      <c r="J75" s="29">
        <v>21</v>
      </c>
      <c r="K75" s="142">
        <v>41869</v>
      </c>
      <c r="L75" s="25" t="s">
        <v>48</v>
      </c>
      <c r="M75" s="26">
        <v>3</v>
      </c>
      <c r="N75" s="29" t="s">
        <v>341</v>
      </c>
      <c r="O75" s="29"/>
      <c r="P75" s="29"/>
      <c r="Q75" s="29" t="s">
        <v>341</v>
      </c>
      <c r="R75" s="29"/>
      <c r="S75" s="29"/>
      <c r="T75" s="29"/>
      <c r="Y75" s="12"/>
    </row>
    <row r="76" spans="1:30" x14ac:dyDescent="0.2">
      <c r="A76" s="19">
        <v>75</v>
      </c>
      <c r="B76" s="25" t="s">
        <v>163</v>
      </c>
      <c r="C76" s="25"/>
      <c r="D76" s="25" t="s">
        <v>164</v>
      </c>
      <c r="E76" s="25" t="s">
        <v>162</v>
      </c>
      <c r="F76" s="25" t="s">
        <v>10</v>
      </c>
      <c r="G76" s="25">
        <v>43.535400000000003</v>
      </c>
      <c r="H76" s="25">
        <v>-72.112499999999997</v>
      </c>
      <c r="I76" s="138" t="s">
        <v>81</v>
      </c>
      <c r="J76" s="29">
        <v>21</v>
      </c>
      <c r="K76" s="142">
        <v>41869</v>
      </c>
      <c r="L76" s="25" t="s">
        <v>43</v>
      </c>
      <c r="M76" s="26">
        <v>1</v>
      </c>
      <c r="N76" s="29" t="s">
        <v>341</v>
      </c>
      <c r="O76" s="29"/>
      <c r="P76" s="29"/>
      <c r="Q76" s="29" t="s">
        <v>341</v>
      </c>
      <c r="R76" s="29"/>
      <c r="S76" s="29"/>
      <c r="T76" s="29"/>
      <c r="Y76" s="12"/>
      <c r="AA76" s="71"/>
      <c r="AB76" s="71"/>
      <c r="AC76" s="71"/>
      <c r="AD76" s="71"/>
    </row>
    <row r="77" spans="1:30" x14ac:dyDescent="0.2">
      <c r="A77" s="19">
        <v>76</v>
      </c>
      <c r="B77" s="25" t="s">
        <v>159</v>
      </c>
      <c r="C77" s="25" t="s">
        <v>161</v>
      </c>
      <c r="D77" s="25" t="s">
        <v>160</v>
      </c>
      <c r="E77" s="25" t="s">
        <v>162</v>
      </c>
      <c r="F77" s="25" t="s">
        <v>10</v>
      </c>
      <c r="G77" s="25">
        <v>43.526308</v>
      </c>
      <c r="H77" s="25">
        <v>-72.122739999999993</v>
      </c>
      <c r="I77" s="138" t="s">
        <v>81</v>
      </c>
      <c r="J77" s="29">
        <v>21</v>
      </c>
      <c r="K77" s="142">
        <v>41869</v>
      </c>
      <c r="L77" s="25" t="s">
        <v>44</v>
      </c>
      <c r="M77" s="26">
        <v>1</v>
      </c>
      <c r="N77" s="29" t="s">
        <v>341</v>
      </c>
      <c r="O77" s="29"/>
      <c r="P77" s="29"/>
      <c r="Q77" s="29" t="s">
        <v>341</v>
      </c>
      <c r="R77" s="29"/>
      <c r="S77" s="29"/>
      <c r="T77" s="29"/>
      <c r="Y77" s="12"/>
    </row>
    <row r="78" spans="1:30" x14ac:dyDescent="0.2">
      <c r="A78" s="12">
        <v>77</v>
      </c>
      <c r="B78" s="25" t="s">
        <v>176</v>
      </c>
      <c r="C78" s="25"/>
      <c r="D78" s="25" t="s">
        <v>202</v>
      </c>
      <c r="E78" s="25" t="s">
        <v>175</v>
      </c>
      <c r="F78" s="25" t="s">
        <v>10</v>
      </c>
      <c r="G78" s="25">
        <v>43.256</v>
      </c>
      <c r="H78" s="25">
        <v>-71.043300000000002</v>
      </c>
      <c r="I78" s="138" t="s">
        <v>11</v>
      </c>
      <c r="J78" s="29">
        <v>22</v>
      </c>
      <c r="K78" s="142">
        <v>41869</v>
      </c>
      <c r="L78" s="25" t="s">
        <v>42</v>
      </c>
      <c r="M78" s="26">
        <v>3</v>
      </c>
      <c r="N78" s="34">
        <v>41892</v>
      </c>
      <c r="O78" s="34">
        <v>41892</v>
      </c>
      <c r="P78" s="149">
        <v>41948</v>
      </c>
      <c r="Q78" s="149">
        <v>41948</v>
      </c>
      <c r="R78" s="34"/>
      <c r="S78" s="29"/>
      <c r="T78" s="29"/>
      <c r="Y78" s="12"/>
    </row>
    <row r="79" spans="1:30" x14ac:dyDescent="0.2">
      <c r="A79" s="12">
        <v>78</v>
      </c>
      <c r="B79" s="25" t="s">
        <v>179</v>
      </c>
      <c r="C79" s="25">
        <v>7700085</v>
      </c>
      <c r="D79" s="25" t="s">
        <v>203</v>
      </c>
      <c r="E79" s="25" t="s">
        <v>175</v>
      </c>
      <c r="F79" s="25" t="s">
        <v>10</v>
      </c>
      <c r="G79" s="25">
        <v>43.261516999999998</v>
      </c>
      <c r="H79" s="25">
        <v>-71.033837000000005</v>
      </c>
      <c r="I79" s="138"/>
      <c r="J79" s="29">
        <v>22</v>
      </c>
      <c r="K79" s="142">
        <v>41869</v>
      </c>
      <c r="L79" s="25" t="s">
        <v>43</v>
      </c>
      <c r="M79" s="26">
        <v>1</v>
      </c>
      <c r="N79" s="34">
        <v>41892</v>
      </c>
      <c r="O79" s="34">
        <v>41892</v>
      </c>
      <c r="P79" s="149">
        <v>41948</v>
      </c>
      <c r="Q79" s="149">
        <v>41948</v>
      </c>
      <c r="R79" s="34"/>
      <c r="S79" s="29"/>
      <c r="T79" s="29"/>
      <c r="Y79" s="12"/>
    </row>
    <row r="80" spans="1:30" s="71" customFormat="1" x14ac:dyDescent="0.2">
      <c r="A80" s="71">
        <v>79</v>
      </c>
      <c r="B80" s="70"/>
      <c r="C80" s="70" t="s">
        <v>89</v>
      </c>
      <c r="D80" s="70" t="s">
        <v>177</v>
      </c>
      <c r="E80" s="70" t="s">
        <v>175</v>
      </c>
      <c r="F80" s="70" t="s">
        <v>10</v>
      </c>
      <c r="G80" s="70">
        <v>43.253455000000002</v>
      </c>
      <c r="H80" s="70">
        <v>-71.048411999999999</v>
      </c>
      <c r="I80" s="92"/>
      <c r="J80" s="29">
        <v>22</v>
      </c>
      <c r="K80" s="78">
        <v>41869</v>
      </c>
      <c r="L80" s="25" t="s">
        <v>48</v>
      </c>
      <c r="M80" s="69">
        <v>3</v>
      </c>
      <c r="N80" s="124">
        <v>41892</v>
      </c>
      <c r="O80" s="124">
        <v>41892</v>
      </c>
      <c r="P80" s="149">
        <v>41948</v>
      </c>
      <c r="Q80" s="149">
        <v>41948</v>
      </c>
      <c r="R80" s="34"/>
      <c r="S80" s="29"/>
      <c r="T80" s="29"/>
      <c r="AA80" s="12"/>
      <c r="AB80" s="12"/>
      <c r="AC80" s="12"/>
      <c r="AD80" s="12"/>
    </row>
    <row r="81" spans="1:25" x14ac:dyDescent="0.2">
      <c r="A81" s="12">
        <v>80</v>
      </c>
      <c r="B81" s="1"/>
      <c r="C81" s="1" t="s">
        <v>89</v>
      </c>
      <c r="D81" s="1" t="s">
        <v>178</v>
      </c>
      <c r="E81" s="1" t="s">
        <v>175</v>
      </c>
      <c r="F81" s="1" t="s">
        <v>10</v>
      </c>
      <c r="G81" s="1">
        <v>43.258642999999999</v>
      </c>
      <c r="H81" s="1">
        <v>-71.038455999999996</v>
      </c>
      <c r="I81" s="17"/>
      <c r="J81" s="29">
        <v>22</v>
      </c>
      <c r="K81" s="77">
        <v>41869</v>
      </c>
      <c r="L81" s="25" t="s">
        <v>49</v>
      </c>
      <c r="M81" s="35">
        <v>3</v>
      </c>
      <c r="N81" s="39">
        <v>41892</v>
      </c>
      <c r="O81" s="39">
        <v>41892</v>
      </c>
      <c r="P81" s="149">
        <v>41948</v>
      </c>
      <c r="Q81" s="149">
        <v>41948</v>
      </c>
      <c r="R81" s="34"/>
      <c r="S81" s="29"/>
      <c r="T81" s="29"/>
      <c r="Y81" s="12"/>
    </row>
    <row r="82" spans="1:25" x14ac:dyDescent="0.2">
      <c r="A82" s="19">
        <v>81</v>
      </c>
      <c r="B82" s="1" t="s">
        <v>180</v>
      </c>
      <c r="C82" s="1" t="s">
        <v>89</v>
      </c>
      <c r="D82" s="1"/>
      <c r="E82" s="1" t="s">
        <v>175</v>
      </c>
      <c r="F82" s="1" t="s">
        <v>10</v>
      </c>
      <c r="G82" s="1">
        <v>43.252955</v>
      </c>
      <c r="H82" s="1">
        <v>-71.040944999999994</v>
      </c>
      <c r="I82" s="17"/>
      <c r="J82" s="29">
        <v>22</v>
      </c>
      <c r="K82" s="77">
        <v>41869</v>
      </c>
      <c r="L82" s="25" t="s">
        <v>44</v>
      </c>
      <c r="M82" s="35">
        <v>1</v>
      </c>
      <c r="N82" s="39">
        <v>41892</v>
      </c>
      <c r="O82" s="39">
        <v>41892</v>
      </c>
      <c r="P82" s="149">
        <v>41948</v>
      </c>
      <c r="Q82" s="149">
        <v>41948</v>
      </c>
      <c r="R82" s="34"/>
      <c r="S82" s="29"/>
      <c r="T82" s="29"/>
      <c r="Y82" s="12"/>
    </row>
    <row r="83" spans="1:25" x14ac:dyDescent="0.2">
      <c r="A83" s="12">
        <v>82</v>
      </c>
      <c r="B83" s="1" t="s">
        <v>204</v>
      </c>
      <c r="C83" s="1" t="s">
        <v>207</v>
      </c>
      <c r="D83" s="1" t="s">
        <v>208</v>
      </c>
      <c r="E83" s="1" t="s">
        <v>184</v>
      </c>
      <c r="F83" s="1" t="s">
        <v>10</v>
      </c>
      <c r="G83" s="1">
        <v>42.866</v>
      </c>
      <c r="H83" s="1">
        <v>-71.211388999999997</v>
      </c>
      <c r="I83" s="17" t="s">
        <v>11</v>
      </c>
      <c r="J83" s="29">
        <v>23</v>
      </c>
      <c r="K83" s="77">
        <v>41869</v>
      </c>
      <c r="L83" s="25" t="s">
        <v>42</v>
      </c>
      <c r="M83" s="35">
        <v>3</v>
      </c>
      <c r="N83" s="39">
        <v>41892</v>
      </c>
      <c r="O83" s="39">
        <v>41892</v>
      </c>
      <c r="P83" s="149">
        <v>41948</v>
      </c>
      <c r="Q83" s="149">
        <v>41948</v>
      </c>
      <c r="R83" s="34"/>
      <c r="S83" s="29"/>
      <c r="T83" s="29"/>
      <c r="Y83" s="12"/>
    </row>
    <row r="84" spans="1:25" x14ac:dyDescent="0.2">
      <c r="A84" s="12">
        <v>83</v>
      </c>
      <c r="B84" s="25" t="s">
        <v>206</v>
      </c>
      <c r="C84" s="25"/>
      <c r="D84" s="25" t="s">
        <v>210</v>
      </c>
      <c r="E84" s="25" t="s">
        <v>184</v>
      </c>
      <c r="F84" s="25" t="s">
        <v>10</v>
      </c>
      <c r="G84" s="25">
        <v>42.859475000000003</v>
      </c>
      <c r="H84" s="25">
        <v>-71.203785999999994</v>
      </c>
      <c r="I84" s="138"/>
      <c r="J84" s="29">
        <v>23</v>
      </c>
      <c r="K84" s="142">
        <v>41869</v>
      </c>
      <c r="L84" s="25" t="s">
        <v>49</v>
      </c>
      <c r="M84" s="26">
        <v>3</v>
      </c>
      <c r="N84" s="34">
        <v>41892</v>
      </c>
      <c r="O84" s="34">
        <v>41892</v>
      </c>
      <c r="P84" s="149">
        <v>41948</v>
      </c>
      <c r="Q84" s="149">
        <v>41948</v>
      </c>
      <c r="R84" s="34"/>
      <c r="S84" s="29"/>
      <c r="T84" s="29"/>
      <c r="Y84" s="12"/>
    </row>
    <row r="85" spans="1:25" x14ac:dyDescent="0.2">
      <c r="A85" s="12">
        <v>84</v>
      </c>
      <c r="B85" s="25" t="s">
        <v>205</v>
      </c>
      <c r="C85" s="25"/>
      <c r="D85" s="25" t="s">
        <v>209</v>
      </c>
      <c r="E85" s="25" t="s">
        <v>184</v>
      </c>
      <c r="F85" s="25" t="s">
        <v>10</v>
      </c>
      <c r="G85" s="25">
        <v>42.880583000000001</v>
      </c>
      <c r="H85" s="25">
        <v>-71.197175000000001</v>
      </c>
      <c r="I85" s="138"/>
      <c r="J85" s="29">
        <v>23</v>
      </c>
      <c r="K85" s="142">
        <v>41869</v>
      </c>
      <c r="L85" s="25" t="s">
        <v>48</v>
      </c>
      <c r="M85" s="26">
        <v>3</v>
      </c>
      <c r="N85" s="34">
        <v>41892</v>
      </c>
      <c r="O85" s="34">
        <v>41892</v>
      </c>
      <c r="P85" s="149">
        <v>41948</v>
      </c>
      <c r="Q85" s="149">
        <v>41948</v>
      </c>
      <c r="R85" s="34"/>
      <c r="S85" s="29"/>
      <c r="T85" s="29"/>
      <c r="Y85" s="12"/>
    </row>
    <row r="86" spans="1:25" x14ac:dyDescent="0.2">
      <c r="A86" s="12">
        <v>85</v>
      </c>
      <c r="B86" s="25"/>
      <c r="C86" s="25" t="s">
        <v>89</v>
      </c>
      <c r="D86" s="25" t="s">
        <v>197</v>
      </c>
      <c r="E86" s="25" t="s">
        <v>174</v>
      </c>
      <c r="F86" s="25" t="s">
        <v>10</v>
      </c>
      <c r="G86" s="38">
        <v>43.738066699999997</v>
      </c>
      <c r="H86" s="38">
        <v>-71.396466700000005</v>
      </c>
      <c r="I86" s="138" t="s">
        <v>11</v>
      </c>
      <c r="J86" s="29">
        <v>24</v>
      </c>
      <c r="K86" s="142">
        <v>41869</v>
      </c>
      <c r="L86" s="25" t="s">
        <v>42</v>
      </c>
      <c r="M86" s="26">
        <v>3</v>
      </c>
      <c r="N86" s="34">
        <v>41892</v>
      </c>
      <c r="O86" s="34">
        <v>41892</v>
      </c>
      <c r="P86" s="149">
        <v>41948</v>
      </c>
      <c r="Q86" s="149">
        <v>41948</v>
      </c>
      <c r="R86" s="34"/>
      <c r="S86" s="29"/>
      <c r="T86" s="29"/>
      <c r="Y86" s="12"/>
    </row>
    <row r="87" spans="1:25" x14ac:dyDescent="0.2">
      <c r="A87" s="12">
        <v>86</v>
      </c>
      <c r="B87" s="25"/>
      <c r="C87" s="25" t="s">
        <v>89</v>
      </c>
      <c r="D87" s="25" t="s">
        <v>198</v>
      </c>
      <c r="E87" s="25" t="s">
        <v>174</v>
      </c>
      <c r="F87" s="25" t="s">
        <v>10</v>
      </c>
      <c r="G87" s="38">
        <v>43.738666700000003</v>
      </c>
      <c r="H87" s="38">
        <v>-71.395666700000007</v>
      </c>
      <c r="I87" s="138"/>
      <c r="J87" s="29">
        <v>24</v>
      </c>
      <c r="K87" s="142">
        <v>41869</v>
      </c>
      <c r="L87" s="25" t="s">
        <v>48</v>
      </c>
      <c r="M87" s="26">
        <v>3</v>
      </c>
      <c r="N87" s="34">
        <v>41892</v>
      </c>
      <c r="O87" s="34">
        <v>41892</v>
      </c>
      <c r="P87" s="149">
        <v>41948</v>
      </c>
      <c r="Q87" s="149">
        <v>41948</v>
      </c>
      <c r="R87" s="34"/>
      <c r="S87" s="29"/>
      <c r="T87" s="29"/>
      <c r="Y87" s="12"/>
    </row>
    <row r="88" spans="1:25" x14ac:dyDescent="0.2">
      <c r="A88" s="12">
        <v>87</v>
      </c>
      <c r="B88" s="25"/>
      <c r="C88" s="25" t="s">
        <v>89</v>
      </c>
      <c r="D88" s="25" t="s">
        <v>199</v>
      </c>
      <c r="E88" s="25" t="s">
        <v>174</v>
      </c>
      <c r="F88" s="25" t="s">
        <v>10</v>
      </c>
      <c r="G88" s="38">
        <v>43.738950000000003</v>
      </c>
      <c r="H88" s="38">
        <v>-71.399749999999997</v>
      </c>
      <c r="I88" s="138"/>
      <c r="J88" s="29">
        <v>24</v>
      </c>
      <c r="K88" s="142">
        <v>41869</v>
      </c>
      <c r="L88" s="25" t="s">
        <v>49</v>
      </c>
      <c r="M88" s="26">
        <v>3</v>
      </c>
      <c r="N88" s="34">
        <v>41892</v>
      </c>
      <c r="O88" s="34">
        <v>41892</v>
      </c>
      <c r="P88" s="149">
        <v>41948</v>
      </c>
      <c r="Q88" s="149">
        <v>41948</v>
      </c>
      <c r="R88" s="34"/>
      <c r="S88" s="29"/>
      <c r="T88" s="29"/>
      <c r="Y88" s="12"/>
    </row>
    <row r="89" spans="1:25" x14ac:dyDescent="0.2">
      <c r="A89" s="19">
        <v>88</v>
      </c>
      <c r="B89" s="1"/>
      <c r="C89" s="1" t="s">
        <v>89</v>
      </c>
      <c r="D89" s="1" t="s">
        <v>200</v>
      </c>
      <c r="E89" s="1" t="s">
        <v>174</v>
      </c>
      <c r="F89" s="1" t="s">
        <v>10</v>
      </c>
      <c r="G89" s="121">
        <v>43.736683300000003</v>
      </c>
      <c r="H89" s="121" t="s">
        <v>211</v>
      </c>
      <c r="I89" s="17" t="s">
        <v>81</v>
      </c>
      <c r="J89" s="29">
        <v>24</v>
      </c>
      <c r="K89" s="77">
        <v>41869</v>
      </c>
      <c r="L89" s="25" t="s">
        <v>43</v>
      </c>
      <c r="M89" s="35">
        <v>1</v>
      </c>
      <c r="N89" s="39">
        <v>41892</v>
      </c>
      <c r="O89" s="39">
        <v>41892</v>
      </c>
      <c r="P89" s="149">
        <v>41948</v>
      </c>
      <c r="Q89" s="149">
        <v>41948</v>
      </c>
      <c r="R89" s="34"/>
      <c r="S89" s="29"/>
      <c r="T89" s="29"/>
      <c r="Y89" s="12"/>
    </row>
    <row r="90" spans="1:25" x14ac:dyDescent="0.2">
      <c r="A90" s="19">
        <v>89</v>
      </c>
      <c r="B90" s="25"/>
      <c r="C90" s="25" t="s">
        <v>89</v>
      </c>
      <c r="D90" s="25" t="s">
        <v>201</v>
      </c>
      <c r="E90" s="25" t="s">
        <v>174</v>
      </c>
      <c r="F90" s="25" t="s">
        <v>10</v>
      </c>
      <c r="G90" s="38">
        <v>43.737133300000004</v>
      </c>
      <c r="H90" s="38">
        <v>-71.394366700000006</v>
      </c>
      <c r="I90" s="138" t="s">
        <v>81</v>
      </c>
      <c r="J90" s="29">
        <v>24</v>
      </c>
      <c r="K90" s="142">
        <v>41869</v>
      </c>
      <c r="L90" s="25" t="s">
        <v>44</v>
      </c>
      <c r="M90" s="26">
        <v>1</v>
      </c>
      <c r="N90" s="34">
        <v>41892</v>
      </c>
      <c r="O90" s="34">
        <v>41892</v>
      </c>
      <c r="P90" s="149">
        <v>41948</v>
      </c>
      <c r="Q90" s="149">
        <v>41948</v>
      </c>
      <c r="R90" s="34"/>
      <c r="S90" s="29"/>
      <c r="T90" s="29"/>
      <c r="Y90" s="12"/>
    </row>
    <row r="91" spans="1:25" x14ac:dyDescent="0.2">
      <c r="A91" s="12">
        <v>90</v>
      </c>
      <c r="B91" s="25"/>
      <c r="C91" s="25"/>
      <c r="D91" s="25" t="s">
        <v>152</v>
      </c>
      <c r="E91" s="25" t="s">
        <v>150</v>
      </c>
      <c r="F91" s="25" t="s">
        <v>10</v>
      </c>
      <c r="G91" s="27">
        <v>43.608666999999997</v>
      </c>
      <c r="H91" s="27">
        <v>-72.123166999999995</v>
      </c>
      <c r="I91" s="138"/>
      <c r="J91" s="29">
        <v>25</v>
      </c>
      <c r="K91" s="142">
        <v>41870</v>
      </c>
      <c r="L91" s="25" t="s">
        <v>49</v>
      </c>
      <c r="M91" s="26">
        <v>3</v>
      </c>
      <c r="N91" s="29" t="s">
        <v>341</v>
      </c>
      <c r="O91" s="29"/>
      <c r="P91" s="29"/>
      <c r="Q91" s="29" t="s">
        <v>341</v>
      </c>
      <c r="R91" s="29"/>
      <c r="S91" s="29"/>
      <c r="T91" s="29"/>
      <c r="Y91" s="12"/>
    </row>
    <row r="92" spans="1:25" x14ac:dyDescent="0.2">
      <c r="A92" s="12">
        <v>91</v>
      </c>
      <c r="B92" s="25"/>
      <c r="C92" s="25"/>
      <c r="D92" s="25" t="s">
        <v>151</v>
      </c>
      <c r="E92" s="25" t="s">
        <v>150</v>
      </c>
      <c r="F92" s="25" t="s">
        <v>10</v>
      </c>
      <c r="G92" s="27">
        <v>43.648167000000001</v>
      </c>
      <c r="H92" s="27">
        <v>-72.178533000000002</v>
      </c>
      <c r="I92" s="138"/>
      <c r="J92" s="29">
        <v>25</v>
      </c>
      <c r="K92" s="142">
        <v>41870</v>
      </c>
      <c r="L92" s="25" t="s">
        <v>48</v>
      </c>
      <c r="M92" s="26">
        <v>3</v>
      </c>
      <c r="N92" s="29" t="s">
        <v>341</v>
      </c>
      <c r="O92" s="29"/>
      <c r="P92" s="29"/>
      <c r="Q92" s="29" t="s">
        <v>341</v>
      </c>
      <c r="R92" s="29"/>
      <c r="S92" s="29"/>
      <c r="T92" s="29"/>
      <c r="Y92" s="12"/>
    </row>
    <row r="93" spans="1:25" x14ac:dyDescent="0.2">
      <c r="A93" s="12">
        <v>92</v>
      </c>
      <c r="B93" s="25"/>
      <c r="C93" s="25"/>
      <c r="D93" s="25" t="s">
        <v>212</v>
      </c>
      <c r="E93" s="25" t="s">
        <v>150</v>
      </c>
      <c r="F93" s="25" t="s">
        <v>10</v>
      </c>
      <c r="G93" s="27">
        <v>43.639417000000002</v>
      </c>
      <c r="H93" s="27">
        <v>-72.134332999999998</v>
      </c>
      <c r="I93" s="138" t="s">
        <v>81</v>
      </c>
      <c r="J93" s="29">
        <v>25</v>
      </c>
      <c r="K93" s="142">
        <v>41870</v>
      </c>
      <c r="L93" s="25" t="s">
        <v>44</v>
      </c>
      <c r="M93" s="26">
        <v>1</v>
      </c>
      <c r="N93" s="29" t="s">
        <v>341</v>
      </c>
      <c r="O93" s="29"/>
      <c r="P93" s="29"/>
      <c r="Q93" s="29" t="s">
        <v>341</v>
      </c>
      <c r="R93" s="29"/>
      <c r="S93" s="29"/>
      <c r="T93" s="29"/>
      <c r="Y93" s="12"/>
    </row>
    <row r="94" spans="1:25" x14ac:dyDescent="0.2">
      <c r="A94" s="12">
        <v>93</v>
      </c>
      <c r="B94" s="25"/>
      <c r="C94" s="25"/>
      <c r="D94" s="25" t="s">
        <v>153</v>
      </c>
      <c r="E94" s="25" t="s">
        <v>150</v>
      </c>
      <c r="F94" s="25" t="s">
        <v>10</v>
      </c>
      <c r="G94" s="27">
        <v>43.631433000000001</v>
      </c>
      <c r="H94" s="27">
        <v>-72.157882999999998</v>
      </c>
      <c r="I94" s="138" t="s">
        <v>81</v>
      </c>
      <c r="J94" s="29">
        <v>25</v>
      </c>
      <c r="K94" s="142">
        <v>41870</v>
      </c>
      <c r="L94" s="25" t="s">
        <v>43</v>
      </c>
      <c r="M94" s="26">
        <v>1</v>
      </c>
      <c r="N94" s="29" t="s">
        <v>341</v>
      </c>
      <c r="O94" s="29"/>
      <c r="P94" s="29"/>
      <c r="Q94" s="29" t="s">
        <v>341</v>
      </c>
      <c r="R94" s="29"/>
      <c r="S94" s="29"/>
      <c r="T94" s="29"/>
      <c r="Y94" s="12"/>
    </row>
    <row r="95" spans="1:25" x14ac:dyDescent="0.2">
      <c r="A95" s="19">
        <v>94</v>
      </c>
      <c r="B95" s="25" t="s">
        <v>147</v>
      </c>
      <c r="C95" s="25" t="s">
        <v>149</v>
      </c>
      <c r="D95" s="25" t="s">
        <v>148</v>
      </c>
      <c r="E95" s="25" t="s">
        <v>150</v>
      </c>
      <c r="F95" s="25" t="s">
        <v>10</v>
      </c>
      <c r="G95" s="25">
        <v>43.627889000000003</v>
      </c>
      <c r="H95" s="25">
        <v>-72.150300000000001</v>
      </c>
      <c r="I95" s="138" t="s">
        <v>11</v>
      </c>
      <c r="J95" s="29">
        <v>25</v>
      </c>
      <c r="K95" s="142">
        <v>41870</v>
      </c>
      <c r="L95" s="25" t="s">
        <v>42</v>
      </c>
      <c r="M95" s="26">
        <v>3</v>
      </c>
      <c r="N95" s="29" t="s">
        <v>341</v>
      </c>
      <c r="O95" s="29"/>
      <c r="P95" s="29"/>
      <c r="Q95" s="29" t="s">
        <v>341</v>
      </c>
      <c r="R95" s="29"/>
      <c r="S95" s="29"/>
      <c r="T95" s="29"/>
      <c r="Y95" s="12"/>
    </row>
    <row r="96" spans="1:25" x14ac:dyDescent="0.2">
      <c r="A96" s="12">
        <v>95</v>
      </c>
      <c r="B96" s="25" t="s">
        <v>213</v>
      </c>
      <c r="C96" s="25"/>
      <c r="D96" s="25" t="s">
        <v>216</v>
      </c>
      <c r="E96" s="25" t="s">
        <v>183</v>
      </c>
      <c r="F96" s="25" t="s">
        <v>10</v>
      </c>
      <c r="G96" s="25">
        <v>42.859777999999999</v>
      </c>
      <c r="H96" s="25">
        <v>-72.055300000000003</v>
      </c>
      <c r="I96" s="138" t="s">
        <v>11</v>
      </c>
      <c r="J96" s="29">
        <v>26</v>
      </c>
      <c r="K96" s="142">
        <v>41871</v>
      </c>
      <c r="L96" s="25" t="s">
        <v>48</v>
      </c>
      <c r="M96" s="26">
        <v>3</v>
      </c>
      <c r="N96" s="29"/>
      <c r="O96" s="34">
        <v>41892</v>
      </c>
      <c r="P96" s="149">
        <v>41948</v>
      </c>
      <c r="Q96" s="149">
        <v>41948</v>
      </c>
      <c r="R96" s="29"/>
      <c r="S96" s="29"/>
      <c r="T96" s="29"/>
      <c r="Y96" s="12"/>
    </row>
    <row r="97" spans="1:25" x14ac:dyDescent="0.2">
      <c r="A97" s="12">
        <v>96</v>
      </c>
      <c r="B97" s="25" t="s">
        <v>215</v>
      </c>
      <c r="C97" s="25"/>
      <c r="D97" s="25" t="s">
        <v>218</v>
      </c>
      <c r="E97" s="25" t="s">
        <v>183</v>
      </c>
      <c r="F97" s="25" t="s">
        <v>10</v>
      </c>
      <c r="G97" s="25">
        <v>42.865583000000001</v>
      </c>
      <c r="H97" s="25">
        <v>-72.057299999999998</v>
      </c>
      <c r="I97" s="138" t="s">
        <v>81</v>
      </c>
      <c r="J97" s="29">
        <v>26</v>
      </c>
      <c r="K97" s="142">
        <v>41871</v>
      </c>
      <c r="L97" s="25" t="s">
        <v>44</v>
      </c>
      <c r="M97" s="26">
        <v>1</v>
      </c>
      <c r="N97" s="29"/>
      <c r="O97" s="34">
        <v>41892</v>
      </c>
      <c r="P97" s="149">
        <v>41948</v>
      </c>
      <c r="Q97" s="149">
        <v>41948</v>
      </c>
      <c r="R97" s="29"/>
      <c r="S97" s="29"/>
      <c r="T97" s="29"/>
      <c r="Y97" s="12"/>
    </row>
    <row r="98" spans="1:25" x14ac:dyDescent="0.2">
      <c r="A98" s="12">
        <v>97</v>
      </c>
      <c r="B98" s="25" t="s">
        <v>214</v>
      </c>
      <c r="C98" s="25"/>
      <c r="D98" s="25" t="s">
        <v>217</v>
      </c>
      <c r="E98" s="25" t="s">
        <v>183</v>
      </c>
      <c r="F98" s="25" t="s">
        <v>10</v>
      </c>
      <c r="G98" s="25">
        <v>42.8504</v>
      </c>
      <c r="H98" s="25">
        <v>-72.059700000000007</v>
      </c>
      <c r="I98" s="138" t="s">
        <v>81</v>
      </c>
      <c r="J98" s="29">
        <v>26</v>
      </c>
      <c r="K98" s="142">
        <v>41871</v>
      </c>
      <c r="L98" s="25" t="s">
        <v>43</v>
      </c>
      <c r="M98" s="26">
        <v>1</v>
      </c>
      <c r="N98" s="29"/>
      <c r="O98" s="34">
        <v>41892</v>
      </c>
      <c r="P98" s="149">
        <v>41948</v>
      </c>
      <c r="Q98" s="149">
        <v>41948</v>
      </c>
      <c r="R98" s="29"/>
      <c r="S98" s="29"/>
      <c r="T98" s="29"/>
      <c r="Y98" s="12"/>
    </row>
    <row r="99" spans="1:25" x14ac:dyDescent="0.2">
      <c r="A99" s="12">
        <v>98</v>
      </c>
      <c r="B99" s="25"/>
      <c r="C99" s="25" t="s">
        <v>89</v>
      </c>
      <c r="D99" s="25" t="s">
        <v>181</v>
      </c>
      <c r="E99" s="25" t="s">
        <v>183</v>
      </c>
      <c r="F99" s="25" t="s">
        <v>10</v>
      </c>
      <c r="G99" s="25">
        <v>42.864609999999999</v>
      </c>
      <c r="H99" s="25">
        <v>-72.055077999999995</v>
      </c>
      <c r="I99" s="138"/>
      <c r="J99" s="29">
        <v>26</v>
      </c>
      <c r="K99" s="142">
        <v>41871</v>
      </c>
      <c r="L99" s="25" t="s">
        <v>42</v>
      </c>
      <c r="M99" s="26">
        <v>3</v>
      </c>
      <c r="N99" s="29"/>
      <c r="O99" s="34">
        <v>41892</v>
      </c>
      <c r="P99" s="149">
        <v>41948</v>
      </c>
      <c r="Q99" s="149">
        <v>41948</v>
      </c>
      <c r="R99" s="29"/>
      <c r="S99" s="29"/>
      <c r="T99" s="29"/>
      <c r="Y99" s="12"/>
    </row>
    <row r="100" spans="1:25" x14ac:dyDescent="0.2">
      <c r="A100" s="12">
        <v>99</v>
      </c>
      <c r="B100" s="25"/>
      <c r="C100" s="25" t="s">
        <v>89</v>
      </c>
      <c r="D100" s="25" t="s">
        <v>182</v>
      </c>
      <c r="E100" s="25" t="s">
        <v>183</v>
      </c>
      <c r="F100" s="25" t="s">
        <v>10</v>
      </c>
      <c r="G100" s="25">
        <v>42.850453000000002</v>
      </c>
      <c r="H100" s="25">
        <v>-72.056494000000001</v>
      </c>
      <c r="I100" s="138"/>
      <c r="J100" s="29">
        <v>26</v>
      </c>
      <c r="K100" s="142">
        <v>41871</v>
      </c>
      <c r="L100" s="25" t="s">
        <v>49</v>
      </c>
      <c r="M100" s="26">
        <v>3</v>
      </c>
      <c r="N100" s="29"/>
      <c r="O100" s="34">
        <v>41892</v>
      </c>
      <c r="P100" s="149">
        <v>41948</v>
      </c>
      <c r="Q100" s="149">
        <v>41948</v>
      </c>
      <c r="R100" s="29"/>
      <c r="S100" s="29"/>
      <c r="T100" s="29"/>
      <c r="Y100" s="12"/>
    </row>
    <row r="101" spans="1:25" x14ac:dyDescent="0.2">
      <c r="A101" s="12">
        <v>100</v>
      </c>
      <c r="B101" s="25" t="s">
        <v>134</v>
      </c>
      <c r="C101" s="25"/>
      <c r="D101" s="25" t="s">
        <v>135</v>
      </c>
      <c r="E101" s="25" t="s">
        <v>137</v>
      </c>
      <c r="F101" s="25" t="s">
        <v>10</v>
      </c>
      <c r="G101" s="25">
        <v>43.620083000000001</v>
      </c>
      <c r="H101" s="25">
        <v>-71.551900000000003</v>
      </c>
      <c r="I101" s="138" t="s">
        <v>11</v>
      </c>
      <c r="J101" s="29">
        <v>27</v>
      </c>
      <c r="K101" s="142">
        <v>41875</v>
      </c>
      <c r="L101" s="25" t="s">
        <v>42</v>
      </c>
      <c r="M101" s="26">
        <v>3</v>
      </c>
      <c r="N101" s="29"/>
      <c r="O101" s="34">
        <v>41892</v>
      </c>
      <c r="P101" s="29"/>
      <c r="Q101" s="29" t="s">
        <v>340</v>
      </c>
      <c r="R101" s="29"/>
      <c r="S101" s="29"/>
      <c r="T101" s="29"/>
      <c r="Y101" s="12"/>
    </row>
    <row r="102" spans="1:25" x14ac:dyDescent="0.2">
      <c r="A102" s="12">
        <v>101</v>
      </c>
      <c r="B102" s="25" t="s">
        <v>136</v>
      </c>
      <c r="C102" s="25"/>
      <c r="D102" s="25" t="s">
        <v>138</v>
      </c>
      <c r="E102" s="25" t="s">
        <v>137</v>
      </c>
      <c r="F102" s="25" t="s">
        <v>10</v>
      </c>
      <c r="G102" s="25">
        <v>43.609693999999998</v>
      </c>
      <c r="H102" s="25">
        <v>-71.548500000000004</v>
      </c>
      <c r="I102" s="138"/>
      <c r="J102" s="29">
        <v>27</v>
      </c>
      <c r="K102" s="142">
        <v>41875</v>
      </c>
      <c r="L102" s="25" t="s">
        <v>48</v>
      </c>
      <c r="M102" s="26">
        <v>3</v>
      </c>
      <c r="N102" s="29"/>
      <c r="O102" s="34">
        <v>41892</v>
      </c>
      <c r="P102" s="29"/>
      <c r="Q102" s="29" t="s">
        <v>340</v>
      </c>
      <c r="R102" s="29"/>
      <c r="S102" s="29"/>
      <c r="T102" s="29"/>
      <c r="Y102" s="12"/>
    </row>
    <row r="103" spans="1:25" x14ac:dyDescent="0.2">
      <c r="A103" s="12">
        <v>102</v>
      </c>
      <c r="B103" s="25" t="s">
        <v>142</v>
      </c>
      <c r="C103" s="25"/>
      <c r="D103" s="25" t="s">
        <v>143</v>
      </c>
      <c r="E103" s="25" t="s">
        <v>137</v>
      </c>
      <c r="F103" s="25" t="s">
        <v>10</v>
      </c>
      <c r="G103" s="25">
        <v>43.604747000000003</v>
      </c>
      <c r="H103" s="25">
        <v>-71.551282999999998</v>
      </c>
      <c r="I103" s="138"/>
      <c r="J103" s="29">
        <v>27</v>
      </c>
      <c r="K103" s="142">
        <v>41875</v>
      </c>
      <c r="L103" s="25" t="s">
        <v>43</v>
      </c>
      <c r="M103" s="26">
        <v>1</v>
      </c>
      <c r="N103" s="29"/>
      <c r="O103" s="34">
        <v>41892</v>
      </c>
      <c r="P103" s="29"/>
      <c r="Q103" s="29" t="s">
        <v>340</v>
      </c>
      <c r="R103" s="29"/>
      <c r="S103" s="29"/>
      <c r="T103" s="29"/>
      <c r="Y103" s="12"/>
    </row>
    <row r="104" spans="1:25" x14ac:dyDescent="0.2">
      <c r="A104" s="12">
        <v>103</v>
      </c>
      <c r="B104" s="25" t="s">
        <v>139</v>
      </c>
      <c r="C104" s="25" t="s">
        <v>141</v>
      </c>
      <c r="D104" s="25" t="s">
        <v>140</v>
      </c>
      <c r="E104" s="25" t="s">
        <v>137</v>
      </c>
      <c r="F104" s="25" t="s">
        <v>10</v>
      </c>
      <c r="G104" s="25">
        <v>43.609777999999999</v>
      </c>
      <c r="H104" s="25">
        <v>-71.552499999999995</v>
      </c>
      <c r="I104" s="138"/>
      <c r="J104" s="29">
        <v>27</v>
      </c>
      <c r="K104" s="142">
        <v>41875</v>
      </c>
      <c r="L104" s="25" t="s">
        <v>49</v>
      </c>
      <c r="M104" s="26">
        <v>3</v>
      </c>
      <c r="N104" s="29"/>
      <c r="O104" s="34">
        <v>41892</v>
      </c>
      <c r="P104" s="29"/>
      <c r="Q104" s="29" t="s">
        <v>340</v>
      </c>
      <c r="R104" s="29"/>
      <c r="S104" s="29"/>
      <c r="T104" s="29"/>
      <c r="Y104" s="12"/>
    </row>
    <row r="105" spans="1:25" x14ac:dyDescent="0.2">
      <c r="A105" s="19">
        <v>104</v>
      </c>
      <c r="B105" s="25" t="s">
        <v>134</v>
      </c>
      <c r="C105" s="25"/>
      <c r="D105" s="25" t="s">
        <v>135</v>
      </c>
      <c r="E105" s="25" t="s">
        <v>137</v>
      </c>
      <c r="F105" s="25" t="s">
        <v>10</v>
      </c>
      <c r="G105" s="25">
        <v>43.620083000000001</v>
      </c>
      <c r="H105" s="25">
        <v>-71.551900000000003</v>
      </c>
      <c r="I105" s="138" t="s">
        <v>11</v>
      </c>
      <c r="J105" s="29">
        <v>27</v>
      </c>
      <c r="K105" s="142">
        <v>41910</v>
      </c>
      <c r="L105" s="25" t="s">
        <v>42</v>
      </c>
      <c r="M105" s="26">
        <v>3</v>
      </c>
      <c r="N105" s="29" t="s">
        <v>118</v>
      </c>
      <c r="O105" s="29" t="s">
        <v>118</v>
      </c>
      <c r="P105" s="29" t="s">
        <v>340</v>
      </c>
      <c r="Q105" s="29" t="s">
        <v>340</v>
      </c>
      <c r="R105" s="29"/>
      <c r="S105" s="29"/>
      <c r="T105" s="29"/>
      <c r="Y105" s="12"/>
    </row>
    <row r="106" spans="1:25" x14ac:dyDescent="0.2">
      <c r="A106" s="19">
        <v>105</v>
      </c>
      <c r="B106" s="25" t="s">
        <v>136</v>
      </c>
      <c r="C106" s="25"/>
      <c r="D106" s="25" t="s">
        <v>138</v>
      </c>
      <c r="E106" s="25" t="s">
        <v>137</v>
      </c>
      <c r="F106" s="25" t="s">
        <v>10</v>
      </c>
      <c r="G106" s="25">
        <v>43.609693999999998</v>
      </c>
      <c r="H106" s="25">
        <v>-71.548500000000004</v>
      </c>
      <c r="I106" s="138"/>
      <c r="J106" s="29">
        <v>27</v>
      </c>
      <c r="K106" s="142">
        <v>41910</v>
      </c>
      <c r="L106" s="25" t="s">
        <v>48</v>
      </c>
      <c r="M106" s="26">
        <v>3</v>
      </c>
      <c r="N106" s="29" t="s">
        <v>118</v>
      </c>
      <c r="O106" s="29" t="s">
        <v>118</v>
      </c>
      <c r="P106" s="29" t="s">
        <v>340</v>
      </c>
      <c r="Q106" s="29" t="s">
        <v>340</v>
      </c>
      <c r="R106" s="29"/>
      <c r="S106" s="29"/>
      <c r="T106" s="29"/>
      <c r="Y106" s="12"/>
    </row>
    <row r="107" spans="1:25" x14ac:dyDescent="0.2">
      <c r="A107" s="12">
        <v>106</v>
      </c>
      <c r="B107" s="25" t="s">
        <v>142</v>
      </c>
      <c r="C107" s="25"/>
      <c r="D107" s="25" t="s">
        <v>143</v>
      </c>
      <c r="E107" s="25" t="s">
        <v>137</v>
      </c>
      <c r="F107" s="25" t="s">
        <v>10</v>
      </c>
      <c r="G107" s="25">
        <v>43.604747000000003</v>
      </c>
      <c r="H107" s="25">
        <v>-71.551282999999998</v>
      </c>
      <c r="I107" s="138" t="s">
        <v>229</v>
      </c>
      <c r="J107" s="29">
        <v>27</v>
      </c>
      <c r="K107" s="142">
        <v>41910</v>
      </c>
      <c r="L107" s="25" t="s">
        <v>43</v>
      </c>
      <c r="M107" s="26">
        <v>1</v>
      </c>
      <c r="N107" s="29" t="s">
        <v>118</v>
      </c>
      <c r="O107" s="29" t="s">
        <v>118</v>
      </c>
      <c r="P107" s="29" t="s">
        <v>340</v>
      </c>
      <c r="Q107" s="29" t="s">
        <v>340</v>
      </c>
      <c r="R107" s="29"/>
      <c r="S107" s="29"/>
      <c r="T107" s="29"/>
      <c r="Y107" s="12"/>
    </row>
    <row r="108" spans="1:25" x14ac:dyDescent="0.2">
      <c r="A108" s="19">
        <v>107</v>
      </c>
      <c r="B108" s="25" t="s">
        <v>139</v>
      </c>
      <c r="C108" s="25" t="s">
        <v>141</v>
      </c>
      <c r="D108" s="25" t="s">
        <v>140</v>
      </c>
      <c r="E108" s="25" t="s">
        <v>137</v>
      </c>
      <c r="F108" s="25" t="s">
        <v>10</v>
      </c>
      <c r="G108" s="25">
        <v>43.609777999999999</v>
      </c>
      <c r="H108" s="25">
        <v>-71.552499999999995</v>
      </c>
      <c r="I108" s="138"/>
      <c r="J108" s="29">
        <v>27</v>
      </c>
      <c r="K108" s="142">
        <v>41910</v>
      </c>
      <c r="L108" s="25" t="s">
        <v>49</v>
      </c>
      <c r="M108" s="26">
        <v>3</v>
      </c>
      <c r="N108" s="29" t="s">
        <v>118</v>
      </c>
      <c r="O108" s="29" t="s">
        <v>118</v>
      </c>
      <c r="P108" s="29" t="s">
        <v>340</v>
      </c>
      <c r="Q108" s="29" t="s">
        <v>340</v>
      </c>
      <c r="R108" s="29"/>
      <c r="S108" s="29"/>
      <c r="T108" s="29"/>
      <c r="Y108" s="12"/>
    </row>
    <row r="109" spans="1:25" x14ac:dyDescent="0.2">
      <c r="A109" s="12">
        <v>108</v>
      </c>
      <c r="B109" s="1" t="s">
        <v>320</v>
      </c>
      <c r="C109" s="1" t="s">
        <v>89</v>
      </c>
      <c r="D109" s="1"/>
      <c r="E109" s="1" t="s">
        <v>137</v>
      </c>
      <c r="F109" s="1" t="s">
        <v>10</v>
      </c>
      <c r="G109" s="1"/>
      <c r="H109" s="1"/>
      <c r="I109" s="17"/>
      <c r="J109" s="29">
        <v>27</v>
      </c>
      <c r="K109" s="76">
        <v>41910</v>
      </c>
      <c r="L109" s="1" t="s">
        <v>44</v>
      </c>
      <c r="M109" s="16">
        <v>0.5</v>
      </c>
      <c r="N109" s="22" t="s">
        <v>118</v>
      </c>
      <c r="O109" s="22" t="s">
        <v>118</v>
      </c>
      <c r="P109" s="29" t="s">
        <v>340</v>
      </c>
      <c r="Q109" s="29" t="s">
        <v>340</v>
      </c>
      <c r="R109" s="29"/>
      <c r="S109" s="29"/>
      <c r="T109" s="29"/>
      <c r="Y109" s="12"/>
    </row>
    <row r="110" spans="1:25" x14ac:dyDescent="0.2">
      <c r="A110" s="12">
        <v>109</v>
      </c>
      <c r="B110" s="25" t="s">
        <v>165</v>
      </c>
      <c r="C110" s="25"/>
      <c r="D110" s="25" t="s">
        <v>166</v>
      </c>
      <c r="E110" s="25" t="s">
        <v>121</v>
      </c>
      <c r="F110" s="25" t="s">
        <v>10</v>
      </c>
      <c r="G110" s="25">
        <v>42.936528000000003</v>
      </c>
      <c r="H110" s="25">
        <v>-72.070194000000001</v>
      </c>
      <c r="I110" s="138" t="s">
        <v>11</v>
      </c>
      <c r="J110" s="29">
        <v>28</v>
      </c>
      <c r="K110" s="142">
        <v>41875</v>
      </c>
      <c r="L110" s="25" t="s">
        <v>42</v>
      </c>
      <c r="M110" s="26">
        <v>3</v>
      </c>
      <c r="N110" s="29"/>
      <c r="O110" s="34">
        <v>41963</v>
      </c>
      <c r="P110" s="190" t="s">
        <v>342</v>
      </c>
      <c r="Q110" s="191"/>
      <c r="R110" s="34"/>
      <c r="S110" s="190"/>
      <c r="T110" s="191"/>
      <c r="Y110" s="12"/>
    </row>
    <row r="111" spans="1:25" x14ac:dyDescent="0.2">
      <c r="A111" s="12">
        <v>110</v>
      </c>
      <c r="B111" s="25" t="s">
        <v>167</v>
      </c>
      <c r="C111" s="25"/>
      <c r="D111" s="25" t="s">
        <v>168</v>
      </c>
      <c r="E111" s="25" t="s">
        <v>121</v>
      </c>
      <c r="F111" s="25" t="s">
        <v>10</v>
      </c>
      <c r="G111" s="25">
        <v>42.934897999999997</v>
      </c>
      <c r="H111" s="25">
        <v>-72.076797999999997</v>
      </c>
      <c r="I111" s="138"/>
      <c r="J111" s="29">
        <v>28</v>
      </c>
      <c r="K111" s="142">
        <v>41875</v>
      </c>
      <c r="L111" s="25" t="s">
        <v>43</v>
      </c>
      <c r="M111" s="26">
        <v>1</v>
      </c>
      <c r="N111" s="29"/>
      <c r="O111" s="34">
        <v>41963</v>
      </c>
      <c r="P111" s="190" t="s">
        <v>342</v>
      </c>
      <c r="Q111" s="191"/>
      <c r="R111" s="34"/>
      <c r="S111" s="190"/>
      <c r="T111" s="191"/>
      <c r="Y111" s="12"/>
    </row>
    <row r="112" spans="1:25" x14ac:dyDescent="0.2">
      <c r="A112" s="12">
        <v>111</v>
      </c>
      <c r="B112" s="25" t="s">
        <v>188</v>
      </c>
      <c r="C112" s="25"/>
      <c r="D112" s="25" t="s">
        <v>219</v>
      </c>
      <c r="E112" s="25" t="s">
        <v>189</v>
      </c>
      <c r="F112" s="25" t="s">
        <v>10</v>
      </c>
      <c r="G112" s="25">
        <v>42.904268999999999</v>
      </c>
      <c r="H112" s="25">
        <v>-72.072383000000002</v>
      </c>
      <c r="I112" s="138"/>
      <c r="J112" s="29">
        <v>29</v>
      </c>
      <c r="K112" s="143">
        <v>41876</v>
      </c>
      <c r="L112" s="25" t="s">
        <v>57</v>
      </c>
      <c r="M112" s="26">
        <v>0</v>
      </c>
      <c r="N112" s="34">
        <v>41892</v>
      </c>
      <c r="O112" s="34">
        <v>41892</v>
      </c>
      <c r="P112" s="29" t="s">
        <v>340</v>
      </c>
      <c r="Q112" s="29" t="s">
        <v>340</v>
      </c>
      <c r="R112" s="34"/>
      <c r="S112" s="29"/>
      <c r="T112" s="29"/>
      <c r="Y112" s="12"/>
    </row>
    <row r="113" spans="1:25" x14ac:dyDescent="0.2">
      <c r="A113" s="12">
        <v>112</v>
      </c>
      <c r="B113" s="25" t="s">
        <v>186</v>
      </c>
      <c r="C113" s="25"/>
      <c r="D113" s="25"/>
      <c r="E113" s="25"/>
      <c r="F113" s="25" t="s">
        <v>10</v>
      </c>
      <c r="G113" s="25"/>
      <c r="H113" s="25"/>
      <c r="I113" s="138"/>
      <c r="J113" s="29">
        <v>30</v>
      </c>
      <c r="K113" s="142">
        <v>41877</v>
      </c>
      <c r="L113" s="25" t="s">
        <v>43</v>
      </c>
      <c r="M113" s="26">
        <v>1</v>
      </c>
      <c r="N113" s="29" t="s">
        <v>341</v>
      </c>
      <c r="O113" s="29"/>
      <c r="P113" s="29"/>
      <c r="Q113" s="29" t="s">
        <v>341</v>
      </c>
      <c r="R113" s="29"/>
      <c r="S113" s="29"/>
      <c r="T113" s="29"/>
      <c r="Y113" s="12"/>
    </row>
    <row r="114" spans="1:25" x14ac:dyDescent="0.2">
      <c r="A114" s="12">
        <v>113</v>
      </c>
      <c r="B114" s="25" t="s">
        <v>187</v>
      </c>
      <c r="C114" s="25"/>
      <c r="D114" s="25"/>
      <c r="E114" s="25"/>
      <c r="F114" s="25" t="s">
        <v>10</v>
      </c>
      <c r="G114" s="25"/>
      <c r="H114" s="25"/>
      <c r="I114" s="138"/>
      <c r="J114" s="29">
        <v>30</v>
      </c>
      <c r="K114" s="142">
        <v>41877</v>
      </c>
      <c r="L114" s="25" t="s">
        <v>44</v>
      </c>
      <c r="M114" s="26">
        <v>1</v>
      </c>
      <c r="N114" s="29" t="s">
        <v>341</v>
      </c>
      <c r="O114" s="29"/>
      <c r="P114" s="29"/>
      <c r="Q114" s="29" t="s">
        <v>341</v>
      </c>
      <c r="R114" s="29"/>
      <c r="S114" s="29"/>
      <c r="T114" s="29"/>
      <c r="Y114" s="12"/>
    </row>
    <row r="115" spans="1:25" x14ac:dyDescent="0.2">
      <c r="A115" s="12">
        <v>114</v>
      </c>
      <c r="B115" s="25" t="s">
        <v>185</v>
      </c>
      <c r="C115" s="25"/>
      <c r="D115" s="25"/>
      <c r="E115" s="25"/>
      <c r="F115" s="25" t="s">
        <v>10</v>
      </c>
      <c r="G115" s="25"/>
      <c r="H115" s="25"/>
      <c r="I115" s="138"/>
      <c r="J115" s="29">
        <v>30</v>
      </c>
      <c r="K115" s="142">
        <v>41877</v>
      </c>
      <c r="L115" s="25" t="s">
        <v>48</v>
      </c>
      <c r="M115" s="26">
        <v>3</v>
      </c>
      <c r="N115" s="29" t="s">
        <v>341</v>
      </c>
      <c r="O115" s="29"/>
      <c r="P115" s="29"/>
      <c r="Q115" s="29" t="s">
        <v>341</v>
      </c>
      <c r="R115" s="29"/>
      <c r="S115" s="29"/>
      <c r="T115" s="29"/>
      <c r="Y115" s="12"/>
    </row>
    <row r="116" spans="1:25" x14ac:dyDescent="0.2">
      <c r="A116" s="12">
        <v>115</v>
      </c>
      <c r="B116" s="25" t="s">
        <v>220</v>
      </c>
      <c r="C116" s="25"/>
      <c r="D116" s="25"/>
      <c r="E116" s="25"/>
      <c r="F116" s="25" t="s">
        <v>10</v>
      </c>
      <c r="G116" s="25"/>
      <c r="H116" s="25"/>
      <c r="I116" s="138"/>
      <c r="J116" s="29">
        <v>30</v>
      </c>
      <c r="K116" s="142">
        <v>41877</v>
      </c>
      <c r="L116" s="25" t="s">
        <v>42</v>
      </c>
      <c r="M116" s="26">
        <v>3</v>
      </c>
      <c r="N116" s="29" t="s">
        <v>341</v>
      </c>
      <c r="O116" s="29"/>
      <c r="P116" s="29"/>
      <c r="Q116" s="29" t="s">
        <v>341</v>
      </c>
      <c r="R116" s="29"/>
      <c r="S116" s="29"/>
      <c r="T116" s="29"/>
      <c r="Y116" s="12"/>
    </row>
    <row r="117" spans="1:25" x14ac:dyDescent="0.2">
      <c r="A117" s="12">
        <v>116</v>
      </c>
      <c r="B117" s="25" t="s">
        <v>221</v>
      </c>
      <c r="C117" s="25"/>
      <c r="D117" s="25" t="s">
        <v>222</v>
      </c>
      <c r="E117" s="25" t="s">
        <v>196</v>
      </c>
      <c r="F117" s="25" t="s">
        <v>10</v>
      </c>
      <c r="G117" s="25">
        <v>43.216500000000003</v>
      </c>
      <c r="H117" s="25">
        <v>-71.766389000000004</v>
      </c>
      <c r="I117" s="138"/>
      <c r="J117" s="29">
        <v>31</v>
      </c>
      <c r="K117" s="142">
        <v>41877</v>
      </c>
      <c r="L117" s="25" t="s">
        <v>42</v>
      </c>
      <c r="M117" s="26">
        <v>3</v>
      </c>
      <c r="N117" s="34">
        <v>41892</v>
      </c>
      <c r="O117" s="34">
        <v>41892</v>
      </c>
      <c r="P117" s="29" t="s">
        <v>340</v>
      </c>
      <c r="Q117" s="29" t="s">
        <v>340</v>
      </c>
      <c r="R117" s="34"/>
      <c r="S117" s="29"/>
      <c r="T117" s="29"/>
      <c r="Y117" s="12"/>
    </row>
    <row r="118" spans="1:25" x14ac:dyDescent="0.2">
      <c r="A118" s="12">
        <v>117</v>
      </c>
      <c r="B118" s="25"/>
      <c r="C118" s="25" t="s">
        <v>89</v>
      </c>
      <c r="D118" s="25" t="s">
        <v>194</v>
      </c>
      <c r="E118" s="25" t="s">
        <v>196</v>
      </c>
      <c r="F118" s="25" t="s">
        <v>10</v>
      </c>
      <c r="G118" s="25">
        <v>43.215482000000002</v>
      </c>
      <c r="H118" s="25">
        <v>-71.769390000000001</v>
      </c>
      <c r="I118" s="138"/>
      <c r="J118" s="29">
        <v>31</v>
      </c>
      <c r="K118" s="142">
        <v>41877</v>
      </c>
      <c r="L118" s="25" t="s">
        <v>48</v>
      </c>
      <c r="M118" s="26">
        <v>3</v>
      </c>
      <c r="N118" s="34">
        <v>41892</v>
      </c>
      <c r="O118" s="34">
        <v>41892</v>
      </c>
      <c r="P118" s="29" t="s">
        <v>340</v>
      </c>
      <c r="Q118" s="29" t="s">
        <v>340</v>
      </c>
      <c r="R118" s="34"/>
      <c r="S118" s="29"/>
      <c r="T118" s="29"/>
      <c r="Y118" s="12"/>
    </row>
    <row r="119" spans="1:25" x14ac:dyDescent="0.2">
      <c r="A119" s="12">
        <v>118</v>
      </c>
      <c r="B119" s="25"/>
      <c r="C119" s="25" t="s">
        <v>89</v>
      </c>
      <c r="D119" s="25" t="s">
        <v>195</v>
      </c>
      <c r="E119" s="25" t="s">
        <v>196</v>
      </c>
      <c r="F119" s="25" t="s">
        <v>10</v>
      </c>
      <c r="G119" s="25">
        <v>43.220438999999999</v>
      </c>
      <c r="H119" s="25">
        <v>-71.767008000000004</v>
      </c>
      <c r="I119" s="138"/>
      <c r="J119" s="29">
        <v>31</v>
      </c>
      <c r="K119" s="142">
        <v>41877</v>
      </c>
      <c r="L119" s="25" t="s">
        <v>49</v>
      </c>
      <c r="M119" s="26">
        <v>3</v>
      </c>
      <c r="N119" s="34">
        <v>41892</v>
      </c>
      <c r="O119" s="34">
        <v>41892</v>
      </c>
      <c r="P119" s="29" t="s">
        <v>340</v>
      </c>
      <c r="Q119" s="29" t="s">
        <v>340</v>
      </c>
      <c r="R119" s="34"/>
      <c r="S119" s="29"/>
      <c r="T119" s="29"/>
      <c r="Y119" s="12"/>
    </row>
    <row r="120" spans="1:25" x14ac:dyDescent="0.2">
      <c r="A120" s="12">
        <v>119</v>
      </c>
      <c r="B120" s="25" t="s">
        <v>327</v>
      </c>
      <c r="C120" s="25"/>
      <c r="D120" s="25" t="s">
        <v>224</v>
      </c>
      <c r="E120" s="25" t="s">
        <v>193</v>
      </c>
      <c r="F120" s="25" t="s">
        <v>10</v>
      </c>
      <c r="G120" s="25">
        <v>42.928583000000003</v>
      </c>
      <c r="H120" s="25">
        <v>-71.480500000000006</v>
      </c>
      <c r="I120" s="138"/>
      <c r="J120" s="29">
        <v>32</v>
      </c>
      <c r="K120" s="142">
        <v>41878</v>
      </c>
      <c r="L120" s="25" t="s">
        <v>48</v>
      </c>
      <c r="M120" s="26">
        <v>3</v>
      </c>
      <c r="N120" s="34">
        <v>41892</v>
      </c>
      <c r="O120" s="34">
        <v>41892</v>
      </c>
      <c r="P120" s="149">
        <v>41948</v>
      </c>
      <c r="Q120" s="149">
        <v>41948</v>
      </c>
      <c r="R120" s="34"/>
      <c r="S120" s="29"/>
      <c r="T120" s="29"/>
      <c r="Y120" s="12"/>
    </row>
    <row r="121" spans="1:25" x14ac:dyDescent="0.2">
      <c r="A121" s="12">
        <v>120</v>
      </c>
      <c r="B121" s="25" t="s">
        <v>326</v>
      </c>
      <c r="C121" s="25"/>
      <c r="D121" s="25" t="s">
        <v>223</v>
      </c>
      <c r="E121" s="25" t="s">
        <v>193</v>
      </c>
      <c r="F121" s="25" t="s">
        <v>10</v>
      </c>
      <c r="G121" s="25">
        <v>42.928083000000001</v>
      </c>
      <c r="H121" s="25">
        <v>-71.478278000000003</v>
      </c>
      <c r="I121" s="138"/>
      <c r="J121" s="29">
        <v>32</v>
      </c>
      <c r="K121" s="142">
        <v>41878</v>
      </c>
      <c r="L121" s="25" t="s">
        <v>42</v>
      </c>
      <c r="M121" s="26">
        <v>3</v>
      </c>
      <c r="N121" s="34">
        <v>41892</v>
      </c>
      <c r="O121" s="34">
        <v>41892</v>
      </c>
      <c r="P121" s="149">
        <v>41948</v>
      </c>
      <c r="Q121" s="149">
        <v>41948</v>
      </c>
      <c r="R121" s="34"/>
      <c r="S121" s="29"/>
      <c r="T121" s="29"/>
      <c r="Y121" s="12"/>
    </row>
    <row r="122" spans="1:25" x14ac:dyDescent="0.2">
      <c r="A122" s="19">
        <v>121</v>
      </c>
      <c r="B122" s="25" t="s">
        <v>191</v>
      </c>
      <c r="C122" s="25"/>
      <c r="D122" s="25" t="s">
        <v>225</v>
      </c>
      <c r="E122" s="25" t="s">
        <v>193</v>
      </c>
      <c r="F122" s="25" t="s">
        <v>10</v>
      </c>
      <c r="G122" s="25">
        <v>42.925583000000003</v>
      </c>
      <c r="H122" s="25">
        <v>-71.478082999999998</v>
      </c>
      <c r="I122" s="138"/>
      <c r="J122" s="29">
        <v>32</v>
      </c>
      <c r="K122" s="142">
        <v>41878</v>
      </c>
      <c r="L122" s="25" t="s">
        <v>43</v>
      </c>
      <c r="M122" s="26">
        <v>1</v>
      </c>
      <c r="N122" s="34">
        <v>41892</v>
      </c>
      <c r="O122" s="34">
        <v>41892</v>
      </c>
      <c r="P122" s="29" t="s">
        <v>341</v>
      </c>
      <c r="Q122" s="29" t="s">
        <v>341</v>
      </c>
      <c r="R122" s="34"/>
      <c r="S122" s="29"/>
      <c r="T122" s="29"/>
      <c r="Y122" s="12"/>
    </row>
    <row r="123" spans="1:25" x14ac:dyDescent="0.2">
      <c r="A123" s="19">
        <v>122</v>
      </c>
      <c r="B123" s="25" t="s">
        <v>192</v>
      </c>
      <c r="C123" s="25"/>
      <c r="D123" s="25" t="s">
        <v>226</v>
      </c>
      <c r="E123" s="25" t="s">
        <v>193</v>
      </c>
      <c r="F123" s="25" t="s">
        <v>10</v>
      </c>
      <c r="G123" s="25">
        <v>42.928328</v>
      </c>
      <c r="H123" s="25">
        <v>-71.476917</v>
      </c>
      <c r="I123" s="138"/>
      <c r="J123" s="29">
        <v>32</v>
      </c>
      <c r="K123" s="142">
        <v>41878</v>
      </c>
      <c r="L123" s="25" t="s">
        <v>44</v>
      </c>
      <c r="M123" s="26">
        <v>1</v>
      </c>
      <c r="N123" s="34">
        <v>41892</v>
      </c>
      <c r="O123" s="34">
        <v>41892</v>
      </c>
      <c r="P123" s="29" t="s">
        <v>341</v>
      </c>
      <c r="Q123" s="29" t="s">
        <v>341</v>
      </c>
      <c r="R123" s="34"/>
      <c r="S123" s="29"/>
      <c r="T123" s="29"/>
      <c r="Y123" s="12"/>
    </row>
    <row r="124" spans="1:25" x14ac:dyDescent="0.2">
      <c r="A124" s="12">
        <v>123</v>
      </c>
      <c r="B124" s="25"/>
      <c r="C124" s="25" t="s">
        <v>89</v>
      </c>
      <c r="D124" s="25" t="s">
        <v>190</v>
      </c>
      <c r="E124" s="25" t="s">
        <v>193</v>
      </c>
      <c r="F124" s="25" t="s">
        <v>10</v>
      </c>
      <c r="G124" s="25"/>
      <c r="H124" s="25"/>
      <c r="I124" s="138"/>
      <c r="J124" s="29">
        <v>32</v>
      </c>
      <c r="K124" s="142">
        <v>41878</v>
      </c>
      <c r="L124" s="25" t="s">
        <v>49</v>
      </c>
      <c r="M124" s="26">
        <v>3</v>
      </c>
      <c r="N124" s="34">
        <v>41892</v>
      </c>
      <c r="O124" s="34">
        <v>41892</v>
      </c>
      <c r="P124" s="149">
        <v>41948</v>
      </c>
      <c r="Q124" s="149">
        <v>41948</v>
      </c>
      <c r="R124" s="34"/>
      <c r="S124" s="29"/>
      <c r="T124" s="29"/>
      <c r="Y124" s="12"/>
    </row>
    <row r="125" spans="1:25" x14ac:dyDescent="0.2">
      <c r="A125" s="12">
        <v>124</v>
      </c>
      <c r="B125" s="25" t="s">
        <v>227</v>
      </c>
      <c r="C125" s="25"/>
      <c r="D125" s="25" t="s">
        <v>228</v>
      </c>
      <c r="E125" s="25" t="s">
        <v>169</v>
      </c>
      <c r="F125" s="25" t="s">
        <v>10</v>
      </c>
      <c r="G125" s="25">
        <v>43.020972</v>
      </c>
      <c r="H125" s="25">
        <v>-72.141361000000003</v>
      </c>
      <c r="I125" s="138" t="s">
        <v>11</v>
      </c>
      <c r="J125" s="29">
        <v>33</v>
      </c>
      <c r="K125" s="142">
        <v>41889</v>
      </c>
      <c r="L125" s="25" t="s">
        <v>42</v>
      </c>
      <c r="M125" s="26">
        <v>3</v>
      </c>
      <c r="N125" s="34">
        <v>41892</v>
      </c>
      <c r="O125" s="34">
        <v>41892</v>
      </c>
      <c r="P125" s="149">
        <v>41949</v>
      </c>
      <c r="Q125" s="149">
        <v>41949</v>
      </c>
      <c r="R125" s="34"/>
      <c r="S125" s="29"/>
      <c r="T125" s="29"/>
      <c r="Y125" s="12"/>
    </row>
    <row r="126" spans="1:25" x14ac:dyDescent="0.2">
      <c r="A126" s="12">
        <v>125</v>
      </c>
      <c r="B126" s="25"/>
      <c r="C126" s="25" t="s">
        <v>89</v>
      </c>
      <c r="D126" s="25" t="s">
        <v>170</v>
      </c>
      <c r="E126" s="25" t="s">
        <v>169</v>
      </c>
      <c r="F126" s="25" t="s">
        <v>10</v>
      </c>
      <c r="G126" s="25">
        <v>43.023710000000001</v>
      </c>
      <c r="H126" s="25">
        <v>-72.144856000000004</v>
      </c>
      <c r="I126" s="138"/>
      <c r="J126" s="29">
        <v>33</v>
      </c>
      <c r="K126" s="142">
        <v>41889</v>
      </c>
      <c r="L126" s="25" t="s">
        <v>48</v>
      </c>
      <c r="M126" s="25">
        <v>3</v>
      </c>
      <c r="N126" s="34">
        <v>41892</v>
      </c>
      <c r="O126" s="34">
        <v>41892</v>
      </c>
      <c r="P126" s="149">
        <v>41949</v>
      </c>
      <c r="Q126" s="149">
        <v>41949</v>
      </c>
      <c r="R126" s="34"/>
      <c r="S126" s="29"/>
      <c r="T126" s="29"/>
      <c r="Y126" s="12"/>
    </row>
    <row r="127" spans="1:25" x14ac:dyDescent="0.2">
      <c r="A127" s="12">
        <v>126</v>
      </c>
      <c r="B127" s="25"/>
      <c r="C127" s="25" t="s">
        <v>89</v>
      </c>
      <c r="D127" s="25" t="s">
        <v>171</v>
      </c>
      <c r="E127" s="25" t="s">
        <v>169</v>
      </c>
      <c r="F127" s="25" t="s">
        <v>10</v>
      </c>
      <c r="G127" s="25">
        <v>43.023977000000002</v>
      </c>
      <c r="H127" s="25">
        <v>-72.135285999999994</v>
      </c>
      <c r="I127" s="138"/>
      <c r="J127" s="29">
        <v>33</v>
      </c>
      <c r="K127" s="142">
        <v>41889</v>
      </c>
      <c r="L127" s="25" t="s">
        <v>49</v>
      </c>
      <c r="M127" s="25">
        <v>3</v>
      </c>
      <c r="N127" s="34">
        <v>41892</v>
      </c>
      <c r="O127" s="34">
        <v>41892</v>
      </c>
      <c r="P127" s="149">
        <v>41949</v>
      </c>
      <c r="Q127" s="149">
        <v>41949</v>
      </c>
      <c r="R127" s="34"/>
      <c r="S127" s="29"/>
      <c r="T127" s="29"/>
      <c r="Y127" s="12"/>
    </row>
    <row r="128" spans="1:25" x14ac:dyDescent="0.2">
      <c r="A128" s="12">
        <v>127</v>
      </c>
      <c r="B128" s="25" t="s">
        <v>172</v>
      </c>
      <c r="C128" s="25"/>
      <c r="D128" s="25"/>
      <c r="E128" s="25" t="s">
        <v>174</v>
      </c>
      <c r="F128" s="25" t="s">
        <v>10</v>
      </c>
      <c r="G128" s="25">
        <v>43.727584</v>
      </c>
      <c r="H128" s="25">
        <v>-71.458340000000007</v>
      </c>
      <c r="I128" s="138" t="s">
        <v>81</v>
      </c>
      <c r="J128" s="29">
        <v>34</v>
      </c>
      <c r="K128" s="142">
        <v>41890</v>
      </c>
      <c r="L128" s="25" t="s">
        <v>57</v>
      </c>
      <c r="M128" s="26">
        <v>0</v>
      </c>
      <c r="N128" s="34">
        <v>41892</v>
      </c>
      <c r="O128" s="34">
        <v>41892</v>
      </c>
      <c r="P128" s="149">
        <v>41949</v>
      </c>
      <c r="Q128" s="149">
        <v>41949</v>
      </c>
      <c r="R128" s="34"/>
      <c r="S128" s="29"/>
      <c r="T128" s="29"/>
      <c r="Y128" s="12"/>
    </row>
    <row r="129" spans="1:29" x14ac:dyDescent="0.2">
      <c r="A129" s="12">
        <v>128</v>
      </c>
      <c r="B129" s="25" t="s">
        <v>173</v>
      </c>
      <c r="C129" s="25"/>
      <c r="D129" s="25"/>
      <c r="E129" s="25" t="s">
        <v>174</v>
      </c>
      <c r="F129" s="25" t="s">
        <v>10</v>
      </c>
      <c r="G129" s="25">
        <v>43.727553</v>
      </c>
      <c r="H129" s="25">
        <v>-71.458360999999996</v>
      </c>
      <c r="I129" s="138" t="s">
        <v>229</v>
      </c>
      <c r="J129" s="29">
        <v>34</v>
      </c>
      <c r="K129" s="142">
        <v>41890</v>
      </c>
      <c r="L129" s="25" t="s">
        <v>57</v>
      </c>
      <c r="M129" s="26">
        <v>0</v>
      </c>
      <c r="N129" s="34">
        <v>41892</v>
      </c>
      <c r="O129" s="34">
        <v>41892</v>
      </c>
      <c r="P129" s="149">
        <v>41949</v>
      </c>
      <c r="Q129" s="149">
        <v>41949</v>
      </c>
      <c r="R129" s="34"/>
      <c r="S129" s="29"/>
      <c r="T129" s="29"/>
      <c r="Y129" s="12"/>
    </row>
    <row r="130" spans="1:29" x14ac:dyDescent="0.2">
      <c r="A130" s="12">
        <v>129</v>
      </c>
      <c r="B130" s="25" t="s">
        <v>230</v>
      </c>
      <c r="C130" s="25"/>
      <c r="D130" s="25" t="s">
        <v>231</v>
      </c>
      <c r="E130" s="25" t="s">
        <v>232</v>
      </c>
      <c r="F130" s="25" t="s">
        <v>10</v>
      </c>
      <c r="G130" s="25">
        <v>42.986257999999999</v>
      </c>
      <c r="H130" s="25">
        <v>-72.057692000000003</v>
      </c>
      <c r="I130" s="138" t="s">
        <v>11</v>
      </c>
      <c r="J130" s="29">
        <v>35</v>
      </c>
      <c r="K130" s="142">
        <v>41892</v>
      </c>
      <c r="L130" s="25" t="s">
        <v>42</v>
      </c>
      <c r="M130" s="26">
        <v>3</v>
      </c>
      <c r="N130" s="34">
        <v>41963</v>
      </c>
      <c r="O130" s="34" t="s">
        <v>118</v>
      </c>
      <c r="P130" s="149">
        <v>41948</v>
      </c>
      <c r="Q130" s="149">
        <v>41948</v>
      </c>
      <c r="R130" s="34"/>
      <c r="S130" s="29"/>
      <c r="T130" s="29"/>
      <c r="Y130" s="12"/>
    </row>
    <row r="131" spans="1:29" x14ac:dyDescent="0.2">
      <c r="A131" s="12">
        <v>130</v>
      </c>
      <c r="B131" s="25" t="s">
        <v>233</v>
      </c>
      <c r="C131" s="25"/>
      <c r="D131" s="25" t="s">
        <v>234</v>
      </c>
      <c r="E131" s="25" t="s">
        <v>232</v>
      </c>
      <c r="F131" s="25" t="s">
        <v>10</v>
      </c>
      <c r="G131" s="25">
        <v>42.996000000000002</v>
      </c>
      <c r="H131" s="25">
        <v>-72.046700000000001</v>
      </c>
      <c r="I131" s="138"/>
      <c r="J131" s="29">
        <v>35</v>
      </c>
      <c r="K131" s="142">
        <v>41892</v>
      </c>
      <c r="L131" s="25" t="s">
        <v>43</v>
      </c>
      <c r="M131" s="26">
        <v>1</v>
      </c>
      <c r="N131" s="29"/>
      <c r="O131" s="29"/>
      <c r="P131" s="149">
        <v>41948</v>
      </c>
      <c r="Q131" s="149">
        <v>41948</v>
      </c>
      <c r="R131" s="29"/>
      <c r="S131" s="29"/>
      <c r="T131" s="29"/>
      <c r="Y131" s="12"/>
    </row>
    <row r="132" spans="1:29" x14ac:dyDescent="0.2">
      <c r="A132" s="12">
        <v>131</v>
      </c>
      <c r="B132" s="25" t="s">
        <v>237</v>
      </c>
      <c r="C132" s="25"/>
      <c r="D132" s="25" t="s">
        <v>235</v>
      </c>
      <c r="E132" s="25" t="s">
        <v>236</v>
      </c>
      <c r="F132" s="25" t="s">
        <v>10</v>
      </c>
      <c r="G132" s="25">
        <v>42.973889</v>
      </c>
      <c r="H132" s="25">
        <v>-72.085999999999999</v>
      </c>
      <c r="I132" s="138"/>
      <c r="J132" s="29">
        <v>35</v>
      </c>
      <c r="K132" s="142">
        <v>41892</v>
      </c>
      <c r="L132" s="25" t="s">
        <v>44</v>
      </c>
      <c r="M132" s="26">
        <v>1</v>
      </c>
      <c r="N132" s="34">
        <v>41963</v>
      </c>
      <c r="O132" s="29" t="s">
        <v>118</v>
      </c>
      <c r="P132" s="149">
        <v>41948</v>
      </c>
      <c r="Q132" s="149">
        <v>41948</v>
      </c>
      <c r="R132" s="34"/>
      <c r="S132" s="29"/>
      <c r="T132" s="29"/>
      <c r="Y132" s="12"/>
    </row>
    <row r="133" spans="1:29" x14ac:dyDescent="0.2">
      <c r="A133" s="12">
        <v>132</v>
      </c>
      <c r="B133" s="25" t="s">
        <v>238</v>
      </c>
      <c r="C133" s="25"/>
      <c r="D133" s="25" t="s">
        <v>240</v>
      </c>
      <c r="E133" s="25" t="s">
        <v>241</v>
      </c>
      <c r="F133" s="25" t="s">
        <v>10</v>
      </c>
      <c r="G133" s="25">
        <v>43.504193999999998</v>
      </c>
      <c r="H133" s="25">
        <v>-71.5595</v>
      </c>
      <c r="I133" s="138" t="s">
        <v>11</v>
      </c>
      <c r="J133" s="29">
        <v>36</v>
      </c>
      <c r="K133" s="142">
        <v>41894</v>
      </c>
      <c r="L133" s="25" t="s">
        <v>42</v>
      </c>
      <c r="M133" s="26">
        <v>3</v>
      </c>
      <c r="N133" s="34">
        <v>41963</v>
      </c>
      <c r="O133" s="29" t="s">
        <v>118</v>
      </c>
      <c r="P133" s="29" t="s">
        <v>340</v>
      </c>
      <c r="Q133" s="29" t="s">
        <v>340</v>
      </c>
      <c r="R133" s="34"/>
      <c r="S133" s="29"/>
      <c r="T133" s="29"/>
      <c r="Y133" s="12"/>
    </row>
    <row r="134" spans="1:29" x14ac:dyDescent="0.2">
      <c r="A134" s="12">
        <v>133</v>
      </c>
      <c r="B134" s="25" t="s">
        <v>239</v>
      </c>
      <c r="C134" s="25"/>
      <c r="D134" s="25" t="s">
        <v>242</v>
      </c>
      <c r="E134" s="25" t="s">
        <v>241</v>
      </c>
      <c r="F134" s="25" t="s">
        <v>10</v>
      </c>
      <c r="G134" s="25">
        <v>43.504181000000003</v>
      </c>
      <c r="H134" s="25">
        <v>-71.561542000000003</v>
      </c>
      <c r="I134" s="138" t="s">
        <v>243</v>
      </c>
      <c r="J134" s="29">
        <v>36</v>
      </c>
      <c r="K134" s="142">
        <v>41894</v>
      </c>
      <c r="L134" s="25" t="s">
        <v>43</v>
      </c>
      <c r="M134" s="26">
        <v>1</v>
      </c>
      <c r="N134" s="34">
        <v>41963</v>
      </c>
      <c r="O134" s="29" t="s">
        <v>118</v>
      </c>
      <c r="P134" s="29" t="s">
        <v>340</v>
      </c>
      <c r="Q134" s="29" t="s">
        <v>340</v>
      </c>
      <c r="R134" s="34"/>
      <c r="S134" s="29"/>
      <c r="T134" s="29"/>
      <c r="Y134" s="12"/>
    </row>
    <row r="135" spans="1:29" x14ac:dyDescent="0.2">
      <c r="A135" s="12">
        <v>134</v>
      </c>
      <c r="B135" s="80" t="s">
        <v>309</v>
      </c>
      <c r="C135" s="25"/>
      <c r="D135" s="25" t="s">
        <v>310</v>
      </c>
      <c r="E135" s="80" t="s">
        <v>80</v>
      </c>
      <c r="F135" s="80" t="s">
        <v>10</v>
      </c>
      <c r="G135" s="25">
        <v>42.908000000000001</v>
      </c>
      <c r="H135" s="25">
        <v>-71.176193999999995</v>
      </c>
      <c r="I135" s="138" t="s">
        <v>311</v>
      </c>
      <c r="J135" s="29">
        <v>37</v>
      </c>
      <c r="K135" s="142">
        <v>41907</v>
      </c>
      <c r="L135" s="25" t="s">
        <v>57</v>
      </c>
      <c r="M135" s="26">
        <v>0</v>
      </c>
      <c r="N135" s="34">
        <v>41963</v>
      </c>
      <c r="O135" s="29" t="s">
        <v>118</v>
      </c>
      <c r="P135" s="29" t="s">
        <v>340</v>
      </c>
      <c r="Q135" s="29" t="s">
        <v>340</v>
      </c>
      <c r="R135" s="34"/>
      <c r="S135" s="29"/>
      <c r="T135" s="29"/>
      <c r="Y135" s="12"/>
    </row>
    <row r="136" spans="1:29" x14ac:dyDescent="0.2">
      <c r="A136" s="12">
        <v>135</v>
      </c>
      <c r="B136" s="80" t="s">
        <v>315</v>
      </c>
      <c r="C136" s="25"/>
      <c r="D136" s="25" t="s">
        <v>316</v>
      </c>
      <c r="E136" s="80" t="s">
        <v>317</v>
      </c>
      <c r="F136" s="80" t="s">
        <v>10</v>
      </c>
      <c r="G136" s="25">
        <v>43.04</v>
      </c>
      <c r="H136" s="25">
        <v>-71.371778000000006</v>
      </c>
      <c r="I136" s="138"/>
      <c r="J136" s="29">
        <v>38</v>
      </c>
      <c r="K136" s="142">
        <v>41911</v>
      </c>
      <c r="L136" s="25" t="s">
        <v>57</v>
      </c>
      <c r="M136" s="26">
        <v>0</v>
      </c>
      <c r="N136" s="29"/>
      <c r="O136" s="29"/>
      <c r="P136" s="29"/>
      <c r="Q136" s="29"/>
      <c r="R136" s="29"/>
      <c r="S136" s="29"/>
      <c r="T136" s="29"/>
      <c r="Y136" s="12"/>
    </row>
    <row r="137" spans="1:29" x14ac:dyDescent="0.2">
      <c r="A137" s="12">
        <v>136</v>
      </c>
      <c r="B137" s="25" t="s">
        <v>325</v>
      </c>
      <c r="C137" s="25">
        <v>8819005</v>
      </c>
      <c r="D137" s="138" t="s">
        <v>314</v>
      </c>
      <c r="E137" s="25" t="s">
        <v>318</v>
      </c>
      <c r="F137" s="25" t="s">
        <v>10</v>
      </c>
      <c r="G137" s="25">
        <v>43.458832999999998</v>
      </c>
      <c r="H137" s="25">
        <v>-71.679558</v>
      </c>
      <c r="I137" s="25"/>
      <c r="J137" s="29">
        <v>39</v>
      </c>
      <c r="K137" s="142">
        <v>41912</v>
      </c>
      <c r="L137" s="25" t="s">
        <v>57</v>
      </c>
      <c r="M137" s="26">
        <v>0</v>
      </c>
      <c r="N137" s="29" t="s">
        <v>118</v>
      </c>
      <c r="O137" s="29" t="s">
        <v>118</v>
      </c>
      <c r="P137" s="149">
        <v>41948</v>
      </c>
      <c r="Q137" s="149">
        <v>41948</v>
      </c>
      <c r="R137" s="34"/>
      <c r="S137" s="29"/>
      <c r="T137" s="29"/>
      <c r="Y137" s="12"/>
    </row>
    <row r="138" spans="1:29" x14ac:dyDescent="0.2">
      <c r="A138" s="12">
        <v>137</v>
      </c>
      <c r="B138" s="19" t="s">
        <v>23</v>
      </c>
      <c r="C138" s="19" t="s">
        <v>24</v>
      </c>
      <c r="D138" s="19" t="s">
        <v>25</v>
      </c>
      <c r="E138" s="80" t="s">
        <v>26</v>
      </c>
      <c r="F138" s="80" t="s">
        <v>10</v>
      </c>
      <c r="G138" s="148">
        <v>43.406083000000002</v>
      </c>
      <c r="H138" s="148">
        <v>-72.042599999999993</v>
      </c>
      <c r="I138" s="80" t="s">
        <v>27</v>
      </c>
      <c r="J138" s="29">
        <v>1</v>
      </c>
      <c r="K138" s="123">
        <v>41897</v>
      </c>
      <c r="L138" s="19" t="s">
        <v>42</v>
      </c>
      <c r="M138" s="69">
        <v>3</v>
      </c>
      <c r="N138" s="34">
        <v>41963</v>
      </c>
      <c r="O138" s="34"/>
      <c r="P138" s="190" t="s">
        <v>342</v>
      </c>
      <c r="Q138" s="191"/>
      <c r="R138" s="34"/>
      <c r="S138" s="190"/>
      <c r="T138" s="191"/>
      <c r="U138" s="20"/>
      <c r="Y138" s="12"/>
      <c r="AC138" s="91"/>
    </row>
    <row r="139" spans="1:29" x14ac:dyDescent="0.2">
      <c r="A139" s="12">
        <v>138</v>
      </c>
      <c r="B139" s="19" t="s">
        <v>32</v>
      </c>
      <c r="C139" s="19" t="s">
        <v>33</v>
      </c>
      <c r="D139" s="19" t="s">
        <v>34</v>
      </c>
      <c r="E139" s="145" t="s">
        <v>35</v>
      </c>
      <c r="F139" s="145" t="s">
        <v>10</v>
      </c>
      <c r="G139" s="146">
        <v>43.383600000000001</v>
      </c>
      <c r="H139" s="146">
        <v>-72.062700000000007</v>
      </c>
      <c r="I139" s="147" t="s">
        <v>36</v>
      </c>
      <c r="J139" s="29">
        <v>1</v>
      </c>
      <c r="K139" s="123">
        <v>41897</v>
      </c>
      <c r="L139" s="19" t="s">
        <v>48</v>
      </c>
      <c r="M139" s="35">
        <v>3</v>
      </c>
      <c r="N139" s="34">
        <v>41963</v>
      </c>
      <c r="O139" s="34"/>
      <c r="P139" s="190" t="s">
        <v>342</v>
      </c>
      <c r="Q139" s="191"/>
      <c r="R139" s="34"/>
      <c r="S139" s="190"/>
      <c r="T139" s="191"/>
      <c r="U139" s="20"/>
      <c r="Y139" s="12"/>
      <c r="AC139" s="91"/>
    </row>
    <row r="140" spans="1:29" x14ac:dyDescent="0.2">
      <c r="A140" s="12">
        <v>139</v>
      </c>
      <c r="B140" s="19" t="s">
        <v>28</v>
      </c>
      <c r="C140" s="19" t="s">
        <v>28</v>
      </c>
      <c r="D140" s="19" t="s">
        <v>29</v>
      </c>
      <c r="E140" s="13" t="s">
        <v>30</v>
      </c>
      <c r="F140" s="13" t="s">
        <v>10</v>
      </c>
      <c r="G140" s="14">
        <v>43.361910999999999</v>
      </c>
      <c r="H140" s="14">
        <v>-72.055997000000005</v>
      </c>
      <c r="I140" s="15" t="s">
        <v>31</v>
      </c>
      <c r="J140" s="29">
        <v>1</v>
      </c>
      <c r="K140" s="123">
        <v>41897</v>
      </c>
      <c r="L140" s="19" t="s">
        <v>49</v>
      </c>
      <c r="M140" s="35">
        <v>3</v>
      </c>
      <c r="N140" s="34">
        <v>41963</v>
      </c>
      <c r="O140" s="34"/>
      <c r="P140" s="190" t="s">
        <v>342</v>
      </c>
      <c r="Q140" s="191"/>
      <c r="R140" s="34"/>
      <c r="S140" s="190"/>
      <c r="T140" s="191"/>
      <c r="U140" s="20"/>
      <c r="Y140" s="12"/>
      <c r="AC140" s="91"/>
    </row>
    <row r="141" spans="1:29" x14ac:dyDescent="0.2">
      <c r="A141" s="12">
        <v>140</v>
      </c>
      <c r="B141" s="19" t="s">
        <v>37</v>
      </c>
      <c r="C141" s="19" t="s">
        <v>38</v>
      </c>
      <c r="D141" s="19" t="s">
        <v>39</v>
      </c>
      <c r="E141" s="13" t="s">
        <v>30</v>
      </c>
      <c r="F141" s="13" t="s">
        <v>10</v>
      </c>
      <c r="G141" s="14">
        <v>43.342778000000003</v>
      </c>
      <c r="H141" s="14">
        <v>-72.049400000000006</v>
      </c>
      <c r="I141" s="15" t="s">
        <v>40</v>
      </c>
      <c r="J141" s="29">
        <v>1</v>
      </c>
      <c r="K141" s="123">
        <v>41897</v>
      </c>
      <c r="L141" s="19" t="s">
        <v>50</v>
      </c>
      <c r="M141" s="35">
        <v>3</v>
      </c>
      <c r="N141" s="34">
        <v>41963</v>
      </c>
      <c r="O141" s="34"/>
      <c r="P141" s="190" t="s">
        <v>342</v>
      </c>
      <c r="Q141" s="191"/>
      <c r="R141" s="34"/>
      <c r="S141" s="190"/>
      <c r="T141" s="191"/>
      <c r="U141" s="20"/>
      <c r="Y141" s="12"/>
      <c r="AC141" s="91"/>
    </row>
    <row r="142" spans="1:29" x14ac:dyDescent="0.2">
      <c r="A142" s="12">
        <v>141</v>
      </c>
      <c r="B142" s="25" t="s">
        <v>325</v>
      </c>
      <c r="C142" s="25">
        <v>8819005</v>
      </c>
      <c r="D142" s="25" t="s">
        <v>314</v>
      </c>
      <c r="E142" s="25" t="s">
        <v>318</v>
      </c>
      <c r="F142" s="25" t="s">
        <v>10</v>
      </c>
      <c r="G142" s="25">
        <v>43.458832999999998</v>
      </c>
      <c r="H142" s="25">
        <v>-71.679558</v>
      </c>
      <c r="I142" s="138"/>
      <c r="J142" s="29">
        <v>39</v>
      </c>
      <c r="K142" s="123">
        <v>41820</v>
      </c>
      <c r="L142" s="19" t="s">
        <v>57</v>
      </c>
      <c r="M142" s="187">
        <v>0</v>
      </c>
      <c r="N142" s="93"/>
      <c r="O142" s="18"/>
      <c r="P142" s="149">
        <v>41948</v>
      </c>
      <c r="Q142" s="149">
        <v>41948</v>
      </c>
      <c r="R142" s="29"/>
      <c r="S142" s="29"/>
      <c r="T142" s="29"/>
      <c r="U142" s="20"/>
      <c r="Y142" s="12"/>
      <c r="AC142" s="91"/>
    </row>
    <row r="143" spans="1:29" x14ac:dyDescent="0.2">
      <c r="A143" s="12">
        <v>142</v>
      </c>
      <c r="B143" s="25" t="s">
        <v>325</v>
      </c>
      <c r="C143" s="25">
        <v>8819005</v>
      </c>
      <c r="D143" s="25" t="s">
        <v>314</v>
      </c>
      <c r="E143" s="25" t="s">
        <v>318</v>
      </c>
      <c r="F143" s="25" t="s">
        <v>10</v>
      </c>
      <c r="G143" s="25">
        <v>43.458832999999998</v>
      </c>
      <c r="H143" s="25">
        <v>-71.679558</v>
      </c>
      <c r="I143" s="138"/>
      <c r="J143" s="29">
        <v>39</v>
      </c>
      <c r="K143" s="123">
        <v>41827</v>
      </c>
      <c r="L143" s="19" t="s">
        <v>57</v>
      </c>
      <c r="M143" s="188">
        <v>0</v>
      </c>
      <c r="N143" s="93"/>
      <c r="O143" s="18"/>
      <c r="P143" s="149">
        <v>41948</v>
      </c>
      <c r="Q143" s="149">
        <v>41948</v>
      </c>
      <c r="R143" s="29"/>
      <c r="S143" s="29"/>
      <c r="T143" s="29"/>
      <c r="U143" s="20"/>
      <c r="Y143" s="12"/>
      <c r="AC143" s="91"/>
    </row>
    <row r="144" spans="1:29" x14ac:dyDescent="0.2">
      <c r="A144" s="12">
        <v>143</v>
      </c>
      <c r="B144" s="25" t="s">
        <v>325</v>
      </c>
      <c r="C144" s="25">
        <v>8819005</v>
      </c>
      <c r="D144" s="25" t="s">
        <v>314</v>
      </c>
      <c r="E144" s="25" t="s">
        <v>318</v>
      </c>
      <c r="F144" s="25" t="s">
        <v>10</v>
      </c>
      <c r="G144" s="25">
        <v>43.458832999999998</v>
      </c>
      <c r="H144" s="25">
        <v>-71.679558</v>
      </c>
      <c r="I144" s="138"/>
      <c r="J144" s="29">
        <v>39</v>
      </c>
      <c r="K144" s="123">
        <v>41827</v>
      </c>
      <c r="L144" s="19" t="s">
        <v>57</v>
      </c>
      <c r="M144" s="188">
        <v>0</v>
      </c>
      <c r="N144" s="93"/>
      <c r="O144" s="18"/>
      <c r="P144" s="149">
        <v>41948</v>
      </c>
      <c r="Q144" s="149">
        <v>41948</v>
      </c>
      <c r="R144" s="29"/>
      <c r="S144" s="29"/>
      <c r="T144" s="29"/>
      <c r="U144" s="20"/>
      <c r="Y144" s="12"/>
      <c r="AC144" s="91"/>
    </row>
    <row r="145" spans="6:25" x14ac:dyDescent="0.2">
      <c r="F145" s="91"/>
      <c r="J145" s="12"/>
      <c r="K145" s="12"/>
      <c r="L145" s="12"/>
      <c r="M145" s="12"/>
      <c r="N145" s="12"/>
      <c r="O145" s="12"/>
      <c r="P145" s="12"/>
      <c r="Q145" s="12"/>
      <c r="Y145" s="12"/>
    </row>
  </sheetData>
  <autoFilter ref="A1:Q144"/>
  <sortState ref="A2:Q144">
    <sortCondition ref="A2:A144"/>
  </sortState>
  <mergeCells count="14">
    <mergeCell ref="S141:T141"/>
    <mergeCell ref="P15:Q15"/>
    <mergeCell ref="P110:Q110"/>
    <mergeCell ref="P111:Q111"/>
    <mergeCell ref="P138:Q138"/>
    <mergeCell ref="P139:Q139"/>
    <mergeCell ref="P140:Q140"/>
    <mergeCell ref="P141:Q141"/>
    <mergeCell ref="S15:T15"/>
    <mergeCell ref="S110:T110"/>
    <mergeCell ref="S111:T111"/>
    <mergeCell ref="S138:T138"/>
    <mergeCell ref="S139:T139"/>
    <mergeCell ref="S140:T140"/>
  </mergeCells>
  <pageMargins left="1" right="1" top="1.8220000000000001" bottom="1.544" header="1" footer="1"/>
  <pageSetup scale="25" fitToWidth="0" orientation="landscape" r:id="rId1"/>
  <headerFooter>
    <oddHeader>&amp;L&amp;C&amp;B&amp;"Times New Roman"&amp;14&lt;Type here to customize title&gt;&amp;R&amp;"Arial"&amp;8Date: 7/25/2014</oddHeader>
    <oddFooter>&amp;L&amp;C&amp;"Arial"&amp;10Page &amp;P&amp;R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84"/>
  <sheetViews>
    <sheetView tabSelected="1" workbookViewId="0">
      <pane xSplit="2" ySplit="3" topLeftCell="E43" activePane="bottomRight" state="frozen"/>
      <selection pane="topRight" activeCell="C1" sqref="C1"/>
      <selection pane="bottomLeft" activeCell="A4" sqref="A4"/>
      <selection pane="bottomRight" activeCell="G1" sqref="G1:X1"/>
    </sheetView>
  </sheetViews>
  <sheetFormatPr defaultRowHeight="12.75" x14ac:dyDescent="0.2"/>
  <cols>
    <col min="1" max="1" width="9.140625" style="174"/>
    <col min="2" max="2" width="33.140625" style="174" customWidth="1"/>
    <col min="3" max="3" width="13.42578125" style="42" customWidth="1"/>
    <col min="4" max="4" width="11.7109375" style="44" customWidth="1"/>
    <col min="5" max="5" width="9.140625" style="46"/>
    <col min="6" max="6" width="23.5703125" customWidth="1"/>
    <col min="7" max="7" width="12.5703125" style="49" customWidth="1"/>
    <col min="8" max="8" width="11.7109375" style="49" customWidth="1"/>
    <col min="9" max="10" width="12.42578125" style="51" customWidth="1"/>
    <col min="11" max="11" width="12.5703125" style="49" customWidth="1"/>
    <col min="12" max="12" width="11.7109375" style="49" customWidth="1"/>
    <col min="13" max="14" width="12.42578125" style="51" customWidth="1"/>
    <col min="15" max="15" width="26.28515625" customWidth="1"/>
    <col min="16" max="18" width="12.42578125" customWidth="1"/>
    <col min="19" max="19" width="9.140625" customWidth="1"/>
    <col min="20" max="21" width="11.5703125" customWidth="1"/>
    <col min="22" max="22" width="9.140625" customWidth="1"/>
    <col min="23" max="23" width="11.5703125" customWidth="1"/>
    <col min="24" max="24" width="10.42578125" customWidth="1"/>
    <col min="25" max="25" width="12.5703125" style="83" customWidth="1"/>
    <col min="26" max="26" width="11.7109375" style="62" customWidth="1"/>
    <col min="27" max="28" width="12.42578125" customWidth="1"/>
    <col min="29" max="29" width="12.5703125" customWidth="1"/>
    <col min="30" max="30" width="11.7109375" customWidth="1"/>
    <col min="31" max="32" width="12.42578125" customWidth="1"/>
    <col min="33" max="33" width="26.28515625" customWidth="1"/>
    <col min="34" max="36" width="12.42578125" customWidth="1"/>
    <col min="38" max="39" width="11.5703125" bestFit="1" customWidth="1"/>
    <col min="41" max="41" width="11.5703125" bestFit="1" customWidth="1"/>
    <col min="42" max="42" width="10.42578125" customWidth="1"/>
  </cols>
  <sheetData>
    <row r="1" spans="1:42" ht="13.5" thickBot="1" x14ac:dyDescent="0.25">
      <c r="G1" s="192" t="s">
        <v>343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4" t="s">
        <v>344</v>
      </c>
      <c r="Z1" s="195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7"/>
    </row>
    <row r="2" spans="1:42" ht="25.5" x14ac:dyDescent="0.2">
      <c r="G2" s="198" t="s">
        <v>271</v>
      </c>
      <c r="H2" s="206"/>
      <c r="I2" s="205" t="s">
        <v>276</v>
      </c>
      <c r="J2" s="204"/>
      <c r="K2" s="207" t="s">
        <v>271</v>
      </c>
      <c r="L2" s="206"/>
      <c r="M2" s="205" t="s">
        <v>276</v>
      </c>
      <c r="N2" s="204"/>
      <c r="O2" s="205" t="s">
        <v>306</v>
      </c>
      <c r="P2" s="204"/>
      <c r="Q2" s="205" t="s">
        <v>306</v>
      </c>
      <c r="R2" s="201"/>
      <c r="S2" s="82" t="s">
        <v>332</v>
      </c>
      <c r="T2" s="83"/>
      <c r="U2" s="84"/>
      <c r="V2" s="83" t="s">
        <v>334</v>
      </c>
      <c r="W2" s="83"/>
      <c r="X2" s="83"/>
      <c r="Y2" s="198" t="s">
        <v>271</v>
      </c>
      <c r="Z2" s="199"/>
      <c r="AA2" s="200" t="s">
        <v>276</v>
      </c>
      <c r="AB2" s="201"/>
      <c r="AC2" s="202" t="s">
        <v>271</v>
      </c>
      <c r="AD2" s="199"/>
      <c r="AE2" s="203" t="s">
        <v>276</v>
      </c>
      <c r="AF2" s="204"/>
      <c r="AG2" s="203" t="s">
        <v>306</v>
      </c>
      <c r="AH2" s="204"/>
      <c r="AI2" s="205" t="s">
        <v>306</v>
      </c>
      <c r="AJ2" s="201"/>
      <c r="AK2" s="82" t="s">
        <v>332</v>
      </c>
      <c r="AL2" s="83"/>
      <c r="AM2" s="84"/>
      <c r="AN2" s="83" t="s">
        <v>334</v>
      </c>
      <c r="AO2" s="83"/>
      <c r="AP2" s="84"/>
    </row>
    <row r="3" spans="1:42" s="40" customFormat="1" ht="45.75" customHeight="1" thickBot="1" x14ac:dyDescent="0.25">
      <c r="A3" s="182" t="s">
        <v>345</v>
      </c>
      <c r="B3" s="182" t="str">
        <f>List_Frame_1!B1</f>
        <v>DES Station ID</v>
      </c>
      <c r="C3" s="41" t="str">
        <f>List_Frame_1!K1</f>
        <v>Sample Date</v>
      </c>
      <c r="D3" s="43" t="str">
        <f>List_Frame_1!L1</f>
        <v>EPA Designation</v>
      </c>
      <c r="E3" s="45" t="str">
        <f>List_Frame_1!M1</f>
        <v>Depth</v>
      </c>
      <c r="F3" s="40" t="s">
        <v>269</v>
      </c>
      <c r="G3" s="154" t="s">
        <v>272</v>
      </c>
      <c r="H3" s="48" t="s">
        <v>273</v>
      </c>
      <c r="I3" s="130" t="s">
        <v>274</v>
      </c>
      <c r="J3" s="50" t="s">
        <v>275</v>
      </c>
      <c r="K3" s="47" t="s">
        <v>277</v>
      </c>
      <c r="L3" s="48" t="s">
        <v>278</v>
      </c>
      <c r="M3" s="130" t="s">
        <v>277</v>
      </c>
      <c r="N3" s="50" t="s">
        <v>278</v>
      </c>
      <c r="O3" s="130" t="s">
        <v>274</v>
      </c>
      <c r="P3" s="50" t="s">
        <v>275</v>
      </c>
      <c r="Q3" s="130" t="s">
        <v>277</v>
      </c>
      <c r="R3" s="131" t="s">
        <v>278</v>
      </c>
      <c r="S3" s="85" t="s">
        <v>331</v>
      </c>
      <c r="T3" s="40" t="s">
        <v>333</v>
      </c>
      <c r="U3" s="86" t="s">
        <v>335</v>
      </c>
      <c r="V3" s="85" t="s">
        <v>331</v>
      </c>
      <c r="W3" s="40" t="s">
        <v>333</v>
      </c>
      <c r="X3" s="40" t="s">
        <v>335</v>
      </c>
      <c r="Y3" s="154" t="s">
        <v>272</v>
      </c>
      <c r="Z3" s="167" t="s">
        <v>273</v>
      </c>
      <c r="AA3" s="65" t="s">
        <v>274</v>
      </c>
      <c r="AB3" s="131" t="s">
        <v>275</v>
      </c>
      <c r="AC3" s="68" t="s">
        <v>277</v>
      </c>
      <c r="AD3" s="167" t="s">
        <v>278</v>
      </c>
      <c r="AE3" s="131" t="s">
        <v>277</v>
      </c>
      <c r="AF3" s="50" t="s">
        <v>278</v>
      </c>
      <c r="AG3" s="131" t="s">
        <v>274</v>
      </c>
      <c r="AH3" s="50" t="s">
        <v>275</v>
      </c>
      <c r="AI3" s="130" t="s">
        <v>277</v>
      </c>
      <c r="AJ3" s="131" t="s">
        <v>278</v>
      </c>
      <c r="AK3" s="85" t="s">
        <v>331</v>
      </c>
      <c r="AL3" s="40" t="s">
        <v>333</v>
      </c>
      <c r="AM3" s="86" t="s">
        <v>335</v>
      </c>
      <c r="AN3" s="85" t="s">
        <v>331</v>
      </c>
      <c r="AO3" s="40" t="s">
        <v>333</v>
      </c>
      <c r="AP3" s="86" t="s">
        <v>335</v>
      </c>
    </row>
    <row r="4" spans="1:42" ht="12.75" customHeight="1" x14ac:dyDescent="0.2">
      <c r="A4" s="174">
        <v>1</v>
      </c>
      <c r="B4" s="174" t="s">
        <v>23</v>
      </c>
      <c r="C4" s="42">
        <v>41842</v>
      </c>
      <c r="D4" s="44" t="s">
        <v>42</v>
      </c>
      <c r="E4" s="46">
        <v>3</v>
      </c>
      <c r="F4" t="s">
        <v>270</v>
      </c>
      <c r="G4" s="151">
        <v>0.1</v>
      </c>
      <c r="H4" s="152">
        <v>0.05</v>
      </c>
      <c r="I4" s="153">
        <v>0.193</v>
      </c>
      <c r="J4" s="153">
        <v>3.0129999999999999</v>
      </c>
      <c r="K4" s="152">
        <v>0.1</v>
      </c>
      <c r="L4" s="152">
        <v>0</v>
      </c>
      <c r="M4" s="153">
        <v>6.4000000000000001E-2</v>
      </c>
      <c r="N4" s="153">
        <v>-6.4000000000000001E-2</v>
      </c>
      <c r="O4" s="83"/>
      <c r="P4" s="83"/>
      <c r="Q4" s="83"/>
      <c r="R4" s="83"/>
      <c r="S4" s="87">
        <f t="shared" ref="S4:S35" si="0">G4/H4</f>
        <v>2</v>
      </c>
      <c r="T4" s="83">
        <f t="shared" ref="T4:T35" si="1">I4/J4</f>
        <v>6.405575838035181E-2</v>
      </c>
      <c r="U4" s="84">
        <f t="shared" ref="U4:U35" si="2">I4/(1/J4)</f>
        <v>0.58150900000000005</v>
      </c>
      <c r="V4" s="88">
        <f t="shared" ref="V4:V35" si="3">(G4-K4)/(H4-L4)</f>
        <v>0</v>
      </c>
      <c r="W4" s="89">
        <f t="shared" ref="W4:W35" si="4">(I4-M4)/(J4-N4)</f>
        <v>4.1923951901202475E-2</v>
      </c>
      <c r="X4" s="83">
        <f t="shared" ref="X4:X35" si="5">(I4-M4)/(1/(J4-N4))</f>
        <v>0.39693299999999998</v>
      </c>
      <c r="Y4" s="185"/>
      <c r="Z4" s="186"/>
      <c r="AA4" s="175"/>
      <c r="AB4" s="168"/>
      <c r="AC4" s="183"/>
      <c r="AD4" s="184"/>
      <c r="AE4" s="175"/>
      <c r="AF4" s="179"/>
      <c r="AG4" s="83"/>
      <c r="AH4" s="83"/>
      <c r="AI4" s="83"/>
      <c r="AJ4" s="83"/>
      <c r="AK4" s="83"/>
      <c r="AL4" s="83"/>
      <c r="AM4" s="83"/>
      <c r="AN4" s="83"/>
      <c r="AO4" s="83"/>
      <c r="AP4" s="84"/>
    </row>
    <row r="5" spans="1:42" ht="12.75" customHeight="1" x14ac:dyDescent="0.2">
      <c r="A5" s="174">
        <v>2</v>
      </c>
      <c r="B5" s="174" t="s">
        <v>28</v>
      </c>
      <c r="C5" s="42">
        <v>41842</v>
      </c>
      <c r="D5" s="44" t="s">
        <v>49</v>
      </c>
      <c r="E5" s="46">
        <v>3</v>
      </c>
      <c r="F5" t="s">
        <v>270</v>
      </c>
      <c r="G5" s="151">
        <v>1.5</v>
      </c>
      <c r="H5" s="152">
        <v>0</v>
      </c>
      <c r="I5" s="153">
        <v>0.124</v>
      </c>
      <c r="J5" s="153">
        <v>1.276</v>
      </c>
      <c r="K5" s="152">
        <v>0.1</v>
      </c>
      <c r="L5" s="152">
        <v>0</v>
      </c>
      <c r="M5" s="153">
        <v>2.8000000000000001E-2</v>
      </c>
      <c r="N5" s="153">
        <v>-1.444</v>
      </c>
      <c r="O5" s="83"/>
      <c r="P5" s="83"/>
      <c r="Q5" s="83"/>
      <c r="R5" s="83"/>
      <c r="S5" s="87" t="e">
        <f t="shared" si="0"/>
        <v>#DIV/0!</v>
      </c>
      <c r="T5" s="83">
        <f t="shared" si="1"/>
        <v>9.7178683385579931E-2</v>
      </c>
      <c r="U5" s="84">
        <f t="shared" si="2"/>
        <v>0.158224</v>
      </c>
      <c r="V5" s="88" t="e">
        <f t="shared" si="3"/>
        <v>#DIV/0!</v>
      </c>
      <c r="W5" s="89">
        <f t="shared" si="4"/>
        <v>3.529411764705883E-2</v>
      </c>
      <c r="X5" s="83">
        <f t="shared" si="5"/>
        <v>0.26111999999999996</v>
      </c>
      <c r="Y5" s="171"/>
      <c r="Z5" s="172"/>
      <c r="AA5" s="173"/>
      <c r="AB5" s="170"/>
      <c r="AC5" s="178"/>
      <c r="AD5" s="161"/>
      <c r="AE5" s="173"/>
      <c r="AF5" s="180"/>
      <c r="AG5" s="83"/>
      <c r="AH5" s="83"/>
      <c r="AI5" s="83"/>
      <c r="AJ5" s="83"/>
      <c r="AK5" s="83"/>
      <c r="AL5" s="83"/>
      <c r="AM5" s="83"/>
      <c r="AN5" s="83"/>
      <c r="AO5" s="83"/>
      <c r="AP5" s="84"/>
    </row>
    <row r="6" spans="1:42" ht="12.75" customHeight="1" x14ac:dyDescent="0.2">
      <c r="A6" s="174">
        <v>3</v>
      </c>
      <c r="B6" s="174" t="s">
        <v>32</v>
      </c>
      <c r="C6" s="42">
        <v>41842</v>
      </c>
      <c r="D6" s="44" t="s">
        <v>48</v>
      </c>
      <c r="E6" s="46">
        <v>3</v>
      </c>
      <c r="F6" t="s">
        <v>270</v>
      </c>
      <c r="G6" s="151">
        <v>0.1</v>
      </c>
      <c r="H6" s="152">
        <v>0</v>
      </c>
      <c r="I6" s="153">
        <v>0.192</v>
      </c>
      <c r="J6" s="153">
        <v>1.954</v>
      </c>
      <c r="K6" s="152">
        <v>2</v>
      </c>
      <c r="L6" s="152">
        <v>0</v>
      </c>
      <c r="M6" s="153">
        <v>3.7999999999999999E-2</v>
      </c>
      <c r="N6" s="153">
        <v>-1.107</v>
      </c>
      <c r="O6" s="83"/>
      <c r="P6" s="83"/>
      <c r="Q6" s="83"/>
      <c r="R6" s="83"/>
      <c r="S6" s="87" t="e">
        <f t="shared" si="0"/>
        <v>#DIV/0!</v>
      </c>
      <c r="T6" s="83">
        <f t="shared" si="1"/>
        <v>9.825997952917094E-2</v>
      </c>
      <c r="U6" s="84">
        <f t="shared" si="2"/>
        <v>0.375168</v>
      </c>
      <c r="V6" s="88" t="e">
        <f t="shared" si="3"/>
        <v>#DIV/0!</v>
      </c>
      <c r="W6" s="89">
        <f t="shared" si="4"/>
        <v>5.0310356092780138E-2</v>
      </c>
      <c r="X6" s="83">
        <f t="shared" si="5"/>
        <v>0.47139399999999998</v>
      </c>
      <c r="Y6" s="171"/>
      <c r="Z6" s="172"/>
      <c r="AA6" s="173"/>
      <c r="AB6" s="170"/>
      <c r="AC6" s="178"/>
      <c r="AD6" s="161"/>
      <c r="AE6" s="173"/>
      <c r="AF6" s="180"/>
      <c r="AG6" s="83"/>
      <c r="AH6" s="83"/>
      <c r="AI6" s="83"/>
      <c r="AJ6" s="83"/>
      <c r="AK6" s="83"/>
      <c r="AL6" s="83"/>
      <c r="AM6" s="83"/>
      <c r="AN6" s="83"/>
      <c r="AO6" s="83"/>
      <c r="AP6" s="84"/>
    </row>
    <row r="7" spans="1:42" ht="12.75" customHeight="1" x14ac:dyDescent="0.2">
      <c r="A7" s="174">
        <v>4</v>
      </c>
      <c r="B7" s="174" t="s">
        <v>37</v>
      </c>
      <c r="C7" s="42">
        <v>41842</v>
      </c>
      <c r="D7" s="44" t="s">
        <v>50</v>
      </c>
      <c r="E7" s="46">
        <v>3</v>
      </c>
      <c r="F7" t="s">
        <v>270</v>
      </c>
      <c r="G7" s="151">
        <v>0.1</v>
      </c>
      <c r="H7" s="152">
        <v>0.01</v>
      </c>
      <c r="I7" s="153">
        <v>7.6999999999999999E-2</v>
      </c>
      <c r="J7" s="153">
        <v>0.751</v>
      </c>
      <c r="K7" s="152">
        <v>0.1</v>
      </c>
      <c r="L7" s="152">
        <v>0</v>
      </c>
      <c r="M7" s="153">
        <v>0.01</v>
      </c>
      <c r="N7" s="153">
        <v>-1.665</v>
      </c>
      <c r="O7" s="83"/>
      <c r="P7" s="83"/>
      <c r="Q7" s="83"/>
      <c r="R7" s="83"/>
      <c r="S7" s="87">
        <f t="shared" si="0"/>
        <v>10</v>
      </c>
      <c r="T7" s="83">
        <f t="shared" si="1"/>
        <v>0.10252996005326231</v>
      </c>
      <c r="U7" s="84">
        <f t="shared" si="2"/>
        <v>5.7826999999999996E-2</v>
      </c>
      <c r="V7" s="88">
        <f t="shared" si="3"/>
        <v>0</v>
      </c>
      <c r="W7" s="89">
        <f t="shared" si="4"/>
        <v>2.7731788079470202E-2</v>
      </c>
      <c r="X7" s="83">
        <f t="shared" si="5"/>
        <v>0.16187200000000002</v>
      </c>
      <c r="Y7" s="171"/>
      <c r="Z7" s="172"/>
      <c r="AA7" s="173"/>
      <c r="AB7" s="170"/>
      <c r="AC7" s="178"/>
      <c r="AD7" s="161"/>
      <c r="AE7" s="173"/>
      <c r="AF7" s="180"/>
      <c r="AG7" s="83"/>
      <c r="AH7" s="83"/>
      <c r="AI7" s="83"/>
      <c r="AJ7" s="83"/>
      <c r="AK7" s="83"/>
      <c r="AL7" s="83"/>
      <c r="AM7" s="83"/>
      <c r="AN7" s="83"/>
      <c r="AO7" s="83"/>
      <c r="AP7" s="84"/>
    </row>
    <row r="8" spans="1:42" ht="12.75" customHeight="1" x14ac:dyDescent="0.2">
      <c r="A8" s="174">
        <v>5</v>
      </c>
      <c r="B8" s="174" t="s">
        <v>23</v>
      </c>
      <c r="C8" s="73">
        <v>41870</v>
      </c>
      <c r="D8" s="74" t="s">
        <v>42</v>
      </c>
      <c r="E8" s="75">
        <v>3</v>
      </c>
      <c r="F8" s="72" t="s">
        <v>285</v>
      </c>
      <c r="G8" s="155"/>
      <c r="H8" s="156"/>
      <c r="I8" s="157"/>
      <c r="J8" s="157"/>
      <c r="K8" s="156"/>
      <c r="L8" s="156"/>
      <c r="M8" s="157"/>
      <c r="N8" s="157"/>
      <c r="O8" s="153"/>
      <c r="P8" s="153"/>
      <c r="Q8" s="153"/>
      <c r="R8" s="153"/>
      <c r="S8" s="87" t="e">
        <f t="shared" si="0"/>
        <v>#DIV/0!</v>
      </c>
      <c r="T8" s="83" t="e">
        <f t="shared" si="1"/>
        <v>#DIV/0!</v>
      </c>
      <c r="U8" s="84" t="e">
        <f t="shared" si="2"/>
        <v>#DIV/0!</v>
      </c>
      <c r="V8" s="88" t="e">
        <f t="shared" si="3"/>
        <v>#DIV/0!</v>
      </c>
      <c r="W8" s="89" t="e">
        <f t="shared" si="4"/>
        <v>#DIV/0!</v>
      </c>
      <c r="X8" s="83" t="e">
        <f t="shared" si="5"/>
        <v>#DIV/0!</v>
      </c>
      <c r="Y8" s="171"/>
      <c r="Z8" s="172"/>
      <c r="AA8" s="173"/>
      <c r="AB8" s="170"/>
      <c r="AC8" s="178"/>
      <c r="AD8" s="161"/>
      <c r="AE8" s="173"/>
      <c r="AF8" s="180"/>
      <c r="AG8" s="83"/>
      <c r="AH8" s="83"/>
      <c r="AI8" s="83"/>
      <c r="AJ8" s="83"/>
      <c r="AK8" s="83"/>
      <c r="AL8" s="83"/>
      <c r="AM8" s="83"/>
      <c r="AN8" s="83"/>
      <c r="AO8" s="83"/>
      <c r="AP8" s="84"/>
    </row>
    <row r="9" spans="1:42" ht="12.75" customHeight="1" x14ac:dyDescent="0.2">
      <c r="A9" s="174">
        <v>6</v>
      </c>
      <c r="B9" s="174" t="s">
        <v>32</v>
      </c>
      <c r="C9" s="73">
        <v>41870</v>
      </c>
      <c r="D9" s="74" t="s">
        <v>48</v>
      </c>
      <c r="E9" s="75">
        <v>3</v>
      </c>
      <c r="F9" s="72" t="s">
        <v>285</v>
      </c>
      <c r="G9" s="155"/>
      <c r="H9" s="156"/>
      <c r="I9" s="157"/>
      <c r="J9" s="157"/>
      <c r="K9" s="156"/>
      <c r="L9" s="156"/>
      <c r="M9" s="157"/>
      <c r="N9" s="157"/>
      <c r="O9" s="153"/>
      <c r="P9" s="153"/>
      <c r="Q9" s="153"/>
      <c r="R9" s="153"/>
      <c r="S9" s="87" t="e">
        <f t="shared" si="0"/>
        <v>#DIV/0!</v>
      </c>
      <c r="T9" s="83" t="e">
        <f t="shared" si="1"/>
        <v>#DIV/0!</v>
      </c>
      <c r="U9" s="84" t="e">
        <f t="shared" si="2"/>
        <v>#DIV/0!</v>
      </c>
      <c r="V9" s="88" t="e">
        <f t="shared" si="3"/>
        <v>#DIV/0!</v>
      </c>
      <c r="W9" s="89" t="e">
        <f t="shared" si="4"/>
        <v>#DIV/0!</v>
      </c>
      <c r="X9" s="83" t="e">
        <f t="shared" si="5"/>
        <v>#DIV/0!</v>
      </c>
      <c r="Y9" s="171"/>
      <c r="Z9" s="172"/>
      <c r="AA9" s="173"/>
      <c r="AB9" s="170"/>
      <c r="AC9" s="178"/>
      <c r="AD9" s="161"/>
      <c r="AE9" s="173"/>
      <c r="AF9" s="180"/>
      <c r="AG9" s="83"/>
      <c r="AH9" s="83"/>
      <c r="AI9" s="83"/>
      <c r="AJ9" s="83"/>
      <c r="AK9" s="83"/>
      <c r="AL9" s="83"/>
      <c r="AM9" s="83"/>
      <c r="AN9" s="83"/>
      <c r="AO9" s="83"/>
      <c r="AP9" s="84"/>
    </row>
    <row r="10" spans="1:42" s="72" customFormat="1" ht="12.75" customHeight="1" x14ac:dyDescent="0.2">
      <c r="A10" s="174">
        <v>7</v>
      </c>
      <c r="B10" s="174" t="s">
        <v>28</v>
      </c>
      <c r="C10" s="73">
        <v>41870</v>
      </c>
      <c r="D10" s="74" t="s">
        <v>49</v>
      </c>
      <c r="E10" s="75">
        <v>3</v>
      </c>
      <c r="F10" s="72" t="s">
        <v>285</v>
      </c>
      <c r="G10" s="155"/>
      <c r="H10" s="156"/>
      <c r="I10" s="157"/>
      <c r="J10" s="157"/>
      <c r="K10" s="156"/>
      <c r="L10" s="156"/>
      <c r="M10" s="157"/>
      <c r="N10" s="157"/>
      <c r="O10" s="153"/>
      <c r="P10" s="153"/>
      <c r="Q10" s="153"/>
      <c r="R10" s="153"/>
      <c r="S10" s="87" t="e">
        <f t="shared" si="0"/>
        <v>#DIV/0!</v>
      </c>
      <c r="T10" s="83" t="e">
        <f t="shared" si="1"/>
        <v>#DIV/0!</v>
      </c>
      <c r="U10" s="84" t="e">
        <f t="shared" si="2"/>
        <v>#DIV/0!</v>
      </c>
      <c r="V10" s="88" t="e">
        <f t="shared" si="3"/>
        <v>#DIV/0!</v>
      </c>
      <c r="W10" s="89" t="e">
        <f t="shared" si="4"/>
        <v>#DIV/0!</v>
      </c>
      <c r="X10" s="83" t="e">
        <f t="shared" si="5"/>
        <v>#DIV/0!</v>
      </c>
      <c r="Y10" s="171"/>
      <c r="Z10" s="172"/>
      <c r="AA10" s="173"/>
      <c r="AB10" s="170"/>
      <c r="AC10" s="178"/>
      <c r="AD10" s="161"/>
      <c r="AE10" s="173"/>
      <c r="AF10" s="180"/>
      <c r="AG10" s="158"/>
      <c r="AH10" s="158"/>
      <c r="AI10" s="158"/>
      <c r="AJ10" s="158"/>
      <c r="AK10" s="158"/>
      <c r="AL10" s="158"/>
      <c r="AM10" s="158"/>
      <c r="AN10" s="158"/>
      <c r="AO10" s="158"/>
      <c r="AP10" s="164"/>
    </row>
    <row r="11" spans="1:42" s="72" customFormat="1" ht="12.75" customHeight="1" x14ac:dyDescent="0.2">
      <c r="A11" s="174">
        <v>8</v>
      </c>
      <c r="B11" s="174" t="s">
        <v>37</v>
      </c>
      <c r="C11" s="73">
        <v>41870</v>
      </c>
      <c r="D11" s="74" t="s">
        <v>50</v>
      </c>
      <c r="E11" s="75">
        <v>3</v>
      </c>
      <c r="F11" s="72" t="s">
        <v>285</v>
      </c>
      <c r="G11" s="155"/>
      <c r="H11" s="156"/>
      <c r="I11" s="157"/>
      <c r="J11" s="157"/>
      <c r="K11" s="156"/>
      <c r="L11" s="156"/>
      <c r="M11" s="157"/>
      <c r="N11" s="157"/>
      <c r="O11" s="153"/>
      <c r="P11" s="153"/>
      <c r="Q11" s="153"/>
      <c r="R11" s="153"/>
      <c r="S11" s="87" t="e">
        <f t="shared" si="0"/>
        <v>#DIV/0!</v>
      </c>
      <c r="T11" s="83" t="e">
        <f t="shared" si="1"/>
        <v>#DIV/0!</v>
      </c>
      <c r="U11" s="84" t="e">
        <f t="shared" si="2"/>
        <v>#DIV/0!</v>
      </c>
      <c r="V11" s="88" t="e">
        <f t="shared" si="3"/>
        <v>#DIV/0!</v>
      </c>
      <c r="W11" s="89" t="e">
        <f t="shared" si="4"/>
        <v>#DIV/0!</v>
      </c>
      <c r="X11" s="83" t="e">
        <f t="shared" si="5"/>
        <v>#DIV/0!</v>
      </c>
      <c r="Y11" s="171"/>
      <c r="Z11" s="172"/>
      <c r="AA11" s="173"/>
      <c r="AB11" s="170"/>
      <c r="AC11" s="178"/>
      <c r="AD11" s="161"/>
      <c r="AE11" s="173"/>
      <c r="AF11" s="180"/>
      <c r="AG11" s="158"/>
      <c r="AH11" s="158"/>
      <c r="AI11" s="158"/>
      <c r="AJ11" s="158"/>
      <c r="AK11" s="158"/>
      <c r="AL11" s="158"/>
      <c r="AM11" s="158"/>
      <c r="AN11" s="158"/>
      <c r="AO11" s="158"/>
      <c r="AP11" s="164"/>
    </row>
    <row r="12" spans="1:42" s="72" customFormat="1" ht="12.75" customHeight="1" x14ac:dyDescent="0.2">
      <c r="A12" s="174">
        <v>9</v>
      </c>
      <c r="B12" s="174" t="s">
        <v>6</v>
      </c>
      <c r="C12" s="42">
        <v>41845</v>
      </c>
      <c r="D12" s="44" t="s">
        <v>42</v>
      </c>
      <c r="E12" s="46">
        <v>3</v>
      </c>
      <c r="F12" t="s">
        <v>280</v>
      </c>
      <c r="G12" s="151">
        <v>1</v>
      </c>
      <c r="H12" s="152">
        <v>0.28000000000000003</v>
      </c>
      <c r="I12" s="153">
        <v>0.26900000000000002</v>
      </c>
      <c r="J12" s="153">
        <v>6.508</v>
      </c>
      <c r="K12" s="152">
        <v>0.1</v>
      </c>
      <c r="L12" s="152">
        <v>0.13</v>
      </c>
      <c r="M12" s="153">
        <v>0.106</v>
      </c>
      <c r="N12" s="153">
        <v>0.39</v>
      </c>
      <c r="O12" s="83"/>
      <c r="P12" s="83"/>
      <c r="Q12" s="83"/>
      <c r="R12" s="83"/>
      <c r="S12" s="87">
        <f t="shared" si="0"/>
        <v>3.5714285714285712</v>
      </c>
      <c r="T12" s="83">
        <f t="shared" si="1"/>
        <v>4.1333743085433312E-2</v>
      </c>
      <c r="U12" s="84">
        <f t="shared" si="2"/>
        <v>1.7506520000000001</v>
      </c>
      <c r="V12" s="88">
        <f t="shared" si="3"/>
        <v>5.9999999999999991</v>
      </c>
      <c r="W12" s="89">
        <f t="shared" si="4"/>
        <v>2.6642693690748613E-2</v>
      </c>
      <c r="X12" s="83">
        <f t="shared" si="5"/>
        <v>0.99723400000000029</v>
      </c>
      <c r="Y12" s="171"/>
      <c r="Z12" s="172"/>
      <c r="AA12" s="173"/>
      <c r="AB12" s="170"/>
      <c r="AC12" s="178"/>
      <c r="AD12" s="161"/>
      <c r="AE12" s="173"/>
      <c r="AF12" s="180"/>
      <c r="AG12" s="158"/>
      <c r="AH12" s="158"/>
      <c r="AI12" s="158"/>
      <c r="AJ12" s="158"/>
      <c r="AK12" s="158"/>
      <c r="AL12" s="158"/>
      <c r="AM12" s="158"/>
      <c r="AN12" s="158"/>
      <c r="AO12" s="158"/>
      <c r="AP12" s="164"/>
    </row>
    <row r="13" spans="1:42" s="72" customFormat="1" ht="12.75" customHeight="1" x14ac:dyDescent="0.2">
      <c r="A13" s="174">
        <v>10</v>
      </c>
      <c r="B13" s="174" t="s">
        <v>12</v>
      </c>
      <c r="C13" s="42">
        <v>41845</v>
      </c>
      <c r="D13" s="44" t="s">
        <v>44</v>
      </c>
      <c r="E13" s="46">
        <v>1</v>
      </c>
      <c r="F13" t="s">
        <v>280</v>
      </c>
      <c r="G13" s="151">
        <v>0.1</v>
      </c>
      <c r="H13" s="152">
        <v>0.23</v>
      </c>
      <c r="I13" s="153">
        <v>0.218</v>
      </c>
      <c r="J13" s="153">
        <v>7.3789999999999996</v>
      </c>
      <c r="K13" s="152">
        <v>0.1</v>
      </c>
      <c r="L13" s="152">
        <v>0.13</v>
      </c>
      <c r="M13" s="153">
        <v>1.7999999999999999E-2</v>
      </c>
      <c r="N13" s="153">
        <v>-8.9999999999999993E-3</v>
      </c>
      <c r="O13" s="83"/>
      <c r="P13" s="83"/>
      <c r="Q13" s="83"/>
      <c r="R13" s="83"/>
      <c r="S13" s="87">
        <f t="shared" si="0"/>
        <v>0.43478260869565216</v>
      </c>
      <c r="T13" s="83">
        <f t="shared" si="1"/>
        <v>2.9543298549939017E-2</v>
      </c>
      <c r="U13" s="84">
        <f t="shared" si="2"/>
        <v>1.6086219999999998</v>
      </c>
      <c r="V13" s="88">
        <f t="shared" si="3"/>
        <v>0</v>
      </c>
      <c r="W13" s="89">
        <f t="shared" si="4"/>
        <v>2.7070925825663238E-2</v>
      </c>
      <c r="X13" s="83">
        <f t="shared" si="5"/>
        <v>1.4776</v>
      </c>
      <c r="Y13" s="171"/>
      <c r="Z13" s="172"/>
      <c r="AA13" s="173"/>
      <c r="AB13" s="170"/>
      <c r="AC13" s="178"/>
      <c r="AD13" s="161"/>
      <c r="AE13" s="173"/>
      <c r="AF13" s="180"/>
      <c r="AG13" s="158"/>
      <c r="AH13" s="158"/>
      <c r="AI13" s="158"/>
      <c r="AJ13" s="158"/>
      <c r="AK13" s="158"/>
      <c r="AL13" s="158"/>
      <c r="AM13" s="158"/>
      <c r="AN13" s="158"/>
      <c r="AO13" s="158"/>
      <c r="AP13" s="164"/>
    </row>
    <row r="14" spans="1:42" s="72" customFormat="1" ht="12.75" customHeight="1" x14ac:dyDescent="0.2">
      <c r="A14" s="174">
        <v>11</v>
      </c>
      <c r="B14" s="174" t="s">
        <v>16</v>
      </c>
      <c r="C14" s="73">
        <v>41845</v>
      </c>
      <c r="D14" s="74" t="s">
        <v>43</v>
      </c>
      <c r="E14" s="75">
        <v>1</v>
      </c>
      <c r="F14" s="72" t="s">
        <v>280</v>
      </c>
      <c r="G14" s="155">
        <v>0.1</v>
      </c>
      <c r="H14" s="156">
        <v>0.23</v>
      </c>
      <c r="I14" s="157">
        <v>0.22700000000000001</v>
      </c>
      <c r="J14" s="157">
        <v>6.04</v>
      </c>
      <c r="K14" s="156">
        <v>0.1</v>
      </c>
      <c r="L14" s="156">
        <v>0.13</v>
      </c>
      <c r="M14" s="157">
        <v>2.7E-2</v>
      </c>
      <c r="N14" s="157">
        <v>0.34200000000000003</v>
      </c>
      <c r="O14" s="158"/>
      <c r="P14" s="158"/>
      <c r="Q14" s="158"/>
      <c r="R14" s="158"/>
      <c r="S14" s="87">
        <f t="shared" si="0"/>
        <v>0.43478260869565216</v>
      </c>
      <c r="T14" s="83">
        <f t="shared" si="1"/>
        <v>3.7582781456953644E-2</v>
      </c>
      <c r="U14" s="84">
        <f t="shared" si="2"/>
        <v>1.3710799999999999</v>
      </c>
      <c r="V14" s="88">
        <f t="shared" si="3"/>
        <v>0</v>
      </c>
      <c r="W14" s="89">
        <f t="shared" si="4"/>
        <v>3.51000351000351E-2</v>
      </c>
      <c r="X14" s="83">
        <f t="shared" si="5"/>
        <v>1.1396000000000002</v>
      </c>
      <c r="Y14" s="171"/>
      <c r="Z14" s="172"/>
      <c r="AA14" s="173"/>
      <c r="AB14" s="170"/>
      <c r="AC14" s="178"/>
      <c r="AD14" s="161"/>
      <c r="AE14" s="173"/>
      <c r="AF14" s="180"/>
      <c r="AG14" s="158"/>
      <c r="AH14" s="158"/>
      <c r="AI14" s="158"/>
      <c r="AJ14" s="158"/>
      <c r="AK14" s="158"/>
      <c r="AL14" s="158"/>
      <c r="AM14" s="158"/>
      <c r="AN14" s="158"/>
      <c r="AO14" s="158"/>
      <c r="AP14" s="164"/>
    </row>
    <row r="15" spans="1:42" ht="12.75" customHeight="1" x14ac:dyDescent="0.2">
      <c r="A15" s="174">
        <v>12</v>
      </c>
      <c r="B15" s="174" t="s">
        <v>19</v>
      </c>
      <c r="C15" s="73">
        <v>41845</v>
      </c>
      <c r="D15" s="74" t="s">
        <v>45</v>
      </c>
      <c r="E15" s="75">
        <v>1</v>
      </c>
      <c r="F15" s="72" t="s">
        <v>280</v>
      </c>
      <c r="G15" s="155">
        <v>0.55000000000000004</v>
      </c>
      <c r="H15" s="156">
        <v>0.35</v>
      </c>
      <c r="I15" s="157">
        <v>0.23899999999999999</v>
      </c>
      <c r="J15" s="157">
        <v>5.5060000000000002</v>
      </c>
      <c r="K15" s="156">
        <v>0.1</v>
      </c>
      <c r="L15" s="156">
        <v>0.1</v>
      </c>
      <c r="M15" s="157">
        <v>0.13</v>
      </c>
      <c r="N15" s="157">
        <v>1.9910000000000001</v>
      </c>
      <c r="O15" s="158"/>
      <c r="P15" s="158"/>
      <c r="Q15" s="158"/>
      <c r="R15" s="158"/>
      <c r="S15" s="87">
        <f t="shared" si="0"/>
        <v>1.5714285714285716</v>
      </c>
      <c r="T15" s="83">
        <f t="shared" si="1"/>
        <v>4.3407192154013799E-2</v>
      </c>
      <c r="U15" s="84">
        <f t="shared" si="2"/>
        <v>1.3159339999999999</v>
      </c>
      <c r="V15" s="88">
        <f t="shared" si="3"/>
        <v>1.8000000000000005</v>
      </c>
      <c r="W15" s="89">
        <f t="shared" si="4"/>
        <v>3.1009957325746795E-2</v>
      </c>
      <c r="X15" s="83">
        <f t="shared" si="5"/>
        <v>0.383135</v>
      </c>
      <c r="Y15" s="171"/>
      <c r="Z15" s="172"/>
      <c r="AA15" s="173"/>
      <c r="AB15" s="170"/>
      <c r="AC15" s="178"/>
      <c r="AD15" s="161"/>
      <c r="AE15" s="173"/>
      <c r="AF15" s="180"/>
      <c r="AG15" s="83"/>
      <c r="AH15" s="83"/>
      <c r="AI15" s="83"/>
      <c r="AJ15" s="83"/>
      <c r="AK15" s="83"/>
      <c r="AL15" s="83"/>
      <c r="AM15" s="83"/>
      <c r="AN15" s="83"/>
      <c r="AO15" s="83"/>
      <c r="AP15" s="84"/>
    </row>
    <row r="16" spans="1:42" ht="12.75" customHeight="1" x14ac:dyDescent="0.2">
      <c r="A16" s="174">
        <v>13</v>
      </c>
      <c r="B16" s="174" t="s">
        <v>6</v>
      </c>
      <c r="C16" s="73">
        <v>41873</v>
      </c>
      <c r="D16" s="74" t="s">
        <v>42</v>
      </c>
      <c r="E16" s="75">
        <v>3</v>
      </c>
      <c r="F16" s="72" t="s">
        <v>292</v>
      </c>
      <c r="G16" s="155">
        <v>3.5</v>
      </c>
      <c r="H16" s="156">
        <v>0.55000000000000004</v>
      </c>
      <c r="I16" s="157">
        <v>0.19</v>
      </c>
      <c r="J16" s="157">
        <v>8.4830000000000005</v>
      </c>
      <c r="K16" s="156">
        <v>2</v>
      </c>
      <c r="L16" s="156">
        <v>0.31</v>
      </c>
      <c r="M16" s="157">
        <v>3.5000000000000003E-2</v>
      </c>
      <c r="N16" s="157">
        <v>1.722</v>
      </c>
      <c r="O16" s="153"/>
      <c r="P16" s="153"/>
      <c r="Q16" s="153"/>
      <c r="R16" s="153"/>
      <c r="S16" s="87">
        <f t="shared" si="0"/>
        <v>6.3636363636363633</v>
      </c>
      <c r="T16" s="83">
        <f t="shared" si="1"/>
        <v>2.2397736649770128E-2</v>
      </c>
      <c r="U16" s="84">
        <f t="shared" si="2"/>
        <v>1.6117700000000001</v>
      </c>
      <c r="V16" s="88">
        <f t="shared" si="3"/>
        <v>6.2499999999999991</v>
      </c>
      <c r="W16" s="89">
        <f t="shared" si="4"/>
        <v>2.2925602721490902E-2</v>
      </c>
      <c r="X16" s="83">
        <f t="shared" si="5"/>
        <v>1.0479550000000002</v>
      </c>
      <c r="Y16" s="171"/>
      <c r="Z16" s="172"/>
      <c r="AA16" s="173"/>
      <c r="AB16" s="170"/>
      <c r="AC16" s="178"/>
      <c r="AD16" s="161"/>
      <c r="AE16" s="173"/>
      <c r="AF16" s="180"/>
      <c r="AG16" s="83"/>
      <c r="AH16" s="83"/>
      <c r="AI16" s="83"/>
      <c r="AJ16" s="83"/>
      <c r="AK16" s="83"/>
      <c r="AL16" s="83"/>
      <c r="AM16" s="83"/>
      <c r="AN16" s="83"/>
      <c r="AO16" s="83"/>
      <c r="AP16" s="84"/>
    </row>
    <row r="17" spans="1:42" ht="12.75" customHeight="1" x14ac:dyDescent="0.2">
      <c r="A17" s="174">
        <v>14</v>
      </c>
      <c r="B17" s="174" t="s">
        <v>51</v>
      </c>
      <c r="C17" s="73">
        <v>41846</v>
      </c>
      <c r="D17" s="74" t="s">
        <v>42</v>
      </c>
      <c r="E17" s="75">
        <v>3</v>
      </c>
      <c r="F17" s="72"/>
      <c r="G17" s="155"/>
      <c r="H17" s="156"/>
      <c r="I17" s="157"/>
      <c r="J17" s="157"/>
      <c r="K17" s="156"/>
      <c r="L17" s="156"/>
      <c r="M17" s="157"/>
      <c r="N17" s="157"/>
      <c r="O17" s="158"/>
      <c r="P17" s="158"/>
      <c r="Q17" s="158"/>
      <c r="R17" s="158"/>
      <c r="S17" s="87" t="e">
        <f t="shared" si="0"/>
        <v>#DIV/0!</v>
      </c>
      <c r="T17" s="83" t="e">
        <f t="shared" si="1"/>
        <v>#DIV/0!</v>
      </c>
      <c r="U17" s="84" t="e">
        <f t="shared" si="2"/>
        <v>#DIV/0!</v>
      </c>
      <c r="V17" s="88" t="e">
        <f t="shared" si="3"/>
        <v>#DIV/0!</v>
      </c>
      <c r="W17" s="89" t="e">
        <f t="shared" si="4"/>
        <v>#DIV/0!</v>
      </c>
      <c r="X17" s="83" t="e">
        <f t="shared" si="5"/>
        <v>#DIV/0!</v>
      </c>
      <c r="Y17" s="171"/>
      <c r="Z17" s="172"/>
      <c r="AA17" s="173"/>
      <c r="AB17" s="170"/>
      <c r="AC17" s="178"/>
      <c r="AD17" s="161"/>
      <c r="AE17" s="173"/>
      <c r="AF17" s="180"/>
      <c r="AG17" s="83"/>
      <c r="AH17" s="83"/>
      <c r="AI17" s="83"/>
      <c r="AJ17" s="83"/>
      <c r="AK17" s="83"/>
      <c r="AL17" s="83"/>
      <c r="AM17" s="83"/>
      <c r="AN17" s="83"/>
      <c r="AO17" s="83"/>
      <c r="AP17" s="84"/>
    </row>
    <row r="18" spans="1:42" ht="12.75" customHeight="1" x14ac:dyDescent="0.2">
      <c r="A18" s="174">
        <v>15</v>
      </c>
      <c r="B18" s="174" t="s">
        <v>53</v>
      </c>
      <c r="C18" s="73">
        <v>41851</v>
      </c>
      <c r="D18" s="74" t="s">
        <v>57</v>
      </c>
      <c r="E18" s="75">
        <v>0</v>
      </c>
      <c r="F18" s="72"/>
      <c r="G18" s="155">
        <v>20.5</v>
      </c>
      <c r="H18" s="156">
        <v>1.32</v>
      </c>
      <c r="I18" s="157">
        <v>4.7149999999999999</v>
      </c>
      <c r="J18" s="157">
        <v>20.43</v>
      </c>
      <c r="K18" s="156">
        <v>1</v>
      </c>
      <c r="L18" s="156">
        <v>0.41</v>
      </c>
      <c r="M18" s="157">
        <v>0.23400000000000001</v>
      </c>
      <c r="N18" s="157">
        <v>7.7110000000000003</v>
      </c>
      <c r="O18" s="158"/>
      <c r="P18" s="158"/>
      <c r="Q18" s="158"/>
      <c r="R18" s="158"/>
      <c r="S18" s="87">
        <f t="shared" si="0"/>
        <v>15.530303030303029</v>
      </c>
      <c r="T18" s="83">
        <f t="shared" si="1"/>
        <v>0.23078805677924621</v>
      </c>
      <c r="U18" s="84">
        <f t="shared" si="2"/>
        <v>96.327449999999999</v>
      </c>
      <c r="V18" s="88">
        <f t="shared" si="3"/>
        <v>21.428571428571423</v>
      </c>
      <c r="W18" s="89">
        <f t="shared" si="4"/>
        <v>0.35230757134994889</v>
      </c>
      <c r="X18" s="83">
        <f t="shared" si="5"/>
        <v>56.993838999999994</v>
      </c>
      <c r="Y18" s="171"/>
      <c r="Z18" s="172"/>
      <c r="AA18" s="173"/>
      <c r="AB18" s="170"/>
      <c r="AC18" s="178"/>
      <c r="AD18" s="161"/>
      <c r="AE18" s="173"/>
      <c r="AF18" s="180"/>
      <c r="AG18" s="83"/>
      <c r="AH18" s="83"/>
      <c r="AI18" s="83"/>
      <c r="AJ18" s="83"/>
      <c r="AK18" s="83"/>
      <c r="AL18" s="83"/>
      <c r="AM18" s="83"/>
      <c r="AN18" s="83"/>
      <c r="AO18" s="83"/>
      <c r="AP18" s="84"/>
    </row>
    <row r="19" spans="1:42" ht="12.75" customHeight="1" x14ac:dyDescent="0.2">
      <c r="A19" s="174">
        <v>16</v>
      </c>
      <c r="B19" s="174" t="s">
        <v>58</v>
      </c>
      <c r="C19" s="73">
        <v>41851</v>
      </c>
      <c r="D19" s="74" t="s">
        <v>57</v>
      </c>
      <c r="E19" s="75">
        <v>0</v>
      </c>
      <c r="F19" s="72"/>
      <c r="G19" s="155">
        <v>863.87</v>
      </c>
      <c r="H19" s="156">
        <v>8.67</v>
      </c>
      <c r="I19" s="157">
        <v>102.5</v>
      </c>
      <c r="J19" s="157">
        <v>164.6</v>
      </c>
      <c r="K19" s="156">
        <v>48</v>
      </c>
      <c r="L19" s="156">
        <v>1.84</v>
      </c>
      <c r="M19" s="157">
        <v>8.4149999999999991</v>
      </c>
      <c r="N19" s="157">
        <v>19.63</v>
      </c>
      <c r="O19" s="158"/>
      <c r="P19" s="158"/>
      <c r="Q19" s="158"/>
      <c r="R19" s="158"/>
      <c r="S19" s="87">
        <f t="shared" si="0"/>
        <v>99.638985005767012</v>
      </c>
      <c r="T19" s="83">
        <f t="shared" si="1"/>
        <v>0.62272174969623328</v>
      </c>
      <c r="U19" s="84">
        <f t="shared" si="2"/>
        <v>16871.5</v>
      </c>
      <c r="V19" s="88">
        <f t="shared" si="3"/>
        <v>119.45387994143485</v>
      </c>
      <c r="W19" s="89">
        <f t="shared" si="4"/>
        <v>0.64899634407118723</v>
      </c>
      <c r="X19" s="83">
        <f t="shared" si="5"/>
        <v>13639.502450000002</v>
      </c>
      <c r="Y19" s="171"/>
      <c r="Z19" s="172"/>
      <c r="AA19" s="173"/>
      <c r="AB19" s="170"/>
      <c r="AC19" s="178"/>
      <c r="AD19" s="161"/>
      <c r="AE19" s="173"/>
      <c r="AF19" s="180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1:42" ht="12.75" customHeight="1" x14ac:dyDescent="0.2">
      <c r="A20" s="174">
        <v>17</v>
      </c>
      <c r="B20" s="174" t="s">
        <v>61</v>
      </c>
      <c r="C20" s="42">
        <v>41851</v>
      </c>
      <c r="D20" s="44" t="s">
        <v>49</v>
      </c>
      <c r="E20" s="46">
        <v>3</v>
      </c>
      <c r="F20" t="s">
        <v>281</v>
      </c>
      <c r="G20" s="151">
        <v>5</v>
      </c>
      <c r="H20" s="152">
        <v>1.58</v>
      </c>
      <c r="I20" s="153">
        <v>1.64</v>
      </c>
      <c r="J20" s="153">
        <v>40.19</v>
      </c>
      <c r="K20" s="152">
        <v>0.1</v>
      </c>
      <c r="L20" s="152">
        <v>0.1</v>
      </c>
      <c r="M20" s="153">
        <v>0.312</v>
      </c>
      <c r="N20" s="153">
        <v>3.419</v>
      </c>
      <c r="O20" s="83"/>
      <c r="P20" s="83"/>
      <c r="Q20" s="83"/>
      <c r="R20" s="83"/>
      <c r="S20" s="87">
        <f t="shared" si="0"/>
        <v>3.1645569620253164</v>
      </c>
      <c r="T20" s="83">
        <f t="shared" si="1"/>
        <v>4.0806170689226179E-2</v>
      </c>
      <c r="U20" s="84">
        <f t="shared" si="2"/>
        <v>65.911599999999993</v>
      </c>
      <c r="V20" s="88">
        <f t="shared" si="3"/>
        <v>3.310810810810811</v>
      </c>
      <c r="W20" s="89">
        <f t="shared" si="4"/>
        <v>3.6115417040602643E-2</v>
      </c>
      <c r="X20" s="83">
        <f t="shared" si="5"/>
        <v>48.831887999999999</v>
      </c>
      <c r="Y20" s="171"/>
      <c r="Z20" s="172"/>
      <c r="AA20" s="173"/>
      <c r="AB20" s="170"/>
      <c r="AC20" s="178"/>
      <c r="AD20" s="161"/>
      <c r="AE20" s="173"/>
      <c r="AF20" s="180"/>
      <c r="AG20" s="83"/>
      <c r="AH20" s="83"/>
      <c r="AI20" s="83"/>
      <c r="AJ20" s="83"/>
      <c r="AK20" s="83"/>
      <c r="AL20" s="83"/>
      <c r="AM20" s="83"/>
      <c r="AN20" s="83"/>
      <c r="AO20" s="83"/>
      <c r="AP20" s="84"/>
    </row>
    <row r="21" spans="1:42" ht="12.75" customHeight="1" x14ac:dyDescent="0.2">
      <c r="A21" s="174">
        <v>18</v>
      </c>
      <c r="B21" s="174" t="s">
        <v>112</v>
      </c>
      <c r="C21" s="73">
        <v>41859</v>
      </c>
      <c r="D21" s="74" t="s">
        <v>43</v>
      </c>
      <c r="E21" s="75">
        <v>1</v>
      </c>
      <c r="F21" s="72" t="s">
        <v>288</v>
      </c>
      <c r="G21" s="155">
        <v>8.5</v>
      </c>
      <c r="H21" s="156">
        <v>2.17</v>
      </c>
      <c r="I21" s="157">
        <v>2.3279999999999998</v>
      </c>
      <c r="J21" s="157">
        <v>96.15</v>
      </c>
      <c r="K21" s="156">
        <v>1.5</v>
      </c>
      <c r="L21" s="156">
        <v>0.23</v>
      </c>
      <c r="M21" s="157">
        <v>0.17799999999999999</v>
      </c>
      <c r="N21" s="157">
        <v>3.399</v>
      </c>
      <c r="O21" s="158"/>
      <c r="P21" s="158"/>
      <c r="Q21" s="158"/>
      <c r="R21" s="158"/>
      <c r="S21" s="87">
        <f t="shared" si="0"/>
        <v>3.9170506912442398</v>
      </c>
      <c r="T21" s="83">
        <f t="shared" si="1"/>
        <v>2.4212168486739467E-2</v>
      </c>
      <c r="U21" s="84">
        <f t="shared" si="2"/>
        <v>223.8372</v>
      </c>
      <c r="V21" s="88">
        <f t="shared" si="3"/>
        <v>3.6082474226804124</v>
      </c>
      <c r="W21" s="89">
        <f t="shared" si="4"/>
        <v>2.318034306907742E-2</v>
      </c>
      <c r="X21" s="83">
        <f t="shared" si="5"/>
        <v>199.41464999999999</v>
      </c>
      <c r="Y21" s="171"/>
      <c r="Z21" s="172"/>
      <c r="AA21" s="173"/>
      <c r="AB21" s="170"/>
      <c r="AC21" s="178"/>
      <c r="AD21" s="161"/>
      <c r="AE21" s="173"/>
      <c r="AF21" s="180"/>
      <c r="AG21" s="83"/>
      <c r="AH21" s="83"/>
      <c r="AI21" s="83"/>
      <c r="AJ21" s="83"/>
      <c r="AK21" s="83"/>
      <c r="AL21" s="83"/>
      <c r="AM21" s="83"/>
      <c r="AN21" s="83"/>
      <c r="AO21" s="83"/>
      <c r="AP21" s="84"/>
    </row>
    <row r="22" spans="1:42" ht="12.75" customHeight="1" x14ac:dyDescent="0.2">
      <c r="A22" s="174">
        <v>19</v>
      </c>
      <c r="B22" s="174" t="s">
        <v>66</v>
      </c>
      <c r="C22" s="42">
        <v>41852</v>
      </c>
      <c r="D22" s="44" t="s">
        <v>44</v>
      </c>
      <c r="E22" s="46">
        <v>1</v>
      </c>
      <c r="F22" t="s">
        <v>281</v>
      </c>
      <c r="G22" s="151">
        <v>2.5</v>
      </c>
      <c r="H22" s="152">
        <v>0.95</v>
      </c>
      <c r="I22" s="153">
        <v>0.59399999999999997</v>
      </c>
      <c r="J22" s="153">
        <v>23.04</v>
      </c>
      <c r="K22" s="152">
        <v>0.1</v>
      </c>
      <c r="L22" s="152">
        <v>1.08</v>
      </c>
      <c r="M22" s="153">
        <v>6.5000000000000002E-2</v>
      </c>
      <c r="N22" s="153">
        <v>20.87</v>
      </c>
      <c r="O22" s="83"/>
      <c r="P22" s="83"/>
      <c r="Q22" s="83"/>
      <c r="R22" s="83"/>
      <c r="S22" s="87">
        <f t="shared" si="0"/>
        <v>2.6315789473684212</v>
      </c>
      <c r="T22" s="83">
        <f t="shared" si="1"/>
        <v>2.5781249999999999E-2</v>
      </c>
      <c r="U22" s="84">
        <f t="shared" si="2"/>
        <v>13.68576</v>
      </c>
      <c r="V22" s="88">
        <f t="shared" si="3"/>
        <v>-18.461538461538446</v>
      </c>
      <c r="W22" s="89">
        <f t="shared" si="4"/>
        <v>0.24377880184331813</v>
      </c>
      <c r="X22" s="83">
        <f t="shared" si="5"/>
        <v>1.1479299999999988</v>
      </c>
      <c r="Y22" s="171"/>
      <c r="Z22" s="172"/>
      <c r="AA22" s="173"/>
      <c r="AB22" s="170"/>
      <c r="AC22" s="178"/>
      <c r="AD22" s="161"/>
      <c r="AE22" s="173"/>
      <c r="AF22" s="180"/>
      <c r="AG22" s="83"/>
      <c r="AH22" s="83"/>
      <c r="AI22" s="83"/>
      <c r="AJ22" s="83"/>
      <c r="AK22" s="83"/>
      <c r="AL22" s="83"/>
      <c r="AM22" s="83"/>
      <c r="AN22" s="83"/>
      <c r="AO22" s="83"/>
      <c r="AP22" s="84"/>
    </row>
    <row r="23" spans="1:42" ht="12.75" customHeight="1" x14ac:dyDescent="0.2">
      <c r="A23" s="174">
        <v>20</v>
      </c>
      <c r="B23" s="174" t="s">
        <v>65</v>
      </c>
      <c r="C23" s="42">
        <v>41852</v>
      </c>
      <c r="D23" s="44" t="s">
        <v>42</v>
      </c>
      <c r="E23" s="46">
        <v>3</v>
      </c>
      <c r="F23" t="s">
        <v>281</v>
      </c>
      <c r="G23" s="151">
        <v>2</v>
      </c>
      <c r="H23" s="152">
        <v>1.32</v>
      </c>
      <c r="I23" s="153">
        <v>0.63800000000000001</v>
      </c>
      <c r="J23" s="153">
        <v>31.33</v>
      </c>
      <c r="K23" s="152">
        <v>0.1</v>
      </c>
      <c r="L23" s="152">
        <v>0.91</v>
      </c>
      <c r="M23" s="153">
        <v>0</v>
      </c>
      <c r="N23" s="153">
        <v>20.079999999999998</v>
      </c>
      <c r="O23" s="153"/>
      <c r="P23" s="83"/>
      <c r="Q23" s="83"/>
      <c r="R23" s="83"/>
      <c r="S23" s="87">
        <f t="shared" si="0"/>
        <v>1.5151515151515151</v>
      </c>
      <c r="T23" s="83">
        <f t="shared" si="1"/>
        <v>2.036386849664858E-2</v>
      </c>
      <c r="U23" s="84">
        <f t="shared" si="2"/>
        <v>19.988539999999997</v>
      </c>
      <c r="V23" s="88">
        <f t="shared" si="3"/>
        <v>4.6341463414634143</v>
      </c>
      <c r="W23" s="89">
        <f t="shared" si="4"/>
        <v>5.6711111111111115E-2</v>
      </c>
      <c r="X23" s="83">
        <f t="shared" si="5"/>
        <v>7.1775000000000002</v>
      </c>
      <c r="Y23" s="171"/>
      <c r="Z23" s="172"/>
      <c r="AA23" s="173"/>
      <c r="AB23" s="170"/>
      <c r="AC23" s="178"/>
      <c r="AD23" s="161"/>
      <c r="AE23" s="173"/>
      <c r="AF23" s="180"/>
      <c r="AG23" s="83"/>
      <c r="AH23" s="83"/>
      <c r="AI23" s="83"/>
      <c r="AJ23" s="83"/>
      <c r="AK23" s="83"/>
      <c r="AL23" s="83"/>
      <c r="AM23" s="83"/>
      <c r="AN23" s="83"/>
      <c r="AO23" s="83"/>
      <c r="AP23" s="84"/>
    </row>
    <row r="24" spans="1:42" s="72" customFormat="1" ht="12.75" customHeight="1" x14ac:dyDescent="0.2">
      <c r="A24" s="174">
        <v>21</v>
      </c>
      <c r="B24" s="174" t="s">
        <v>67</v>
      </c>
      <c r="C24" s="42">
        <v>41852</v>
      </c>
      <c r="D24" s="44" t="s">
        <v>43</v>
      </c>
      <c r="E24" s="46">
        <v>1</v>
      </c>
      <c r="F24" t="s">
        <v>281</v>
      </c>
      <c r="G24" s="151">
        <v>2</v>
      </c>
      <c r="H24" s="152">
        <v>1.31</v>
      </c>
      <c r="I24" s="153">
        <v>0.54800000000000004</v>
      </c>
      <c r="J24" s="153">
        <v>28.59</v>
      </c>
      <c r="K24" s="152">
        <v>2</v>
      </c>
      <c r="L24" s="152">
        <v>1.01</v>
      </c>
      <c r="M24" s="153">
        <v>0</v>
      </c>
      <c r="N24" s="153">
        <v>24.39</v>
      </c>
      <c r="O24" s="83"/>
      <c r="P24" s="83"/>
      <c r="Q24" s="83"/>
      <c r="R24" s="83"/>
      <c r="S24" s="87">
        <f t="shared" si="0"/>
        <v>1.5267175572519083</v>
      </c>
      <c r="T24" s="83">
        <f t="shared" si="1"/>
        <v>1.9167541098286115E-2</v>
      </c>
      <c r="U24" s="84">
        <f t="shared" si="2"/>
        <v>15.667320000000002</v>
      </c>
      <c r="V24" s="88">
        <f t="shared" si="3"/>
        <v>0</v>
      </c>
      <c r="W24" s="89">
        <f t="shared" si="4"/>
        <v>0.1304761904761905</v>
      </c>
      <c r="X24" s="83">
        <f t="shared" si="5"/>
        <v>2.3015999999999996</v>
      </c>
      <c r="Y24" s="171"/>
      <c r="Z24" s="172"/>
      <c r="AA24" s="173"/>
      <c r="AB24" s="170"/>
      <c r="AC24" s="178"/>
      <c r="AD24" s="161"/>
      <c r="AE24" s="173"/>
      <c r="AF24" s="180"/>
      <c r="AG24" s="158"/>
      <c r="AH24" s="158"/>
      <c r="AI24" s="158"/>
      <c r="AJ24" s="158"/>
      <c r="AK24" s="158"/>
      <c r="AL24" s="158"/>
      <c r="AM24" s="158"/>
      <c r="AN24" s="158"/>
      <c r="AO24" s="158"/>
      <c r="AP24" s="164"/>
    </row>
    <row r="25" spans="1:42" s="72" customFormat="1" ht="12.75" customHeight="1" x14ac:dyDescent="0.2">
      <c r="A25" s="174">
        <v>22</v>
      </c>
      <c r="B25" s="174" t="s">
        <v>68</v>
      </c>
      <c r="C25" s="42">
        <v>41852</v>
      </c>
      <c r="D25" s="44" t="s">
        <v>48</v>
      </c>
      <c r="E25" s="46">
        <v>3</v>
      </c>
      <c r="F25" t="s">
        <v>281</v>
      </c>
      <c r="G25" s="151">
        <v>3.5</v>
      </c>
      <c r="H25" s="152">
        <v>1.1299999999999999</v>
      </c>
      <c r="I25" s="153">
        <v>0.51400000000000001</v>
      </c>
      <c r="J25" s="153">
        <v>29.15</v>
      </c>
      <c r="K25" s="152">
        <v>0.1</v>
      </c>
      <c r="L25" s="152">
        <v>0.91</v>
      </c>
      <c r="M25" s="153">
        <v>0.159</v>
      </c>
      <c r="N25" s="153">
        <v>21.55</v>
      </c>
      <c r="O25" s="83"/>
      <c r="P25" s="83"/>
      <c r="Q25" s="83"/>
      <c r="R25" s="83"/>
      <c r="S25" s="87">
        <f t="shared" si="0"/>
        <v>3.0973451327433632</v>
      </c>
      <c r="T25" s="83">
        <f t="shared" si="1"/>
        <v>1.763293310463122E-2</v>
      </c>
      <c r="U25" s="84">
        <f t="shared" si="2"/>
        <v>14.9831</v>
      </c>
      <c r="V25" s="88">
        <f t="shared" si="3"/>
        <v>15.454545454545464</v>
      </c>
      <c r="W25" s="89">
        <f t="shared" si="4"/>
        <v>4.6710526315789487E-2</v>
      </c>
      <c r="X25" s="83">
        <f t="shared" si="5"/>
        <v>2.6979999999999991</v>
      </c>
      <c r="Y25" s="171"/>
      <c r="Z25" s="172"/>
      <c r="AA25" s="173"/>
      <c r="AB25" s="170"/>
      <c r="AC25" s="178"/>
      <c r="AD25" s="161"/>
      <c r="AE25" s="173"/>
      <c r="AF25" s="180"/>
      <c r="AG25" s="158"/>
      <c r="AH25" s="158"/>
      <c r="AI25" s="158"/>
      <c r="AJ25" s="158"/>
      <c r="AK25" s="158"/>
      <c r="AL25" s="158"/>
      <c r="AM25" s="158"/>
      <c r="AN25" s="158"/>
      <c r="AO25" s="158"/>
      <c r="AP25" s="164"/>
    </row>
    <row r="26" spans="1:42" ht="12.75" customHeight="1" x14ac:dyDescent="0.2">
      <c r="A26" s="174">
        <v>23</v>
      </c>
      <c r="B26" s="174" t="s">
        <v>69</v>
      </c>
      <c r="C26" s="42">
        <v>41852</v>
      </c>
      <c r="D26" s="44" t="s">
        <v>49</v>
      </c>
      <c r="E26" s="46">
        <v>3</v>
      </c>
      <c r="F26" t="s">
        <v>281</v>
      </c>
      <c r="G26" s="151">
        <v>0.1</v>
      </c>
      <c r="H26" s="152">
        <v>1.04</v>
      </c>
      <c r="I26" s="153">
        <v>0.497</v>
      </c>
      <c r="J26" s="153">
        <v>21.55</v>
      </c>
      <c r="K26" s="152">
        <v>0.1</v>
      </c>
      <c r="L26" s="152">
        <v>0.65</v>
      </c>
      <c r="M26" s="153">
        <v>0</v>
      </c>
      <c r="N26" s="153">
        <v>14.48</v>
      </c>
      <c r="O26" s="83"/>
      <c r="P26" s="83"/>
      <c r="Q26" s="83"/>
      <c r="R26" s="83"/>
      <c r="S26" s="87">
        <f t="shared" si="0"/>
        <v>9.6153846153846159E-2</v>
      </c>
      <c r="T26" s="83">
        <f t="shared" si="1"/>
        <v>2.3062645011600928E-2</v>
      </c>
      <c r="U26" s="84">
        <f t="shared" si="2"/>
        <v>10.71035</v>
      </c>
      <c r="V26" s="88">
        <f t="shared" si="3"/>
        <v>0</v>
      </c>
      <c r="W26" s="89">
        <f t="shared" si="4"/>
        <v>7.029702970297029E-2</v>
      </c>
      <c r="X26" s="83">
        <f t="shared" si="5"/>
        <v>3.5137900000000002</v>
      </c>
      <c r="Y26" s="171"/>
      <c r="Z26" s="172"/>
      <c r="AA26" s="173"/>
      <c r="AB26" s="170"/>
      <c r="AC26" s="178"/>
      <c r="AD26" s="161"/>
      <c r="AE26" s="173"/>
      <c r="AF26" s="180"/>
      <c r="AG26" s="83"/>
      <c r="AH26" s="83"/>
      <c r="AI26" s="83"/>
      <c r="AJ26" s="83"/>
      <c r="AK26" s="83"/>
      <c r="AL26" s="83"/>
      <c r="AM26" s="83"/>
      <c r="AN26" s="83"/>
      <c r="AO26" s="83"/>
      <c r="AP26" s="84"/>
    </row>
    <row r="27" spans="1:42" ht="12.75" customHeight="1" x14ac:dyDescent="0.2">
      <c r="A27" s="174">
        <v>24</v>
      </c>
      <c r="B27" s="174" t="s">
        <v>77</v>
      </c>
      <c r="C27" s="42">
        <v>41855</v>
      </c>
      <c r="D27" s="44" t="s">
        <v>57</v>
      </c>
      <c r="E27" s="46">
        <v>0</v>
      </c>
      <c r="G27" s="151">
        <v>1797.63</v>
      </c>
      <c r="H27" s="152">
        <v>13.11</v>
      </c>
      <c r="I27" s="153">
        <v>236.4</v>
      </c>
      <c r="J27" s="153">
        <v>278.39999999999998</v>
      </c>
      <c r="K27" s="152">
        <v>41</v>
      </c>
      <c r="L27" s="152">
        <v>1.32</v>
      </c>
      <c r="M27" s="153">
        <v>3.294</v>
      </c>
      <c r="N27" s="153">
        <v>9.093</v>
      </c>
      <c r="O27" s="83"/>
      <c r="P27" s="83"/>
      <c r="Q27" s="83"/>
      <c r="R27" s="83"/>
      <c r="S27" s="87">
        <f t="shared" si="0"/>
        <v>137.11899313501146</v>
      </c>
      <c r="T27" s="83">
        <f t="shared" si="1"/>
        <v>0.84913793103448287</v>
      </c>
      <c r="U27" s="84">
        <f t="shared" si="2"/>
        <v>65813.759999999995</v>
      </c>
      <c r="V27" s="88">
        <f t="shared" si="3"/>
        <v>148.99321458863446</v>
      </c>
      <c r="W27" s="89">
        <f t="shared" si="4"/>
        <v>0.86557720371174918</v>
      </c>
      <c r="X27" s="83">
        <f t="shared" si="5"/>
        <v>62777.077541999992</v>
      </c>
      <c r="Y27" s="171"/>
      <c r="Z27" s="172"/>
      <c r="AA27" s="173">
        <v>631.5</v>
      </c>
      <c r="AB27" s="170">
        <v>361.5</v>
      </c>
      <c r="AC27" s="178"/>
      <c r="AD27" s="161"/>
      <c r="AE27" s="173">
        <v>1.66</v>
      </c>
      <c r="AF27" s="180">
        <v>12.64</v>
      </c>
      <c r="AG27" s="83"/>
      <c r="AH27" s="83"/>
      <c r="AI27" s="83"/>
      <c r="AJ27" s="83"/>
      <c r="AK27" s="83"/>
      <c r="AL27" s="83"/>
      <c r="AM27" s="83"/>
      <c r="AN27" s="83"/>
      <c r="AO27" s="83"/>
      <c r="AP27" s="84"/>
    </row>
    <row r="28" spans="1:42" ht="12.75" customHeight="1" x14ac:dyDescent="0.2">
      <c r="A28" s="174">
        <v>25</v>
      </c>
      <c r="B28" s="174" t="s">
        <v>77</v>
      </c>
      <c r="C28" s="73">
        <v>41859</v>
      </c>
      <c r="D28" s="74" t="s">
        <v>43</v>
      </c>
      <c r="E28" s="75">
        <v>1</v>
      </c>
      <c r="F28" s="72" t="s">
        <v>288</v>
      </c>
      <c r="G28" s="155">
        <v>5</v>
      </c>
      <c r="H28" s="156">
        <v>1.1399999999999999</v>
      </c>
      <c r="I28" s="157">
        <v>0.33200000000000002</v>
      </c>
      <c r="J28" s="157">
        <v>9.9510000000000005</v>
      </c>
      <c r="K28" s="156">
        <v>1.5</v>
      </c>
      <c r="L28" s="156">
        <v>1.02</v>
      </c>
      <c r="M28" s="157">
        <v>3.3000000000000002E-2</v>
      </c>
      <c r="N28" s="157">
        <v>3.88</v>
      </c>
      <c r="O28" s="158"/>
      <c r="P28" s="158"/>
      <c r="Q28" s="158"/>
      <c r="R28" s="158"/>
      <c r="S28" s="87">
        <f t="shared" si="0"/>
        <v>4.3859649122807021</v>
      </c>
      <c r="T28" s="83">
        <f t="shared" si="1"/>
        <v>3.3363481057180185E-2</v>
      </c>
      <c r="U28" s="84">
        <f t="shared" si="2"/>
        <v>3.3037320000000001</v>
      </c>
      <c r="V28" s="88">
        <f t="shared" si="3"/>
        <v>29.166666666666696</v>
      </c>
      <c r="W28" s="89">
        <f t="shared" si="4"/>
        <v>4.9250535331905786E-2</v>
      </c>
      <c r="X28" s="83">
        <f t="shared" si="5"/>
        <v>1.8152290000000006</v>
      </c>
      <c r="Y28" s="171"/>
      <c r="Z28" s="172"/>
      <c r="AA28" s="173">
        <v>0.41499999999999998</v>
      </c>
      <c r="AB28" s="170">
        <v>6.38</v>
      </c>
      <c r="AC28" s="178"/>
      <c r="AD28" s="161"/>
      <c r="AE28" s="173">
        <v>1.331</v>
      </c>
      <c r="AF28" s="180">
        <v>6.234</v>
      </c>
      <c r="AG28" s="83"/>
      <c r="AH28" s="83"/>
      <c r="AI28" s="83"/>
      <c r="AJ28" s="83"/>
      <c r="AK28" s="83"/>
      <c r="AL28" s="83"/>
      <c r="AM28" s="83"/>
      <c r="AN28" s="83"/>
      <c r="AO28" s="83"/>
      <c r="AP28" s="84"/>
    </row>
    <row r="29" spans="1:42" ht="12.75" customHeight="1" x14ac:dyDescent="0.2">
      <c r="A29" s="174">
        <v>26</v>
      </c>
      <c r="B29" s="174" t="s">
        <v>244</v>
      </c>
      <c r="C29" s="42">
        <v>41896</v>
      </c>
      <c r="D29" s="44" t="s">
        <v>42</v>
      </c>
      <c r="E29" s="46">
        <v>3</v>
      </c>
      <c r="F29" t="s">
        <v>284</v>
      </c>
      <c r="G29" s="151">
        <v>1</v>
      </c>
      <c r="H29" s="152">
        <v>1.28</v>
      </c>
      <c r="I29" s="153">
        <v>0.35499999999999998</v>
      </c>
      <c r="J29" s="153">
        <v>14.72</v>
      </c>
      <c r="K29" s="152">
        <v>0.1</v>
      </c>
      <c r="L29" s="152">
        <v>1.05</v>
      </c>
      <c r="M29" s="153">
        <v>0.156</v>
      </c>
      <c r="N29" s="153">
        <v>8.8350000000000009</v>
      </c>
      <c r="O29" s="153">
        <f xml:space="preserve"> I29+0.035</f>
        <v>0.39</v>
      </c>
      <c r="P29" s="153">
        <f>J29+2.277</f>
        <v>16.997</v>
      </c>
      <c r="Q29" s="153">
        <f>M29+0.035</f>
        <v>0.191</v>
      </c>
      <c r="R29" s="153">
        <f>N29+2.277</f>
        <v>11.112000000000002</v>
      </c>
      <c r="S29" s="87">
        <f t="shared" si="0"/>
        <v>0.78125</v>
      </c>
      <c r="T29" s="83">
        <f t="shared" si="1"/>
        <v>2.4116847826086953E-2</v>
      </c>
      <c r="U29" s="84">
        <f t="shared" si="2"/>
        <v>5.2256</v>
      </c>
      <c r="V29" s="88">
        <f t="shared" si="3"/>
        <v>3.9130434782608701</v>
      </c>
      <c r="W29" s="89">
        <f t="shared" si="4"/>
        <v>3.3814783347493625E-2</v>
      </c>
      <c r="X29" s="83">
        <f t="shared" si="5"/>
        <v>1.1711149999999999</v>
      </c>
      <c r="Y29" s="171"/>
      <c r="Z29" s="172"/>
      <c r="AA29" s="173">
        <v>0.65400000000000003</v>
      </c>
      <c r="AB29" s="170">
        <v>8.577</v>
      </c>
      <c r="AC29" s="178"/>
      <c r="AD29" s="161"/>
      <c r="AE29" s="173">
        <v>0.27800000000000002</v>
      </c>
      <c r="AF29" s="180">
        <v>7.8179999999999996</v>
      </c>
      <c r="AG29" s="83"/>
      <c r="AH29" s="83"/>
      <c r="AI29" s="83"/>
      <c r="AJ29" s="83"/>
      <c r="AK29" s="83"/>
      <c r="AL29" s="83"/>
      <c r="AM29" s="83"/>
      <c r="AN29" s="83"/>
      <c r="AO29" s="83"/>
      <c r="AP29" s="84"/>
    </row>
    <row r="30" spans="1:42" ht="12.75" customHeight="1" x14ac:dyDescent="0.2">
      <c r="A30" s="174">
        <v>27</v>
      </c>
      <c r="B30" s="174" t="s">
        <v>246</v>
      </c>
      <c r="C30" s="42">
        <v>41896</v>
      </c>
      <c r="D30" s="44" t="s">
        <v>48</v>
      </c>
      <c r="E30" s="46">
        <v>3</v>
      </c>
      <c r="F30" t="s">
        <v>284</v>
      </c>
      <c r="G30" s="151">
        <v>1</v>
      </c>
      <c r="H30" s="152">
        <v>1.17</v>
      </c>
      <c r="I30" s="153">
        <v>0.52500000000000002</v>
      </c>
      <c r="J30" s="153">
        <v>15.58</v>
      </c>
      <c r="K30" s="152">
        <v>0.1</v>
      </c>
      <c r="L30" s="152">
        <v>0.92</v>
      </c>
      <c r="M30" s="153">
        <v>5.5E-2</v>
      </c>
      <c r="N30" s="153">
        <v>5.7030000000000003</v>
      </c>
      <c r="O30" s="153">
        <f xml:space="preserve"> I30+0.035</f>
        <v>0.56000000000000005</v>
      </c>
      <c r="P30" s="153">
        <f>J30+2.277</f>
        <v>17.856999999999999</v>
      </c>
      <c r="Q30" s="153">
        <f>M30+0.035</f>
        <v>0.09</v>
      </c>
      <c r="R30" s="153">
        <f>N30+2.277</f>
        <v>7.98</v>
      </c>
      <c r="S30" s="87">
        <f t="shared" si="0"/>
        <v>0.85470085470085477</v>
      </c>
      <c r="T30" s="83">
        <f t="shared" si="1"/>
        <v>3.3697047496790762E-2</v>
      </c>
      <c r="U30" s="84">
        <f t="shared" si="2"/>
        <v>8.1795000000000009</v>
      </c>
      <c r="V30" s="88">
        <f t="shared" si="3"/>
        <v>3.6000000000000019</v>
      </c>
      <c r="W30" s="89">
        <f t="shared" si="4"/>
        <v>4.7585299179912936E-2</v>
      </c>
      <c r="X30" s="83">
        <f t="shared" si="5"/>
        <v>4.6421900000000003</v>
      </c>
      <c r="Y30" s="171"/>
      <c r="Z30" s="172"/>
      <c r="AA30" s="173">
        <v>0.77200000000000002</v>
      </c>
      <c r="AB30" s="170">
        <v>7.4720000000000004</v>
      </c>
      <c r="AC30" s="178"/>
      <c r="AD30" s="161"/>
      <c r="AE30" s="173">
        <v>0.23599999999999999</v>
      </c>
      <c r="AF30" s="180">
        <v>5.2190000000000003</v>
      </c>
      <c r="AG30" s="83"/>
      <c r="AH30" s="83"/>
      <c r="AI30" s="83"/>
      <c r="AJ30" s="83"/>
      <c r="AK30" s="83"/>
      <c r="AL30" s="83"/>
      <c r="AM30" s="83"/>
      <c r="AN30" s="83"/>
      <c r="AO30" s="83"/>
      <c r="AP30" s="84"/>
    </row>
    <row r="31" spans="1:42" ht="12.75" customHeight="1" x14ac:dyDescent="0.2">
      <c r="A31" s="174">
        <v>28</v>
      </c>
      <c r="B31" s="174" t="s">
        <v>247</v>
      </c>
      <c r="C31" s="42">
        <v>41896</v>
      </c>
      <c r="D31" s="44" t="s">
        <v>49</v>
      </c>
      <c r="E31" s="46">
        <v>3</v>
      </c>
      <c r="F31" t="s">
        <v>284</v>
      </c>
      <c r="G31" s="151">
        <v>8</v>
      </c>
      <c r="H31" s="152">
        <v>1.26</v>
      </c>
      <c r="I31" s="153">
        <v>0.66900000000000004</v>
      </c>
      <c r="J31" s="153">
        <v>15.67</v>
      </c>
      <c r="K31" s="152">
        <v>6.5</v>
      </c>
      <c r="L31" s="152">
        <v>1.05</v>
      </c>
      <c r="M31" s="153">
        <v>0.17599999999999999</v>
      </c>
      <c r="N31" s="153">
        <v>8.2159999999999993</v>
      </c>
      <c r="O31" s="153">
        <f xml:space="preserve"> I31+0.035</f>
        <v>0.70400000000000007</v>
      </c>
      <c r="P31" s="153">
        <f>J31+2.277</f>
        <v>17.946999999999999</v>
      </c>
      <c r="Q31" s="153">
        <f>M31+0.035</f>
        <v>0.21099999999999999</v>
      </c>
      <c r="R31" s="153">
        <f>N31+2.277</f>
        <v>10.492999999999999</v>
      </c>
      <c r="S31" s="87">
        <f t="shared" si="0"/>
        <v>6.3492063492063489</v>
      </c>
      <c r="T31" s="83">
        <f t="shared" si="1"/>
        <v>4.2693044033184434E-2</v>
      </c>
      <c r="U31" s="84">
        <f t="shared" si="2"/>
        <v>10.483230000000001</v>
      </c>
      <c r="V31" s="88">
        <f t="shared" si="3"/>
        <v>7.1428571428571441</v>
      </c>
      <c r="W31" s="89">
        <f t="shared" si="4"/>
        <v>6.6138985779447282E-2</v>
      </c>
      <c r="X31" s="83">
        <f t="shared" si="5"/>
        <v>3.6748220000000003</v>
      </c>
      <c r="Y31" s="171"/>
      <c r="Z31" s="172"/>
      <c r="AA31" s="173">
        <v>0.85099999999999998</v>
      </c>
      <c r="AB31" s="170">
        <v>10.23</v>
      </c>
      <c r="AC31" s="178"/>
      <c r="AD31" s="161"/>
      <c r="AE31" s="173">
        <v>0.217</v>
      </c>
      <c r="AF31" s="180">
        <v>6.8659999999999997</v>
      </c>
      <c r="AG31" s="83"/>
      <c r="AH31" s="83"/>
      <c r="AI31" s="83"/>
      <c r="AJ31" s="83"/>
      <c r="AK31" s="83"/>
      <c r="AL31" s="83"/>
      <c r="AM31" s="83"/>
      <c r="AN31" s="83"/>
      <c r="AO31" s="83"/>
      <c r="AP31" s="84"/>
    </row>
    <row r="32" spans="1:42" ht="12.75" customHeight="1" x14ac:dyDescent="0.2">
      <c r="A32" s="174">
        <v>29</v>
      </c>
      <c r="B32" s="174" t="s">
        <v>248</v>
      </c>
      <c r="C32" s="42">
        <v>41896</v>
      </c>
      <c r="D32" s="44" t="s">
        <v>43</v>
      </c>
      <c r="E32" s="46">
        <v>1.5</v>
      </c>
      <c r="F32" t="s">
        <v>284</v>
      </c>
      <c r="G32" s="151">
        <v>4</v>
      </c>
      <c r="H32" s="152">
        <v>1.22</v>
      </c>
      <c r="I32" s="153">
        <v>0.37</v>
      </c>
      <c r="J32" s="153">
        <v>14.73</v>
      </c>
      <c r="K32" s="152">
        <v>0.1</v>
      </c>
      <c r="L32" s="152">
        <v>0.85</v>
      </c>
      <c r="M32" s="153">
        <v>5.7000000000000002E-2</v>
      </c>
      <c r="N32" s="153">
        <v>5.4009999999999998</v>
      </c>
      <c r="O32" s="153">
        <f xml:space="preserve"> I32+0.035</f>
        <v>0.40500000000000003</v>
      </c>
      <c r="P32" s="153">
        <f>J32+2.277</f>
        <v>17.007000000000001</v>
      </c>
      <c r="Q32" s="153">
        <f>M32+0.035</f>
        <v>9.1999999999999998E-2</v>
      </c>
      <c r="R32" s="153">
        <f>N32+2.277</f>
        <v>7.6779999999999999</v>
      </c>
      <c r="S32" s="87">
        <f t="shared" si="0"/>
        <v>3.278688524590164</v>
      </c>
      <c r="T32" s="83">
        <f t="shared" si="1"/>
        <v>2.5118805159538356E-2</v>
      </c>
      <c r="U32" s="84">
        <f t="shared" si="2"/>
        <v>5.4500999999999999</v>
      </c>
      <c r="V32" s="88">
        <f t="shared" si="3"/>
        <v>10.54054054054054</v>
      </c>
      <c r="W32" s="89">
        <f t="shared" si="4"/>
        <v>3.3551291671133021E-2</v>
      </c>
      <c r="X32" s="83">
        <f t="shared" si="5"/>
        <v>2.9199770000000003</v>
      </c>
      <c r="Y32" s="171"/>
      <c r="Z32" s="172"/>
      <c r="AA32" s="173">
        <v>0.56899999999999995</v>
      </c>
      <c r="AB32" s="170">
        <v>7.899</v>
      </c>
      <c r="AC32" s="178"/>
      <c r="AD32" s="161"/>
      <c r="AE32" s="173">
        <v>0.76400000000000001</v>
      </c>
      <c r="AF32" s="180">
        <v>5.157</v>
      </c>
      <c r="AG32" s="83"/>
      <c r="AH32" s="83"/>
      <c r="AI32" s="83"/>
      <c r="AJ32" s="83"/>
      <c r="AK32" s="83"/>
      <c r="AL32" s="83"/>
      <c r="AM32" s="83"/>
      <c r="AN32" s="83"/>
      <c r="AO32" s="83"/>
      <c r="AP32" s="84"/>
    </row>
    <row r="33" spans="1:42" s="72" customFormat="1" ht="12.75" customHeight="1" x14ac:dyDescent="0.2">
      <c r="A33" s="174">
        <v>30</v>
      </c>
      <c r="B33" s="174" t="s">
        <v>249</v>
      </c>
      <c r="C33" s="73">
        <v>41896</v>
      </c>
      <c r="D33" s="74" t="s">
        <v>44</v>
      </c>
      <c r="E33" s="75">
        <v>1.5</v>
      </c>
      <c r="F33" s="72" t="s">
        <v>284</v>
      </c>
      <c r="G33" s="155">
        <v>4.5</v>
      </c>
      <c r="H33" s="156">
        <v>1.17</v>
      </c>
      <c r="I33" s="157">
        <v>0.442</v>
      </c>
      <c r="J33" s="157">
        <v>14.91</v>
      </c>
      <c r="K33" s="156">
        <v>1</v>
      </c>
      <c r="L33" s="156">
        <v>0.91</v>
      </c>
      <c r="M33" s="157">
        <v>6.3E-2</v>
      </c>
      <c r="N33" s="157">
        <v>5.4329999999999998</v>
      </c>
      <c r="O33" s="153"/>
      <c r="P33" s="153"/>
      <c r="Q33" s="153"/>
      <c r="R33" s="153"/>
      <c r="S33" s="87">
        <f t="shared" si="0"/>
        <v>3.8461538461538463</v>
      </c>
      <c r="T33" s="83">
        <f t="shared" si="1"/>
        <v>2.9644533869885983E-2</v>
      </c>
      <c r="U33" s="84">
        <f t="shared" si="2"/>
        <v>6.5902199999999995</v>
      </c>
      <c r="V33" s="88">
        <f t="shared" si="3"/>
        <v>13.461538461538467</v>
      </c>
      <c r="W33" s="89">
        <f t="shared" si="4"/>
        <v>3.9991558510077026E-2</v>
      </c>
      <c r="X33" s="83">
        <f t="shared" si="5"/>
        <v>3.5917829999999999</v>
      </c>
      <c r="Y33" s="171"/>
      <c r="Z33" s="172"/>
      <c r="AA33" s="173">
        <v>0.51700000000000002</v>
      </c>
      <c r="AB33" s="170">
        <v>8.8030000000000008</v>
      </c>
      <c r="AC33" s="178"/>
      <c r="AD33" s="161"/>
      <c r="AE33" s="173">
        <v>0.217</v>
      </c>
      <c r="AF33" s="180">
        <v>4.9130000000000003</v>
      </c>
      <c r="AG33" s="158"/>
      <c r="AH33" s="158"/>
      <c r="AI33" s="158"/>
      <c r="AJ33" s="158"/>
      <c r="AK33" s="158"/>
      <c r="AL33" s="158"/>
      <c r="AM33" s="158"/>
      <c r="AN33" s="158"/>
      <c r="AO33" s="158"/>
      <c r="AP33" s="164"/>
    </row>
    <row r="34" spans="1:42" s="72" customFormat="1" ht="12.75" customHeight="1" x14ac:dyDescent="0.2">
      <c r="A34" s="174">
        <v>31</v>
      </c>
      <c r="B34" s="174" t="s">
        <v>82</v>
      </c>
      <c r="C34" s="42">
        <v>41855</v>
      </c>
      <c r="D34" s="44" t="s">
        <v>57</v>
      </c>
      <c r="E34" s="46">
        <v>0</v>
      </c>
      <c r="F34" t="s">
        <v>282</v>
      </c>
      <c r="G34" s="151">
        <v>1218.49</v>
      </c>
      <c r="H34" s="152">
        <v>18.95</v>
      </c>
      <c r="I34" s="153">
        <v>226.4</v>
      </c>
      <c r="J34" s="153">
        <v>465.9</v>
      </c>
      <c r="K34" s="152">
        <v>26</v>
      </c>
      <c r="L34" s="152">
        <v>0.47</v>
      </c>
      <c r="M34" s="153">
        <v>2.1989999999999998</v>
      </c>
      <c r="N34" s="153">
        <v>2.6739999999999999</v>
      </c>
      <c r="O34" s="83"/>
      <c r="P34" s="83"/>
      <c r="Q34" s="83"/>
      <c r="R34" s="83"/>
      <c r="S34" s="87">
        <f t="shared" si="0"/>
        <v>64.30026385224275</v>
      </c>
      <c r="T34" s="83">
        <f t="shared" si="1"/>
        <v>0.48594118909637263</v>
      </c>
      <c r="U34" s="84">
        <f t="shared" si="2"/>
        <v>105479.76</v>
      </c>
      <c r="V34" s="88">
        <f t="shared" si="3"/>
        <v>64.528679653679646</v>
      </c>
      <c r="W34" s="89">
        <f t="shared" si="4"/>
        <v>0.483999171030987</v>
      </c>
      <c r="X34" s="83">
        <f t="shared" si="5"/>
        <v>103855.732426</v>
      </c>
      <c r="Y34" s="171"/>
      <c r="Z34" s="172"/>
      <c r="AA34" s="173">
        <v>121.8</v>
      </c>
      <c r="AB34" s="170">
        <v>76.47</v>
      </c>
      <c r="AC34" s="178"/>
      <c r="AD34" s="161"/>
      <c r="AE34" s="173">
        <v>0.871</v>
      </c>
      <c r="AF34" s="180">
        <v>1.7370000000000001</v>
      </c>
      <c r="AG34" s="158"/>
      <c r="AH34" s="158"/>
      <c r="AI34" s="158"/>
      <c r="AJ34" s="158"/>
      <c r="AK34" s="158"/>
      <c r="AL34" s="158"/>
      <c r="AM34" s="158"/>
      <c r="AN34" s="158"/>
      <c r="AO34" s="158"/>
      <c r="AP34" s="164"/>
    </row>
    <row r="35" spans="1:42" s="72" customFormat="1" ht="12.75" customHeight="1" x14ac:dyDescent="0.2">
      <c r="A35" s="174">
        <v>32</v>
      </c>
      <c r="B35" s="174" t="s">
        <v>111</v>
      </c>
      <c r="C35" s="73">
        <v>41859</v>
      </c>
      <c r="D35" s="74" t="s">
        <v>43</v>
      </c>
      <c r="E35" s="75">
        <v>1</v>
      </c>
      <c r="F35" s="72" t="s">
        <v>288</v>
      </c>
      <c r="G35" s="155">
        <v>8.5</v>
      </c>
      <c r="H35" s="156">
        <v>0.02</v>
      </c>
      <c r="I35" s="157">
        <v>0.21099999999999999</v>
      </c>
      <c r="J35" s="157">
        <v>2.9</v>
      </c>
      <c r="K35" s="156">
        <v>0.1</v>
      </c>
      <c r="L35" s="156">
        <v>7.0000000000000007E-2</v>
      </c>
      <c r="M35" s="157">
        <v>1.7000000000000001E-2</v>
      </c>
      <c r="N35" s="157">
        <v>2.1819999999999999</v>
      </c>
      <c r="O35" s="158"/>
      <c r="P35" s="158"/>
      <c r="Q35" s="158"/>
      <c r="R35" s="158"/>
      <c r="S35" s="87">
        <f t="shared" si="0"/>
        <v>425</v>
      </c>
      <c r="T35" s="83">
        <f t="shared" si="1"/>
        <v>7.2758620689655176E-2</v>
      </c>
      <c r="U35" s="84">
        <f t="shared" si="2"/>
        <v>0.61189999999999989</v>
      </c>
      <c r="V35" s="88">
        <f t="shared" si="3"/>
        <v>-168</v>
      </c>
      <c r="W35" s="89">
        <f t="shared" si="4"/>
        <v>0.27019498607242343</v>
      </c>
      <c r="X35" s="83">
        <f t="shared" si="5"/>
        <v>0.139292</v>
      </c>
      <c r="Y35" s="171"/>
      <c r="Z35" s="172"/>
      <c r="AA35" s="173">
        <v>0.38700000000000001</v>
      </c>
      <c r="AB35" s="170">
        <v>0.20200000000000001</v>
      </c>
      <c r="AC35" s="178"/>
      <c r="AD35" s="161"/>
      <c r="AE35" s="173">
        <v>0.125</v>
      </c>
      <c r="AF35" s="180">
        <v>-1.7789999999999999</v>
      </c>
      <c r="AG35" s="158"/>
      <c r="AH35" s="158"/>
      <c r="AI35" s="158"/>
      <c r="AJ35" s="158"/>
      <c r="AK35" s="158"/>
      <c r="AL35" s="158"/>
      <c r="AM35" s="158"/>
      <c r="AN35" s="158"/>
      <c r="AO35" s="158"/>
      <c r="AP35" s="164"/>
    </row>
    <row r="36" spans="1:42" s="72" customFormat="1" ht="12.75" customHeight="1" x14ac:dyDescent="0.2">
      <c r="A36" s="174">
        <v>33</v>
      </c>
      <c r="B36" s="174" t="s">
        <v>82</v>
      </c>
      <c r="C36" s="73">
        <v>41885</v>
      </c>
      <c r="D36" s="74" t="s">
        <v>57</v>
      </c>
      <c r="E36" s="75">
        <v>0</v>
      </c>
      <c r="F36" s="72" t="s">
        <v>283</v>
      </c>
      <c r="G36" s="155">
        <v>1715.33</v>
      </c>
      <c r="H36" s="156">
        <v>18.760000000000002</v>
      </c>
      <c r="I36" s="157">
        <v>290.89999999999998</v>
      </c>
      <c r="J36" s="157">
        <v>475.3</v>
      </c>
      <c r="K36" s="156">
        <v>240.11</v>
      </c>
      <c r="L36" s="156">
        <v>1.73</v>
      </c>
      <c r="M36" s="157">
        <v>18.86</v>
      </c>
      <c r="N36" s="157">
        <v>12.88</v>
      </c>
      <c r="O36" s="153"/>
      <c r="P36" s="153"/>
      <c r="Q36" s="153"/>
      <c r="R36" s="153"/>
      <c r="S36" s="87">
        <f t="shared" ref="S36:S68" si="6">G36/H36</f>
        <v>91.43550106609807</v>
      </c>
      <c r="T36" s="83">
        <f t="shared" ref="T36:T68" si="7">I36/J36</f>
        <v>0.61203450452345876</v>
      </c>
      <c r="U36" s="84">
        <f t="shared" ref="U36:U68" si="8">I36/(1/J36)</f>
        <v>138264.76999999999</v>
      </c>
      <c r="V36" s="88">
        <f t="shared" ref="V36:V68" si="9">(G36-K36)/(H36-L36)</f>
        <v>86.6247798003523</v>
      </c>
      <c r="W36" s="89">
        <f t="shared" ref="W36:W68" si="10">(I36-M36)/(J36-N36)</f>
        <v>0.58829635396392876</v>
      </c>
      <c r="X36" s="83">
        <f t="shared" ref="X36:X68" si="11">(I36-M36)/(1/(J36-N36))</f>
        <v>125796.73679999997</v>
      </c>
      <c r="Y36" s="171">
        <v>16998.169999999998</v>
      </c>
      <c r="Z36" s="172">
        <v>71.37</v>
      </c>
      <c r="AA36" s="173">
        <v>171.6</v>
      </c>
      <c r="AB36" s="170">
        <v>96.58</v>
      </c>
      <c r="AC36" s="178">
        <v>18.5</v>
      </c>
      <c r="AD36" s="161">
        <v>0.61</v>
      </c>
      <c r="AE36" s="173">
        <v>8.6310000000000002</v>
      </c>
      <c r="AF36" s="180">
        <v>3.7949999999999999</v>
      </c>
      <c r="AG36" s="158"/>
      <c r="AH36" s="158"/>
      <c r="AI36" s="158"/>
      <c r="AJ36" s="158"/>
      <c r="AK36" s="158"/>
      <c r="AL36" s="158"/>
      <c r="AM36" s="158"/>
      <c r="AN36" s="158"/>
      <c r="AO36" s="158"/>
      <c r="AP36" s="164"/>
    </row>
    <row r="37" spans="1:42" s="72" customFormat="1" ht="12.75" customHeight="1" x14ac:dyDescent="0.2">
      <c r="A37" s="174">
        <v>34</v>
      </c>
      <c r="B37" s="174" t="s">
        <v>96</v>
      </c>
      <c r="C37" s="42">
        <v>41856</v>
      </c>
      <c r="D37" s="44" t="s">
        <v>42</v>
      </c>
      <c r="E37" s="46">
        <v>3</v>
      </c>
      <c r="F37" t="s">
        <v>283</v>
      </c>
      <c r="G37" s="151">
        <v>1</v>
      </c>
      <c r="H37" s="152">
        <v>0.7</v>
      </c>
      <c r="I37" s="153">
        <v>0.30099999999999999</v>
      </c>
      <c r="J37" s="153">
        <v>15.9</v>
      </c>
      <c r="K37" s="152">
        <v>1.5</v>
      </c>
      <c r="L37" s="152">
        <v>0.5</v>
      </c>
      <c r="M37" s="153">
        <v>-8.2000000000000003E-2</v>
      </c>
      <c r="N37" s="153">
        <v>2.2149999999999999</v>
      </c>
      <c r="O37" s="83"/>
      <c r="P37" s="83"/>
      <c r="Q37" s="83"/>
      <c r="R37" s="83"/>
      <c r="S37" s="87">
        <f t="shared" si="6"/>
        <v>1.4285714285714286</v>
      </c>
      <c r="T37" s="83">
        <f t="shared" si="7"/>
        <v>1.8930817610062892E-2</v>
      </c>
      <c r="U37" s="84">
        <f t="shared" si="8"/>
        <v>4.7858999999999998</v>
      </c>
      <c r="V37" s="88">
        <f t="shared" si="9"/>
        <v>-2.5000000000000004</v>
      </c>
      <c r="W37" s="89">
        <f t="shared" si="10"/>
        <v>2.7986846912678113E-2</v>
      </c>
      <c r="X37" s="83">
        <f t="shared" si="11"/>
        <v>5.2413550000000004</v>
      </c>
      <c r="Y37" s="171"/>
      <c r="Z37" s="172"/>
      <c r="AA37" s="173"/>
      <c r="AB37" s="170"/>
      <c r="AC37" s="178"/>
      <c r="AD37" s="161"/>
      <c r="AE37" s="173"/>
      <c r="AF37" s="180"/>
      <c r="AG37" s="158"/>
      <c r="AH37" s="158"/>
      <c r="AI37" s="158"/>
      <c r="AJ37" s="158"/>
      <c r="AK37" s="158"/>
      <c r="AL37" s="158"/>
      <c r="AM37" s="158"/>
      <c r="AN37" s="158"/>
      <c r="AO37" s="158"/>
      <c r="AP37" s="164"/>
    </row>
    <row r="38" spans="1:42" s="72" customFormat="1" ht="12.75" customHeight="1" x14ac:dyDescent="0.2">
      <c r="A38" s="174">
        <v>35</v>
      </c>
      <c r="B38" s="174" t="s">
        <v>250</v>
      </c>
      <c r="C38" s="73">
        <v>41856</v>
      </c>
      <c r="D38" s="74" t="s">
        <v>48</v>
      </c>
      <c r="E38" s="75">
        <v>3</v>
      </c>
      <c r="F38" s="72" t="s">
        <v>283</v>
      </c>
      <c r="G38" s="155">
        <v>1</v>
      </c>
      <c r="H38" s="156">
        <v>2.0099999999999998</v>
      </c>
      <c r="I38" s="157">
        <v>1.39</v>
      </c>
      <c r="J38" s="157">
        <v>27.36</v>
      </c>
      <c r="K38" s="156">
        <v>0.1</v>
      </c>
      <c r="L38" s="156">
        <v>0.64</v>
      </c>
      <c r="M38" s="157">
        <v>0.16700000000000001</v>
      </c>
      <c r="N38" s="157">
        <v>5.3789999999999996</v>
      </c>
      <c r="O38" s="158" t="s">
        <v>307</v>
      </c>
      <c r="P38" s="158"/>
      <c r="Q38" s="158"/>
      <c r="R38" s="158"/>
      <c r="S38" s="87">
        <f t="shared" si="6"/>
        <v>0.49751243781094534</v>
      </c>
      <c r="T38" s="83">
        <f t="shared" si="7"/>
        <v>5.0804093567251463E-2</v>
      </c>
      <c r="U38" s="84">
        <f t="shared" si="8"/>
        <v>38.0304</v>
      </c>
      <c r="V38" s="88">
        <f t="shared" si="9"/>
        <v>0.65693430656934326</v>
      </c>
      <c r="W38" s="89">
        <f t="shared" si="10"/>
        <v>5.5638960920795219E-2</v>
      </c>
      <c r="X38" s="83">
        <f t="shared" si="11"/>
        <v>26.882763000000001</v>
      </c>
      <c r="Y38" s="171"/>
      <c r="Z38" s="172"/>
      <c r="AA38" s="173"/>
      <c r="AB38" s="170"/>
      <c r="AC38" s="178"/>
      <c r="AD38" s="161"/>
      <c r="AE38" s="173"/>
      <c r="AF38" s="180"/>
      <c r="AG38" s="158"/>
      <c r="AH38" s="158"/>
      <c r="AI38" s="158"/>
      <c r="AJ38" s="158"/>
      <c r="AK38" s="158"/>
      <c r="AL38" s="158"/>
      <c r="AM38" s="158"/>
      <c r="AN38" s="158"/>
      <c r="AO38" s="158"/>
      <c r="AP38" s="164"/>
    </row>
    <row r="39" spans="1:42" s="72" customFormat="1" ht="12.75" customHeight="1" x14ac:dyDescent="0.2">
      <c r="A39" s="174">
        <v>36</v>
      </c>
      <c r="B39" s="174" t="s">
        <v>251</v>
      </c>
      <c r="C39" s="73">
        <v>41856</v>
      </c>
      <c r="D39" s="74" t="s">
        <v>49</v>
      </c>
      <c r="E39" s="75">
        <v>3</v>
      </c>
      <c r="F39" s="72" t="s">
        <v>283</v>
      </c>
      <c r="G39" s="155">
        <v>2</v>
      </c>
      <c r="H39" s="156">
        <v>0.77</v>
      </c>
      <c r="I39" s="157">
        <v>1.0469999999999999</v>
      </c>
      <c r="J39" s="157">
        <v>9.2110000000000003</v>
      </c>
      <c r="K39" s="156">
        <v>1.5</v>
      </c>
      <c r="L39" s="156">
        <v>0.61</v>
      </c>
      <c r="M39" s="157">
        <v>0.104</v>
      </c>
      <c r="N39" s="157">
        <v>3.1139999999999999</v>
      </c>
      <c r="O39" s="158" t="s">
        <v>308</v>
      </c>
      <c r="P39" s="158"/>
      <c r="Q39" s="158"/>
      <c r="R39" s="158"/>
      <c r="S39" s="87">
        <f t="shared" si="6"/>
        <v>2.5974025974025974</v>
      </c>
      <c r="T39" s="83">
        <f t="shared" si="7"/>
        <v>0.11366843990880468</v>
      </c>
      <c r="U39" s="84">
        <f t="shared" si="8"/>
        <v>9.6439170000000001</v>
      </c>
      <c r="V39" s="88">
        <f t="shared" si="9"/>
        <v>3.1249999999999996</v>
      </c>
      <c r="W39" s="89">
        <f t="shared" si="10"/>
        <v>0.15466622929309495</v>
      </c>
      <c r="X39" s="83">
        <f t="shared" si="11"/>
        <v>5.7494709999999998</v>
      </c>
      <c r="Y39" s="171"/>
      <c r="Z39" s="172"/>
      <c r="AA39" s="173"/>
      <c r="AB39" s="170"/>
      <c r="AC39" s="178"/>
      <c r="AD39" s="161"/>
      <c r="AE39" s="173"/>
      <c r="AF39" s="180"/>
      <c r="AG39" s="158"/>
      <c r="AH39" s="158"/>
      <c r="AI39" s="158"/>
      <c r="AJ39" s="158"/>
      <c r="AK39" s="158"/>
      <c r="AL39" s="158"/>
      <c r="AM39" s="158"/>
      <c r="AN39" s="158"/>
      <c r="AO39" s="158"/>
      <c r="AP39" s="164"/>
    </row>
    <row r="40" spans="1:42" s="72" customFormat="1" ht="12.75" customHeight="1" x14ac:dyDescent="0.2">
      <c r="A40" s="174">
        <v>37</v>
      </c>
      <c r="B40" s="174" t="s">
        <v>96</v>
      </c>
      <c r="C40" s="42">
        <v>41912</v>
      </c>
      <c r="D40" s="44" t="s">
        <v>42</v>
      </c>
      <c r="E40" s="46">
        <v>3</v>
      </c>
      <c r="F40" t="s">
        <v>322</v>
      </c>
      <c r="G40" s="151">
        <v>2.5</v>
      </c>
      <c r="H40" s="152">
        <v>0.59</v>
      </c>
      <c r="I40" s="153">
        <v>0.38200000000000001</v>
      </c>
      <c r="J40" s="153">
        <v>19.98</v>
      </c>
      <c r="K40" s="152">
        <v>2.5</v>
      </c>
      <c r="L40" s="152">
        <v>0.31</v>
      </c>
      <c r="M40" s="153">
        <v>-0.11</v>
      </c>
      <c r="N40" s="153">
        <v>-0.434</v>
      </c>
      <c r="O40" s="153">
        <f xml:space="preserve"> I40+0.086</f>
        <v>0.46799999999999997</v>
      </c>
      <c r="P40" s="153">
        <f>J40+2.524</f>
        <v>22.504000000000001</v>
      </c>
      <c r="Q40" s="153">
        <f>M40+0.086</f>
        <v>-2.4000000000000007E-2</v>
      </c>
      <c r="R40" s="153">
        <f>N40+2.524</f>
        <v>2.09</v>
      </c>
      <c r="S40" s="87">
        <f t="shared" si="6"/>
        <v>4.2372881355932206</v>
      </c>
      <c r="T40" s="83">
        <f t="shared" si="7"/>
        <v>1.9119119119119118E-2</v>
      </c>
      <c r="U40" s="84">
        <f t="shared" si="8"/>
        <v>7.6323600000000011</v>
      </c>
      <c r="V40" s="88">
        <f t="shared" si="9"/>
        <v>0</v>
      </c>
      <c r="W40" s="89">
        <f t="shared" si="10"/>
        <v>2.4101107083374151E-2</v>
      </c>
      <c r="X40" s="83">
        <f t="shared" si="11"/>
        <v>10.043688000000001</v>
      </c>
      <c r="Y40" s="171"/>
      <c r="Z40" s="172"/>
      <c r="AA40" s="173"/>
      <c r="AB40" s="170"/>
      <c r="AC40" s="178"/>
      <c r="AD40" s="161"/>
      <c r="AE40" s="173"/>
      <c r="AF40" s="180"/>
      <c r="AG40" s="158"/>
      <c r="AH40" s="158"/>
      <c r="AI40" s="158"/>
      <c r="AJ40" s="158"/>
      <c r="AK40" s="158"/>
      <c r="AL40" s="158"/>
      <c r="AM40" s="158"/>
      <c r="AN40" s="158"/>
      <c r="AO40" s="158"/>
      <c r="AP40" s="164"/>
    </row>
    <row r="41" spans="1:42" s="72" customFormat="1" ht="12.75" customHeight="1" x14ac:dyDescent="0.2">
      <c r="A41" s="174">
        <v>38</v>
      </c>
      <c r="B41" s="174" t="s">
        <v>104</v>
      </c>
      <c r="C41" s="42">
        <v>41856</v>
      </c>
      <c r="D41" s="44" t="s">
        <v>50</v>
      </c>
      <c r="E41" s="46">
        <v>3</v>
      </c>
      <c r="F41" t="s">
        <v>285</v>
      </c>
      <c r="G41" s="151">
        <v>1</v>
      </c>
      <c r="H41" s="152">
        <v>0.56000000000000005</v>
      </c>
      <c r="I41" s="153">
        <v>0.318</v>
      </c>
      <c r="J41" s="153">
        <v>8.1660000000000004</v>
      </c>
      <c r="K41" s="152">
        <v>0.1</v>
      </c>
      <c r="L41" s="152">
        <v>0.31</v>
      </c>
      <c r="M41" s="153">
        <v>0.105</v>
      </c>
      <c r="N41" s="153">
        <v>3.1509999999999998</v>
      </c>
      <c r="O41" s="83"/>
      <c r="P41" s="83"/>
      <c r="Q41" s="83"/>
      <c r="R41" s="83"/>
      <c r="S41" s="87">
        <f t="shared" si="6"/>
        <v>1.7857142857142856</v>
      </c>
      <c r="T41" s="83">
        <f t="shared" si="7"/>
        <v>3.8941954445260836E-2</v>
      </c>
      <c r="U41" s="84">
        <f t="shared" si="8"/>
        <v>2.5967880000000001</v>
      </c>
      <c r="V41" s="88">
        <f t="shared" si="9"/>
        <v>3.5999999999999992</v>
      </c>
      <c r="W41" s="89">
        <f t="shared" si="10"/>
        <v>4.2472582253240278E-2</v>
      </c>
      <c r="X41" s="83">
        <f t="shared" si="11"/>
        <v>1.0681950000000002</v>
      </c>
      <c r="Y41" s="171"/>
      <c r="Z41" s="172"/>
      <c r="AA41" s="173"/>
      <c r="AB41" s="170"/>
      <c r="AC41" s="178"/>
      <c r="AD41" s="161"/>
      <c r="AE41" s="173"/>
      <c r="AF41" s="180"/>
      <c r="AG41" s="158"/>
      <c r="AH41" s="158"/>
      <c r="AI41" s="158"/>
      <c r="AJ41" s="158"/>
      <c r="AK41" s="158"/>
      <c r="AL41" s="158"/>
      <c r="AM41" s="158"/>
      <c r="AN41" s="158"/>
      <c r="AO41" s="158"/>
      <c r="AP41" s="164"/>
    </row>
    <row r="42" spans="1:42" s="72" customFormat="1" ht="12.75" customHeight="1" x14ac:dyDescent="0.2">
      <c r="A42" s="174">
        <v>39</v>
      </c>
      <c r="B42" s="174" t="s">
        <v>101</v>
      </c>
      <c r="C42" s="42">
        <v>41856</v>
      </c>
      <c r="D42" s="44" t="s">
        <v>49</v>
      </c>
      <c r="E42" s="46">
        <v>3</v>
      </c>
      <c r="F42" t="s">
        <v>285</v>
      </c>
      <c r="G42" s="151">
        <v>2</v>
      </c>
      <c r="H42" s="152">
        <v>0.59</v>
      </c>
      <c r="I42" s="153">
        <v>0.37</v>
      </c>
      <c r="J42" s="153">
        <v>5.601</v>
      </c>
      <c r="K42" s="152">
        <v>0.1</v>
      </c>
      <c r="L42" s="152">
        <v>0.25</v>
      </c>
      <c r="M42" s="153">
        <v>-0.04</v>
      </c>
      <c r="N42" s="153">
        <v>1.085</v>
      </c>
      <c r="O42" s="83"/>
      <c r="P42" s="83"/>
      <c r="Q42" s="83"/>
      <c r="R42" s="83"/>
      <c r="S42" s="87">
        <f t="shared" si="6"/>
        <v>3.3898305084745766</v>
      </c>
      <c r="T42" s="83">
        <f t="shared" si="7"/>
        <v>6.6059632208534183E-2</v>
      </c>
      <c r="U42" s="84">
        <f t="shared" si="8"/>
        <v>2.0723699999999998</v>
      </c>
      <c r="V42" s="88">
        <f t="shared" si="9"/>
        <v>5.5882352941176476</v>
      </c>
      <c r="W42" s="89">
        <f t="shared" si="10"/>
        <v>9.0788308237378199E-2</v>
      </c>
      <c r="X42" s="83">
        <f t="shared" si="11"/>
        <v>1.8515599999999999</v>
      </c>
      <c r="Y42" s="171"/>
      <c r="Z42" s="172"/>
      <c r="AA42" s="173"/>
      <c r="AB42" s="170"/>
      <c r="AC42" s="178"/>
      <c r="AD42" s="161"/>
      <c r="AE42" s="173"/>
      <c r="AF42" s="180"/>
      <c r="AG42" s="158"/>
      <c r="AH42" s="158"/>
      <c r="AI42" s="158"/>
      <c r="AJ42" s="158"/>
      <c r="AK42" s="158"/>
      <c r="AL42" s="158"/>
      <c r="AM42" s="158"/>
      <c r="AN42" s="158"/>
      <c r="AO42" s="158"/>
      <c r="AP42" s="164"/>
    </row>
    <row r="43" spans="1:42" s="72" customFormat="1" ht="12.75" customHeight="1" x14ac:dyDescent="0.2">
      <c r="A43" s="174">
        <v>40</v>
      </c>
      <c r="B43" s="174" t="s">
        <v>99</v>
      </c>
      <c r="C43" s="42">
        <v>41856</v>
      </c>
      <c r="D43" s="44" t="s">
        <v>48</v>
      </c>
      <c r="E43" s="46">
        <v>3</v>
      </c>
      <c r="F43" t="s">
        <v>285</v>
      </c>
      <c r="G43" s="151">
        <v>0.1</v>
      </c>
      <c r="H43" s="152">
        <v>0.62</v>
      </c>
      <c r="I43" s="153">
        <v>0.41</v>
      </c>
      <c r="J43" s="153">
        <v>8.5909999999999993</v>
      </c>
      <c r="K43" s="152">
        <v>0.55000000000000004</v>
      </c>
      <c r="L43" s="152">
        <v>0.26</v>
      </c>
      <c r="M43" s="153">
        <v>3.6999999999999998E-2</v>
      </c>
      <c r="N43" s="153">
        <v>2.3530000000000002</v>
      </c>
      <c r="O43" s="83"/>
      <c r="P43" s="83"/>
      <c r="Q43" s="83"/>
      <c r="R43" s="83"/>
      <c r="S43" s="87">
        <f t="shared" si="6"/>
        <v>0.16129032258064518</v>
      </c>
      <c r="T43" s="83">
        <f t="shared" si="7"/>
        <v>4.7724362705156557E-2</v>
      </c>
      <c r="U43" s="84">
        <f t="shared" si="8"/>
        <v>3.5223099999999996</v>
      </c>
      <c r="V43" s="88">
        <f t="shared" si="9"/>
        <v>-1.2500000000000002</v>
      </c>
      <c r="W43" s="89">
        <f t="shared" si="10"/>
        <v>5.9794806027572943E-2</v>
      </c>
      <c r="X43" s="83">
        <f t="shared" si="11"/>
        <v>2.3267739999999999</v>
      </c>
      <c r="Y43" s="171"/>
      <c r="Z43" s="172"/>
      <c r="AA43" s="173"/>
      <c r="AB43" s="170"/>
      <c r="AC43" s="178"/>
      <c r="AD43" s="161"/>
      <c r="AE43" s="173"/>
      <c r="AF43" s="180"/>
      <c r="AG43" s="158"/>
      <c r="AH43" s="158"/>
      <c r="AI43" s="158"/>
      <c r="AJ43" s="158"/>
      <c r="AK43" s="158"/>
      <c r="AL43" s="158"/>
      <c r="AM43" s="158"/>
      <c r="AN43" s="158"/>
      <c r="AO43" s="158"/>
      <c r="AP43" s="164"/>
    </row>
    <row r="44" spans="1:42" s="72" customFormat="1" ht="12.75" customHeight="1" x14ac:dyDescent="0.2">
      <c r="A44" s="174">
        <v>41</v>
      </c>
      <c r="B44" s="174" t="s">
        <v>106</v>
      </c>
      <c r="C44" s="42">
        <v>41856</v>
      </c>
      <c r="D44" s="44" t="s">
        <v>42</v>
      </c>
      <c r="E44" s="46">
        <v>3</v>
      </c>
      <c r="F44" t="s">
        <v>284</v>
      </c>
      <c r="G44" s="151">
        <v>0.55000000000000004</v>
      </c>
      <c r="H44" s="152">
        <v>0.44</v>
      </c>
      <c r="I44" s="153">
        <v>0.29599999999999999</v>
      </c>
      <c r="J44" s="153">
        <v>7.6150000000000002</v>
      </c>
      <c r="K44" s="152">
        <v>1.5</v>
      </c>
      <c r="L44" s="152">
        <v>0.28999999999999998</v>
      </c>
      <c r="M44" s="153">
        <v>-4.1000000000000002E-2</v>
      </c>
      <c r="N44" s="153">
        <v>0.51200000000000001</v>
      </c>
      <c r="O44" s="83"/>
      <c r="P44" s="83"/>
      <c r="Q44" s="83"/>
      <c r="R44" s="83"/>
      <c r="S44" s="87">
        <f t="shared" si="6"/>
        <v>1.25</v>
      </c>
      <c r="T44" s="83">
        <f t="shared" si="7"/>
        <v>3.887065003282994E-2</v>
      </c>
      <c r="U44" s="84">
        <f t="shared" si="8"/>
        <v>2.2540400000000003</v>
      </c>
      <c r="V44" s="88">
        <f t="shared" si="9"/>
        <v>-6.3333333333333321</v>
      </c>
      <c r="W44" s="89">
        <f t="shared" si="10"/>
        <v>4.7444741658454172E-2</v>
      </c>
      <c r="X44" s="83">
        <f t="shared" si="11"/>
        <v>2.3937109999999997</v>
      </c>
      <c r="Y44" s="171"/>
      <c r="Z44" s="172"/>
      <c r="AA44" s="173"/>
      <c r="AB44" s="170"/>
      <c r="AC44" s="178"/>
      <c r="AD44" s="161"/>
      <c r="AE44" s="173"/>
      <c r="AF44" s="180"/>
      <c r="AG44" s="158"/>
      <c r="AH44" s="158"/>
      <c r="AI44" s="158"/>
      <c r="AJ44" s="158"/>
      <c r="AK44" s="158"/>
      <c r="AL44" s="158"/>
      <c r="AM44" s="158"/>
      <c r="AN44" s="158"/>
      <c r="AO44" s="158"/>
      <c r="AP44" s="164"/>
    </row>
    <row r="45" spans="1:42" s="72" customFormat="1" ht="12.75" customHeight="1" x14ac:dyDescent="0.2">
      <c r="A45" s="174">
        <v>42</v>
      </c>
      <c r="B45" s="174" t="s">
        <v>115</v>
      </c>
      <c r="C45" s="73">
        <v>41862</v>
      </c>
      <c r="D45" s="74" t="s">
        <v>42</v>
      </c>
      <c r="E45" s="75">
        <v>3</v>
      </c>
      <c r="F45" s="72" t="s">
        <v>289</v>
      </c>
      <c r="G45" s="155">
        <v>0.1</v>
      </c>
      <c r="H45" s="156">
        <v>0.13</v>
      </c>
      <c r="I45" s="157">
        <v>6.6000000000000003E-2</v>
      </c>
      <c r="J45" s="157">
        <v>3.88</v>
      </c>
      <c r="K45" s="156">
        <v>2.5</v>
      </c>
      <c r="L45" s="156">
        <v>0.13</v>
      </c>
      <c r="M45" s="157">
        <v>-0.04</v>
      </c>
      <c r="N45" s="157">
        <v>1.9119999999999999</v>
      </c>
      <c r="O45" s="158"/>
      <c r="P45" s="158"/>
      <c r="Q45" s="158"/>
      <c r="R45" s="158"/>
      <c r="S45" s="87">
        <f t="shared" si="6"/>
        <v>0.76923076923076927</v>
      </c>
      <c r="T45" s="83">
        <f t="shared" si="7"/>
        <v>1.7010309278350517E-2</v>
      </c>
      <c r="U45" s="84">
        <f t="shared" si="8"/>
        <v>0.25607999999999997</v>
      </c>
      <c r="V45" s="88" t="e">
        <f t="shared" si="9"/>
        <v>#DIV/0!</v>
      </c>
      <c r="W45" s="89">
        <f t="shared" si="10"/>
        <v>5.3861788617886187E-2</v>
      </c>
      <c r="X45" s="83">
        <f t="shared" si="11"/>
        <v>0.20860800000000002</v>
      </c>
      <c r="Y45" s="171"/>
      <c r="Z45" s="172"/>
      <c r="AA45" s="173"/>
      <c r="AB45" s="170"/>
      <c r="AC45" s="178"/>
      <c r="AD45" s="161"/>
      <c r="AE45" s="173"/>
      <c r="AF45" s="180"/>
      <c r="AG45" s="158"/>
      <c r="AH45" s="158"/>
      <c r="AI45" s="158"/>
      <c r="AJ45" s="158"/>
      <c r="AK45" s="158"/>
      <c r="AL45" s="158"/>
      <c r="AM45" s="158"/>
      <c r="AN45" s="158"/>
      <c r="AO45" s="158"/>
      <c r="AP45" s="164"/>
    </row>
    <row r="46" spans="1:42" s="72" customFormat="1" ht="12.75" customHeight="1" x14ac:dyDescent="0.2">
      <c r="A46" s="174">
        <v>42</v>
      </c>
      <c r="B46" s="174" t="s">
        <v>104</v>
      </c>
      <c r="C46" s="42">
        <v>41913</v>
      </c>
      <c r="D46" s="44" t="s">
        <v>50</v>
      </c>
      <c r="E46" s="46">
        <v>3</v>
      </c>
      <c r="F46" t="s">
        <v>323</v>
      </c>
      <c r="G46" s="151">
        <v>0.55000000000000004</v>
      </c>
      <c r="H46" s="152">
        <v>0.5</v>
      </c>
      <c r="I46" s="153">
        <v>0.161</v>
      </c>
      <c r="J46" s="153">
        <v>7.2759999999999998</v>
      </c>
      <c r="K46" s="152">
        <v>1</v>
      </c>
      <c r="L46" s="152">
        <v>0.46</v>
      </c>
      <c r="M46" s="153">
        <v>7.6999999999999999E-2</v>
      </c>
      <c r="N46" s="153">
        <v>0.51400000000000001</v>
      </c>
      <c r="O46" s="153">
        <f xml:space="preserve"> I46+0.086</f>
        <v>0.247</v>
      </c>
      <c r="P46" s="153">
        <f>J46+2.524</f>
        <v>9.8000000000000007</v>
      </c>
      <c r="Q46" s="153">
        <f>M46+0.086</f>
        <v>0.16299999999999998</v>
      </c>
      <c r="R46" s="153">
        <f>N46+2.524</f>
        <v>3.0380000000000003</v>
      </c>
      <c r="S46" s="87">
        <f t="shared" si="6"/>
        <v>1.1000000000000001</v>
      </c>
      <c r="T46" s="83">
        <f t="shared" si="7"/>
        <v>2.2127542605827378E-2</v>
      </c>
      <c r="U46" s="84">
        <f t="shared" si="8"/>
        <v>1.1714359999999999</v>
      </c>
      <c r="V46" s="88">
        <f t="shared" si="9"/>
        <v>-11.250000000000005</v>
      </c>
      <c r="W46" s="89">
        <f t="shared" si="10"/>
        <v>1.2422360248447206E-2</v>
      </c>
      <c r="X46" s="83">
        <f t="shared" si="11"/>
        <v>0.56800799999999996</v>
      </c>
      <c r="Y46" s="171"/>
      <c r="Z46" s="172"/>
      <c r="AA46" s="173"/>
      <c r="AB46" s="170"/>
      <c r="AC46" s="178"/>
      <c r="AD46" s="161"/>
      <c r="AE46" s="173"/>
      <c r="AF46" s="180"/>
      <c r="AG46" s="158"/>
      <c r="AH46" s="158"/>
      <c r="AI46" s="158"/>
      <c r="AJ46" s="158"/>
      <c r="AK46" s="158"/>
      <c r="AL46" s="158"/>
      <c r="AM46" s="158"/>
      <c r="AN46" s="158"/>
      <c r="AO46" s="158"/>
      <c r="AP46" s="164"/>
    </row>
    <row r="47" spans="1:42" s="72" customFormat="1" ht="12.75" customHeight="1" x14ac:dyDescent="0.2">
      <c r="A47" s="174">
        <v>43</v>
      </c>
      <c r="B47" s="174" t="s">
        <v>101</v>
      </c>
      <c r="C47" s="42">
        <v>41913</v>
      </c>
      <c r="D47" s="44" t="s">
        <v>49</v>
      </c>
      <c r="E47" s="46">
        <v>3</v>
      </c>
      <c r="F47" t="s">
        <v>323</v>
      </c>
      <c r="G47" s="151">
        <v>1.5</v>
      </c>
      <c r="H47" s="152">
        <v>0.65</v>
      </c>
      <c r="I47" s="153">
        <v>0.314</v>
      </c>
      <c r="J47" s="153">
        <v>8.0749999999999993</v>
      </c>
      <c r="K47" s="152">
        <v>0.1</v>
      </c>
      <c r="L47" s="152">
        <v>0.28999999999999998</v>
      </c>
      <c r="M47" s="153">
        <v>-0.115</v>
      </c>
      <c r="N47" s="153">
        <v>-0.48599999999999999</v>
      </c>
      <c r="O47" s="153">
        <f xml:space="preserve"> I47+0.086</f>
        <v>0.4</v>
      </c>
      <c r="P47" s="153">
        <f>J47+2.524</f>
        <v>10.599</v>
      </c>
      <c r="Q47" s="153">
        <f>M47+0.086</f>
        <v>-2.9000000000000012E-2</v>
      </c>
      <c r="R47" s="153">
        <f>N47+2.524</f>
        <v>2.0380000000000003</v>
      </c>
      <c r="S47" s="87">
        <f t="shared" si="6"/>
        <v>2.3076923076923075</v>
      </c>
      <c r="T47" s="83">
        <f t="shared" si="7"/>
        <v>3.8885448916408674E-2</v>
      </c>
      <c r="U47" s="84">
        <f t="shared" si="8"/>
        <v>2.5355499999999997</v>
      </c>
      <c r="V47" s="88">
        <f t="shared" si="9"/>
        <v>3.8888888888888884</v>
      </c>
      <c r="W47" s="89">
        <f t="shared" si="10"/>
        <v>5.0110968344819533E-2</v>
      </c>
      <c r="X47" s="83">
        <f t="shared" si="11"/>
        <v>3.672669</v>
      </c>
      <c r="Y47" s="171"/>
      <c r="Z47" s="172"/>
      <c r="AA47" s="173"/>
      <c r="AB47" s="170"/>
      <c r="AC47" s="178"/>
      <c r="AD47" s="161"/>
      <c r="AE47" s="173"/>
      <c r="AF47" s="180"/>
      <c r="AG47" s="158"/>
      <c r="AH47" s="158"/>
      <c r="AI47" s="158"/>
      <c r="AJ47" s="158"/>
      <c r="AK47" s="158"/>
      <c r="AL47" s="158"/>
      <c r="AM47" s="158"/>
      <c r="AN47" s="158"/>
      <c r="AO47" s="158"/>
      <c r="AP47" s="164"/>
    </row>
    <row r="48" spans="1:42" s="72" customFormat="1" ht="12.75" customHeight="1" x14ac:dyDescent="0.2">
      <c r="A48" s="174">
        <v>44</v>
      </c>
      <c r="B48" s="174" t="s">
        <v>99</v>
      </c>
      <c r="C48" s="42">
        <v>41913</v>
      </c>
      <c r="D48" s="44" t="s">
        <v>48</v>
      </c>
      <c r="E48" s="46">
        <v>3</v>
      </c>
      <c r="F48" t="s">
        <v>292</v>
      </c>
      <c r="G48" s="151">
        <v>0.1</v>
      </c>
      <c r="H48" s="152">
        <v>0.47</v>
      </c>
      <c r="I48" s="153">
        <v>0.253</v>
      </c>
      <c r="J48" s="153">
        <v>5.5330000000000004</v>
      </c>
      <c r="K48" s="152">
        <v>0.1</v>
      </c>
      <c r="L48" s="152">
        <v>0.26</v>
      </c>
      <c r="M48" s="153">
        <v>-0.1</v>
      </c>
      <c r="N48" s="153">
        <v>-0.432</v>
      </c>
      <c r="O48" s="153">
        <f xml:space="preserve"> I48+0.086</f>
        <v>0.33899999999999997</v>
      </c>
      <c r="P48" s="153">
        <f>J48+2.524</f>
        <v>8.0570000000000004</v>
      </c>
      <c r="Q48" s="153">
        <f>M48+0.086</f>
        <v>-1.4000000000000012E-2</v>
      </c>
      <c r="R48" s="153">
        <f>N48+2.524</f>
        <v>2.0920000000000001</v>
      </c>
      <c r="S48" s="87">
        <f t="shared" si="6"/>
        <v>0.21276595744680854</v>
      </c>
      <c r="T48" s="83">
        <f t="shared" si="7"/>
        <v>4.5725646123260438E-2</v>
      </c>
      <c r="U48" s="84">
        <f t="shared" si="8"/>
        <v>1.3998490000000001</v>
      </c>
      <c r="V48" s="88">
        <f t="shared" si="9"/>
        <v>0</v>
      </c>
      <c r="W48" s="89">
        <f t="shared" si="10"/>
        <v>5.9178541492036871E-2</v>
      </c>
      <c r="X48" s="83">
        <f t="shared" si="11"/>
        <v>2.105645</v>
      </c>
      <c r="Y48" s="171"/>
      <c r="Z48" s="172"/>
      <c r="AA48" s="173"/>
      <c r="AB48" s="170"/>
      <c r="AC48" s="178"/>
      <c r="AD48" s="161"/>
      <c r="AE48" s="173"/>
      <c r="AF48" s="180"/>
      <c r="AG48" s="158"/>
      <c r="AH48" s="158"/>
      <c r="AI48" s="158"/>
      <c r="AJ48" s="158"/>
      <c r="AK48" s="158"/>
      <c r="AL48" s="158"/>
      <c r="AM48" s="158"/>
      <c r="AN48" s="158"/>
      <c r="AO48" s="158"/>
      <c r="AP48" s="164"/>
    </row>
    <row r="49" spans="1:42" s="72" customFormat="1" ht="12.75" customHeight="1" x14ac:dyDescent="0.2">
      <c r="A49" s="174">
        <v>45</v>
      </c>
      <c r="B49" s="174" t="s">
        <v>106</v>
      </c>
      <c r="C49" s="42">
        <v>41913</v>
      </c>
      <c r="D49" s="44" t="s">
        <v>42</v>
      </c>
      <c r="E49" s="46">
        <v>3</v>
      </c>
      <c r="F49" t="s">
        <v>293</v>
      </c>
      <c r="G49" s="151">
        <v>0.1</v>
      </c>
      <c r="H49" s="152">
        <v>0.5</v>
      </c>
      <c r="I49" s="153">
        <v>0.26200000000000001</v>
      </c>
      <c r="J49" s="153">
        <v>5.4349999999999996</v>
      </c>
      <c r="K49" s="152">
        <v>3</v>
      </c>
      <c r="L49" s="152">
        <v>0.35</v>
      </c>
      <c r="M49" s="153">
        <v>-0.106</v>
      </c>
      <c r="N49" s="153">
        <v>-0.64700000000000002</v>
      </c>
      <c r="O49" s="153">
        <f xml:space="preserve"> I49+0.086</f>
        <v>0.34799999999999998</v>
      </c>
      <c r="P49" s="153">
        <f>J49+2.524</f>
        <v>7.9589999999999996</v>
      </c>
      <c r="Q49" s="153">
        <f>M49+0.086</f>
        <v>-2.0000000000000004E-2</v>
      </c>
      <c r="R49" s="153">
        <f>N49+2.524</f>
        <v>1.877</v>
      </c>
      <c r="S49" s="87">
        <f t="shared" si="6"/>
        <v>0.2</v>
      </c>
      <c r="T49" s="83">
        <f t="shared" si="7"/>
        <v>4.8206071757129723E-2</v>
      </c>
      <c r="U49" s="84">
        <f t="shared" si="8"/>
        <v>1.42397</v>
      </c>
      <c r="V49" s="88">
        <f t="shared" si="9"/>
        <v>-19.333333333333329</v>
      </c>
      <c r="W49" s="89">
        <f t="shared" si="10"/>
        <v>6.0506412364353834E-2</v>
      </c>
      <c r="X49" s="83">
        <f t="shared" si="11"/>
        <v>2.2381759999999997</v>
      </c>
      <c r="Y49" s="171"/>
      <c r="Z49" s="172"/>
      <c r="AA49" s="173"/>
      <c r="AB49" s="170"/>
      <c r="AC49" s="178"/>
      <c r="AD49" s="161"/>
      <c r="AE49" s="173"/>
      <c r="AF49" s="180"/>
      <c r="AG49" s="158"/>
      <c r="AH49" s="158"/>
      <c r="AI49" s="158"/>
      <c r="AJ49" s="158"/>
      <c r="AK49" s="158"/>
      <c r="AL49" s="158"/>
      <c r="AM49" s="158"/>
      <c r="AN49" s="158"/>
      <c r="AO49" s="158"/>
      <c r="AP49" s="164"/>
    </row>
    <row r="50" spans="1:42" s="72" customFormat="1" ht="12.75" customHeight="1" x14ac:dyDescent="0.2">
      <c r="A50" s="174">
        <v>46</v>
      </c>
      <c r="B50" s="174" t="s">
        <v>87</v>
      </c>
      <c r="C50" s="42">
        <v>41857</v>
      </c>
      <c r="D50" s="44" t="s">
        <v>48</v>
      </c>
      <c r="E50" s="46">
        <v>3</v>
      </c>
      <c r="F50" t="s">
        <v>286</v>
      </c>
      <c r="G50" s="151">
        <v>3</v>
      </c>
      <c r="H50" s="152">
        <v>1.35</v>
      </c>
      <c r="I50" s="153">
        <v>0.193</v>
      </c>
      <c r="J50" s="153">
        <v>13.92</v>
      </c>
      <c r="K50" s="152">
        <v>0.55000000000000004</v>
      </c>
      <c r="L50" s="152">
        <v>0.83</v>
      </c>
      <c r="M50" s="153">
        <v>6.6000000000000003E-2</v>
      </c>
      <c r="N50" s="153">
        <v>5.6779999999999999</v>
      </c>
      <c r="O50" s="83"/>
      <c r="P50" s="83"/>
      <c r="Q50" s="83"/>
      <c r="R50" s="83"/>
      <c r="S50" s="87">
        <f t="shared" si="6"/>
        <v>2.2222222222222219</v>
      </c>
      <c r="T50" s="83">
        <f t="shared" si="7"/>
        <v>1.3864942528735633E-2</v>
      </c>
      <c r="U50" s="84">
        <f t="shared" si="8"/>
        <v>2.6865600000000001</v>
      </c>
      <c r="V50" s="88">
        <f t="shared" si="9"/>
        <v>4.7115384615384608</v>
      </c>
      <c r="W50" s="89">
        <f t="shared" si="10"/>
        <v>1.5408881339480707E-2</v>
      </c>
      <c r="X50" s="83">
        <f t="shared" si="11"/>
        <v>1.0467340000000003</v>
      </c>
      <c r="Y50" s="171">
        <v>0.1</v>
      </c>
      <c r="Z50" s="172">
        <v>0.67</v>
      </c>
      <c r="AA50" s="173">
        <v>0.57499999999999996</v>
      </c>
      <c r="AB50" s="170">
        <v>7.0270000000000001</v>
      </c>
      <c r="AC50" s="178">
        <v>0.1</v>
      </c>
      <c r="AD50" s="161">
        <v>0.65</v>
      </c>
      <c r="AE50" s="173">
        <v>0.375</v>
      </c>
      <c r="AF50" s="180">
        <v>4.9950000000000001</v>
      </c>
      <c r="AG50" s="158"/>
      <c r="AH50" s="158"/>
      <c r="AI50" s="158"/>
      <c r="AJ50" s="158"/>
      <c r="AK50" s="158"/>
      <c r="AL50" s="158"/>
      <c r="AM50" s="158"/>
      <c r="AN50" s="158"/>
      <c r="AO50" s="158"/>
      <c r="AP50" s="164"/>
    </row>
    <row r="51" spans="1:42" s="72" customFormat="1" ht="12.75" customHeight="1" x14ac:dyDescent="0.2">
      <c r="A51" s="174">
        <v>47</v>
      </c>
      <c r="B51" s="174" t="s">
        <v>86</v>
      </c>
      <c r="C51" s="42">
        <v>41857</v>
      </c>
      <c r="D51" s="44" t="s">
        <v>42</v>
      </c>
      <c r="E51" s="46">
        <v>3</v>
      </c>
      <c r="F51" t="s">
        <v>286</v>
      </c>
      <c r="G51" s="151">
        <v>2.5</v>
      </c>
      <c r="H51" s="152">
        <v>1.41</v>
      </c>
      <c r="I51" s="153">
        <v>0.30199999999999999</v>
      </c>
      <c r="J51" s="153">
        <v>16.82</v>
      </c>
      <c r="K51" s="152">
        <v>1</v>
      </c>
      <c r="L51" s="152">
        <v>0.94</v>
      </c>
      <c r="M51" s="153">
        <v>3.1E-2</v>
      </c>
      <c r="N51" s="153">
        <v>16.82</v>
      </c>
      <c r="O51" s="83"/>
      <c r="P51" s="83"/>
      <c r="Q51" s="83"/>
      <c r="R51" s="83"/>
      <c r="S51" s="87">
        <f t="shared" si="6"/>
        <v>1.773049645390071</v>
      </c>
      <c r="T51" s="83">
        <f t="shared" si="7"/>
        <v>1.7954815695600475E-2</v>
      </c>
      <c r="U51" s="84">
        <f t="shared" si="8"/>
        <v>5.0796399999999995</v>
      </c>
      <c r="V51" s="88">
        <f t="shared" si="9"/>
        <v>3.191489361702128</v>
      </c>
      <c r="W51" s="89" t="e">
        <f t="shared" si="10"/>
        <v>#DIV/0!</v>
      </c>
      <c r="X51" s="83" t="e">
        <f t="shared" si="11"/>
        <v>#DIV/0!</v>
      </c>
      <c r="Y51" s="171">
        <v>0.1</v>
      </c>
      <c r="Z51" s="172">
        <v>0.74</v>
      </c>
      <c r="AA51" s="173">
        <v>0.56899999999999995</v>
      </c>
      <c r="AB51" s="170">
        <v>7.36</v>
      </c>
      <c r="AC51" s="178">
        <v>0.55000000000000004</v>
      </c>
      <c r="AD51" s="161">
        <v>0.71</v>
      </c>
      <c r="AE51" s="173">
        <v>0.34399999999999997</v>
      </c>
      <c r="AF51" s="180">
        <v>5.84</v>
      </c>
      <c r="AG51" s="158"/>
      <c r="AH51" s="158"/>
      <c r="AI51" s="158"/>
      <c r="AJ51" s="158"/>
      <c r="AK51" s="158"/>
      <c r="AL51" s="158"/>
      <c r="AM51" s="158"/>
      <c r="AN51" s="158"/>
      <c r="AO51" s="158"/>
      <c r="AP51" s="164"/>
    </row>
    <row r="52" spans="1:42" s="72" customFormat="1" ht="12.75" customHeight="1" x14ac:dyDescent="0.2">
      <c r="A52" s="174">
        <v>48</v>
      </c>
      <c r="B52" s="174" t="s">
        <v>88</v>
      </c>
      <c r="C52" s="73">
        <v>41857</v>
      </c>
      <c r="D52" s="74" t="s">
        <v>43</v>
      </c>
      <c r="E52" s="75">
        <v>1</v>
      </c>
      <c r="F52" s="72" t="s">
        <v>286</v>
      </c>
      <c r="G52" s="155">
        <v>2.5</v>
      </c>
      <c r="H52" s="156">
        <v>0.76</v>
      </c>
      <c r="I52" s="157">
        <v>0.252</v>
      </c>
      <c r="J52" s="157">
        <v>8.9830000000000005</v>
      </c>
      <c r="K52" s="156">
        <v>0.1</v>
      </c>
      <c r="L52" s="156">
        <v>0.56000000000000005</v>
      </c>
      <c r="M52" s="157">
        <v>1.6E-2</v>
      </c>
      <c r="N52" s="157">
        <v>4.6020000000000003</v>
      </c>
      <c r="O52" s="158"/>
      <c r="P52" s="158"/>
      <c r="Q52" s="158"/>
      <c r="R52" s="158"/>
      <c r="S52" s="87">
        <f t="shared" si="6"/>
        <v>3.2894736842105261</v>
      </c>
      <c r="T52" s="83">
        <f t="shared" si="7"/>
        <v>2.8052988979182899E-2</v>
      </c>
      <c r="U52" s="84">
        <f t="shared" si="8"/>
        <v>2.2637160000000001</v>
      </c>
      <c r="V52" s="88">
        <f t="shared" si="9"/>
        <v>12.000000000000002</v>
      </c>
      <c r="W52" s="89">
        <f t="shared" si="10"/>
        <v>5.3868979685003419E-2</v>
      </c>
      <c r="X52" s="83">
        <f t="shared" si="11"/>
        <v>1.0339160000000001</v>
      </c>
      <c r="Y52" s="171">
        <v>3.5</v>
      </c>
      <c r="Z52" s="172">
        <v>0.73</v>
      </c>
      <c r="AA52" s="173">
        <v>0.30499999999999999</v>
      </c>
      <c r="AB52" s="170">
        <v>5.0330000000000004</v>
      </c>
      <c r="AC52" s="178">
        <v>0.1</v>
      </c>
      <c r="AD52" s="161">
        <v>0.5</v>
      </c>
      <c r="AE52" s="173">
        <v>0.123</v>
      </c>
      <c r="AF52" s="180">
        <v>3.5049999999999999</v>
      </c>
      <c r="AG52" s="158"/>
      <c r="AH52" s="158"/>
      <c r="AI52" s="158"/>
      <c r="AJ52" s="158"/>
      <c r="AK52" s="158"/>
      <c r="AL52" s="158"/>
      <c r="AM52" s="158"/>
      <c r="AN52" s="158"/>
      <c r="AO52" s="158"/>
      <c r="AP52" s="164"/>
    </row>
    <row r="53" spans="1:42" ht="12.75" customHeight="1" x14ac:dyDescent="0.2">
      <c r="A53" s="174">
        <v>49</v>
      </c>
      <c r="B53" s="174" t="s">
        <v>254</v>
      </c>
      <c r="C53" s="42">
        <v>41857</v>
      </c>
      <c r="D53" s="44" t="s">
        <v>49</v>
      </c>
      <c r="E53" s="46">
        <v>3</v>
      </c>
      <c r="F53" t="s">
        <v>286</v>
      </c>
      <c r="G53" s="151">
        <v>4.5</v>
      </c>
      <c r="H53" s="152">
        <v>0.97</v>
      </c>
      <c r="I53" s="153">
        <v>0.314</v>
      </c>
      <c r="J53" s="153">
        <v>15.2</v>
      </c>
      <c r="K53" s="152">
        <v>0.1</v>
      </c>
      <c r="L53" s="152">
        <v>0.73</v>
      </c>
      <c r="M53" s="153">
        <v>2.5999999999999999E-2</v>
      </c>
      <c r="N53" s="153">
        <v>4.7610000000000001</v>
      </c>
      <c r="O53" s="83"/>
      <c r="P53" s="83"/>
      <c r="Q53" s="83"/>
      <c r="R53" s="83"/>
      <c r="S53" s="87">
        <f t="shared" si="6"/>
        <v>4.6391752577319592</v>
      </c>
      <c r="T53" s="83">
        <f t="shared" si="7"/>
        <v>2.0657894736842108E-2</v>
      </c>
      <c r="U53" s="84">
        <f t="shared" si="8"/>
        <v>4.7728000000000002</v>
      </c>
      <c r="V53" s="88">
        <f t="shared" si="9"/>
        <v>18.333333333333336</v>
      </c>
      <c r="W53" s="89">
        <f t="shared" si="10"/>
        <v>2.7588849506657725E-2</v>
      </c>
      <c r="X53" s="83">
        <f t="shared" si="11"/>
        <v>3.0064319999999998</v>
      </c>
      <c r="Y53" s="171">
        <v>0.1</v>
      </c>
      <c r="Z53" s="172">
        <v>0.68</v>
      </c>
      <c r="AA53" s="173">
        <v>0.63700000000000001</v>
      </c>
      <c r="AB53" s="170">
        <v>6.2679999999999998</v>
      </c>
      <c r="AC53" s="178">
        <v>0.1</v>
      </c>
      <c r="AD53" s="161">
        <v>0.56000000000000005</v>
      </c>
      <c r="AE53" s="173">
        <v>0.224</v>
      </c>
      <c r="AF53" s="180">
        <v>3.9569999999999999</v>
      </c>
      <c r="AG53" s="83"/>
      <c r="AH53" s="83"/>
      <c r="AI53" s="83"/>
      <c r="AJ53" s="83"/>
      <c r="AK53" s="83"/>
      <c r="AL53" s="83"/>
      <c r="AM53" s="83"/>
      <c r="AN53" s="83"/>
      <c r="AO53" s="83"/>
      <c r="AP53" s="84"/>
    </row>
    <row r="54" spans="1:42" ht="12.75" customHeight="1" x14ac:dyDescent="0.2">
      <c r="A54" s="174">
        <v>50</v>
      </c>
      <c r="B54" s="174" t="s">
        <v>255</v>
      </c>
      <c r="C54" s="73">
        <v>41857</v>
      </c>
      <c r="D54" s="74" t="s">
        <v>44</v>
      </c>
      <c r="E54" s="75">
        <v>1</v>
      </c>
      <c r="F54" s="72" t="s">
        <v>286</v>
      </c>
      <c r="G54" s="155">
        <v>0.55000000000000004</v>
      </c>
      <c r="H54" s="156">
        <v>0.77</v>
      </c>
      <c r="I54" s="157">
        <v>0.23799999999999999</v>
      </c>
      <c r="J54" s="157">
        <v>12.11</v>
      </c>
      <c r="K54" s="156">
        <v>0.55000000000000004</v>
      </c>
      <c r="L54" s="156">
        <v>0.67</v>
      </c>
      <c r="M54" s="157">
        <v>2.1999999999999999E-2</v>
      </c>
      <c r="N54" s="157">
        <v>4.5999999999999996</v>
      </c>
      <c r="O54" s="158"/>
      <c r="P54" s="158"/>
      <c r="Q54" s="158"/>
      <c r="R54" s="158"/>
      <c r="S54" s="87">
        <f t="shared" si="6"/>
        <v>0.7142857142857143</v>
      </c>
      <c r="T54" s="83">
        <f t="shared" si="7"/>
        <v>1.9653179190751446E-2</v>
      </c>
      <c r="U54" s="84">
        <f t="shared" si="8"/>
        <v>2.8821799999999995</v>
      </c>
      <c r="V54" s="88">
        <f t="shared" si="9"/>
        <v>0</v>
      </c>
      <c r="W54" s="89">
        <f t="shared" si="10"/>
        <v>2.8761651131824235E-2</v>
      </c>
      <c r="X54" s="83">
        <f t="shared" si="11"/>
        <v>1.6221599999999998</v>
      </c>
      <c r="Y54" s="171">
        <v>0.1</v>
      </c>
      <c r="Z54" s="172">
        <v>0.44</v>
      </c>
      <c r="AA54" s="173">
        <v>0.55400000000000005</v>
      </c>
      <c r="AB54" s="170">
        <v>6.4450000000000003</v>
      </c>
      <c r="AC54" s="178">
        <v>0.1</v>
      </c>
      <c r="AD54" s="161">
        <v>0.5</v>
      </c>
      <c r="AE54" s="173">
        <v>0.26200000000000001</v>
      </c>
      <c r="AF54" s="180">
        <v>3.456</v>
      </c>
      <c r="AG54" s="83"/>
      <c r="AH54" s="83"/>
      <c r="AI54" s="83"/>
      <c r="AJ54" s="83"/>
      <c r="AK54" s="83"/>
      <c r="AL54" s="83"/>
      <c r="AM54" s="83"/>
      <c r="AN54" s="83"/>
      <c r="AO54" s="83"/>
      <c r="AP54" s="84"/>
    </row>
    <row r="55" spans="1:42" ht="12.75" customHeight="1" x14ac:dyDescent="0.2">
      <c r="A55" s="174">
        <v>51</v>
      </c>
      <c r="B55" s="174" t="s">
        <v>144</v>
      </c>
      <c r="C55" s="73">
        <v>41858</v>
      </c>
      <c r="D55" s="74" t="s">
        <v>42</v>
      </c>
      <c r="E55" s="75">
        <v>3</v>
      </c>
      <c r="F55" s="72" t="s">
        <v>287</v>
      </c>
      <c r="G55" s="155"/>
      <c r="H55" s="156"/>
      <c r="I55" s="157"/>
      <c r="J55" s="157"/>
      <c r="K55" s="156"/>
      <c r="L55" s="156"/>
      <c r="M55" s="157"/>
      <c r="N55" s="157"/>
      <c r="O55" s="158"/>
      <c r="P55" s="158"/>
      <c r="Q55" s="158"/>
      <c r="R55" s="158"/>
      <c r="S55" s="87" t="e">
        <f t="shared" si="6"/>
        <v>#DIV/0!</v>
      </c>
      <c r="T55" s="83" t="e">
        <f t="shared" si="7"/>
        <v>#DIV/0!</v>
      </c>
      <c r="U55" s="84" t="e">
        <f t="shared" si="8"/>
        <v>#DIV/0!</v>
      </c>
      <c r="V55" s="88" t="e">
        <f t="shared" si="9"/>
        <v>#DIV/0!</v>
      </c>
      <c r="W55" s="89" t="e">
        <f t="shared" si="10"/>
        <v>#DIV/0!</v>
      </c>
      <c r="X55" s="83" t="e">
        <f t="shared" si="11"/>
        <v>#DIV/0!</v>
      </c>
      <c r="Y55" s="171"/>
      <c r="Z55" s="172"/>
      <c r="AA55" s="173"/>
      <c r="AB55" s="170"/>
      <c r="AC55" s="178"/>
      <c r="AD55" s="161"/>
      <c r="AE55" s="173"/>
      <c r="AF55" s="180"/>
      <c r="AG55" s="83"/>
      <c r="AH55" s="83"/>
      <c r="AI55" s="83"/>
      <c r="AJ55" s="83"/>
      <c r="AK55" s="83"/>
      <c r="AL55" s="83"/>
      <c r="AM55" s="83"/>
      <c r="AN55" s="83"/>
      <c r="AO55" s="83"/>
      <c r="AP55" s="84"/>
    </row>
    <row r="56" spans="1:42" ht="12.75" customHeight="1" x14ac:dyDescent="0.2">
      <c r="A56" s="174">
        <v>52</v>
      </c>
      <c r="B56" s="174" t="s">
        <v>252</v>
      </c>
      <c r="C56" s="73">
        <v>41858</v>
      </c>
      <c r="D56" s="74" t="s">
        <v>43</v>
      </c>
      <c r="E56" s="75">
        <v>1</v>
      </c>
      <c r="F56" s="72" t="s">
        <v>287</v>
      </c>
      <c r="G56" s="155"/>
      <c r="H56" s="156"/>
      <c r="I56" s="157"/>
      <c r="J56" s="157"/>
      <c r="K56" s="156"/>
      <c r="L56" s="156"/>
      <c r="M56" s="157"/>
      <c r="N56" s="157"/>
      <c r="O56" s="158"/>
      <c r="P56" s="158"/>
      <c r="Q56" s="158"/>
      <c r="R56" s="158"/>
      <c r="S56" s="87" t="e">
        <f t="shared" si="6"/>
        <v>#DIV/0!</v>
      </c>
      <c r="T56" s="83" t="e">
        <f t="shared" si="7"/>
        <v>#DIV/0!</v>
      </c>
      <c r="U56" s="84" t="e">
        <f t="shared" si="8"/>
        <v>#DIV/0!</v>
      </c>
      <c r="V56" s="88" t="e">
        <f t="shared" si="9"/>
        <v>#DIV/0!</v>
      </c>
      <c r="W56" s="89" t="e">
        <f t="shared" si="10"/>
        <v>#DIV/0!</v>
      </c>
      <c r="X56" s="83" t="e">
        <f t="shared" si="11"/>
        <v>#DIV/0!</v>
      </c>
      <c r="Y56" s="171"/>
      <c r="Z56" s="172"/>
      <c r="AA56" s="173"/>
      <c r="AB56" s="170"/>
      <c r="AC56" s="178"/>
      <c r="AD56" s="161"/>
      <c r="AE56" s="173"/>
      <c r="AF56" s="180"/>
      <c r="AG56" s="83"/>
      <c r="AH56" s="83"/>
      <c r="AI56" s="83"/>
      <c r="AJ56" s="83"/>
      <c r="AK56" s="83"/>
      <c r="AL56" s="83"/>
      <c r="AM56" s="83"/>
      <c r="AN56" s="83"/>
      <c r="AO56" s="83"/>
      <c r="AP56" s="84"/>
    </row>
    <row r="57" spans="1:42" ht="12.75" customHeight="1" x14ac:dyDescent="0.2">
      <c r="A57" s="174">
        <v>53</v>
      </c>
      <c r="B57" s="174" t="s">
        <v>253</v>
      </c>
      <c r="C57" s="73">
        <v>41858</v>
      </c>
      <c r="D57" s="74" t="s">
        <v>44</v>
      </c>
      <c r="E57" s="75">
        <v>1</v>
      </c>
      <c r="F57" s="72" t="s">
        <v>287</v>
      </c>
      <c r="G57" s="155"/>
      <c r="H57" s="156"/>
      <c r="I57" s="157"/>
      <c r="J57" s="157"/>
      <c r="K57" s="156"/>
      <c r="L57" s="156"/>
      <c r="M57" s="157"/>
      <c r="N57" s="157"/>
      <c r="O57" s="158"/>
      <c r="P57" s="158"/>
      <c r="Q57" s="158"/>
      <c r="R57" s="158"/>
      <c r="S57" s="87" t="e">
        <f t="shared" si="6"/>
        <v>#DIV/0!</v>
      </c>
      <c r="T57" s="83" t="e">
        <f t="shared" si="7"/>
        <v>#DIV/0!</v>
      </c>
      <c r="U57" s="84" t="e">
        <f t="shared" si="8"/>
        <v>#DIV/0!</v>
      </c>
      <c r="V57" s="88" t="e">
        <f t="shared" si="9"/>
        <v>#DIV/0!</v>
      </c>
      <c r="W57" s="89" t="e">
        <f t="shared" si="10"/>
        <v>#DIV/0!</v>
      </c>
      <c r="X57" s="83" t="e">
        <f t="shared" si="11"/>
        <v>#DIV/0!</v>
      </c>
      <c r="Y57" s="171"/>
      <c r="Z57" s="172"/>
      <c r="AA57" s="173"/>
      <c r="AB57" s="170"/>
      <c r="AC57" s="178"/>
      <c r="AD57" s="161"/>
      <c r="AE57" s="173"/>
      <c r="AF57" s="180"/>
      <c r="AG57" s="83"/>
      <c r="AH57" s="83"/>
      <c r="AI57" s="83"/>
      <c r="AJ57" s="83"/>
      <c r="AK57" s="83"/>
      <c r="AL57" s="83"/>
      <c r="AM57" s="83"/>
      <c r="AN57" s="83"/>
      <c r="AO57" s="83"/>
      <c r="AP57" s="84"/>
    </row>
    <row r="58" spans="1:42" ht="12.75" customHeight="1" x14ac:dyDescent="0.2">
      <c r="A58" s="174">
        <v>54</v>
      </c>
      <c r="B58" s="174" t="s">
        <v>115</v>
      </c>
      <c r="C58" s="73">
        <v>41862</v>
      </c>
      <c r="D58" s="74" t="s">
        <v>42</v>
      </c>
      <c r="E58" s="75">
        <v>3</v>
      </c>
      <c r="F58" s="72" t="s">
        <v>289</v>
      </c>
      <c r="G58" s="155"/>
      <c r="H58" s="156"/>
      <c r="I58" s="157"/>
      <c r="J58" s="157"/>
      <c r="K58" s="156"/>
      <c r="L58" s="156"/>
      <c r="M58" s="157"/>
      <c r="N58" s="157"/>
      <c r="O58" s="158"/>
      <c r="P58" s="158"/>
      <c r="Q58" s="158"/>
      <c r="R58" s="158"/>
      <c r="S58" s="87"/>
      <c r="T58" s="83"/>
      <c r="U58" s="84"/>
      <c r="V58" s="88"/>
      <c r="W58" s="89"/>
      <c r="X58" s="83"/>
      <c r="Y58" s="171">
        <v>0.1</v>
      </c>
      <c r="Z58" s="172">
        <v>0</v>
      </c>
      <c r="AA58" s="173">
        <v>0.32800000000000001</v>
      </c>
      <c r="AB58" s="170">
        <v>3.6999999999999998E-2</v>
      </c>
      <c r="AC58" s="178">
        <v>0.1</v>
      </c>
      <c r="AD58" s="161">
        <v>0</v>
      </c>
      <c r="AE58" s="173">
        <v>0.21199999999999999</v>
      </c>
      <c r="AF58" s="180">
        <v>-1.0329999999999999</v>
      </c>
      <c r="AG58" s="83"/>
      <c r="AH58" s="83"/>
      <c r="AI58" s="83"/>
      <c r="AJ58" s="83"/>
      <c r="AK58" s="83"/>
      <c r="AL58" s="83"/>
      <c r="AM58" s="83"/>
      <c r="AN58" s="83"/>
      <c r="AO58" s="83"/>
      <c r="AP58" s="84"/>
    </row>
    <row r="59" spans="1:42" s="72" customFormat="1" ht="12.75" customHeight="1" x14ac:dyDescent="0.2">
      <c r="A59" s="174">
        <v>55</v>
      </c>
      <c r="B59" s="174" t="s">
        <v>256</v>
      </c>
      <c r="C59" s="73">
        <v>41862</v>
      </c>
      <c r="D59" s="74" t="s">
        <v>43</v>
      </c>
      <c r="E59" s="75">
        <v>1</v>
      </c>
      <c r="F59" s="72" t="s">
        <v>289</v>
      </c>
      <c r="G59" s="155">
        <v>0.1</v>
      </c>
      <c r="H59" s="156">
        <v>0.1</v>
      </c>
      <c r="I59" s="157">
        <v>8.5000000000000006E-2</v>
      </c>
      <c r="J59" s="157">
        <v>2.8260000000000001</v>
      </c>
      <c r="K59" s="156">
        <v>1</v>
      </c>
      <c r="L59" s="156">
        <v>0.11</v>
      </c>
      <c r="M59" s="157">
        <v>-0.01</v>
      </c>
      <c r="N59" s="157">
        <v>1.27</v>
      </c>
      <c r="O59" s="158"/>
      <c r="P59" s="158"/>
      <c r="Q59" s="158"/>
      <c r="R59" s="158"/>
      <c r="S59" s="87">
        <f t="shared" si="6"/>
        <v>1</v>
      </c>
      <c r="T59" s="83">
        <f t="shared" si="7"/>
        <v>3.0077848549186131E-2</v>
      </c>
      <c r="U59" s="84">
        <f t="shared" si="8"/>
        <v>0.24021000000000001</v>
      </c>
      <c r="V59" s="88">
        <f t="shared" si="9"/>
        <v>90.000000000000043</v>
      </c>
      <c r="W59" s="89">
        <f t="shared" si="10"/>
        <v>6.1053984575835475E-2</v>
      </c>
      <c r="X59" s="83">
        <f t="shared" si="11"/>
        <v>0.14782000000000001</v>
      </c>
      <c r="Y59" s="171">
        <v>0.1</v>
      </c>
      <c r="Z59" s="172">
        <v>0</v>
      </c>
      <c r="AA59" s="173">
        <v>0.36199999999999999</v>
      </c>
      <c r="AB59" s="170">
        <v>-9.7000000000000003E-2</v>
      </c>
      <c r="AC59" s="178">
        <v>1</v>
      </c>
      <c r="AD59" s="161">
        <v>0</v>
      </c>
      <c r="AE59" s="173">
        <v>0.248</v>
      </c>
      <c r="AF59" s="180">
        <v>-0.95</v>
      </c>
      <c r="AG59" s="158"/>
      <c r="AH59" s="158"/>
      <c r="AI59" s="158"/>
      <c r="AJ59" s="158"/>
      <c r="AK59" s="158"/>
      <c r="AL59" s="158"/>
      <c r="AM59" s="158"/>
      <c r="AN59" s="158"/>
      <c r="AO59" s="158"/>
      <c r="AP59" s="164"/>
    </row>
    <row r="60" spans="1:42" s="72" customFormat="1" ht="12.75" customHeight="1" x14ac:dyDescent="0.2">
      <c r="A60" s="174">
        <v>56</v>
      </c>
      <c r="B60" s="174" t="s">
        <v>337</v>
      </c>
      <c r="C60" s="73">
        <v>41862</v>
      </c>
      <c r="D60" s="74" t="s">
        <v>44</v>
      </c>
      <c r="E60" s="75">
        <v>1</v>
      </c>
      <c r="F60" s="72" t="s">
        <v>289</v>
      </c>
      <c r="G60" s="155">
        <v>0.55000000000000004</v>
      </c>
      <c r="H60" s="156">
        <v>0.22</v>
      </c>
      <c r="I60" s="157">
        <v>0.11899999999999999</v>
      </c>
      <c r="J60" s="157">
        <v>3.359</v>
      </c>
      <c r="K60" s="156">
        <v>0.1</v>
      </c>
      <c r="L60" s="156">
        <v>0.14000000000000001</v>
      </c>
      <c r="M60" s="157">
        <v>-2.9000000000000001E-2</v>
      </c>
      <c r="N60" s="157">
        <v>2.0529999999999999</v>
      </c>
      <c r="O60" s="158"/>
      <c r="P60" s="158"/>
      <c r="Q60" s="158"/>
      <c r="R60" s="158"/>
      <c r="S60" s="87">
        <f t="shared" si="6"/>
        <v>2.5</v>
      </c>
      <c r="T60" s="83">
        <f t="shared" si="7"/>
        <v>3.5427210479309315E-2</v>
      </c>
      <c r="U60" s="84">
        <f t="shared" si="8"/>
        <v>0.39972099999999994</v>
      </c>
      <c r="V60" s="88">
        <f t="shared" si="9"/>
        <v>5.6250000000000018</v>
      </c>
      <c r="W60" s="89">
        <f t="shared" si="10"/>
        <v>0.113323124042879</v>
      </c>
      <c r="X60" s="83">
        <f t="shared" si="11"/>
        <v>0.19328800000000002</v>
      </c>
      <c r="Y60" s="171">
        <v>7</v>
      </c>
      <c r="Z60" s="172">
        <v>0</v>
      </c>
      <c r="AA60" s="173">
        <v>0.79500000000000004</v>
      </c>
      <c r="AB60" s="163">
        <v>0.91900000000000004</v>
      </c>
      <c r="AC60" s="178">
        <v>2.5</v>
      </c>
      <c r="AD60" s="161">
        <v>0</v>
      </c>
      <c r="AE60" s="173">
        <v>0.14899999999999999</v>
      </c>
      <c r="AF60" s="180">
        <v>-0.97199999999999998</v>
      </c>
      <c r="AG60" s="158"/>
      <c r="AH60" s="158"/>
      <c r="AI60" s="158"/>
      <c r="AJ60" s="158"/>
      <c r="AK60" s="158"/>
      <c r="AL60" s="158"/>
      <c r="AM60" s="158"/>
      <c r="AN60" s="158"/>
      <c r="AO60" s="158"/>
      <c r="AP60" s="164"/>
    </row>
    <row r="61" spans="1:42" s="72" customFormat="1" ht="12.75" customHeight="1" x14ac:dyDescent="0.2">
      <c r="A61" s="174">
        <v>57</v>
      </c>
      <c r="B61" s="174" t="s">
        <v>258</v>
      </c>
      <c r="C61" s="73">
        <v>41862</v>
      </c>
      <c r="D61" s="74" t="s">
        <v>43</v>
      </c>
      <c r="E61" s="75">
        <v>1</v>
      </c>
      <c r="F61" s="72" t="s">
        <v>290</v>
      </c>
      <c r="G61" s="155"/>
      <c r="H61" s="156"/>
      <c r="I61" s="157"/>
      <c r="J61" s="157"/>
      <c r="K61" s="156"/>
      <c r="L61" s="156"/>
      <c r="M61" s="157"/>
      <c r="N61" s="157"/>
      <c r="O61" s="158"/>
      <c r="P61" s="158"/>
      <c r="Q61" s="158"/>
      <c r="R61" s="158"/>
      <c r="S61" s="87" t="e">
        <f t="shared" si="6"/>
        <v>#DIV/0!</v>
      </c>
      <c r="T61" s="83" t="e">
        <f t="shared" si="7"/>
        <v>#DIV/0!</v>
      </c>
      <c r="U61" s="84" t="e">
        <f t="shared" si="8"/>
        <v>#DIV/0!</v>
      </c>
      <c r="V61" s="88" t="e">
        <f t="shared" si="9"/>
        <v>#DIV/0!</v>
      </c>
      <c r="W61" s="89" t="e">
        <f t="shared" si="10"/>
        <v>#DIV/0!</v>
      </c>
      <c r="X61" s="83" t="e">
        <f t="shared" si="11"/>
        <v>#DIV/0!</v>
      </c>
      <c r="Y61" s="171"/>
      <c r="Z61" s="172"/>
      <c r="AA61" s="173"/>
      <c r="AB61" s="170"/>
      <c r="AC61" s="178"/>
      <c r="AD61" s="161"/>
      <c r="AE61" s="173"/>
      <c r="AF61" s="180"/>
      <c r="AG61" s="158"/>
      <c r="AH61" s="158"/>
      <c r="AI61" s="158"/>
      <c r="AJ61" s="158"/>
      <c r="AK61" s="158"/>
      <c r="AL61" s="158"/>
      <c r="AM61" s="158"/>
      <c r="AN61" s="158"/>
      <c r="AO61" s="158"/>
      <c r="AP61" s="164"/>
    </row>
    <row r="62" spans="1:42" s="72" customFormat="1" ht="12.75" customHeight="1" x14ac:dyDescent="0.2">
      <c r="A62" s="174">
        <v>58</v>
      </c>
      <c r="B62" s="174" t="s">
        <v>259</v>
      </c>
      <c r="C62" s="73">
        <v>41862</v>
      </c>
      <c r="D62" s="74" t="s">
        <v>44</v>
      </c>
      <c r="E62" s="75">
        <v>1</v>
      </c>
      <c r="F62" s="72" t="s">
        <v>290</v>
      </c>
      <c r="G62" s="155"/>
      <c r="H62" s="156"/>
      <c r="I62" s="157"/>
      <c r="J62" s="157"/>
      <c r="K62" s="156"/>
      <c r="L62" s="156"/>
      <c r="M62" s="157"/>
      <c r="N62" s="157"/>
      <c r="O62" s="158"/>
      <c r="P62" s="158"/>
      <c r="Q62" s="158"/>
      <c r="R62" s="158"/>
      <c r="S62" s="87" t="e">
        <f t="shared" si="6"/>
        <v>#DIV/0!</v>
      </c>
      <c r="T62" s="83" t="e">
        <f t="shared" si="7"/>
        <v>#DIV/0!</v>
      </c>
      <c r="U62" s="84" t="e">
        <f t="shared" si="8"/>
        <v>#DIV/0!</v>
      </c>
      <c r="V62" s="88" t="e">
        <f t="shared" si="9"/>
        <v>#DIV/0!</v>
      </c>
      <c r="W62" s="89" t="e">
        <f t="shared" si="10"/>
        <v>#DIV/0!</v>
      </c>
      <c r="X62" s="83" t="e">
        <f t="shared" si="11"/>
        <v>#DIV/0!</v>
      </c>
      <c r="Y62" s="171"/>
      <c r="Z62" s="172"/>
      <c r="AA62" s="173"/>
      <c r="AB62" s="170"/>
      <c r="AC62" s="178"/>
      <c r="AD62" s="161"/>
      <c r="AE62" s="173"/>
      <c r="AF62" s="180"/>
      <c r="AG62" s="158"/>
      <c r="AH62" s="158"/>
      <c r="AI62" s="158"/>
      <c r="AJ62" s="158"/>
      <c r="AK62" s="158"/>
      <c r="AL62" s="158"/>
      <c r="AM62" s="158"/>
      <c r="AN62" s="158"/>
      <c r="AO62" s="158"/>
      <c r="AP62" s="164"/>
    </row>
    <row r="63" spans="1:42" s="72" customFormat="1" ht="12.75" customHeight="1" x14ac:dyDescent="0.2">
      <c r="A63" s="174">
        <v>59</v>
      </c>
      <c r="B63" s="174" t="s">
        <v>156</v>
      </c>
      <c r="C63" s="73">
        <v>41862</v>
      </c>
      <c r="D63" s="74" t="s">
        <v>42</v>
      </c>
      <c r="E63" s="75">
        <v>3</v>
      </c>
      <c r="F63" s="72" t="s">
        <v>290</v>
      </c>
      <c r="G63" s="155"/>
      <c r="H63" s="156"/>
      <c r="I63" s="157"/>
      <c r="J63" s="157"/>
      <c r="K63" s="156"/>
      <c r="L63" s="156"/>
      <c r="M63" s="157"/>
      <c r="N63" s="157"/>
      <c r="O63" s="158"/>
      <c r="P63" s="158"/>
      <c r="Q63" s="158"/>
      <c r="R63" s="158"/>
      <c r="S63" s="87" t="e">
        <f t="shared" si="6"/>
        <v>#DIV/0!</v>
      </c>
      <c r="T63" s="83" t="e">
        <f t="shared" si="7"/>
        <v>#DIV/0!</v>
      </c>
      <c r="U63" s="84" t="e">
        <f t="shared" si="8"/>
        <v>#DIV/0!</v>
      </c>
      <c r="V63" s="88" t="e">
        <f t="shared" si="9"/>
        <v>#DIV/0!</v>
      </c>
      <c r="W63" s="89" t="e">
        <f t="shared" si="10"/>
        <v>#DIV/0!</v>
      </c>
      <c r="X63" s="83" t="e">
        <f t="shared" si="11"/>
        <v>#DIV/0!</v>
      </c>
      <c r="Y63" s="171"/>
      <c r="Z63" s="172"/>
      <c r="AA63" s="173"/>
      <c r="AB63" s="170"/>
      <c r="AC63" s="178"/>
      <c r="AD63" s="161"/>
      <c r="AE63" s="173"/>
      <c r="AF63" s="180"/>
      <c r="AG63" s="158"/>
      <c r="AH63" s="158"/>
      <c r="AI63" s="158"/>
      <c r="AJ63" s="158"/>
      <c r="AK63" s="158"/>
      <c r="AL63" s="158"/>
      <c r="AM63" s="158"/>
      <c r="AN63" s="158"/>
      <c r="AO63" s="158"/>
      <c r="AP63" s="164"/>
    </row>
    <row r="64" spans="1:42" s="72" customFormat="1" ht="12.75" customHeight="1" x14ac:dyDescent="0.2">
      <c r="A64" s="174">
        <v>60</v>
      </c>
      <c r="B64" s="174" t="s">
        <v>154</v>
      </c>
      <c r="C64" s="73">
        <v>41863</v>
      </c>
      <c r="D64" s="74" t="s">
        <v>42</v>
      </c>
      <c r="E64" s="75">
        <v>3</v>
      </c>
      <c r="F64" s="72" t="s">
        <v>291</v>
      </c>
      <c r="G64" s="155"/>
      <c r="H64" s="156"/>
      <c r="I64" s="157"/>
      <c r="J64" s="157"/>
      <c r="K64" s="156"/>
      <c r="L64" s="156"/>
      <c r="M64" s="157"/>
      <c r="N64" s="157"/>
      <c r="O64" s="158"/>
      <c r="P64" s="158"/>
      <c r="Q64" s="158"/>
      <c r="R64" s="158"/>
      <c r="S64" s="87" t="e">
        <f t="shared" si="6"/>
        <v>#DIV/0!</v>
      </c>
      <c r="T64" s="83" t="e">
        <f t="shared" si="7"/>
        <v>#DIV/0!</v>
      </c>
      <c r="U64" s="84" t="e">
        <f t="shared" si="8"/>
        <v>#DIV/0!</v>
      </c>
      <c r="V64" s="88" t="e">
        <f t="shared" si="9"/>
        <v>#DIV/0!</v>
      </c>
      <c r="W64" s="89" t="e">
        <f t="shared" si="10"/>
        <v>#DIV/0!</v>
      </c>
      <c r="X64" s="83" t="e">
        <f t="shared" si="11"/>
        <v>#DIV/0!</v>
      </c>
      <c r="Y64" s="171"/>
      <c r="Z64" s="172"/>
      <c r="AA64" s="173"/>
      <c r="AB64" s="170"/>
      <c r="AC64" s="178"/>
      <c r="AD64" s="161"/>
      <c r="AE64" s="173"/>
      <c r="AF64" s="180"/>
      <c r="AG64" s="158"/>
      <c r="AH64" s="158"/>
      <c r="AI64" s="158"/>
      <c r="AJ64" s="158"/>
      <c r="AK64" s="158"/>
      <c r="AL64" s="158"/>
      <c r="AM64" s="158"/>
      <c r="AN64" s="158"/>
      <c r="AO64" s="158"/>
      <c r="AP64" s="164"/>
    </row>
    <row r="65" spans="1:42" s="72" customFormat="1" ht="12.75" customHeight="1" x14ac:dyDescent="0.2">
      <c r="A65" s="174">
        <v>61</v>
      </c>
      <c r="B65" s="174" t="s">
        <v>262</v>
      </c>
      <c r="C65" s="73">
        <v>41863</v>
      </c>
      <c r="D65" s="74" t="s">
        <v>43</v>
      </c>
      <c r="E65" s="75">
        <v>1</v>
      </c>
      <c r="F65" s="72" t="s">
        <v>291</v>
      </c>
      <c r="G65" s="155"/>
      <c r="H65" s="156"/>
      <c r="I65" s="157"/>
      <c r="J65" s="157"/>
      <c r="K65" s="156"/>
      <c r="L65" s="156"/>
      <c r="M65" s="157"/>
      <c r="N65" s="157"/>
      <c r="O65" s="158"/>
      <c r="P65" s="158"/>
      <c r="Q65" s="158"/>
      <c r="R65" s="158"/>
      <c r="S65" s="87" t="e">
        <f t="shared" si="6"/>
        <v>#DIV/0!</v>
      </c>
      <c r="T65" s="83" t="e">
        <f t="shared" si="7"/>
        <v>#DIV/0!</v>
      </c>
      <c r="U65" s="84" t="e">
        <f t="shared" si="8"/>
        <v>#DIV/0!</v>
      </c>
      <c r="V65" s="88" t="e">
        <f t="shared" si="9"/>
        <v>#DIV/0!</v>
      </c>
      <c r="W65" s="89" t="e">
        <f t="shared" si="10"/>
        <v>#DIV/0!</v>
      </c>
      <c r="X65" s="83" t="e">
        <f t="shared" si="11"/>
        <v>#DIV/0!</v>
      </c>
      <c r="Y65" s="171"/>
      <c r="Z65" s="172"/>
      <c r="AA65" s="173"/>
      <c r="AB65" s="170"/>
      <c r="AC65" s="178"/>
      <c r="AD65" s="161"/>
      <c r="AE65" s="173"/>
      <c r="AF65" s="180"/>
      <c r="AG65" s="158"/>
      <c r="AH65" s="158"/>
      <c r="AI65" s="158"/>
      <c r="AJ65" s="158"/>
      <c r="AK65" s="158"/>
      <c r="AL65" s="158"/>
      <c r="AM65" s="158"/>
      <c r="AN65" s="158"/>
      <c r="AO65" s="158"/>
      <c r="AP65" s="164"/>
    </row>
    <row r="66" spans="1:42" ht="12.75" customHeight="1" x14ac:dyDescent="0.2">
      <c r="A66" s="174">
        <v>62</v>
      </c>
      <c r="B66" s="174" t="s">
        <v>260</v>
      </c>
      <c r="C66" s="73">
        <v>41863</v>
      </c>
      <c r="D66" s="74" t="s">
        <v>48</v>
      </c>
      <c r="E66" s="75">
        <v>3</v>
      </c>
      <c r="F66" s="72" t="s">
        <v>291</v>
      </c>
      <c r="G66" s="155"/>
      <c r="H66" s="156"/>
      <c r="I66" s="157"/>
      <c r="J66" s="157"/>
      <c r="K66" s="156"/>
      <c r="L66" s="156"/>
      <c r="M66" s="157"/>
      <c r="N66" s="157"/>
      <c r="O66" s="158"/>
      <c r="P66" s="158"/>
      <c r="Q66" s="158"/>
      <c r="R66" s="158"/>
      <c r="S66" s="87" t="e">
        <f t="shared" si="6"/>
        <v>#DIV/0!</v>
      </c>
      <c r="T66" s="83" t="e">
        <f t="shared" si="7"/>
        <v>#DIV/0!</v>
      </c>
      <c r="U66" s="84" t="e">
        <f t="shared" si="8"/>
        <v>#DIV/0!</v>
      </c>
      <c r="V66" s="88" t="e">
        <f t="shared" si="9"/>
        <v>#DIV/0!</v>
      </c>
      <c r="W66" s="89" t="e">
        <f t="shared" si="10"/>
        <v>#DIV/0!</v>
      </c>
      <c r="X66" s="83" t="e">
        <f t="shared" si="11"/>
        <v>#DIV/0!</v>
      </c>
      <c r="Y66" s="171"/>
      <c r="Z66" s="172"/>
      <c r="AA66" s="173"/>
      <c r="AB66" s="170"/>
      <c r="AC66" s="178"/>
      <c r="AD66" s="161"/>
      <c r="AE66" s="173"/>
      <c r="AF66" s="180"/>
      <c r="AG66" s="83"/>
      <c r="AH66" s="83"/>
      <c r="AI66" s="83"/>
      <c r="AJ66" s="83"/>
      <c r="AK66" s="83"/>
      <c r="AL66" s="83"/>
      <c r="AM66" s="83"/>
      <c r="AN66" s="83"/>
      <c r="AO66" s="83"/>
      <c r="AP66" s="84"/>
    </row>
    <row r="67" spans="1:42" ht="12.75" customHeight="1" x14ac:dyDescent="0.2">
      <c r="A67" s="174">
        <v>63</v>
      </c>
      <c r="B67" s="174" t="s">
        <v>261</v>
      </c>
      <c r="C67" s="73">
        <v>41863</v>
      </c>
      <c r="D67" s="74" t="s">
        <v>49</v>
      </c>
      <c r="E67" s="75">
        <v>3</v>
      </c>
      <c r="F67" s="72" t="s">
        <v>291</v>
      </c>
      <c r="G67" s="155"/>
      <c r="H67" s="156"/>
      <c r="I67" s="157"/>
      <c r="J67" s="157"/>
      <c r="K67" s="156"/>
      <c r="L67" s="156"/>
      <c r="M67" s="157"/>
      <c r="N67" s="157"/>
      <c r="O67" s="158"/>
      <c r="P67" s="158"/>
      <c r="Q67" s="158"/>
      <c r="R67" s="158"/>
      <c r="S67" s="87" t="e">
        <f t="shared" si="6"/>
        <v>#DIV/0!</v>
      </c>
      <c r="T67" s="83" t="e">
        <f t="shared" si="7"/>
        <v>#DIV/0!</v>
      </c>
      <c r="U67" s="84" t="e">
        <f t="shared" si="8"/>
        <v>#DIV/0!</v>
      </c>
      <c r="V67" s="88" t="e">
        <f t="shared" si="9"/>
        <v>#DIV/0!</v>
      </c>
      <c r="W67" s="89" t="e">
        <f t="shared" si="10"/>
        <v>#DIV/0!</v>
      </c>
      <c r="X67" s="83" t="e">
        <f t="shared" si="11"/>
        <v>#DIV/0!</v>
      </c>
      <c r="Y67" s="171"/>
      <c r="Z67" s="172"/>
      <c r="AA67" s="173"/>
      <c r="AB67" s="170"/>
      <c r="AC67" s="178"/>
      <c r="AD67" s="161"/>
      <c r="AE67" s="173"/>
      <c r="AF67" s="180"/>
      <c r="AG67" s="83"/>
      <c r="AH67" s="83"/>
      <c r="AI67" s="83"/>
      <c r="AJ67" s="83"/>
      <c r="AK67" s="83"/>
      <c r="AL67" s="83"/>
      <c r="AM67" s="83"/>
      <c r="AN67" s="83"/>
      <c r="AO67" s="83"/>
      <c r="AP67" s="84"/>
    </row>
    <row r="68" spans="1:42" ht="12.75" customHeight="1" x14ac:dyDescent="0.2">
      <c r="A68" s="174">
        <v>64</v>
      </c>
      <c r="B68" s="174" t="s">
        <v>119</v>
      </c>
      <c r="C68" s="73">
        <v>41865</v>
      </c>
      <c r="D68" s="74" t="s">
        <v>42</v>
      </c>
      <c r="E68" s="75">
        <v>3</v>
      </c>
      <c r="F68" s="72" t="s">
        <v>292</v>
      </c>
      <c r="G68" s="155">
        <v>3.5</v>
      </c>
      <c r="H68" s="156">
        <v>0</v>
      </c>
      <c r="I68" s="157">
        <v>2E-3</v>
      </c>
      <c r="J68" s="157">
        <v>1.0660000000000001</v>
      </c>
      <c r="K68" s="156">
        <v>1.5</v>
      </c>
      <c r="L68" s="156">
        <v>0</v>
      </c>
      <c r="M68" s="157">
        <v>-8.2000000000000003E-2</v>
      </c>
      <c r="N68" s="157">
        <v>-1.383</v>
      </c>
      <c r="O68" s="158"/>
      <c r="P68" s="158"/>
      <c r="Q68" s="158"/>
      <c r="R68" s="158"/>
      <c r="S68" s="87" t="e">
        <f t="shared" si="6"/>
        <v>#DIV/0!</v>
      </c>
      <c r="T68" s="83">
        <f t="shared" si="7"/>
        <v>1.876172607879925E-3</v>
      </c>
      <c r="U68" s="84">
        <f t="shared" si="8"/>
        <v>2.1320000000000002E-3</v>
      </c>
      <c r="V68" s="88" t="e">
        <f t="shared" si="9"/>
        <v>#DIV/0!</v>
      </c>
      <c r="W68" s="89">
        <f t="shared" si="10"/>
        <v>3.4299714169048597E-2</v>
      </c>
      <c r="X68" s="83">
        <f t="shared" si="11"/>
        <v>0.20571600000000001</v>
      </c>
      <c r="Y68" s="171">
        <v>3</v>
      </c>
      <c r="Z68" s="172">
        <v>0.2</v>
      </c>
      <c r="AA68" s="176">
        <v>0.11700000000000001</v>
      </c>
      <c r="AB68" s="177">
        <v>-0.80100000000000005</v>
      </c>
      <c r="AC68" s="178">
        <v>3.5</v>
      </c>
      <c r="AD68" s="161">
        <v>0.11</v>
      </c>
      <c r="AE68" s="176">
        <v>-0.27</v>
      </c>
      <c r="AF68" s="181">
        <v>-1.675</v>
      </c>
      <c r="AG68" s="153"/>
      <c r="AH68" s="153"/>
      <c r="AI68" s="153"/>
      <c r="AJ68" s="153"/>
      <c r="AK68" s="153"/>
      <c r="AL68" s="153"/>
      <c r="AM68" s="153"/>
      <c r="AN68" s="153"/>
      <c r="AO68" s="153"/>
      <c r="AP68" s="166"/>
    </row>
    <row r="69" spans="1:42" ht="12.75" customHeight="1" x14ac:dyDescent="0.2">
      <c r="A69" s="174">
        <v>65</v>
      </c>
      <c r="B69" s="174" t="s">
        <v>123</v>
      </c>
      <c r="C69" s="42">
        <v>41865</v>
      </c>
      <c r="D69" s="44" t="s">
        <v>44</v>
      </c>
      <c r="E69" s="46">
        <v>1</v>
      </c>
      <c r="F69" t="s">
        <v>292</v>
      </c>
      <c r="G69" s="82">
        <v>6</v>
      </c>
      <c r="H69" s="83">
        <v>0.2</v>
      </c>
      <c r="I69" s="83">
        <v>3.9E-2</v>
      </c>
      <c r="J69" s="83">
        <v>3.4129999999999998</v>
      </c>
      <c r="K69" s="152">
        <v>1.5</v>
      </c>
      <c r="L69" s="152">
        <v>0.08</v>
      </c>
      <c r="M69" s="153">
        <v>-9.9000000000000005E-2</v>
      </c>
      <c r="N69" s="153">
        <v>-0.49399999999999999</v>
      </c>
      <c r="O69" s="83"/>
      <c r="P69" s="83"/>
      <c r="Q69" s="83"/>
      <c r="R69" s="83"/>
      <c r="S69" s="87">
        <f t="shared" ref="S69:S100" si="12">G69/H69</f>
        <v>30</v>
      </c>
      <c r="T69" s="83">
        <f t="shared" ref="T69:T100" si="13">I69/J69</f>
        <v>1.1426897157925579E-2</v>
      </c>
      <c r="U69" s="84">
        <f t="shared" ref="U69:U100" si="14">I69/(1/J69)</f>
        <v>0.133107</v>
      </c>
      <c r="V69" s="88">
        <f t="shared" ref="V69:V100" si="15">(G69-K69)/(H69-L69)</f>
        <v>37.5</v>
      </c>
      <c r="W69" s="89">
        <f t="shared" ref="W69:W100" si="16">(I69-M69)/(J69-N69)</f>
        <v>3.5321218326081393E-2</v>
      </c>
      <c r="X69" s="83">
        <f t="shared" ref="X69:X100" si="17">(I69-M69)/(1/(J69-N69))</f>
        <v>0.53916600000000015</v>
      </c>
      <c r="Y69" s="171">
        <v>3</v>
      </c>
      <c r="Z69" s="172">
        <v>0.28000000000000003</v>
      </c>
      <c r="AA69" s="176">
        <v>0.19700000000000001</v>
      </c>
      <c r="AB69" s="177">
        <v>0.11799999999999999</v>
      </c>
      <c r="AC69" s="178">
        <v>5.5</v>
      </c>
      <c r="AD69" s="161">
        <v>0.28000000000000003</v>
      </c>
      <c r="AE69" s="176">
        <v>3.4000000000000002E-2</v>
      </c>
      <c r="AF69" s="181">
        <v>-1.538</v>
      </c>
      <c r="AG69" s="153"/>
      <c r="AH69" s="153"/>
      <c r="AI69" s="153"/>
      <c r="AJ69" s="153"/>
      <c r="AK69" s="153"/>
      <c r="AL69" s="153"/>
      <c r="AM69" s="153"/>
      <c r="AN69" s="153"/>
      <c r="AO69" s="153"/>
      <c r="AP69" s="166"/>
    </row>
    <row r="70" spans="1:42" ht="12.75" customHeight="1" x14ac:dyDescent="0.2">
      <c r="A70" s="174">
        <v>66</v>
      </c>
      <c r="B70" s="174" t="s">
        <v>122</v>
      </c>
      <c r="C70" s="42">
        <v>41865</v>
      </c>
      <c r="D70" s="44" t="s">
        <v>43</v>
      </c>
      <c r="E70" s="46">
        <v>1</v>
      </c>
      <c r="F70" t="s">
        <v>292</v>
      </c>
      <c r="G70" s="151">
        <v>6</v>
      </c>
      <c r="H70" s="152">
        <v>0.01</v>
      </c>
      <c r="I70" s="153">
        <v>0.7</v>
      </c>
      <c r="J70" s="153">
        <v>1.581</v>
      </c>
      <c r="K70" s="152">
        <v>5.5</v>
      </c>
      <c r="L70" s="152">
        <v>0</v>
      </c>
      <c r="M70" s="153">
        <v>-3.7999999999999999E-2</v>
      </c>
      <c r="N70" s="153">
        <v>-1.17</v>
      </c>
      <c r="O70" s="83"/>
      <c r="P70" s="83"/>
      <c r="Q70" s="83"/>
      <c r="R70" s="83"/>
      <c r="S70" s="87">
        <f t="shared" si="12"/>
        <v>600</v>
      </c>
      <c r="T70" s="83">
        <f t="shared" si="13"/>
        <v>0.44275774826059455</v>
      </c>
      <c r="U70" s="84">
        <f t="shared" si="14"/>
        <v>1.1066999999999998</v>
      </c>
      <c r="V70" s="88">
        <f t="shared" si="15"/>
        <v>50</v>
      </c>
      <c r="W70" s="89">
        <f t="shared" si="16"/>
        <v>0.26826608505997818</v>
      </c>
      <c r="X70" s="83">
        <f t="shared" si="17"/>
        <v>2.0302379999999998</v>
      </c>
      <c r="Y70" s="171">
        <v>6</v>
      </c>
      <c r="Z70" s="172">
        <v>0.14000000000000001</v>
      </c>
      <c r="AA70" s="176">
        <v>5.6000000000000001E-2</v>
      </c>
      <c r="AB70" s="177">
        <v>-1.3129999999999999</v>
      </c>
      <c r="AC70" s="178">
        <v>0.1</v>
      </c>
      <c r="AD70" s="161">
        <v>0.14000000000000001</v>
      </c>
      <c r="AE70" s="176">
        <v>-6.6500000000000004E-2</v>
      </c>
      <c r="AF70" s="181">
        <v>-2.8570000000000002</v>
      </c>
      <c r="AG70" s="153"/>
      <c r="AH70" s="153"/>
      <c r="AI70" s="153"/>
      <c r="AJ70" s="153"/>
      <c r="AK70" s="153"/>
      <c r="AL70" s="153"/>
      <c r="AM70" s="153"/>
      <c r="AN70" s="153"/>
      <c r="AO70" s="153"/>
      <c r="AP70" s="166"/>
    </row>
    <row r="71" spans="1:42" ht="12.75" customHeight="1" x14ac:dyDescent="0.2">
      <c r="A71" s="174">
        <v>67</v>
      </c>
      <c r="B71" s="174" t="s">
        <v>263</v>
      </c>
      <c r="C71" s="73">
        <v>41865</v>
      </c>
      <c r="D71" s="74" t="s">
        <v>48</v>
      </c>
      <c r="E71" s="75">
        <v>3</v>
      </c>
      <c r="F71" s="72" t="s">
        <v>292</v>
      </c>
      <c r="G71" s="155">
        <v>2.5</v>
      </c>
      <c r="H71" s="156">
        <v>0</v>
      </c>
      <c r="I71" s="157">
        <v>3.7999999999999999E-2</v>
      </c>
      <c r="J71" s="157">
        <v>0.41799999999999998</v>
      </c>
      <c r="K71" s="156">
        <v>2.5</v>
      </c>
      <c r="L71" s="156">
        <v>0</v>
      </c>
      <c r="M71" s="157">
        <v>-4.8000000000000001E-2</v>
      </c>
      <c r="N71" s="157">
        <v>0.41799999999999998</v>
      </c>
      <c r="O71" s="158"/>
      <c r="P71" s="158"/>
      <c r="Q71" s="158"/>
      <c r="R71" s="158"/>
      <c r="S71" s="87" t="e">
        <f t="shared" si="12"/>
        <v>#DIV/0!</v>
      </c>
      <c r="T71" s="83">
        <f t="shared" si="13"/>
        <v>9.0909090909090912E-2</v>
      </c>
      <c r="U71" s="84">
        <f t="shared" si="14"/>
        <v>1.5883999999999999E-2</v>
      </c>
      <c r="V71" s="88" t="e">
        <f t="shared" si="15"/>
        <v>#DIV/0!</v>
      </c>
      <c r="W71" s="89" t="e">
        <f t="shared" si="16"/>
        <v>#DIV/0!</v>
      </c>
      <c r="X71" s="83" t="e">
        <f t="shared" si="17"/>
        <v>#DIV/0!</v>
      </c>
      <c r="Y71" s="171">
        <v>0.1</v>
      </c>
      <c r="Z71" s="172">
        <v>0.17</v>
      </c>
      <c r="AA71" s="176">
        <v>0.127</v>
      </c>
      <c r="AB71" s="177">
        <v>-2.3849999999999998</v>
      </c>
      <c r="AC71" s="178">
        <v>1</v>
      </c>
      <c r="AD71" s="161">
        <v>0.14000000000000001</v>
      </c>
      <c r="AE71" s="176">
        <v>-0.11899999999999999</v>
      </c>
      <c r="AF71" s="181">
        <v>-3.4609999999999999</v>
      </c>
      <c r="AG71" s="153"/>
      <c r="AH71" s="153"/>
      <c r="AI71" s="153"/>
      <c r="AJ71" s="153"/>
      <c r="AK71" s="153"/>
      <c r="AL71" s="153"/>
      <c r="AM71" s="153"/>
      <c r="AN71" s="153"/>
      <c r="AO71" s="153"/>
      <c r="AP71" s="166"/>
    </row>
    <row r="72" spans="1:42" ht="12.75" customHeight="1" x14ac:dyDescent="0.2">
      <c r="A72" s="174">
        <v>68</v>
      </c>
      <c r="B72" s="174" t="s">
        <v>264</v>
      </c>
      <c r="C72" s="42">
        <v>41865</v>
      </c>
      <c r="D72" s="44" t="s">
        <v>49</v>
      </c>
      <c r="E72" s="46">
        <v>3</v>
      </c>
      <c r="F72" t="s">
        <v>292</v>
      </c>
      <c r="G72" s="151">
        <v>5</v>
      </c>
      <c r="H72" s="152">
        <v>0</v>
      </c>
      <c r="I72" s="153">
        <v>-2.4E-2</v>
      </c>
      <c r="J72" s="153">
        <v>0.55600000000000005</v>
      </c>
      <c r="K72" s="152">
        <v>7</v>
      </c>
      <c r="L72" s="152">
        <v>0</v>
      </c>
      <c r="M72" s="153">
        <v>-1.7999999999999999E-2</v>
      </c>
      <c r="N72" s="153">
        <v>-1.5489999999999999</v>
      </c>
      <c r="O72" s="83"/>
      <c r="P72" s="83"/>
      <c r="Q72" s="83"/>
      <c r="R72" s="83"/>
      <c r="S72" s="87" t="e">
        <f t="shared" si="12"/>
        <v>#DIV/0!</v>
      </c>
      <c r="T72" s="83">
        <f t="shared" si="13"/>
        <v>-4.3165467625899276E-2</v>
      </c>
      <c r="U72" s="84">
        <f t="shared" si="14"/>
        <v>-1.3344000000000002E-2</v>
      </c>
      <c r="V72" s="88" t="e">
        <f t="shared" si="15"/>
        <v>#DIV/0!</v>
      </c>
      <c r="W72" s="89">
        <f t="shared" si="16"/>
        <v>-2.8503562945368182E-3</v>
      </c>
      <c r="X72" s="83">
        <f t="shared" si="17"/>
        <v>-1.2630000000000002E-2</v>
      </c>
      <c r="Y72" s="171">
        <v>0.1</v>
      </c>
      <c r="Z72" s="172">
        <v>0.14000000000000001</v>
      </c>
      <c r="AA72" s="176">
        <v>7.0000000000000007E-2</v>
      </c>
      <c r="AB72" s="177">
        <v>-2.4609999999999999</v>
      </c>
      <c r="AC72" s="178">
        <v>0.1</v>
      </c>
      <c r="AD72" s="161">
        <v>0.11</v>
      </c>
      <c r="AE72" s="176">
        <v>-0.08</v>
      </c>
      <c r="AF72" s="181">
        <v>-3.1509999999999998</v>
      </c>
      <c r="AG72" s="153"/>
      <c r="AH72" s="153"/>
      <c r="AI72" s="153"/>
      <c r="AJ72" s="153"/>
      <c r="AK72" s="153"/>
      <c r="AL72" s="153"/>
      <c r="AM72" s="153"/>
      <c r="AN72" s="153"/>
      <c r="AO72" s="153"/>
      <c r="AP72" s="166"/>
    </row>
    <row r="73" spans="1:42" ht="12.75" customHeight="1" x14ac:dyDescent="0.2">
      <c r="A73" s="174">
        <v>69</v>
      </c>
      <c r="B73" s="174" t="s">
        <v>127</v>
      </c>
      <c r="C73" s="42">
        <v>41865</v>
      </c>
      <c r="D73" s="44" t="s">
        <v>42</v>
      </c>
      <c r="E73" s="46">
        <v>3</v>
      </c>
      <c r="G73" s="151">
        <v>4.5</v>
      </c>
      <c r="H73" s="152">
        <v>0.37</v>
      </c>
      <c r="I73" s="153">
        <v>0.215</v>
      </c>
      <c r="J73" s="153">
        <v>13.2</v>
      </c>
      <c r="K73" s="152">
        <v>2.5</v>
      </c>
      <c r="L73" s="152">
        <v>0.17</v>
      </c>
      <c r="M73" s="153">
        <v>2.7E-2</v>
      </c>
      <c r="N73" s="153">
        <v>2.4740000000000002</v>
      </c>
      <c r="O73" s="83"/>
      <c r="P73" s="83"/>
      <c r="Q73" s="83"/>
      <c r="R73" s="83"/>
      <c r="S73" s="87">
        <f t="shared" si="12"/>
        <v>12.162162162162163</v>
      </c>
      <c r="T73" s="83">
        <f t="shared" si="13"/>
        <v>1.6287878787878789E-2</v>
      </c>
      <c r="U73" s="84">
        <f t="shared" si="14"/>
        <v>2.8380000000000001</v>
      </c>
      <c r="V73" s="88">
        <f t="shared" si="15"/>
        <v>10</v>
      </c>
      <c r="W73" s="89">
        <f t="shared" si="16"/>
        <v>1.7527503263099015E-2</v>
      </c>
      <c r="X73" s="83">
        <f t="shared" si="17"/>
        <v>2.0164879999999998</v>
      </c>
      <c r="Y73" s="171">
        <v>3.5</v>
      </c>
      <c r="Z73" s="172">
        <v>0</v>
      </c>
      <c r="AA73" s="173">
        <v>0.48499999999999999</v>
      </c>
      <c r="AB73" s="170">
        <v>1.5840000000000001</v>
      </c>
      <c r="AC73" s="178">
        <v>2.5</v>
      </c>
      <c r="AD73" s="161">
        <v>0.02</v>
      </c>
      <c r="AE73" s="173">
        <v>0.152</v>
      </c>
      <c r="AF73" s="180">
        <v>-0.60899999999999999</v>
      </c>
      <c r="AG73" s="83"/>
      <c r="AH73" s="83"/>
      <c r="AI73" s="83"/>
      <c r="AJ73" s="83"/>
      <c r="AK73" s="83"/>
      <c r="AL73" s="83"/>
      <c r="AM73" s="83"/>
      <c r="AN73" s="83"/>
      <c r="AO73" s="83"/>
      <c r="AP73" s="84"/>
    </row>
    <row r="74" spans="1:42" ht="12.75" customHeight="1" x14ac:dyDescent="0.2">
      <c r="A74" s="174">
        <v>70</v>
      </c>
      <c r="B74" s="174" t="s">
        <v>130</v>
      </c>
      <c r="C74" s="42">
        <v>41865</v>
      </c>
      <c r="D74" s="44" t="s">
        <v>42</v>
      </c>
      <c r="E74" s="46">
        <v>7</v>
      </c>
      <c r="F74" t="s">
        <v>293</v>
      </c>
      <c r="G74" s="151">
        <v>27</v>
      </c>
      <c r="H74" s="152">
        <v>0.23</v>
      </c>
      <c r="I74" s="153">
        <v>0.20499999999999999</v>
      </c>
      <c r="J74" s="153">
        <v>6.3150000000000004</v>
      </c>
      <c r="K74" s="152">
        <v>5</v>
      </c>
      <c r="L74" s="152">
        <v>0.23</v>
      </c>
      <c r="M74" s="153">
        <v>1.7999999999999999E-2</v>
      </c>
      <c r="N74" s="153">
        <v>0.312</v>
      </c>
      <c r="O74" s="83"/>
      <c r="P74" s="83"/>
      <c r="Q74" s="83"/>
      <c r="R74" s="83"/>
      <c r="S74" s="87">
        <f t="shared" si="12"/>
        <v>117.39130434782608</v>
      </c>
      <c r="T74" s="83">
        <f t="shared" si="13"/>
        <v>3.2462391132224856E-2</v>
      </c>
      <c r="U74" s="84">
        <f t="shared" si="14"/>
        <v>1.294575</v>
      </c>
      <c r="V74" s="88" t="e">
        <f t="shared" si="15"/>
        <v>#DIV/0!</v>
      </c>
      <c r="W74" s="89">
        <f t="shared" si="16"/>
        <v>3.1151091121106114E-2</v>
      </c>
      <c r="X74" s="83">
        <f t="shared" si="17"/>
        <v>1.1225609999999999</v>
      </c>
      <c r="Y74" s="171">
        <v>3.5</v>
      </c>
      <c r="Z74" s="172">
        <v>0.08</v>
      </c>
      <c r="AA74" s="173">
        <v>0.47699999999999998</v>
      </c>
      <c r="AB74" s="170">
        <v>1.4430000000000001</v>
      </c>
      <c r="AC74" s="178">
        <v>3</v>
      </c>
      <c r="AD74" s="161">
        <v>0.08</v>
      </c>
      <c r="AE74" s="173">
        <v>0.22600000000000001</v>
      </c>
      <c r="AF74" s="180">
        <v>-0.23100000000000001</v>
      </c>
      <c r="AG74" s="83"/>
      <c r="AH74" s="83"/>
      <c r="AI74" s="83"/>
      <c r="AJ74" s="83"/>
      <c r="AK74" s="83"/>
      <c r="AL74" s="83"/>
      <c r="AM74" s="83"/>
      <c r="AN74" s="83"/>
      <c r="AO74" s="83"/>
      <c r="AP74" s="84"/>
    </row>
    <row r="75" spans="1:42" ht="12.75" customHeight="1" x14ac:dyDescent="0.2">
      <c r="A75" s="174">
        <v>71</v>
      </c>
      <c r="B75" s="174" t="s">
        <v>126</v>
      </c>
      <c r="C75" s="73">
        <v>41865</v>
      </c>
      <c r="D75" s="74" t="s">
        <v>42</v>
      </c>
      <c r="E75" s="75">
        <v>3</v>
      </c>
      <c r="F75" s="72" t="s">
        <v>294</v>
      </c>
      <c r="G75" s="155">
        <v>6</v>
      </c>
      <c r="H75" s="157">
        <v>0.38</v>
      </c>
      <c r="I75" s="157">
        <v>0.215</v>
      </c>
      <c r="J75" s="156">
        <v>7.3230000000000004</v>
      </c>
      <c r="K75" s="156">
        <v>5</v>
      </c>
      <c r="L75" s="157">
        <v>0.23</v>
      </c>
      <c r="M75" s="157">
        <v>6.0000000000000001E-3</v>
      </c>
      <c r="N75" s="158">
        <v>0.35599999999999998</v>
      </c>
      <c r="O75" s="158"/>
      <c r="P75" s="158"/>
      <c r="Q75" s="158"/>
      <c r="R75" s="158"/>
      <c r="S75" s="87">
        <f t="shared" si="12"/>
        <v>15.789473684210526</v>
      </c>
      <c r="T75" s="83">
        <f t="shared" si="13"/>
        <v>2.9359552096135461E-2</v>
      </c>
      <c r="U75" s="84">
        <f t="shared" si="14"/>
        <v>1.5744449999999999</v>
      </c>
      <c r="V75" s="88">
        <f t="shared" si="15"/>
        <v>6.666666666666667</v>
      </c>
      <c r="W75" s="89">
        <f t="shared" si="16"/>
        <v>2.9998564661977891E-2</v>
      </c>
      <c r="X75" s="83">
        <f t="shared" si="17"/>
        <v>1.4561030000000001</v>
      </c>
      <c r="Y75" s="171">
        <v>1</v>
      </c>
      <c r="Z75" s="172">
        <v>0</v>
      </c>
      <c r="AA75" s="173">
        <v>0.40400000000000003</v>
      </c>
      <c r="AB75" s="170">
        <v>0.35399999999999998</v>
      </c>
      <c r="AC75" s="178">
        <v>3.5</v>
      </c>
      <c r="AD75" s="161">
        <v>0.05</v>
      </c>
      <c r="AE75" s="173">
        <v>0.20799999999999999</v>
      </c>
      <c r="AF75" s="180">
        <v>-1.143</v>
      </c>
      <c r="AG75" s="83"/>
      <c r="AH75" s="83"/>
      <c r="AI75" s="83"/>
      <c r="AJ75" s="83"/>
      <c r="AK75" s="83"/>
      <c r="AL75" s="83"/>
      <c r="AM75" s="83"/>
      <c r="AN75" s="83"/>
      <c r="AO75" s="83"/>
      <c r="AP75" s="84"/>
    </row>
    <row r="76" spans="1:42" ht="12.75" customHeight="1" x14ac:dyDescent="0.2">
      <c r="A76" s="174">
        <v>72</v>
      </c>
      <c r="B76" s="174" t="s">
        <v>265</v>
      </c>
      <c r="C76" s="73">
        <v>41865</v>
      </c>
      <c r="D76" s="74" t="s">
        <v>48</v>
      </c>
      <c r="E76" s="75">
        <v>3</v>
      </c>
      <c r="F76" s="72" t="s">
        <v>294</v>
      </c>
      <c r="G76" s="155">
        <v>8.5</v>
      </c>
      <c r="H76" s="156">
        <v>0.65</v>
      </c>
      <c r="I76" s="157">
        <v>0.22700000000000001</v>
      </c>
      <c r="J76" s="157">
        <v>17.809999999999999</v>
      </c>
      <c r="K76" s="156">
        <v>7</v>
      </c>
      <c r="L76" s="156">
        <v>0.16</v>
      </c>
      <c r="M76" s="157">
        <v>-6.0000000000000001E-3</v>
      </c>
      <c r="N76" s="157">
        <v>0.61399999999999999</v>
      </c>
      <c r="O76" s="158"/>
      <c r="P76" s="158"/>
      <c r="Q76" s="158"/>
      <c r="R76" s="158"/>
      <c r="S76" s="87">
        <f t="shared" si="12"/>
        <v>13.076923076923077</v>
      </c>
      <c r="T76" s="83">
        <f t="shared" si="13"/>
        <v>1.2745648512071871E-2</v>
      </c>
      <c r="U76" s="84">
        <f t="shared" si="14"/>
        <v>4.0428699999999997</v>
      </c>
      <c r="V76" s="88">
        <f t="shared" si="15"/>
        <v>3.0612244897959182</v>
      </c>
      <c r="W76" s="89">
        <f t="shared" si="16"/>
        <v>1.3549662712258667E-2</v>
      </c>
      <c r="X76" s="83">
        <f t="shared" si="17"/>
        <v>4.0066679999999995</v>
      </c>
      <c r="Y76" s="171">
        <v>3</v>
      </c>
      <c r="Z76" s="172">
        <v>0.04</v>
      </c>
      <c r="AA76" s="173">
        <v>0.26900000000000002</v>
      </c>
      <c r="AB76" s="170">
        <v>0.153</v>
      </c>
      <c r="AC76" s="178">
        <v>1</v>
      </c>
      <c r="AD76" s="161">
        <v>0</v>
      </c>
      <c r="AE76" s="173">
        <v>0.13700000000000001</v>
      </c>
      <c r="AF76" s="180">
        <v>-1.4419999999999999</v>
      </c>
      <c r="AG76" s="83"/>
      <c r="AH76" s="83"/>
      <c r="AI76" s="83"/>
      <c r="AJ76" s="83"/>
      <c r="AK76" s="83"/>
      <c r="AL76" s="83"/>
      <c r="AM76" s="83"/>
      <c r="AN76" s="83"/>
      <c r="AO76" s="83"/>
      <c r="AP76" s="84"/>
    </row>
    <row r="77" spans="1:42" ht="12.75" customHeight="1" x14ac:dyDescent="0.2">
      <c r="A77" s="174">
        <v>73</v>
      </c>
      <c r="B77" s="174" t="s">
        <v>266</v>
      </c>
      <c r="C77" s="73">
        <v>41869</v>
      </c>
      <c r="D77" s="74" t="s">
        <v>42</v>
      </c>
      <c r="E77" s="75">
        <v>3</v>
      </c>
      <c r="F77" s="72" t="s">
        <v>292</v>
      </c>
      <c r="G77" s="155"/>
      <c r="H77" s="156"/>
      <c r="I77" s="157"/>
      <c r="J77" s="157"/>
      <c r="K77" s="156"/>
      <c r="L77" s="156"/>
      <c r="M77" s="157"/>
      <c r="N77" s="157"/>
      <c r="O77" s="158"/>
      <c r="P77" s="158"/>
      <c r="Q77" s="158"/>
      <c r="R77" s="158"/>
      <c r="S77" s="87" t="e">
        <f t="shared" si="12"/>
        <v>#DIV/0!</v>
      </c>
      <c r="T77" s="83" t="e">
        <f t="shared" si="13"/>
        <v>#DIV/0!</v>
      </c>
      <c r="U77" s="84" t="e">
        <f t="shared" si="14"/>
        <v>#DIV/0!</v>
      </c>
      <c r="V77" s="88" t="e">
        <f t="shared" si="15"/>
        <v>#DIV/0!</v>
      </c>
      <c r="W77" s="89" t="e">
        <f t="shared" si="16"/>
        <v>#DIV/0!</v>
      </c>
      <c r="X77" s="83" t="e">
        <f t="shared" si="17"/>
        <v>#DIV/0!</v>
      </c>
      <c r="Y77" s="171"/>
      <c r="Z77" s="172"/>
      <c r="AA77" s="173"/>
      <c r="AB77" s="170"/>
      <c r="AC77" s="178"/>
      <c r="AD77" s="161"/>
      <c r="AE77" s="173"/>
      <c r="AF77" s="180"/>
      <c r="AG77" s="83"/>
      <c r="AH77" s="83"/>
      <c r="AI77" s="83"/>
      <c r="AJ77" s="83"/>
      <c r="AK77" s="83"/>
      <c r="AL77" s="83"/>
      <c r="AM77" s="83"/>
      <c r="AN77" s="83"/>
      <c r="AO77" s="83"/>
      <c r="AP77" s="84"/>
    </row>
    <row r="78" spans="1:42" ht="12.75" customHeight="1" x14ac:dyDescent="0.2">
      <c r="A78" s="174">
        <v>74</v>
      </c>
      <c r="B78" s="174" t="s">
        <v>267</v>
      </c>
      <c r="C78" s="73">
        <v>41869</v>
      </c>
      <c r="D78" s="74" t="s">
        <v>48</v>
      </c>
      <c r="E78" s="75">
        <v>3</v>
      </c>
      <c r="F78" s="72" t="s">
        <v>292</v>
      </c>
      <c r="G78" s="155"/>
      <c r="H78" s="156"/>
      <c r="I78" s="157"/>
      <c r="J78" s="157"/>
      <c r="K78" s="156"/>
      <c r="L78" s="156"/>
      <c r="M78" s="157"/>
      <c r="N78" s="157"/>
      <c r="O78" s="158"/>
      <c r="P78" s="158"/>
      <c r="Q78" s="158"/>
      <c r="R78" s="158"/>
      <c r="S78" s="87" t="e">
        <f t="shared" si="12"/>
        <v>#DIV/0!</v>
      </c>
      <c r="T78" s="83" t="e">
        <f t="shared" si="13"/>
        <v>#DIV/0!</v>
      </c>
      <c r="U78" s="84" t="e">
        <f t="shared" si="14"/>
        <v>#DIV/0!</v>
      </c>
      <c r="V78" s="88" t="e">
        <f t="shared" si="15"/>
        <v>#DIV/0!</v>
      </c>
      <c r="W78" s="89" t="e">
        <f t="shared" si="16"/>
        <v>#DIV/0!</v>
      </c>
      <c r="X78" s="83" t="e">
        <f t="shared" si="17"/>
        <v>#DIV/0!</v>
      </c>
      <c r="Y78" s="171"/>
      <c r="Z78" s="172"/>
      <c r="AA78" s="173"/>
      <c r="AB78" s="170"/>
      <c r="AC78" s="178"/>
      <c r="AD78" s="161"/>
      <c r="AE78" s="173"/>
      <c r="AF78" s="180"/>
      <c r="AG78" s="83"/>
      <c r="AH78" s="83"/>
      <c r="AI78" s="83"/>
      <c r="AJ78" s="83"/>
      <c r="AK78" s="83"/>
      <c r="AL78" s="83"/>
      <c r="AM78" s="83"/>
      <c r="AN78" s="83"/>
      <c r="AO78" s="83"/>
      <c r="AP78" s="84"/>
    </row>
    <row r="79" spans="1:42" ht="12.75" customHeight="1" x14ac:dyDescent="0.2">
      <c r="A79" s="174">
        <v>75</v>
      </c>
      <c r="B79" s="174" t="s">
        <v>163</v>
      </c>
      <c r="C79" s="73">
        <v>41869</v>
      </c>
      <c r="D79" s="74" t="s">
        <v>43</v>
      </c>
      <c r="E79" s="75">
        <v>1</v>
      </c>
      <c r="F79" s="72" t="s">
        <v>292</v>
      </c>
      <c r="G79" s="155"/>
      <c r="H79" s="156"/>
      <c r="I79" s="157"/>
      <c r="J79" s="157"/>
      <c r="K79" s="156"/>
      <c r="L79" s="156"/>
      <c r="M79" s="157"/>
      <c r="N79" s="157"/>
      <c r="O79" s="158"/>
      <c r="P79" s="158"/>
      <c r="Q79" s="158"/>
      <c r="R79" s="158"/>
      <c r="S79" s="87" t="e">
        <f t="shared" si="12"/>
        <v>#DIV/0!</v>
      </c>
      <c r="T79" s="83" t="e">
        <f t="shared" si="13"/>
        <v>#DIV/0!</v>
      </c>
      <c r="U79" s="84" t="e">
        <f t="shared" si="14"/>
        <v>#DIV/0!</v>
      </c>
      <c r="V79" s="88" t="e">
        <f t="shared" si="15"/>
        <v>#DIV/0!</v>
      </c>
      <c r="W79" s="89" t="e">
        <f t="shared" si="16"/>
        <v>#DIV/0!</v>
      </c>
      <c r="X79" s="83" t="e">
        <f t="shared" si="17"/>
        <v>#DIV/0!</v>
      </c>
      <c r="Y79" s="171"/>
      <c r="Z79" s="172"/>
      <c r="AA79" s="173"/>
      <c r="AB79" s="170"/>
      <c r="AC79" s="178"/>
      <c r="AD79" s="161"/>
      <c r="AE79" s="173"/>
      <c r="AF79" s="180"/>
      <c r="AG79" s="83"/>
      <c r="AH79" s="83"/>
      <c r="AI79" s="83"/>
      <c r="AJ79" s="83"/>
      <c r="AK79" s="83"/>
      <c r="AL79" s="83"/>
      <c r="AM79" s="83"/>
      <c r="AN79" s="83"/>
      <c r="AO79" s="83"/>
      <c r="AP79" s="84"/>
    </row>
    <row r="80" spans="1:42" ht="12.75" customHeight="1" x14ac:dyDescent="0.2">
      <c r="A80" s="174">
        <v>76</v>
      </c>
      <c r="B80" s="174" t="s">
        <v>159</v>
      </c>
      <c r="C80" s="73">
        <v>41869</v>
      </c>
      <c r="D80" s="74" t="s">
        <v>44</v>
      </c>
      <c r="E80" s="75">
        <v>1</v>
      </c>
      <c r="F80" s="72" t="s">
        <v>292</v>
      </c>
      <c r="G80" s="155"/>
      <c r="H80" s="156"/>
      <c r="I80" s="157"/>
      <c r="J80" s="157"/>
      <c r="K80" s="156"/>
      <c r="L80" s="156"/>
      <c r="M80" s="157"/>
      <c r="N80" s="157"/>
      <c r="O80" s="158"/>
      <c r="P80" s="158"/>
      <c r="Q80" s="158"/>
      <c r="R80" s="158"/>
      <c r="S80" s="87" t="e">
        <f t="shared" si="12"/>
        <v>#DIV/0!</v>
      </c>
      <c r="T80" s="83" t="e">
        <f t="shared" si="13"/>
        <v>#DIV/0!</v>
      </c>
      <c r="U80" s="84" t="e">
        <f t="shared" si="14"/>
        <v>#DIV/0!</v>
      </c>
      <c r="V80" s="88" t="e">
        <f t="shared" si="15"/>
        <v>#DIV/0!</v>
      </c>
      <c r="W80" s="89" t="e">
        <f t="shared" si="16"/>
        <v>#DIV/0!</v>
      </c>
      <c r="X80" s="83" t="e">
        <f t="shared" si="17"/>
        <v>#DIV/0!</v>
      </c>
      <c r="Y80" s="171"/>
      <c r="Z80" s="172"/>
      <c r="AA80" s="173"/>
      <c r="AB80" s="170"/>
      <c r="AC80" s="178"/>
      <c r="AD80" s="161"/>
      <c r="AE80" s="173"/>
      <c r="AF80" s="180"/>
      <c r="AG80" s="83"/>
      <c r="AH80" s="83"/>
      <c r="AI80" s="83"/>
      <c r="AJ80" s="83"/>
      <c r="AK80" s="83"/>
      <c r="AL80" s="83"/>
      <c r="AM80" s="83"/>
      <c r="AN80" s="83"/>
      <c r="AO80" s="83"/>
      <c r="AP80" s="84"/>
    </row>
    <row r="81" spans="1:42" ht="12.75" customHeight="1" x14ac:dyDescent="0.2">
      <c r="A81" s="174">
        <v>77</v>
      </c>
      <c r="B81" s="174" t="s">
        <v>176</v>
      </c>
      <c r="C81" s="73">
        <v>41869</v>
      </c>
      <c r="D81" s="74" t="s">
        <v>42</v>
      </c>
      <c r="E81" s="75">
        <v>3</v>
      </c>
      <c r="F81" s="72" t="s">
        <v>284</v>
      </c>
      <c r="G81" s="155">
        <v>6.5</v>
      </c>
      <c r="H81" s="156">
        <v>0.32</v>
      </c>
      <c r="I81" s="157">
        <v>0.25900000000000001</v>
      </c>
      <c r="J81" s="157">
        <v>8.0559999999999992</v>
      </c>
      <c r="K81" s="156">
        <v>5.5</v>
      </c>
      <c r="L81" s="156">
        <v>0.28000000000000003</v>
      </c>
      <c r="M81" s="157">
        <v>1.7000000000000001E-2</v>
      </c>
      <c r="N81" s="157">
        <v>-9.5000000000000001E-2</v>
      </c>
      <c r="O81" s="158"/>
      <c r="P81" s="158"/>
      <c r="Q81" s="158"/>
      <c r="R81" s="158"/>
      <c r="S81" s="87">
        <f t="shared" si="12"/>
        <v>20.3125</v>
      </c>
      <c r="T81" s="83">
        <f t="shared" si="13"/>
        <v>3.2149950347567034E-2</v>
      </c>
      <c r="U81" s="84">
        <f t="shared" si="14"/>
        <v>2.0865039999999997</v>
      </c>
      <c r="V81" s="88">
        <f t="shared" si="15"/>
        <v>25.000000000000014</v>
      </c>
      <c r="W81" s="89">
        <f t="shared" si="16"/>
        <v>2.9689608636977057E-2</v>
      </c>
      <c r="X81" s="83">
        <f t="shared" si="17"/>
        <v>1.9725419999999998</v>
      </c>
      <c r="Y81" s="171">
        <v>3</v>
      </c>
      <c r="Z81" s="172">
        <v>0.32</v>
      </c>
      <c r="AA81" s="173">
        <v>0.33400000000000002</v>
      </c>
      <c r="AB81" s="170">
        <v>-0.50700000000000001</v>
      </c>
      <c r="AC81" s="178">
        <v>0.1</v>
      </c>
      <c r="AD81" s="161">
        <v>0.28000000000000003</v>
      </c>
      <c r="AE81" s="173">
        <v>0.193</v>
      </c>
      <c r="AF81" s="180">
        <v>-1.5389999999999999</v>
      </c>
      <c r="AG81" s="83"/>
      <c r="AH81" s="83"/>
      <c r="AI81" s="83"/>
      <c r="AJ81" s="83"/>
      <c r="AK81" s="83"/>
      <c r="AL81" s="83"/>
      <c r="AM81" s="83"/>
      <c r="AN81" s="83"/>
      <c r="AO81" s="83"/>
      <c r="AP81" s="84"/>
    </row>
    <row r="82" spans="1:42" ht="12.75" customHeight="1" x14ac:dyDescent="0.2">
      <c r="A82" s="174">
        <v>78</v>
      </c>
      <c r="B82" s="174" t="s">
        <v>179</v>
      </c>
      <c r="C82" s="42">
        <v>41869</v>
      </c>
      <c r="D82" s="44" t="s">
        <v>43</v>
      </c>
      <c r="E82" s="46">
        <v>1</v>
      </c>
      <c r="F82" t="s">
        <v>284</v>
      </c>
      <c r="G82" s="151">
        <v>4</v>
      </c>
      <c r="H82" s="152">
        <v>0.34</v>
      </c>
      <c r="I82" s="153">
        <v>0.128</v>
      </c>
      <c r="J82" s="153">
        <v>5.59</v>
      </c>
      <c r="K82" s="152">
        <v>0.55000000000000004</v>
      </c>
      <c r="L82" s="152">
        <v>0.19</v>
      </c>
      <c r="M82" s="153">
        <v>8.0000000000000002E-3</v>
      </c>
      <c r="N82" s="153">
        <v>4.2350000000000003</v>
      </c>
      <c r="O82" s="83"/>
      <c r="P82" s="83"/>
      <c r="Q82" s="83"/>
      <c r="R82" s="83"/>
      <c r="S82" s="87">
        <f t="shared" si="12"/>
        <v>11.76470588235294</v>
      </c>
      <c r="T82" s="83">
        <f t="shared" si="13"/>
        <v>2.2898032200357781E-2</v>
      </c>
      <c r="U82" s="84">
        <f t="shared" si="14"/>
        <v>0.71552000000000004</v>
      </c>
      <c r="V82" s="88">
        <f t="shared" si="15"/>
        <v>22.999999999999996</v>
      </c>
      <c r="W82" s="89">
        <f t="shared" si="16"/>
        <v>8.856088560885611E-2</v>
      </c>
      <c r="X82" s="83">
        <f t="shared" si="17"/>
        <v>0.16259999999999994</v>
      </c>
      <c r="Y82" s="171">
        <v>2</v>
      </c>
      <c r="Z82" s="172">
        <v>0.31</v>
      </c>
      <c r="AA82" s="173">
        <v>0.251</v>
      </c>
      <c r="AB82" s="170">
        <v>-0.40500000000000003</v>
      </c>
      <c r="AC82" s="178">
        <v>0.1</v>
      </c>
      <c r="AD82" s="161">
        <v>0.25</v>
      </c>
      <c r="AE82" s="173">
        <v>9.5000000000000001E-2</v>
      </c>
      <c r="AF82" s="180">
        <v>-1.8779999999999999</v>
      </c>
      <c r="AG82" s="83"/>
      <c r="AH82" s="83"/>
      <c r="AI82" s="83"/>
      <c r="AJ82" s="83"/>
      <c r="AK82" s="83"/>
      <c r="AL82" s="83"/>
      <c r="AM82" s="83"/>
      <c r="AN82" s="83"/>
      <c r="AO82" s="83"/>
      <c r="AP82" s="84"/>
    </row>
    <row r="83" spans="1:42" s="72" customFormat="1" x14ac:dyDescent="0.2">
      <c r="A83" s="174">
        <v>79</v>
      </c>
      <c r="B83" s="174" t="s">
        <v>177</v>
      </c>
      <c r="C83" s="42">
        <v>41869</v>
      </c>
      <c r="D83" s="44" t="s">
        <v>48</v>
      </c>
      <c r="E83" s="46">
        <v>3</v>
      </c>
      <c r="F83" t="s">
        <v>284</v>
      </c>
      <c r="G83" s="151">
        <v>4</v>
      </c>
      <c r="H83" s="152">
        <v>0.35</v>
      </c>
      <c r="I83" s="153">
        <v>0.307</v>
      </c>
      <c r="J83" s="153">
        <v>7.2290000000000001</v>
      </c>
      <c r="K83" s="152">
        <v>6.5</v>
      </c>
      <c r="L83" s="152">
        <v>0.31</v>
      </c>
      <c r="M83" s="153">
        <v>1.9E-2</v>
      </c>
      <c r="N83" s="153">
        <v>1.292</v>
      </c>
      <c r="O83" s="83"/>
      <c r="P83" s="83"/>
      <c r="Q83" s="83"/>
      <c r="R83" s="83"/>
      <c r="S83" s="87">
        <f t="shared" si="12"/>
        <v>11.428571428571429</v>
      </c>
      <c r="T83" s="83">
        <f t="shared" si="13"/>
        <v>4.246783787522479E-2</v>
      </c>
      <c r="U83" s="84">
        <f t="shared" si="14"/>
        <v>2.2193029999999996</v>
      </c>
      <c r="V83" s="88">
        <f t="shared" si="15"/>
        <v>-62.500000000000028</v>
      </c>
      <c r="W83" s="89">
        <f t="shared" si="16"/>
        <v>4.8509348155634152E-2</v>
      </c>
      <c r="X83" s="83">
        <f t="shared" si="17"/>
        <v>1.709856</v>
      </c>
      <c r="Y83" s="171">
        <v>3</v>
      </c>
      <c r="Z83" s="172">
        <v>0</v>
      </c>
      <c r="AA83" s="173">
        <v>0.38200000000000001</v>
      </c>
      <c r="AB83" s="170">
        <v>-0.26300000000000001</v>
      </c>
      <c r="AC83" s="178">
        <v>0.1</v>
      </c>
      <c r="AD83" s="161">
        <v>0</v>
      </c>
      <c r="AE83" s="173">
        <v>-1.4999999999999999E-2</v>
      </c>
      <c r="AF83" s="180">
        <v>-2.0550000000000002</v>
      </c>
      <c r="AG83" s="158"/>
      <c r="AH83" s="158"/>
      <c r="AI83" s="158"/>
      <c r="AJ83" s="158"/>
      <c r="AK83" s="158"/>
      <c r="AL83" s="158"/>
      <c r="AM83" s="158"/>
      <c r="AN83" s="158"/>
      <c r="AO83" s="158"/>
      <c r="AP83" s="164"/>
    </row>
    <row r="84" spans="1:42" s="72" customFormat="1" x14ac:dyDescent="0.2">
      <c r="A84" s="174">
        <v>80</v>
      </c>
      <c r="B84" s="174" t="s">
        <v>178</v>
      </c>
      <c r="C84" s="42">
        <v>41869</v>
      </c>
      <c r="D84" s="44" t="s">
        <v>49</v>
      </c>
      <c r="E84" s="46">
        <v>3</v>
      </c>
      <c r="F84" t="s">
        <v>284</v>
      </c>
      <c r="G84" s="151">
        <v>5.5</v>
      </c>
      <c r="H84" s="152">
        <v>0.47</v>
      </c>
      <c r="I84" s="153">
        <v>0.185</v>
      </c>
      <c r="J84" s="153">
        <v>6.2039999999999997</v>
      </c>
      <c r="K84" s="152">
        <v>3.5</v>
      </c>
      <c r="L84" s="152">
        <v>7.0000000000000007E-2</v>
      </c>
      <c r="M84" s="153">
        <v>-6.8000000000000005E-2</v>
      </c>
      <c r="N84" s="153">
        <v>-0.74399999999999999</v>
      </c>
      <c r="O84" s="83"/>
      <c r="P84" s="83"/>
      <c r="Q84" s="83"/>
      <c r="R84" s="83"/>
      <c r="S84" s="87">
        <f t="shared" si="12"/>
        <v>11.702127659574469</v>
      </c>
      <c r="T84" s="83">
        <f t="shared" si="13"/>
        <v>2.9819471308833011E-2</v>
      </c>
      <c r="U84" s="84">
        <f t="shared" si="14"/>
        <v>1.14774</v>
      </c>
      <c r="V84" s="88">
        <f t="shared" si="15"/>
        <v>5</v>
      </c>
      <c r="W84" s="89">
        <f t="shared" si="16"/>
        <v>3.6413356361542894E-2</v>
      </c>
      <c r="X84" s="83">
        <f t="shared" si="17"/>
        <v>1.7578439999999997</v>
      </c>
      <c r="Y84" s="171">
        <v>3</v>
      </c>
      <c r="Z84" s="172">
        <v>0.01</v>
      </c>
      <c r="AA84" s="173">
        <v>0.26200000000000001</v>
      </c>
      <c r="AB84" s="170">
        <v>-0.40799999999999997</v>
      </c>
      <c r="AC84" s="178">
        <v>2.5</v>
      </c>
      <c r="AD84" s="161">
        <v>0</v>
      </c>
      <c r="AE84" s="173">
        <v>-0.01</v>
      </c>
      <c r="AF84" s="180">
        <v>-1.7410000000000001</v>
      </c>
      <c r="AG84" s="158"/>
      <c r="AH84" s="158"/>
      <c r="AI84" s="158"/>
      <c r="AJ84" s="158"/>
      <c r="AK84" s="158"/>
      <c r="AL84" s="158"/>
      <c r="AM84" s="158"/>
      <c r="AN84" s="158"/>
      <c r="AO84" s="158"/>
      <c r="AP84" s="164"/>
    </row>
    <row r="85" spans="1:42" s="72" customFormat="1" x14ac:dyDescent="0.2">
      <c r="A85" s="174">
        <v>81</v>
      </c>
      <c r="B85" s="174" t="s">
        <v>180</v>
      </c>
      <c r="C85" s="42">
        <v>41869</v>
      </c>
      <c r="D85" s="44" t="s">
        <v>44</v>
      </c>
      <c r="E85" s="46">
        <v>1</v>
      </c>
      <c r="F85" t="s">
        <v>284</v>
      </c>
      <c r="G85" s="151">
        <v>3.5</v>
      </c>
      <c r="H85" s="152">
        <v>0.43</v>
      </c>
      <c r="I85" s="153">
        <v>0.30099999999999999</v>
      </c>
      <c r="J85" s="153">
        <v>8.3089999999999993</v>
      </c>
      <c r="K85" s="152">
        <v>7.5</v>
      </c>
      <c r="L85" s="152">
        <v>0.23</v>
      </c>
      <c r="M85" s="153">
        <v>-0.05</v>
      </c>
      <c r="N85" s="153">
        <v>0.34599999999999997</v>
      </c>
      <c r="O85" s="83"/>
      <c r="P85" s="83"/>
      <c r="Q85" s="83"/>
      <c r="R85" s="83"/>
      <c r="S85" s="87">
        <f t="shared" si="12"/>
        <v>8.1395348837209305</v>
      </c>
      <c r="T85" s="83">
        <f t="shared" si="13"/>
        <v>3.622577927548442E-2</v>
      </c>
      <c r="U85" s="84">
        <f t="shared" si="14"/>
        <v>2.5010089999999998</v>
      </c>
      <c r="V85" s="88">
        <f t="shared" si="15"/>
        <v>-20</v>
      </c>
      <c r="W85" s="89">
        <f t="shared" si="16"/>
        <v>4.4078864749466283E-2</v>
      </c>
      <c r="X85" s="83">
        <f t="shared" si="17"/>
        <v>2.7950129999999995</v>
      </c>
      <c r="Y85" s="171">
        <v>2.5</v>
      </c>
      <c r="Z85" s="172">
        <v>0</v>
      </c>
      <c r="AA85" s="173">
        <v>0.28899999999999998</v>
      </c>
      <c r="AB85" s="170">
        <v>0.13500000000000001</v>
      </c>
      <c r="AC85" s="178">
        <v>1</v>
      </c>
      <c r="AD85" s="161">
        <v>0</v>
      </c>
      <c r="AE85" s="173">
        <v>-3.5999999999999997E-2</v>
      </c>
      <c r="AF85" s="180">
        <v>-1.8160000000000001</v>
      </c>
      <c r="AG85" s="158"/>
      <c r="AH85" s="158"/>
      <c r="AI85" s="158"/>
      <c r="AJ85" s="158"/>
      <c r="AK85" s="158"/>
      <c r="AL85" s="158"/>
      <c r="AM85" s="158"/>
      <c r="AN85" s="158"/>
      <c r="AO85" s="158"/>
      <c r="AP85" s="164"/>
    </row>
    <row r="86" spans="1:42" s="72" customFormat="1" x14ac:dyDescent="0.2">
      <c r="A86" s="174">
        <v>82</v>
      </c>
      <c r="B86" s="174" t="s">
        <v>204</v>
      </c>
      <c r="C86" s="42">
        <v>41869</v>
      </c>
      <c r="D86" s="44" t="s">
        <v>42</v>
      </c>
      <c r="E86" s="46">
        <v>3</v>
      </c>
      <c r="F86"/>
      <c r="G86" s="151">
        <v>1</v>
      </c>
      <c r="H86" s="152">
        <v>0.46</v>
      </c>
      <c r="I86" s="153">
        <v>0.16300000000000001</v>
      </c>
      <c r="J86" s="153">
        <v>7.0060000000000002</v>
      </c>
      <c r="K86" s="152">
        <v>1.5</v>
      </c>
      <c r="L86" s="152">
        <v>0.28000000000000003</v>
      </c>
      <c r="M86" s="153">
        <v>8.0000000000000002E-3</v>
      </c>
      <c r="N86" s="153">
        <v>0.878</v>
      </c>
      <c r="O86" s="83"/>
      <c r="P86" s="83"/>
      <c r="Q86" s="83"/>
      <c r="R86" s="83"/>
      <c r="S86" s="87">
        <f t="shared" si="12"/>
        <v>2.1739130434782608</v>
      </c>
      <c r="T86" s="83">
        <f t="shared" si="13"/>
        <v>2.3265772195261204E-2</v>
      </c>
      <c r="U86" s="84">
        <f t="shared" si="14"/>
        <v>1.1419779999999999</v>
      </c>
      <c r="V86" s="88">
        <f t="shared" si="15"/>
        <v>-2.7777777777777777</v>
      </c>
      <c r="W86" s="89">
        <f t="shared" si="16"/>
        <v>2.5293733681462139E-2</v>
      </c>
      <c r="X86" s="83">
        <f t="shared" si="17"/>
        <v>0.94983999999999991</v>
      </c>
      <c r="Y86" s="171">
        <v>1.5</v>
      </c>
      <c r="Z86" s="172">
        <v>7.0000000000000007E-2</v>
      </c>
      <c r="AA86" s="173">
        <v>0.182</v>
      </c>
      <c r="AB86" s="170">
        <v>1.2709999999999999</v>
      </c>
      <c r="AC86" s="178">
        <v>2.5</v>
      </c>
      <c r="AD86" s="161">
        <v>0.01</v>
      </c>
      <c r="AE86" s="173">
        <v>3.0000000000000001E-3</v>
      </c>
      <c r="AF86" s="180">
        <v>-1.006</v>
      </c>
      <c r="AG86" s="158"/>
      <c r="AH86" s="158"/>
      <c r="AI86" s="158"/>
      <c r="AJ86" s="158"/>
      <c r="AK86" s="158"/>
      <c r="AL86" s="158"/>
      <c r="AM86" s="158"/>
      <c r="AN86" s="158"/>
      <c r="AO86" s="158"/>
      <c r="AP86" s="164"/>
    </row>
    <row r="87" spans="1:42" ht="12.75" customHeight="1" x14ac:dyDescent="0.2">
      <c r="A87" s="174">
        <v>83</v>
      </c>
      <c r="B87" s="174" t="s">
        <v>205</v>
      </c>
      <c r="C87" s="42">
        <v>41869</v>
      </c>
      <c r="D87" s="44" t="s">
        <v>48</v>
      </c>
      <c r="E87" s="46">
        <v>3</v>
      </c>
      <c r="G87" s="151">
        <v>1</v>
      </c>
      <c r="H87" s="152">
        <v>0.68</v>
      </c>
      <c r="I87" s="153">
        <v>0.24299999999999999</v>
      </c>
      <c r="J87" s="153">
        <v>10.86</v>
      </c>
      <c r="K87" s="152">
        <v>2</v>
      </c>
      <c r="L87" s="152">
        <v>0.62</v>
      </c>
      <c r="M87" s="153">
        <v>-1.7999999999999999E-2</v>
      </c>
      <c r="N87" s="153">
        <v>2.3639999999999999</v>
      </c>
      <c r="O87" s="83"/>
      <c r="P87" s="83"/>
      <c r="Q87" s="83"/>
      <c r="R87" s="83"/>
      <c r="S87" s="87">
        <f t="shared" si="12"/>
        <v>1.4705882352941175</v>
      </c>
      <c r="T87" s="83">
        <f t="shared" si="13"/>
        <v>2.2375690607734807E-2</v>
      </c>
      <c r="U87" s="84">
        <f t="shared" si="14"/>
        <v>2.6389800000000001</v>
      </c>
      <c r="V87" s="88">
        <f t="shared" si="15"/>
        <v>-16.66666666666665</v>
      </c>
      <c r="W87" s="89">
        <f t="shared" si="16"/>
        <v>3.0720338983050852E-2</v>
      </c>
      <c r="X87" s="83">
        <f t="shared" si="17"/>
        <v>2.2174559999999999</v>
      </c>
      <c r="Y87" s="171">
        <v>2.5</v>
      </c>
      <c r="Z87" s="172">
        <v>0.19</v>
      </c>
      <c r="AA87" s="173">
        <v>0.33800000000000002</v>
      </c>
      <c r="AB87" s="170">
        <v>1.5549999999999999</v>
      </c>
      <c r="AC87" s="178">
        <v>0.1</v>
      </c>
      <c r="AD87" s="161">
        <v>0.04</v>
      </c>
      <c r="AE87" s="173">
        <v>3.5999999999999997E-2</v>
      </c>
      <c r="AF87" s="180">
        <v>-0.59899999999999998</v>
      </c>
      <c r="AG87" s="83"/>
      <c r="AH87" s="83"/>
      <c r="AI87" s="83"/>
      <c r="AJ87" s="83"/>
      <c r="AK87" s="83"/>
      <c r="AL87" s="83"/>
      <c r="AM87" s="83"/>
      <c r="AN87" s="83"/>
      <c r="AO87" s="83"/>
      <c r="AP87" s="84"/>
    </row>
    <row r="88" spans="1:42" ht="12.75" customHeight="1" x14ac:dyDescent="0.2">
      <c r="A88" s="174">
        <v>84</v>
      </c>
      <c r="B88" s="174" t="s">
        <v>206</v>
      </c>
      <c r="C88" s="42">
        <v>41869</v>
      </c>
      <c r="D88" s="44" t="s">
        <v>49</v>
      </c>
      <c r="E88" s="46">
        <v>3</v>
      </c>
      <c r="G88" s="151">
        <v>4</v>
      </c>
      <c r="H88" s="152">
        <v>0.61</v>
      </c>
      <c r="I88" s="153">
        <v>9.0999999999999998E-2</v>
      </c>
      <c r="J88" s="153">
        <v>8.9619999999999997</v>
      </c>
      <c r="K88" s="152">
        <v>0.1</v>
      </c>
      <c r="L88" s="152">
        <v>0.28999999999999998</v>
      </c>
      <c r="M88" s="153">
        <v>2.1999999999999999E-2</v>
      </c>
      <c r="N88" s="153">
        <v>0.621</v>
      </c>
      <c r="O88" s="83"/>
      <c r="P88" s="83"/>
      <c r="Q88" s="83"/>
      <c r="R88" s="83"/>
      <c r="S88" s="87">
        <f t="shared" si="12"/>
        <v>6.557377049180328</v>
      </c>
      <c r="T88" s="83">
        <f t="shared" si="13"/>
        <v>1.0153983485829056E-2</v>
      </c>
      <c r="U88" s="84">
        <f t="shared" si="14"/>
        <v>0.81554199999999999</v>
      </c>
      <c r="V88" s="88">
        <f t="shared" si="15"/>
        <v>12.1875</v>
      </c>
      <c r="W88" s="89">
        <f t="shared" si="16"/>
        <v>8.2723894017503914E-3</v>
      </c>
      <c r="X88" s="83">
        <f t="shared" si="17"/>
        <v>0.57552899999999996</v>
      </c>
      <c r="Y88" s="171">
        <v>0.1</v>
      </c>
      <c r="Z88" s="172">
        <v>0.13</v>
      </c>
      <c r="AA88" s="173">
        <v>0.26400000000000001</v>
      </c>
      <c r="AB88" s="170">
        <v>1.5920000000000001</v>
      </c>
      <c r="AC88" s="178">
        <v>0.1</v>
      </c>
      <c r="AD88" s="161">
        <v>0.08</v>
      </c>
      <c r="AE88" s="173">
        <v>3.5999999999999997E-2</v>
      </c>
      <c r="AF88" s="180">
        <v>0.23200000000000001</v>
      </c>
      <c r="AG88" s="83"/>
      <c r="AH88" s="83"/>
      <c r="AI88" s="83"/>
      <c r="AJ88" s="83"/>
      <c r="AK88" s="83"/>
      <c r="AL88" s="83"/>
      <c r="AM88" s="83"/>
      <c r="AN88" s="83"/>
      <c r="AO88" s="83"/>
      <c r="AP88" s="84"/>
    </row>
    <row r="89" spans="1:42" ht="12.75" customHeight="1" x14ac:dyDescent="0.2">
      <c r="A89" s="174">
        <v>85</v>
      </c>
      <c r="B89" s="174" t="s">
        <v>197</v>
      </c>
      <c r="C89" s="42">
        <v>41869</v>
      </c>
      <c r="D89" s="44" t="s">
        <v>42</v>
      </c>
      <c r="E89" s="46">
        <v>3</v>
      </c>
      <c r="F89" t="s">
        <v>284</v>
      </c>
      <c r="G89" s="151">
        <v>5</v>
      </c>
      <c r="H89" s="152">
        <v>1.1599999999999999</v>
      </c>
      <c r="I89" s="153">
        <v>0.39100000000000001</v>
      </c>
      <c r="J89" s="153">
        <v>19.309999999999999</v>
      </c>
      <c r="K89" s="152">
        <v>1</v>
      </c>
      <c r="L89" s="152">
        <v>0.98</v>
      </c>
      <c r="M89" s="153">
        <v>0.105</v>
      </c>
      <c r="N89" s="153">
        <v>7.3479999999999999</v>
      </c>
      <c r="O89" s="83"/>
      <c r="P89" s="83"/>
      <c r="Q89" s="83"/>
      <c r="R89" s="83"/>
      <c r="S89" s="87">
        <f t="shared" si="12"/>
        <v>4.3103448275862073</v>
      </c>
      <c r="T89" s="83">
        <f t="shared" si="13"/>
        <v>2.0248575867426205E-2</v>
      </c>
      <c r="U89" s="84">
        <f t="shared" si="14"/>
        <v>7.5502099999999999</v>
      </c>
      <c r="V89" s="88">
        <f t="shared" si="15"/>
        <v>22.222222222222229</v>
      </c>
      <c r="W89" s="89">
        <f t="shared" si="16"/>
        <v>2.3909045310148806E-2</v>
      </c>
      <c r="X89" s="83">
        <f t="shared" si="17"/>
        <v>3.4211320000000001</v>
      </c>
      <c r="Y89" s="171">
        <v>0.1</v>
      </c>
      <c r="Z89" s="172">
        <v>0.77</v>
      </c>
      <c r="AA89" s="173">
        <v>0.189</v>
      </c>
      <c r="AB89" s="170">
        <v>9.1170000000000009</v>
      </c>
      <c r="AC89" s="178">
        <v>0.1</v>
      </c>
      <c r="AD89" s="161">
        <v>0.79</v>
      </c>
      <c r="AE89" s="173">
        <v>0.40200000000000002</v>
      </c>
      <c r="AF89" s="180">
        <v>0.107</v>
      </c>
      <c r="AG89" s="83"/>
      <c r="AH89" s="83"/>
      <c r="AI89" s="83"/>
      <c r="AJ89" s="83"/>
      <c r="AK89" s="83"/>
      <c r="AL89" s="83"/>
      <c r="AM89" s="83"/>
      <c r="AN89" s="83"/>
      <c r="AO89" s="83"/>
      <c r="AP89" s="84"/>
    </row>
    <row r="90" spans="1:42" ht="12.75" customHeight="1" x14ac:dyDescent="0.2">
      <c r="A90" s="174">
        <v>86</v>
      </c>
      <c r="B90" s="174" t="s">
        <v>198</v>
      </c>
      <c r="C90" s="42">
        <v>41869</v>
      </c>
      <c r="D90" s="44" t="s">
        <v>48</v>
      </c>
      <c r="E90" s="46">
        <v>3</v>
      </c>
      <c r="F90" t="s">
        <v>284</v>
      </c>
      <c r="G90" s="82">
        <v>0.55000000000000004</v>
      </c>
      <c r="H90" s="83">
        <v>1.43</v>
      </c>
      <c r="I90" s="83">
        <v>0.30499999999999999</v>
      </c>
      <c r="J90" s="83">
        <v>22.79</v>
      </c>
      <c r="K90" s="83">
        <v>0.1</v>
      </c>
      <c r="L90" s="83">
        <v>0.89</v>
      </c>
      <c r="M90" s="83">
        <v>2.1999999999999999E-2</v>
      </c>
      <c r="N90" s="83">
        <v>4.6520000000000001</v>
      </c>
      <c r="O90" s="83"/>
      <c r="P90" s="83"/>
      <c r="Q90" s="83"/>
      <c r="R90" s="83"/>
      <c r="S90" s="87">
        <f t="shared" si="12"/>
        <v>0.38461538461538464</v>
      </c>
      <c r="T90" s="83">
        <f t="shared" si="13"/>
        <v>1.338306274681878E-2</v>
      </c>
      <c r="U90" s="84">
        <f t="shared" si="14"/>
        <v>6.9509499999999989</v>
      </c>
      <c r="V90" s="88">
        <f t="shared" si="15"/>
        <v>0.83333333333333359</v>
      </c>
      <c r="W90" s="89">
        <f t="shared" si="16"/>
        <v>1.5602602271474253E-2</v>
      </c>
      <c r="X90" s="83">
        <f t="shared" si="17"/>
        <v>5.1330539999999987</v>
      </c>
      <c r="Y90" s="171">
        <v>1</v>
      </c>
      <c r="Z90" s="172">
        <v>0.65</v>
      </c>
      <c r="AA90" s="173">
        <v>0.159</v>
      </c>
      <c r="AB90" s="170">
        <v>0.159</v>
      </c>
      <c r="AC90" s="178">
        <v>2</v>
      </c>
      <c r="AD90" s="161">
        <v>0.61</v>
      </c>
      <c r="AE90" s="173">
        <v>-2.4E-2</v>
      </c>
      <c r="AF90" s="180">
        <v>4.2969999999999997</v>
      </c>
      <c r="AG90" s="83"/>
      <c r="AH90" s="83"/>
      <c r="AI90" s="83"/>
      <c r="AJ90" s="83"/>
      <c r="AK90" s="83"/>
      <c r="AL90" s="83"/>
      <c r="AM90" s="83"/>
      <c r="AN90" s="83"/>
      <c r="AO90" s="83"/>
      <c r="AP90" s="84"/>
    </row>
    <row r="91" spans="1:42" ht="12.75" customHeight="1" x14ac:dyDescent="0.2">
      <c r="A91" s="174">
        <v>87</v>
      </c>
      <c r="B91" s="174" t="s">
        <v>199</v>
      </c>
      <c r="C91" s="42">
        <v>41869</v>
      </c>
      <c r="D91" s="44" t="s">
        <v>49</v>
      </c>
      <c r="E91" s="46">
        <v>3</v>
      </c>
      <c r="F91" t="s">
        <v>284</v>
      </c>
      <c r="G91" s="151">
        <v>0.55000000000000004</v>
      </c>
      <c r="H91" s="152">
        <v>1.1100000000000001</v>
      </c>
      <c r="I91" s="153">
        <v>0.53400000000000003</v>
      </c>
      <c r="J91" s="153">
        <v>15.82</v>
      </c>
      <c r="K91" s="152">
        <v>2.5</v>
      </c>
      <c r="L91" s="152">
        <v>1.04</v>
      </c>
      <c r="M91" s="153">
        <v>0.105</v>
      </c>
      <c r="N91" s="153">
        <v>7.1120000000000001</v>
      </c>
      <c r="O91" s="83"/>
      <c r="P91" s="83"/>
      <c r="Q91" s="83"/>
      <c r="R91" s="83"/>
      <c r="S91" s="87">
        <f t="shared" si="12"/>
        <v>0.49549549549549549</v>
      </c>
      <c r="T91" s="83">
        <f t="shared" si="13"/>
        <v>3.3754740834386857E-2</v>
      </c>
      <c r="U91" s="84">
        <f t="shared" si="14"/>
        <v>8.4478800000000014</v>
      </c>
      <c r="V91" s="88">
        <f t="shared" si="15"/>
        <v>-27.857142857142833</v>
      </c>
      <c r="W91" s="89">
        <f t="shared" si="16"/>
        <v>4.9265043638033995E-2</v>
      </c>
      <c r="X91" s="83">
        <f t="shared" si="17"/>
        <v>3.7357320000000005</v>
      </c>
      <c r="Y91" s="171">
        <v>1</v>
      </c>
      <c r="Z91" s="172">
        <v>0.74</v>
      </c>
      <c r="AA91" s="173">
        <v>0.217</v>
      </c>
      <c r="AB91" s="170">
        <v>5.8079999999999998</v>
      </c>
      <c r="AC91" s="178">
        <v>0.1</v>
      </c>
      <c r="AD91" s="161">
        <v>0.67</v>
      </c>
      <c r="AE91" s="173">
        <v>-4.0000000000000001E-3</v>
      </c>
      <c r="AF91" s="180">
        <v>5.0670000000000002</v>
      </c>
      <c r="AG91" s="83"/>
      <c r="AH91" s="83"/>
      <c r="AI91" s="83"/>
      <c r="AJ91" s="83"/>
      <c r="AK91" s="83"/>
      <c r="AL91" s="83"/>
      <c r="AM91" s="83"/>
      <c r="AN91" s="83"/>
      <c r="AO91" s="83"/>
      <c r="AP91" s="84"/>
    </row>
    <row r="92" spans="1:42" s="72" customFormat="1" x14ac:dyDescent="0.2">
      <c r="A92" s="174">
        <v>88</v>
      </c>
      <c r="B92" s="174" t="s">
        <v>200</v>
      </c>
      <c r="C92" s="42">
        <v>41869</v>
      </c>
      <c r="D92" s="44" t="s">
        <v>43</v>
      </c>
      <c r="E92" s="46">
        <v>1</v>
      </c>
      <c r="F92" t="s">
        <v>284</v>
      </c>
      <c r="G92" s="151">
        <v>0.1</v>
      </c>
      <c r="H92" s="152">
        <v>1.1100000000000001</v>
      </c>
      <c r="I92" s="153">
        <v>0.193</v>
      </c>
      <c r="J92" s="153">
        <v>18.559999999999999</v>
      </c>
      <c r="K92" s="152">
        <v>0.55000000000000004</v>
      </c>
      <c r="L92" s="152">
        <v>1.01</v>
      </c>
      <c r="M92" s="153">
        <v>9.1999999999999998E-2</v>
      </c>
      <c r="N92" s="153">
        <v>6.319</v>
      </c>
      <c r="O92" s="83"/>
      <c r="P92" s="83"/>
      <c r="Q92" s="83"/>
      <c r="R92" s="83"/>
      <c r="S92" s="87">
        <f t="shared" si="12"/>
        <v>9.0090090090090086E-2</v>
      </c>
      <c r="T92" s="83">
        <f t="shared" si="13"/>
        <v>1.0398706896551726E-2</v>
      </c>
      <c r="U92" s="84">
        <f t="shared" si="14"/>
        <v>3.5820799999999999</v>
      </c>
      <c r="V92" s="88">
        <f t="shared" si="15"/>
        <v>-4.4999999999999964</v>
      </c>
      <c r="W92" s="89">
        <f t="shared" si="16"/>
        <v>8.2509598888979661E-3</v>
      </c>
      <c r="X92" s="83">
        <f t="shared" si="17"/>
        <v>1.2363410000000001</v>
      </c>
      <c r="Y92" s="171">
        <v>1.5</v>
      </c>
      <c r="Z92" s="172">
        <v>0.67</v>
      </c>
      <c r="AA92" s="173">
        <v>0.19</v>
      </c>
      <c r="AB92" s="170">
        <v>6.7039999999999997</v>
      </c>
      <c r="AC92" s="178">
        <v>1</v>
      </c>
      <c r="AD92" s="161">
        <v>0.7</v>
      </c>
      <c r="AE92" s="173">
        <v>8.5000000000000006E-2</v>
      </c>
      <c r="AF92" s="180">
        <v>5.5380000000000003</v>
      </c>
      <c r="AG92" s="158"/>
      <c r="AH92" s="158"/>
      <c r="AI92" s="158"/>
      <c r="AJ92" s="158"/>
      <c r="AK92" s="158"/>
      <c r="AL92" s="158"/>
      <c r="AM92" s="158"/>
      <c r="AN92" s="158"/>
      <c r="AO92" s="158"/>
      <c r="AP92" s="164"/>
    </row>
    <row r="93" spans="1:42" ht="12.75" customHeight="1" x14ac:dyDescent="0.2">
      <c r="A93" s="174">
        <v>89</v>
      </c>
      <c r="B93" s="174" t="s">
        <v>201</v>
      </c>
      <c r="C93" s="42">
        <v>41869</v>
      </c>
      <c r="D93" s="44" t="s">
        <v>44</v>
      </c>
      <c r="E93" s="46">
        <v>1</v>
      </c>
      <c r="F93" t="s">
        <v>284</v>
      </c>
      <c r="G93" s="151">
        <v>2</v>
      </c>
      <c r="H93" s="152">
        <v>1.62</v>
      </c>
      <c r="I93" s="153">
        <v>0.36399999999999999</v>
      </c>
      <c r="J93" s="153">
        <v>36.69</v>
      </c>
      <c r="K93" s="152">
        <v>1.5</v>
      </c>
      <c r="L93" s="152">
        <v>1.1299999999999999</v>
      </c>
      <c r="M93" s="153">
        <v>0.114</v>
      </c>
      <c r="N93" s="153">
        <v>5.726</v>
      </c>
      <c r="O93" s="83"/>
      <c r="P93" s="83"/>
      <c r="Q93" s="83"/>
      <c r="R93" s="83"/>
      <c r="S93" s="87">
        <f t="shared" si="12"/>
        <v>1.2345679012345678</v>
      </c>
      <c r="T93" s="83">
        <f t="shared" si="13"/>
        <v>9.9209593894794227E-3</v>
      </c>
      <c r="U93" s="84">
        <f t="shared" si="14"/>
        <v>13.355159999999998</v>
      </c>
      <c r="V93" s="88">
        <f t="shared" si="15"/>
        <v>1.0204081632653057</v>
      </c>
      <c r="W93" s="89">
        <f t="shared" si="16"/>
        <v>8.073892261981656E-3</v>
      </c>
      <c r="X93" s="83">
        <f t="shared" si="17"/>
        <v>7.7409999999999997</v>
      </c>
      <c r="Y93" s="171">
        <v>0.1</v>
      </c>
      <c r="Z93" s="172">
        <v>0.64</v>
      </c>
      <c r="AA93" s="173">
        <v>0.32800000000000001</v>
      </c>
      <c r="AB93" s="170">
        <v>7.1950000000000003</v>
      </c>
      <c r="AC93" s="178">
        <v>2</v>
      </c>
      <c r="AD93" s="161">
        <v>0.56000000000000005</v>
      </c>
      <c r="AE93" s="173">
        <v>-3.7999999999999999E-2</v>
      </c>
      <c r="AF93" s="180">
        <v>4.5220000000000002</v>
      </c>
      <c r="AG93" s="83"/>
      <c r="AH93" s="83"/>
      <c r="AI93" s="83"/>
      <c r="AJ93" s="83"/>
      <c r="AK93" s="83"/>
      <c r="AL93" s="83"/>
      <c r="AM93" s="83"/>
      <c r="AN93" s="83"/>
      <c r="AO93" s="83"/>
      <c r="AP93" s="84"/>
    </row>
    <row r="94" spans="1:42" ht="12.75" customHeight="1" x14ac:dyDescent="0.2">
      <c r="A94" s="174">
        <v>90</v>
      </c>
      <c r="B94" s="174" t="s">
        <v>152</v>
      </c>
      <c r="C94" s="42">
        <v>41870</v>
      </c>
      <c r="D94" s="44" t="s">
        <v>49</v>
      </c>
      <c r="E94" s="46">
        <v>3</v>
      </c>
      <c r="F94" t="s">
        <v>280</v>
      </c>
      <c r="G94" s="151"/>
      <c r="H94" s="152"/>
      <c r="I94" s="153"/>
      <c r="J94" s="153"/>
      <c r="K94" s="152"/>
      <c r="L94" s="152"/>
      <c r="M94" s="153"/>
      <c r="N94" s="153"/>
      <c r="O94" s="83"/>
      <c r="P94" s="83"/>
      <c r="Q94" s="83"/>
      <c r="R94" s="83"/>
      <c r="S94" s="87" t="e">
        <f t="shared" si="12"/>
        <v>#DIV/0!</v>
      </c>
      <c r="T94" s="83" t="e">
        <f t="shared" si="13"/>
        <v>#DIV/0!</v>
      </c>
      <c r="U94" s="84" t="e">
        <f t="shared" si="14"/>
        <v>#DIV/0!</v>
      </c>
      <c r="V94" s="88" t="e">
        <f t="shared" si="15"/>
        <v>#DIV/0!</v>
      </c>
      <c r="W94" s="89" t="e">
        <f t="shared" si="16"/>
        <v>#DIV/0!</v>
      </c>
      <c r="X94" s="83" t="e">
        <f t="shared" si="17"/>
        <v>#DIV/0!</v>
      </c>
      <c r="Y94" s="171"/>
      <c r="Z94" s="172"/>
      <c r="AA94" s="173"/>
      <c r="AB94" s="170"/>
      <c r="AC94" s="178"/>
      <c r="AD94" s="161"/>
      <c r="AE94" s="173"/>
      <c r="AF94" s="180"/>
      <c r="AG94" s="83"/>
      <c r="AH94" s="83"/>
      <c r="AI94" s="83"/>
      <c r="AJ94" s="83"/>
      <c r="AK94" s="83"/>
      <c r="AL94" s="83"/>
      <c r="AM94" s="83"/>
      <c r="AN94" s="83"/>
      <c r="AO94" s="83"/>
      <c r="AP94" s="84"/>
    </row>
    <row r="95" spans="1:42" ht="12.75" customHeight="1" x14ac:dyDescent="0.2">
      <c r="A95" s="174">
        <v>91</v>
      </c>
      <c r="B95" s="174" t="s">
        <v>151</v>
      </c>
      <c r="C95" s="42">
        <v>41870</v>
      </c>
      <c r="D95" s="44" t="s">
        <v>48</v>
      </c>
      <c r="E95" s="46">
        <v>3</v>
      </c>
      <c r="F95" t="s">
        <v>280</v>
      </c>
      <c r="G95" s="151"/>
      <c r="H95" s="152"/>
      <c r="I95" s="153"/>
      <c r="J95" s="153"/>
      <c r="K95" s="152"/>
      <c r="L95" s="152"/>
      <c r="M95" s="153"/>
      <c r="N95" s="153"/>
      <c r="O95" s="83"/>
      <c r="P95" s="83"/>
      <c r="Q95" s="83"/>
      <c r="R95" s="83"/>
      <c r="S95" s="87" t="e">
        <f t="shared" si="12"/>
        <v>#DIV/0!</v>
      </c>
      <c r="T95" s="83" t="e">
        <f t="shared" si="13"/>
        <v>#DIV/0!</v>
      </c>
      <c r="U95" s="84" t="e">
        <f t="shared" si="14"/>
        <v>#DIV/0!</v>
      </c>
      <c r="V95" s="88" t="e">
        <f t="shared" si="15"/>
        <v>#DIV/0!</v>
      </c>
      <c r="W95" s="89" t="e">
        <f t="shared" si="16"/>
        <v>#DIV/0!</v>
      </c>
      <c r="X95" s="83" t="e">
        <f t="shared" si="17"/>
        <v>#DIV/0!</v>
      </c>
      <c r="Y95" s="171"/>
      <c r="Z95" s="172"/>
      <c r="AA95" s="173"/>
      <c r="AB95" s="170"/>
      <c r="AC95" s="178"/>
      <c r="AD95" s="161"/>
      <c r="AE95" s="173"/>
      <c r="AF95" s="180"/>
      <c r="AG95" s="83"/>
      <c r="AH95" s="83"/>
      <c r="AI95" s="83"/>
      <c r="AJ95" s="83"/>
      <c r="AK95" s="83"/>
      <c r="AL95" s="83"/>
      <c r="AM95" s="83"/>
      <c r="AN95" s="83"/>
      <c r="AO95" s="83"/>
      <c r="AP95" s="84"/>
    </row>
    <row r="96" spans="1:42" ht="12.75" customHeight="1" x14ac:dyDescent="0.2">
      <c r="A96" s="174">
        <v>92</v>
      </c>
      <c r="B96" s="174" t="s">
        <v>212</v>
      </c>
      <c r="C96" s="42">
        <v>41870</v>
      </c>
      <c r="D96" s="44" t="s">
        <v>44</v>
      </c>
      <c r="E96" s="46">
        <v>1</v>
      </c>
      <c r="F96" t="s">
        <v>280</v>
      </c>
      <c r="G96" s="151"/>
      <c r="H96" s="152"/>
      <c r="I96" s="153"/>
      <c r="J96" s="153"/>
      <c r="K96" s="152"/>
      <c r="L96" s="152"/>
      <c r="M96" s="153"/>
      <c r="N96" s="153"/>
      <c r="O96" s="83"/>
      <c r="P96" s="83"/>
      <c r="Q96" s="83"/>
      <c r="R96" s="83"/>
      <c r="S96" s="87" t="e">
        <f t="shared" si="12"/>
        <v>#DIV/0!</v>
      </c>
      <c r="T96" s="83" t="e">
        <f t="shared" si="13"/>
        <v>#DIV/0!</v>
      </c>
      <c r="U96" s="84" t="e">
        <f t="shared" si="14"/>
        <v>#DIV/0!</v>
      </c>
      <c r="V96" s="88" t="e">
        <f t="shared" si="15"/>
        <v>#DIV/0!</v>
      </c>
      <c r="W96" s="89" t="e">
        <f t="shared" si="16"/>
        <v>#DIV/0!</v>
      </c>
      <c r="X96" s="83" t="e">
        <f t="shared" si="17"/>
        <v>#DIV/0!</v>
      </c>
      <c r="Y96" s="171"/>
      <c r="Z96" s="172"/>
      <c r="AA96" s="173"/>
      <c r="AB96" s="170"/>
      <c r="AC96" s="178"/>
      <c r="AD96" s="161"/>
      <c r="AE96" s="173"/>
      <c r="AF96" s="180"/>
      <c r="AG96" s="83"/>
      <c r="AH96" s="83"/>
      <c r="AI96" s="83"/>
      <c r="AJ96" s="83"/>
      <c r="AK96" s="83"/>
      <c r="AL96" s="83"/>
      <c r="AM96" s="83"/>
      <c r="AN96" s="83"/>
      <c r="AO96" s="83"/>
      <c r="AP96" s="84"/>
    </row>
    <row r="97" spans="1:42" ht="12.75" customHeight="1" x14ac:dyDescent="0.2">
      <c r="A97" s="174">
        <v>93</v>
      </c>
      <c r="B97" s="174" t="s">
        <v>153</v>
      </c>
      <c r="C97" s="42">
        <v>41870</v>
      </c>
      <c r="D97" s="44" t="s">
        <v>43</v>
      </c>
      <c r="E97" s="46">
        <v>1</v>
      </c>
      <c r="F97" t="s">
        <v>280</v>
      </c>
      <c r="G97" s="151"/>
      <c r="H97" s="152"/>
      <c r="I97" s="153"/>
      <c r="J97" s="153"/>
      <c r="K97" s="152"/>
      <c r="L97" s="152"/>
      <c r="M97" s="153"/>
      <c r="N97" s="153"/>
      <c r="O97" s="83"/>
      <c r="P97" s="83"/>
      <c r="Q97" s="83"/>
      <c r="R97" s="83"/>
      <c r="S97" s="87" t="e">
        <f t="shared" si="12"/>
        <v>#DIV/0!</v>
      </c>
      <c r="T97" s="83" t="e">
        <f t="shared" si="13"/>
        <v>#DIV/0!</v>
      </c>
      <c r="U97" s="84" t="e">
        <f t="shared" si="14"/>
        <v>#DIV/0!</v>
      </c>
      <c r="V97" s="88" t="e">
        <f t="shared" si="15"/>
        <v>#DIV/0!</v>
      </c>
      <c r="W97" s="89" t="e">
        <f t="shared" si="16"/>
        <v>#DIV/0!</v>
      </c>
      <c r="X97" s="83" t="e">
        <f t="shared" si="17"/>
        <v>#DIV/0!</v>
      </c>
      <c r="Y97" s="171"/>
      <c r="Z97" s="172"/>
      <c r="AA97" s="173"/>
      <c r="AB97" s="170"/>
      <c r="AC97" s="178"/>
      <c r="AD97" s="161"/>
      <c r="AE97" s="173"/>
      <c r="AF97" s="180"/>
      <c r="AG97" s="83"/>
      <c r="AH97" s="83"/>
      <c r="AI97" s="83"/>
      <c r="AJ97" s="83"/>
      <c r="AK97" s="83"/>
      <c r="AL97" s="83"/>
      <c r="AM97" s="83"/>
      <c r="AN97" s="83"/>
      <c r="AO97" s="83"/>
      <c r="AP97" s="84"/>
    </row>
    <row r="98" spans="1:42" ht="12.75" customHeight="1" x14ac:dyDescent="0.2">
      <c r="A98" s="174">
        <v>94</v>
      </c>
      <c r="B98" s="174" t="s">
        <v>147</v>
      </c>
      <c r="C98" s="42">
        <v>41870</v>
      </c>
      <c r="D98" s="44" t="s">
        <v>42</v>
      </c>
      <c r="E98" s="46">
        <v>3</v>
      </c>
      <c r="F98" t="s">
        <v>280</v>
      </c>
      <c r="G98" s="151"/>
      <c r="H98" s="152"/>
      <c r="I98" s="153"/>
      <c r="J98" s="153"/>
      <c r="K98" s="152"/>
      <c r="L98" s="152"/>
      <c r="M98" s="153"/>
      <c r="N98" s="153"/>
      <c r="O98" s="83"/>
      <c r="P98" s="83"/>
      <c r="Q98" s="83"/>
      <c r="R98" s="83"/>
      <c r="S98" s="87" t="e">
        <f t="shared" si="12"/>
        <v>#DIV/0!</v>
      </c>
      <c r="T98" s="83" t="e">
        <f t="shared" si="13"/>
        <v>#DIV/0!</v>
      </c>
      <c r="U98" s="84" t="e">
        <f t="shared" si="14"/>
        <v>#DIV/0!</v>
      </c>
      <c r="V98" s="88" t="e">
        <f t="shared" si="15"/>
        <v>#DIV/0!</v>
      </c>
      <c r="W98" s="89" t="e">
        <f t="shared" si="16"/>
        <v>#DIV/0!</v>
      </c>
      <c r="X98" s="83" t="e">
        <f t="shared" si="17"/>
        <v>#DIV/0!</v>
      </c>
      <c r="Y98" s="171"/>
      <c r="Z98" s="172"/>
      <c r="AA98" s="173"/>
      <c r="AB98" s="170"/>
      <c r="AC98" s="178"/>
      <c r="AD98" s="161"/>
      <c r="AE98" s="173"/>
      <c r="AF98" s="180"/>
      <c r="AG98" s="83"/>
      <c r="AH98" s="83"/>
      <c r="AI98" s="83"/>
      <c r="AJ98" s="83"/>
      <c r="AK98" s="83"/>
      <c r="AL98" s="83"/>
      <c r="AM98" s="83"/>
      <c r="AN98" s="83"/>
      <c r="AO98" s="83"/>
      <c r="AP98" s="84"/>
    </row>
    <row r="99" spans="1:42" s="53" customFormat="1" ht="12.75" customHeight="1" x14ac:dyDescent="0.2">
      <c r="A99" s="174">
        <v>95</v>
      </c>
      <c r="B99" s="174" t="s">
        <v>213</v>
      </c>
      <c r="C99" s="42">
        <v>41871</v>
      </c>
      <c r="D99" s="44" t="s">
        <v>48</v>
      </c>
      <c r="E99" s="46">
        <v>3</v>
      </c>
      <c r="F99" t="s">
        <v>287</v>
      </c>
      <c r="G99" s="151"/>
      <c r="H99" s="152"/>
      <c r="I99" s="153"/>
      <c r="J99" s="153"/>
      <c r="K99" s="152"/>
      <c r="L99" s="152"/>
      <c r="M99" s="153"/>
      <c r="N99" s="153"/>
      <c r="O99" s="83"/>
      <c r="P99" s="83"/>
      <c r="Q99" s="83"/>
      <c r="R99" s="83"/>
      <c r="S99" s="87" t="e">
        <f t="shared" si="12"/>
        <v>#DIV/0!</v>
      </c>
      <c r="T99" s="83" t="e">
        <f t="shared" si="13"/>
        <v>#DIV/0!</v>
      </c>
      <c r="U99" s="84" t="e">
        <f t="shared" si="14"/>
        <v>#DIV/0!</v>
      </c>
      <c r="V99" s="88" t="e">
        <f t="shared" si="15"/>
        <v>#DIV/0!</v>
      </c>
      <c r="W99" s="89" t="e">
        <f t="shared" si="16"/>
        <v>#DIV/0!</v>
      </c>
      <c r="X99" s="83" t="e">
        <f t="shared" si="17"/>
        <v>#DIV/0!</v>
      </c>
      <c r="Y99" s="171"/>
      <c r="Z99" s="172"/>
      <c r="AA99" s="173"/>
      <c r="AB99" s="170"/>
      <c r="AC99" s="178"/>
      <c r="AD99" s="161"/>
      <c r="AE99" s="173"/>
      <c r="AF99" s="180"/>
      <c r="AG99" s="159"/>
      <c r="AH99" s="159"/>
      <c r="AI99" s="159"/>
      <c r="AJ99" s="159"/>
      <c r="AK99" s="159"/>
      <c r="AL99" s="159"/>
      <c r="AM99" s="159"/>
      <c r="AN99" s="159"/>
      <c r="AO99" s="159"/>
      <c r="AP99" s="165"/>
    </row>
    <row r="100" spans="1:42" ht="12.75" customHeight="1" x14ac:dyDescent="0.2">
      <c r="A100" s="174">
        <v>96</v>
      </c>
      <c r="B100" s="174" t="s">
        <v>215</v>
      </c>
      <c r="C100" s="42">
        <v>41871</v>
      </c>
      <c r="D100" s="44" t="s">
        <v>44</v>
      </c>
      <c r="E100" s="46">
        <v>1</v>
      </c>
      <c r="F100" t="s">
        <v>287</v>
      </c>
      <c r="G100" s="151"/>
      <c r="H100" s="152"/>
      <c r="I100" s="153"/>
      <c r="J100" s="153"/>
      <c r="K100" s="152"/>
      <c r="L100" s="152"/>
      <c r="M100" s="153"/>
      <c r="N100" s="153"/>
      <c r="O100" s="83"/>
      <c r="P100" s="83"/>
      <c r="Q100" s="83"/>
      <c r="R100" s="83"/>
      <c r="S100" s="87" t="e">
        <f t="shared" si="12"/>
        <v>#DIV/0!</v>
      </c>
      <c r="T100" s="83" t="e">
        <f t="shared" si="13"/>
        <v>#DIV/0!</v>
      </c>
      <c r="U100" s="84" t="e">
        <f t="shared" si="14"/>
        <v>#DIV/0!</v>
      </c>
      <c r="V100" s="88" t="e">
        <f t="shared" si="15"/>
        <v>#DIV/0!</v>
      </c>
      <c r="W100" s="89" t="e">
        <f t="shared" si="16"/>
        <v>#DIV/0!</v>
      </c>
      <c r="X100" s="83" t="e">
        <f t="shared" si="17"/>
        <v>#DIV/0!</v>
      </c>
      <c r="Y100" s="171"/>
      <c r="Z100" s="172"/>
      <c r="AA100" s="173"/>
      <c r="AB100" s="170"/>
      <c r="AC100" s="178"/>
      <c r="AD100" s="161"/>
      <c r="AE100" s="173"/>
      <c r="AF100" s="180"/>
      <c r="AG100" s="83"/>
      <c r="AH100" s="83"/>
      <c r="AI100" s="83"/>
      <c r="AJ100" s="83"/>
      <c r="AK100" s="83"/>
      <c r="AL100" s="83"/>
      <c r="AM100" s="83"/>
      <c r="AN100" s="83"/>
      <c r="AO100" s="83"/>
      <c r="AP100" s="84"/>
    </row>
    <row r="101" spans="1:42" ht="12.75" customHeight="1" x14ac:dyDescent="0.2">
      <c r="A101" s="174">
        <v>97</v>
      </c>
      <c r="B101" s="174" t="s">
        <v>214</v>
      </c>
      <c r="C101" s="42">
        <v>41871</v>
      </c>
      <c r="D101" s="44" t="s">
        <v>43</v>
      </c>
      <c r="E101" s="46">
        <v>1</v>
      </c>
      <c r="F101" t="s">
        <v>287</v>
      </c>
      <c r="G101" s="151"/>
      <c r="H101" s="152"/>
      <c r="I101" s="153"/>
      <c r="J101" s="153"/>
      <c r="K101" s="152"/>
      <c r="L101" s="152"/>
      <c r="M101" s="153"/>
      <c r="N101" s="153"/>
      <c r="O101" s="83"/>
      <c r="P101" s="83"/>
      <c r="Q101" s="83"/>
      <c r="R101" s="83"/>
      <c r="S101" s="87" t="e">
        <f t="shared" ref="S101:S132" si="18">G101/H101</f>
        <v>#DIV/0!</v>
      </c>
      <c r="T101" s="83" t="e">
        <f t="shared" ref="T101:T132" si="19">I101/J101</f>
        <v>#DIV/0!</v>
      </c>
      <c r="U101" s="84" t="e">
        <f t="shared" ref="U101:U132" si="20">I101/(1/J101)</f>
        <v>#DIV/0!</v>
      </c>
      <c r="V101" s="88" t="e">
        <f t="shared" ref="V101:V132" si="21">(G101-K101)/(H101-L101)</f>
        <v>#DIV/0!</v>
      </c>
      <c r="W101" s="89" t="e">
        <f t="shared" ref="W101:W132" si="22">(I101-M101)/(J101-N101)</f>
        <v>#DIV/0!</v>
      </c>
      <c r="X101" s="83" t="e">
        <f t="shared" ref="X101:X132" si="23">(I101-M101)/(1/(J101-N101))</f>
        <v>#DIV/0!</v>
      </c>
      <c r="Y101" s="171"/>
      <c r="Z101" s="172"/>
      <c r="AA101" s="173"/>
      <c r="AB101" s="170"/>
      <c r="AC101" s="178"/>
      <c r="AD101" s="161"/>
      <c r="AE101" s="173"/>
      <c r="AF101" s="180"/>
      <c r="AG101" s="83"/>
      <c r="AH101" s="83"/>
      <c r="AI101" s="83"/>
      <c r="AJ101" s="83"/>
      <c r="AK101" s="83"/>
      <c r="AL101" s="83"/>
      <c r="AM101" s="83"/>
      <c r="AN101" s="83"/>
      <c r="AO101" s="83"/>
      <c r="AP101" s="84"/>
    </row>
    <row r="102" spans="1:42" ht="12.75" customHeight="1" x14ac:dyDescent="0.2">
      <c r="A102" s="174">
        <v>98</v>
      </c>
      <c r="B102" s="174" t="s">
        <v>181</v>
      </c>
      <c r="C102" s="42">
        <v>41871</v>
      </c>
      <c r="D102" s="44" t="s">
        <v>42</v>
      </c>
      <c r="E102" s="46">
        <v>3</v>
      </c>
      <c r="F102" t="s">
        <v>287</v>
      </c>
      <c r="G102" s="151"/>
      <c r="H102" s="152"/>
      <c r="I102" s="153"/>
      <c r="J102" s="153"/>
      <c r="K102" s="152"/>
      <c r="L102" s="152"/>
      <c r="M102" s="153"/>
      <c r="N102" s="153"/>
      <c r="O102" s="83"/>
      <c r="P102" s="83"/>
      <c r="Q102" s="83"/>
      <c r="R102" s="83"/>
      <c r="S102" s="87" t="e">
        <f t="shared" si="18"/>
        <v>#DIV/0!</v>
      </c>
      <c r="T102" s="83" t="e">
        <f t="shared" si="19"/>
        <v>#DIV/0!</v>
      </c>
      <c r="U102" s="84" t="e">
        <f t="shared" si="20"/>
        <v>#DIV/0!</v>
      </c>
      <c r="V102" s="88" t="e">
        <f t="shared" si="21"/>
        <v>#DIV/0!</v>
      </c>
      <c r="W102" s="89" t="e">
        <f t="shared" si="22"/>
        <v>#DIV/0!</v>
      </c>
      <c r="X102" s="83" t="e">
        <f t="shared" si="23"/>
        <v>#DIV/0!</v>
      </c>
      <c r="Y102" s="171"/>
      <c r="Z102" s="172"/>
      <c r="AA102" s="173"/>
      <c r="AB102" s="170"/>
      <c r="AC102" s="178"/>
      <c r="AD102" s="161"/>
      <c r="AE102" s="173"/>
      <c r="AF102" s="180"/>
      <c r="AG102" s="83"/>
      <c r="AH102" s="83"/>
      <c r="AI102" s="83"/>
      <c r="AJ102" s="83"/>
      <c r="AK102" s="83"/>
      <c r="AL102" s="83"/>
      <c r="AM102" s="83"/>
      <c r="AN102" s="83"/>
      <c r="AO102" s="83"/>
      <c r="AP102" s="84"/>
    </row>
    <row r="103" spans="1:42" ht="12.75" customHeight="1" x14ac:dyDescent="0.2">
      <c r="A103" s="174">
        <v>99</v>
      </c>
      <c r="B103" s="174" t="s">
        <v>182</v>
      </c>
      <c r="C103" s="42">
        <v>41871</v>
      </c>
      <c r="D103" s="44" t="s">
        <v>49</v>
      </c>
      <c r="E103" s="46">
        <v>3</v>
      </c>
      <c r="F103" t="s">
        <v>287</v>
      </c>
      <c r="G103" s="151"/>
      <c r="H103" s="152"/>
      <c r="I103" s="153"/>
      <c r="J103" s="153"/>
      <c r="K103" s="152"/>
      <c r="L103" s="152"/>
      <c r="M103" s="153"/>
      <c r="N103" s="153"/>
      <c r="O103" s="83"/>
      <c r="P103" s="83"/>
      <c r="Q103" s="83"/>
      <c r="R103" s="83"/>
      <c r="S103" s="87" t="e">
        <f t="shared" si="18"/>
        <v>#DIV/0!</v>
      </c>
      <c r="T103" s="83" t="e">
        <f t="shared" si="19"/>
        <v>#DIV/0!</v>
      </c>
      <c r="U103" s="84" t="e">
        <f t="shared" si="20"/>
        <v>#DIV/0!</v>
      </c>
      <c r="V103" s="88" t="e">
        <f t="shared" si="21"/>
        <v>#DIV/0!</v>
      </c>
      <c r="W103" s="89" t="e">
        <f t="shared" si="22"/>
        <v>#DIV/0!</v>
      </c>
      <c r="X103" s="83" t="e">
        <f t="shared" si="23"/>
        <v>#DIV/0!</v>
      </c>
      <c r="Y103" s="171"/>
      <c r="Z103" s="172"/>
      <c r="AA103" s="173"/>
      <c r="AB103" s="170"/>
      <c r="AC103" s="178"/>
      <c r="AD103" s="161"/>
      <c r="AE103" s="173"/>
      <c r="AF103" s="180"/>
      <c r="AG103" s="83"/>
      <c r="AH103" s="83"/>
      <c r="AI103" s="83"/>
      <c r="AJ103" s="83"/>
      <c r="AK103" s="83"/>
      <c r="AL103" s="83"/>
      <c r="AM103" s="83"/>
      <c r="AN103" s="83"/>
      <c r="AO103" s="83"/>
      <c r="AP103" s="84"/>
    </row>
    <row r="104" spans="1:42" ht="12.75" customHeight="1" x14ac:dyDescent="0.2">
      <c r="A104" s="174">
        <v>100</v>
      </c>
      <c r="B104" s="174" t="s">
        <v>134</v>
      </c>
      <c r="C104" s="42">
        <v>41875</v>
      </c>
      <c r="D104" s="44" t="s">
        <v>42</v>
      </c>
      <c r="E104" s="46">
        <v>3</v>
      </c>
      <c r="F104" t="s">
        <v>283</v>
      </c>
      <c r="G104" s="151"/>
      <c r="H104" s="152"/>
      <c r="I104" s="153"/>
      <c r="J104" s="153"/>
      <c r="K104" s="152"/>
      <c r="L104" s="152"/>
      <c r="M104" s="153"/>
      <c r="N104" s="153"/>
      <c r="O104" s="83"/>
      <c r="P104" s="83"/>
      <c r="Q104" s="83"/>
      <c r="R104" s="83"/>
      <c r="S104" s="87" t="e">
        <f t="shared" si="18"/>
        <v>#DIV/0!</v>
      </c>
      <c r="T104" s="83" t="e">
        <f t="shared" si="19"/>
        <v>#DIV/0!</v>
      </c>
      <c r="U104" s="84" t="e">
        <f t="shared" si="20"/>
        <v>#DIV/0!</v>
      </c>
      <c r="V104" s="88" t="e">
        <f t="shared" si="21"/>
        <v>#DIV/0!</v>
      </c>
      <c r="W104" s="89" t="e">
        <f t="shared" si="22"/>
        <v>#DIV/0!</v>
      </c>
      <c r="X104" s="83" t="e">
        <f t="shared" si="23"/>
        <v>#DIV/0!</v>
      </c>
      <c r="Y104" s="171"/>
      <c r="Z104" s="172"/>
      <c r="AA104" s="173"/>
      <c r="AB104" s="170"/>
      <c r="AC104" s="178"/>
      <c r="AD104" s="161"/>
      <c r="AE104" s="173"/>
      <c r="AF104" s="180"/>
      <c r="AG104" s="83"/>
      <c r="AH104" s="83"/>
      <c r="AI104" s="83"/>
      <c r="AJ104" s="83"/>
      <c r="AK104" s="83"/>
      <c r="AL104" s="83"/>
      <c r="AM104" s="83"/>
      <c r="AN104" s="83"/>
      <c r="AO104" s="83"/>
      <c r="AP104" s="84"/>
    </row>
    <row r="105" spans="1:42" ht="12.75" customHeight="1" x14ac:dyDescent="0.2">
      <c r="A105" s="174">
        <v>101</v>
      </c>
      <c r="B105" s="174" t="s">
        <v>136</v>
      </c>
      <c r="C105" s="42">
        <v>41875</v>
      </c>
      <c r="D105" s="44" t="s">
        <v>48</v>
      </c>
      <c r="E105" s="46">
        <v>3</v>
      </c>
      <c r="F105" t="s">
        <v>283</v>
      </c>
      <c r="G105" s="151"/>
      <c r="H105" s="152"/>
      <c r="I105" s="153"/>
      <c r="J105" s="153"/>
      <c r="K105" s="152"/>
      <c r="L105" s="152"/>
      <c r="M105" s="153"/>
      <c r="N105" s="153"/>
      <c r="O105" s="83"/>
      <c r="P105" s="83"/>
      <c r="Q105" s="83"/>
      <c r="R105" s="83"/>
      <c r="S105" s="87" t="e">
        <f t="shared" si="18"/>
        <v>#DIV/0!</v>
      </c>
      <c r="T105" s="83" t="e">
        <f t="shared" si="19"/>
        <v>#DIV/0!</v>
      </c>
      <c r="U105" s="84" t="e">
        <f t="shared" si="20"/>
        <v>#DIV/0!</v>
      </c>
      <c r="V105" s="88" t="e">
        <f t="shared" si="21"/>
        <v>#DIV/0!</v>
      </c>
      <c r="W105" s="89" t="e">
        <f t="shared" si="22"/>
        <v>#DIV/0!</v>
      </c>
      <c r="X105" s="83" t="e">
        <f t="shared" si="23"/>
        <v>#DIV/0!</v>
      </c>
      <c r="Y105" s="171"/>
      <c r="Z105" s="172"/>
      <c r="AA105" s="173"/>
      <c r="AB105" s="170"/>
      <c r="AC105" s="178"/>
      <c r="AD105" s="161"/>
      <c r="AE105" s="173"/>
      <c r="AF105" s="180"/>
      <c r="AG105" s="83"/>
      <c r="AH105" s="83"/>
      <c r="AI105" s="83"/>
      <c r="AJ105" s="83"/>
      <c r="AK105" s="83"/>
      <c r="AL105" s="83"/>
      <c r="AM105" s="83"/>
      <c r="AN105" s="83"/>
      <c r="AO105" s="83"/>
      <c r="AP105" s="84"/>
    </row>
    <row r="106" spans="1:42" ht="12.75" customHeight="1" x14ac:dyDescent="0.2">
      <c r="A106" s="174">
        <v>102</v>
      </c>
      <c r="B106" s="174" t="s">
        <v>142</v>
      </c>
      <c r="C106" s="42">
        <v>41875</v>
      </c>
      <c r="D106" s="44" t="s">
        <v>43</v>
      </c>
      <c r="E106" s="46">
        <v>1</v>
      </c>
      <c r="F106" t="s">
        <v>283</v>
      </c>
      <c r="G106" s="151"/>
      <c r="H106" s="152"/>
      <c r="I106" s="153"/>
      <c r="J106" s="153"/>
      <c r="K106" s="152"/>
      <c r="L106" s="152"/>
      <c r="M106" s="153"/>
      <c r="N106" s="153"/>
      <c r="O106" s="83"/>
      <c r="P106" s="83"/>
      <c r="Q106" s="83"/>
      <c r="R106" s="83"/>
      <c r="S106" s="87" t="e">
        <f t="shared" si="18"/>
        <v>#DIV/0!</v>
      </c>
      <c r="T106" s="83" t="e">
        <f t="shared" si="19"/>
        <v>#DIV/0!</v>
      </c>
      <c r="U106" s="84" t="e">
        <f t="shared" si="20"/>
        <v>#DIV/0!</v>
      </c>
      <c r="V106" s="88" t="e">
        <f t="shared" si="21"/>
        <v>#DIV/0!</v>
      </c>
      <c r="W106" s="89" t="e">
        <f t="shared" si="22"/>
        <v>#DIV/0!</v>
      </c>
      <c r="X106" s="83" t="e">
        <f t="shared" si="23"/>
        <v>#DIV/0!</v>
      </c>
      <c r="Y106" s="171"/>
      <c r="Z106" s="172"/>
      <c r="AA106" s="173"/>
      <c r="AB106" s="170"/>
      <c r="AC106" s="178"/>
      <c r="AD106" s="161"/>
      <c r="AE106" s="173"/>
      <c r="AF106" s="180"/>
      <c r="AG106" s="83"/>
      <c r="AH106" s="83"/>
      <c r="AI106" s="83"/>
      <c r="AJ106" s="83"/>
      <c r="AK106" s="83"/>
      <c r="AL106" s="83"/>
      <c r="AM106" s="83"/>
      <c r="AN106" s="83"/>
      <c r="AO106" s="83"/>
      <c r="AP106" s="84"/>
    </row>
    <row r="107" spans="1:42" ht="12.75" customHeight="1" x14ac:dyDescent="0.2">
      <c r="A107" s="174">
        <v>103</v>
      </c>
      <c r="B107" s="174" t="s">
        <v>139</v>
      </c>
      <c r="C107" s="42">
        <v>41875</v>
      </c>
      <c r="D107" s="44" t="s">
        <v>49</v>
      </c>
      <c r="E107" s="46">
        <v>3</v>
      </c>
      <c r="F107" t="s">
        <v>283</v>
      </c>
      <c r="G107" s="151"/>
      <c r="H107" s="152"/>
      <c r="I107" s="153"/>
      <c r="J107" s="153"/>
      <c r="K107" s="152"/>
      <c r="L107" s="152"/>
      <c r="M107" s="153"/>
      <c r="N107" s="153"/>
      <c r="O107" s="83"/>
      <c r="P107" s="83"/>
      <c r="Q107" s="83"/>
      <c r="R107" s="83"/>
      <c r="S107" s="87" t="e">
        <f t="shared" si="18"/>
        <v>#DIV/0!</v>
      </c>
      <c r="T107" s="83" t="e">
        <f t="shared" si="19"/>
        <v>#DIV/0!</v>
      </c>
      <c r="U107" s="84" t="e">
        <f t="shared" si="20"/>
        <v>#DIV/0!</v>
      </c>
      <c r="V107" s="88" t="e">
        <f t="shared" si="21"/>
        <v>#DIV/0!</v>
      </c>
      <c r="W107" s="89" t="e">
        <f t="shared" si="22"/>
        <v>#DIV/0!</v>
      </c>
      <c r="X107" s="83" t="e">
        <f t="shared" si="23"/>
        <v>#DIV/0!</v>
      </c>
      <c r="Y107" s="171"/>
      <c r="Z107" s="172"/>
      <c r="AA107" s="173"/>
      <c r="AB107" s="170"/>
      <c r="AC107" s="178"/>
      <c r="AD107" s="161"/>
      <c r="AE107" s="173"/>
      <c r="AF107" s="180"/>
      <c r="AG107" s="83"/>
      <c r="AH107" s="83"/>
      <c r="AI107" s="83"/>
      <c r="AJ107" s="83"/>
      <c r="AK107" s="83"/>
      <c r="AL107" s="83"/>
      <c r="AM107" s="83"/>
      <c r="AN107" s="83"/>
      <c r="AO107" s="83"/>
      <c r="AP107" s="84"/>
    </row>
    <row r="108" spans="1:42" ht="12.75" customHeight="1" x14ac:dyDescent="0.2">
      <c r="A108" s="174">
        <v>104</v>
      </c>
      <c r="B108" s="174" t="s">
        <v>134</v>
      </c>
      <c r="C108" s="42">
        <v>41910</v>
      </c>
      <c r="D108" s="44" t="s">
        <v>42</v>
      </c>
      <c r="E108" s="46">
        <v>3</v>
      </c>
      <c r="F108" t="s">
        <v>293</v>
      </c>
      <c r="G108" s="151">
        <v>0.1</v>
      </c>
      <c r="H108" s="152">
        <v>1.25</v>
      </c>
      <c r="I108" s="153">
        <v>0.13900000000000001</v>
      </c>
      <c r="J108" s="153">
        <v>15.83</v>
      </c>
      <c r="K108" s="152">
        <v>0.55000000000000004</v>
      </c>
      <c r="L108" s="152">
        <v>0.37</v>
      </c>
      <c r="M108" s="153">
        <v>-3.9E-2</v>
      </c>
      <c r="N108" s="153">
        <v>0.51</v>
      </c>
      <c r="O108" s="153">
        <f xml:space="preserve"> I108+0.035</f>
        <v>0.17400000000000002</v>
      </c>
      <c r="P108" s="153">
        <f>J108+2.249</f>
        <v>18.079000000000001</v>
      </c>
      <c r="Q108" s="153">
        <f>M108+0.035</f>
        <v>-3.9999999999999966E-3</v>
      </c>
      <c r="R108" s="153">
        <f>N108+2.249</f>
        <v>2.7590000000000003</v>
      </c>
      <c r="S108" s="87">
        <f t="shared" si="18"/>
        <v>0.08</v>
      </c>
      <c r="T108" s="83">
        <f t="shared" si="19"/>
        <v>8.7807959570435894E-3</v>
      </c>
      <c r="U108" s="84">
        <f t="shared" si="20"/>
        <v>2.2003700000000004</v>
      </c>
      <c r="V108" s="88">
        <f t="shared" si="21"/>
        <v>-0.51136363636363646</v>
      </c>
      <c r="W108" s="89">
        <f t="shared" si="22"/>
        <v>1.1618798955613577E-2</v>
      </c>
      <c r="X108" s="83">
        <f t="shared" si="23"/>
        <v>2.7269600000000005</v>
      </c>
      <c r="Y108" s="171"/>
      <c r="Z108" s="172"/>
      <c r="AA108" s="173"/>
      <c r="AB108" s="170"/>
      <c r="AC108" s="178"/>
      <c r="AD108" s="161"/>
      <c r="AE108" s="173"/>
      <c r="AF108" s="180"/>
      <c r="AG108" s="83"/>
      <c r="AH108" s="83"/>
      <c r="AI108" s="83"/>
      <c r="AJ108" s="83"/>
      <c r="AK108" s="83"/>
      <c r="AL108" s="83"/>
      <c r="AM108" s="83"/>
      <c r="AN108" s="83"/>
      <c r="AO108" s="83"/>
      <c r="AP108" s="84"/>
    </row>
    <row r="109" spans="1:42" ht="12.75" customHeight="1" x14ac:dyDescent="0.2">
      <c r="A109" s="174">
        <v>105</v>
      </c>
      <c r="B109" s="174" t="s">
        <v>136</v>
      </c>
      <c r="C109" s="42">
        <v>41910</v>
      </c>
      <c r="D109" s="44" t="s">
        <v>48</v>
      </c>
      <c r="E109" s="46">
        <v>3</v>
      </c>
      <c r="F109" t="s">
        <v>293</v>
      </c>
      <c r="G109" s="151">
        <v>4.5</v>
      </c>
      <c r="H109" s="152">
        <v>0.79</v>
      </c>
      <c r="I109" s="153">
        <v>6.6000000000000003E-2</v>
      </c>
      <c r="J109" s="153">
        <v>21.89</v>
      </c>
      <c r="K109" s="152">
        <v>0.1</v>
      </c>
      <c r="L109" s="152">
        <v>0.34</v>
      </c>
      <c r="M109" s="153">
        <v>-7.0999999999999994E-2</v>
      </c>
      <c r="N109" s="153">
        <v>7.4999999999999997E-2</v>
      </c>
      <c r="O109" s="153">
        <f xml:space="preserve"> I109+0.035</f>
        <v>0.10100000000000001</v>
      </c>
      <c r="P109" s="153">
        <f>J109+2.249</f>
        <v>24.138999999999999</v>
      </c>
      <c r="Q109" s="153">
        <f>M109+0.035</f>
        <v>-3.599999999999999E-2</v>
      </c>
      <c r="R109" s="153">
        <f>N109+2.249</f>
        <v>2.3240000000000003</v>
      </c>
      <c r="S109" s="87">
        <f t="shared" si="18"/>
        <v>5.6962025316455698</v>
      </c>
      <c r="T109" s="83">
        <f t="shared" si="19"/>
        <v>3.015075376884422E-3</v>
      </c>
      <c r="U109" s="84">
        <f t="shared" si="20"/>
        <v>1.4447400000000001</v>
      </c>
      <c r="V109" s="88">
        <f t="shared" si="21"/>
        <v>9.7777777777777786</v>
      </c>
      <c r="W109" s="89">
        <f t="shared" si="22"/>
        <v>6.2800825120330047E-3</v>
      </c>
      <c r="X109" s="83">
        <f t="shared" si="23"/>
        <v>2.9886550000000005</v>
      </c>
      <c r="Y109" s="171"/>
      <c r="Z109" s="172"/>
      <c r="AA109" s="173"/>
      <c r="AB109" s="170"/>
      <c r="AC109" s="178"/>
      <c r="AD109" s="161"/>
      <c r="AE109" s="173"/>
      <c r="AF109" s="180"/>
      <c r="AG109" s="83"/>
      <c r="AH109" s="83"/>
      <c r="AI109" s="83"/>
      <c r="AJ109" s="83"/>
      <c r="AK109" s="83"/>
      <c r="AL109" s="83"/>
      <c r="AM109" s="83"/>
      <c r="AN109" s="83"/>
      <c r="AO109" s="83"/>
      <c r="AP109" s="84"/>
    </row>
    <row r="110" spans="1:42" ht="12.75" customHeight="1" x14ac:dyDescent="0.2">
      <c r="A110" s="174">
        <v>106</v>
      </c>
      <c r="B110" s="174" t="s">
        <v>142</v>
      </c>
      <c r="C110" s="42">
        <v>41910</v>
      </c>
      <c r="D110" s="44" t="s">
        <v>43</v>
      </c>
      <c r="E110" s="46">
        <v>1</v>
      </c>
      <c r="F110" t="s">
        <v>293</v>
      </c>
      <c r="G110" s="151">
        <v>2.5</v>
      </c>
      <c r="H110" s="152">
        <v>0.5</v>
      </c>
      <c r="I110" s="153">
        <v>0.26400000000000001</v>
      </c>
      <c r="J110" s="153">
        <v>5.37</v>
      </c>
      <c r="K110" s="152">
        <v>1</v>
      </c>
      <c r="L110" s="152">
        <v>0.37</v>
      </c>
      <c r="M110" s="153">
        <v>-3.5000000000000003E-2</v>
      </c>
      <c r="N110" s="153">
        <v>0.90500000000000003</v>
      </c>
      <c r="O110" s="153">
        <f xml:space="preserve"> I110+0.035</f>
        <v>0.29900000000000004</v>
      </c>
      <c r="P110" s="153">
        <f>J110+2.249</f>
        <v>7.6189999999999998</v>
      </c>
      <c r="Q110" s="153">
        <f>M110+0.035</f>
        <v>0</v>
      </c>
      <c r="R110" s="153">
        <f>N110+2.249</f>
        <v>3.1539999999999999</v>
      </c>
      <c r="S110" s="87">
        <f t="shared" si="18"/>
        <v>5</v>
      </c>
      <c r="T110" s="83">
        <f t="shared" si="19"/>
        <v>4.9162011173184361E-2</v>
      </c>
      <c r="U110" s="84">
        <f t="shared" si="20"/>
        <v>1.4176800000000001</v>
      </c>
      <c r="V110" s="88">
        <f t="shared" si="21"/>
        <v>11.538461538461538</v>
      </c>
      <c r="W110" s="89">
        <f t="shared" si="22"/>
        <v>6.6965285554311318E-2</v>
      </c>
      <c r="X110" s="83">
        <f t="shared" si="23"/>
        <v>1.3350350000000002</v>
      </c>
      <c r="Y110" s="171"/>
      <c r="Z110" s="172"/>
      <c r="AA110" s="173"/>
      <c r="AB110" s="170"/>
      <c r="AC110" s="178"/>
      <c r="AD110" s="161"/>
      <c r="AE110" s="173"/>
      <c r="AF110" s="180"/>
      <c r="AG110" s="83"/>
      <c r="AH110" s="83"/>
      <c r="AI110" s="83"/>
      <c r="AJ110" s="83"/>
      <c r="AK110" s="83"/>
      <c r="AL110" s="83"/>
      <c r="AM110" s="83"/>
      <c r="AN110" s="83"/>
      <c r="AO110" s="83"/>
      <c r="AP110" s="84"/>
    </row>
    <row r="111" spans="1:42" ht="12.75" customHeight="1" x14ac:dyDescent="0.2">
      <c r="A111" s="174">
        <v>107</v>
      </c>
      <c r="B111" s="174" t="s">
        <v>139</v>
      </c>
      <c r="C111" s="42">
        <v>41910</v>
      </c>
      <c r="D111" s="44" t="s">
        <v>49</v>
      </c>
      <c r="E111" s="46">
        <v>3</v>
      </c>
      <c r="F111" t="s">
        <v>293</v>
      </c>
      <c r="G111" s="151">
        <v>2</v>
      </c>
      <c r="H111" s="152">
        <v>0.7</v>
      </c>
      <c r="I111" s="153">
        <v>0.61</v>
      </c>
      <c r="J111" s="153">
        <v>11.11</v>
      </c>
      <c r="K111" s="152">
        <v>1.5</v>
      </c>
      <c r="L111" s="152">
        <v>0.32</v>
      </c>
      <c r="M111" s="153">
        <v>-7.6999999999999999E-2</v>
      </c>
      <c r="N111" s="153">
        <v>0.05</v>
      </c>
      <c r="O111" s="153">
        <f xml:space="preserve"> I111+0.035</f>
        <v>0.64500000000000002</v>
      </c>
      <c r="P111" s="153">
        <f>J111+2.249</f>
        <v>13.359</v>
      </c>
      <c r="Q111" s="153">
        <f>M111+0.035</f>
        <v>-4.1999999999999996E-2</v>
      </c>
      <c r="R111" s="153">
        <f>N111+2.249</f>
        <v>2.2989999999999999</v>
      </c>
      <c r="S111" s="87">
        <f t="shared" si="18"/>
        <v>2.8571428571428572</v>
      </c>
      <c r="T111" s="83">
        <f t="shared" si="19"/>
        <v>5.4905490549054907E-2</v>
      </c>
      <c r="U111" s="84">
        <f t="shared" si="20"/>
        <v>6.7770999999999999</v>
      </c>
      <c r="V111" s="88">
        <f t="shared" si="21"/>
        <v>1.3157894736842106</v>
      </c>
      <c r="W111" s="89">
        <f t="shared" si="22"/>
        <v>6.2115732368896927E-2</v>
      </c>
      <c r="X111" s="83">
        <f t="shared" si="23"/>
        <v>7.5982199999999986</v>
      </c>
      <c r="Y111" s="171"/>
      <c r="Z111" s="172"/>
      <c r="AA111" s="173"/>
      <c r="AB111" s="170"/>
      <c r="AC111" s="178"/>
      <c r="AD111" s="161"/>
      <c r="AE111" s="173"/>
      <c r="AF111" s="180"/>
      <c r="AG111" s="83"/>
      <c r="AH111" s="83"/>
      <c r="AI111" s="83"/>
      <c r="AJ111" s="83"/>
      <c r="AK111" s="83"/>
      <c r="AL111" s="83"/>
      <c r="AM111" s="83"/>
      <c r="AN111" s="83"/>
      <c r="AO111" s="83"/>
      <c r="AP111" s="84"/>
    </row>
    <row r="112" spans="1:42" s="72" customFormat="1" x14ac:dyDescent="0.2">
      <c r="A112" s="174">
        <v>108</v>
      </c>
      <c r="B112" s="174" t="s">
        <v>320</v>
      </c>
      <c r="C112" s="42">
        <v>41910</v>
      </c>
      <c r="D112" s="44" t="s">
        <v>44</v>
      </c>
      <c r="E112" s="46">
        <v>0.5</v>
      </c>
      <c r="F112" t="s">
        <v>293</v>
      </c>
      <c r="G112" s="151">
        <v>4</v>
      </c>
      <c r="H112" s="152">
        <v>0.47</v>
      </c>
      <c r="I112" s="153">
        <v>0.58399999999999996</v>
      </c>
      <c r="J112" s="153">
        <v>5.835</v>
      </c>
      <c r="K112" s="152">
        <v>6</v>
      </c>
      <c r="L112" s="152">
        <v>0.46</v>
      </c>
      <c r="M112" s="153">
        <v>9.6000000000000002E-2</v>
      </c>
      <c r="N112" s="153">
        <v>0.59</v>
      </c>
      <c r="O112" s="153">
        <f xml:space="preserve"> I112+0.035</f>
        <v>0.61899999999999999</v>
      </c>
      <c r="P112" s="153">
        <f>J112+2.249</f>
        <v>8.0839999999999996</v>
      </c>
      <c r="Q112" s="153">
        <f>M112+0.035</f>
        <v>0.13100000000000001</v>
      </c>
      <c r="R112" s="153">
        <f>N112+2.249</f>
        <v>2.839</v>
      </c>
      <c r="S112" s="87">
        <f t="shared" si="18"/>
        <v>8.5106382978723403</v>
      </c>
      <c r="T112" s="83">
        <f t="shared" si="19"/>
        <v>0.10008568980291345</v>
      </c>
      <c r="U112" s="84">
        <f t="shared" si="20"/>
        <v>3.4076399999999998</v>
      </c>
      <c r="V112" s="88">
        <f t="shared" si="21"/>
        <v>-200.00000000000094</v>
      </c>
      <c r="W112" s="89">
        <f t="shared" si="22"/>
        <v>9.3040991420400371E-2</v>
      </c>
      <c r="X112" s="83">
        <f t="shared" si="23"/>
        <v>2.5595599999999998</v>
      </c>
      <c r="Y112" s="171"/>
      <c r="Z112" s="172"/>
      <c r="AA112" s="173"/>
      <c r="AB112" s="170"/>
      <c r="AC112" s="178"/>
      <c r="AD112" s="161"/>
      <c r="AE112" s="173"/>
      <c r="AF112" s="180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64"/>
    </row>
    <row r="113" spans="1:42" ht="12.75" customHeight="1" x14ac:dyDescent="0.2">
      <c r="A113" s="174">
        <v>109</v>
      </c>
      <c r="B113" s="174" t="s">
        <v>165</v>
      </c>
      <c r="C113" s="42">
        <v>41875</v>
      </c>
      <c r="D113" s="44" t="s">
        <v>42</v>
      </c>
      <c r="E113" s="46">
        <v>3</v>
      </c>
      <c r="F113" t="s">
        <v>291</v>
      </c>
      <c r="G113" s="151"/>
      <c r="H113" s="152"/>
      <c r="I113" s="153"/>
      <c r="J113" s="153"/>
      <c r="K113" s="152"/>
      <c r="L113" s="152"/>
      <c r="M113" s="153"/>
      <c r="N113" s="153"/>
      <c r="O113" s="83"/>
      <c r="P113" s="83"/>
      <c r="Q113" s="83"/>
      <c r="R113" s="83"/>
      <c r="S113" s="87" t="e">
        <f t="shared" si="18"/>
        <v>#DIV/0!</v>
      </c>
      <c r="T113" s="83" t="e">
        <f t="shared" si="19"/>
        <v>#DIV/0!</v>
      </c>
      <c r="U113" s="84" t="e">
        <f t="shared" si="20"/>
        <v>#DIV/0!</v>
      </c>
      <c r="V113" s="88" t="e">
        <f t="shared" si="21"/>
        <v>#DIV/0!</v>
      </c>
      <c r="W113" s="89" t="e">
        <f t="shared" si="22"/>
        <v>#DIV/0!</v>
      </c>
      <c r="X113" s="83" t="e">
        <f t="shared" si="23"/>
        <v>#DIV/0!</v>
      </c>
      <c r="Y113" s="171"/>
      <c r="Z113" s="172"/>
      <c r="AA113" s="173"/>
      <c r="AB113" s="170"/>
      <c r="AC113" s="178"/>
      <c r="AD113" s="161"/>
      <c r="AE113" s="173"/>
      <c r="AF113" s="180"/>
      <c r="AG113" s="83"/>
      <c r="AH113" s="83"/>
      <c r="AI113" s="83"/>
      <c r="AJ113" s="83"/>
      <c r="AK113" s="83"/>
      <c r="AL113" s="83"/>
      <c r="AM113" s="83"/>
      <c r="AN113" s="83"/>
      <c r="AO113" s="83"/>
      <c r="AP113" s="84"/>
    </row>
    <row r="114" spans="1:42" ht="12.75" customHeight="1" x14ac:dyDescent="0.2">
      <c r="A114" s="174">
        <v>110</v>
      </c>
      <c r="B114" s="174" t="s">
        <v>167</v>
      </c>
      <c r="C114" s="42">
        <v>41875</v>
      </c>
      <c r="D114" s="44" t="s">
        <v>43</v>
      </c>
      <c r="E114" s="46">
        <v>1</v>
      </c>
      <c r="F114" t="s">
        <v>291</v>
      </c>
      <c r="G114" s="151"/>
      <c r="H114" s="152"/>
      <c r="I114" s="153"/>
      <c r="J114" s="153"/>
      <c r="K114" s="152"/>
      <c r="L114" s="152"/>
      <c r="M114" s="153"/>
      <c r="N114" s="153"/>
      <c r="O114" s="83"/>
      <c r="P114" s="83"/>
      <c r="Q114" s="83"/>
      <c r="R114" s="83"/>
      <c r="S114" s="87" t="e">
        <f t="shared" si="18"/>
        <v>#DIV/0!</v>
      </c>
      <c r="T114" s="83" t="e">
        <f t="shared" si="19"/>
        <v>#DIV/0!</v>
      </c>
      <c r="U114" s="84" t="e">
        <f t="shared" si="20"/>
        <v>#DIV/0!</v>
      </c>
      <c r="V114" s="88" t="e">
        <f t="shared" si="21"/>
        <v>#DIV/0!</v>
      </c>
      <c r="W114" s="89" t="e">
        <f t="shared" si="22"/>
        <v>#DIV/0!</v>
      </c>
      <c r="X114" s="83" t="e">
        <f t="shared" si="23"/>
        <v>#DIV/0!</v>
      </c>
      <c r="Y114" s="171"/>
      <c r="Z114" s="172"/>
      <c r="AA114" s="173"/>
      <c r="AB114" s="170"/>
      <c r="AC114" s="178"/>
      <c r="AD114" s="161"/>
      <c r="AE114" s="173"/>
      <c r="AF114" s="180"/>
      <c r="AG114" s="83"/>
      <c r="AH114" s="83"/>
      <c r="AI114" s="83"/>
      <c r="AJ114" s="83"/>
      <c r="AK114" s="83"/>
      <c r="AL114" s="83"/>
      <c r="AM114" s="83"/>
      <c r="AN114" s="83"/>
      <c r="AO114" s="83"/>
      <c r="AP114" s="84"/>
    </row>
    <row r="115" spans="1:42" ht="12.75" customHeight="1" x14ac:dyDescent="0.2">
      <c r="A115" s="174">
        <v>111</v>
      </c>
      <c r="B115" s="174" t="s">
        <v>188</v>
      </c>
      <c r="C115" s="54">
        <v>41876</v>
      </c>
      <c r="D115" s="55" t="s">
        <v>57</v>
      </c>
      <c r="E115" s="56">
        <v>0</v>
      </c>
      <c r="F115" s="53"/>
      <c r="G115" s="160" t="s">
        <v>295</v>
      </c>
      <c r="H115" s="161"/>
      <c r="I115" s="162"/>
      <c r="J115" s="162"/>
      <c r="K115" s="161"/>
      <c r="L115" s="161"/>
      <c r="M115" s="162"/>
      <c r="N115" s="162"/>
      <c r="O115" s="163"/>
      <c r="P115" s="163"/>
      <c r="Q115" s="163"/>
      <c r="R115" s="163"/>
      <c r="S115" s="87" t="e">
        <f t="shared" si="18"/>
        <v>#VALUE!</v>
      </c>
      <c r="T115" s="83" t="e">
        <f t="shared" si="19"/>
        <v>#DIV/0!</v>
      </c>
      <c r="U115" s="84" t="e">
        <f t="shared" si="20"/>
        <v>#DIV/0!</v>
      </c>
      <c r="V115" s="88" t="e">
        <f t="shared" si="21"/>
        <v>#VALUE!</v>
      </c>
      <c r="W115" s="89" t="e">
        <f t="shared" si="22"/>
        <v>#DIV/0!</v>
      </c>
      <c r="X115" s="83" t="e">
        <f t="shared" si="23"/>
        <v>#DIV/0!</v>
      </c>
      <c r="Y115" s="171"/>
      <c r="Z115" s="172"/>
      <c r="AA115" s="173"/>
      <c r="AB115" s="170"/>
      <c r="AC115" s="178"/>
      <c r="AD115" s="161"/>
      <c r="AE115" s="173"/>
      <c r="AF115" s="180"/>
      <c r="AG115" s="83"/>
      <c r="AH115" s="83"/>
      <c r="AI115" s="83"/>
      <c r="AJ115" s="83"/>
      <c r="AK115" s="83"/>
      <c r="AL115" s="83"/>
      <c r="AM115" s="83"/>
      <c r="AN115" s="83"/>
      <c r="AO115" s="83"/>
      <c r="AP115" s="84"/>
    </row>
    <row r="116" spans="1:42" ht="12.75" customHeight="1" x14ac:dyDescent="0.2">
      <c r="A116" s="174">
        <v>112</v>
      </c>
      <c r="B116" s="174" t="s">
        <v>186</v>
      </c>
      <c r="C116" s="42">
        <v>41877</v>
      </c>
      <c r="D116" s="44" t="s">
        <v>43</v>
      </c>
      <c r="E116" s="46">
        <v>1</v>
      </c>
      <c r="F116" t="s">
        <v>284</v>
      </c>
      <c r="G116" s="151"/>
      <c r="H116" s="152"/>
      <c r="I116" s="153"/>
      <c r="J116" s="153"/>
      <c r="K116" s="152"/>
      <c r="L116" s="152"/>
      <c r="M116" s="153"/>
      <c r="N116" s="153"/>
      <c r="O116" s="83"/>
      <c r="P116" s="83"/>
      <c r="Q116" s="83"/>
      <c r="R116" s="83"/>
      <c r="S116" s="87" t="e">
        <f t="shared" si="18"/>
        <v>#DIV/0!</v>
      </c>
      <c r="T116" s="83" t="e">
        <f t="shared" si="19"/>
        <v>#DIV/0!</v>
      </c>
      <c r="U116" s="84" t="e">
        <f t="shared" si="20"/>
        <v>#DIV/0!</v>
      </c>
      <c r="V116" s="88" t="e">
        <f t="shared" si="21"/>
        <v>#DIV/0!</v>
      </c>
      <c r="W116" s="89" t="e">
        <f t="shared" si="22"/>
        <v>#DIV/0!</v>
      </c>
      <c r="X116" s="83" t="e">
        <f t="shared" si="23"/>
        <v>#DIV/0!</v>
      </c>
      <c r="Y116" s="171"/>
      <c r="Z116" s="172"/>
      <c r="AA116" s="173"/>
      <c r="AB116" s="170"/>
      <c r="AC116" s="178"/>
      <c r="AD116" s="161"/>
      <c r="AE116" s="173"/>
      <c r="AF116" s="180"/>
      <c r="AG116" s="83"/>
      <c r="AH116" s="83"/>
      <c r="AI116" s="83"/>
      <c r="AJ116" s="83"/>
      <c r="AK116" s="83"/>
      <c r="AL116" s="83"/>
      <c r="AM116" s="83"/>
      <c r="AN116" s="83"/>
      <c r="AO116" s="83"/>
      <c r="AP116" s="84"/>
    </row>
    <row r="117" spans="1:42" ht="12.75" customHeight="1" x14ac:dyDescent="0.2">
      <c r="A117" s="174">
        <v>113</v>
      </c>
      <c r="B117" s="174" t="s">
        <v>187</v>
      </c>
      <c r="C117" s="42">
        <v>41877</v>
      </c>
      <c r="D117" s="44" t="s">
        <v>44</v>
      </c>
      <c r="E117" s="46">
        <v>1</v>
      </c>
      <c r="F117" t="s">
        <v>284</v>
      </c>
      <c r="G117" s="151"/>
      <c r="H117" s="152"/>
      <c r="I117" s="153"/>
      <c r="J117" s="153"/>
      <c r="K117" s="152"/>
      <c r="L117" s="152"/>
      <c r="M117" s="153"/>
      <c r="N117" s="153"/>
      <c r="O117" s="83"/>
      <c r="P117" s="83"/>
      <c r="Q117" s="83"/>
      <c r="R117" s="83"/>
      <c r="S117" s="87" t="e">
        <f t="shared" si="18"/>
        <v>#DIV/0!</v>
      </c>
      <c r="T117" s="83" t="e">
        <f t="shared" si="19"/>
        <v>#DIV/0!</v>
      </c>
      <c r="U117" s="84" t="e">
        <f t="shared" si="20"/>
        <v>#DIV/0!</v>
      </c>
      <c r="V117" s="88" t="e">
        <f t="shared" si="21"/>
        <v>#DIV/0!</v>
      </c>
      <c r="W117" s="89" t="e">
        <f t="shared" si="22"/>
        <v>#DIV/0!</v>
      </c>
      <c r="X117" s="83" t="e">
        <f t="shared" si="23"/>
        <v>#DIV/0!</v>
      </c>
      <c r="Y117" s="171"/>
      <c r="Z117" s="172"/>
      <c r="AA117" s="173"/>
      <c r="AB117" s="170"/>
      <c r="AC117" s="178"/>
      <c r="AD117" s="161"/>
      <c r="AE117" s="173"/>
      <c r="AF117" s="180"/>
      <c r="AG117" s="83"/>
      <c r="AH117" s="83"/>
      <c r="AI117" s="83"/>
      <c r="AJ117" s="83"/>
      <c r="AK117" s="83"/>
      <c r="AL117" s="83"/>
      <c r="AM117" s="83"/>
      <c r="AN117" s="83"/>
      <c r="AO117" s="83"/>
      <c r="AP117" s="84"/>
    </row>
    <row r="118" spans="1:42" ht="12.75" customHeight="1" x14ac:dyDescent="0.2">
      <c r="A118" s="174">
        <v>114</v>
      </c>
      <c r="B118" s="174" t="s">
        <v>185</v>
      </c>
      <c r="C118" s="42">
        <v>41877</v>
      </c>
      <c r="D118" s="44" t="s">
        <v>48</v>
      </c>
      <c r="E118" s="46">
        <v>3</v>
      </c>
      <c r="F118" t="s">
        <v>284</v>
      </c>
      <c r="G118" s="151"/>
      <c r="H118" s="152"/>
      <c r="I118" s="153"/>
      <c r="J118" s="153"/>
      <c r="K118" s="152"/>
      <c r="L118" s="152"/>
      <c r="M118" s="153"/>
      <c r="N118" s="153"/>
      <c r="O118" s="83"/>
      <c r="P118" s="83"/>
      <c r="Q118" s="83"/>
      <c r="R118" s="83"/>
      <c r="S118" s="87" t="e">
        <f t="shared" si="18"/>
        <v>#DIV/0!</v>
      </c>
      <c r="T118" s="83" t="e">
        <f t="shared" si="19"/>
        <v>#DIV/0!</v>
      </c>
      <c r="U118" s="84" t="e">
        <f t="shared" si="20"/>
        <v>#DIV/0!</v>
      </c>
      <c r="V118" s="88" t="e">
        <f t="shared" si="21"/>
        <v>#DIV/0!</v>
      </c>
      <c r="W118" s="89" t="e">
        <f t="shared" si="22"/>
        <v>#DIV/0!</v>
      </c>
      <c r="X118" s="83" t="e">
        <f t="shared" si="23"/>
        <v>#DIV/0!</v>
      </c>
      <c r="Y118" s="171"/>
      <c r="Z118" s="172"/>
      <c r="AA118" s="173"/>
      <c r="AB118" s="170"/>
      <c r="AC118" s="178"/>
      <c r="AD118" s="161"/>
      <c r="AE118" s="173"/>
      <c r="AF118" s="180"/>
      <c r="AG118" s="83"/>
      <c r="AH118" s="83"/>
      <c r="AI118" s="83"/>
      <c r="AJ118" s="83"/>
      <c r="AK118" s="83"/>
      <c r="AL118" s="83"/>
      <c r="AM118" s="83"/>
      <c r="AN118" s="83"/>
      <c r="AO118" s="83"/>
      <c r="AP118" s="84"/>
    </row>
    <row r="119" spans="1:42" ht="12.75" customHeight="1" x14ac:dyDescent="0.2">
      <c r="A119" s="174">
        <v>115</v>
      </c>
      <c r="B119" s="174" t="s">
        <v>220</v>
      </c>
      <c r="C119" s="42">
        <v>41877</v>
      </c>
      <c r="D119" s="44" t="s">
        <v>42</v>
      </c>
      <c r="E119" s="46">
        <v>3</v>
      </c>
      <c r="F119" t="s">
        <v>284</v>
      </c>
      <c r="G119" s="151"/>
      <c r="H119" s="152"/>
      <c r="I119" s="153"/>
      <c r="J119" s="153"/>
      <c r="K119" s="152"/>
      <c r="L119" s="152"/>
      <c r="M119" s="153"/>
      <c r="N119" s="153"/>
      <c r="O119" s="83"/>
      <c r="P119" s="83"/>
      <c r="Q119" s="83"/>
      <c r="R119" s="83"/>
      <c r="S119" s="87" t="e">
        <f t="shared" si="18"/>
        <v>#DIV/0!</v>
      </c>
      <c r="T119" s="83" t="e">
        <f t="shared" si="19"/>
        <v>#DIV/0!</v>
      </c>
      <c r="U119" s="84" t="e">
        <f t="shared" si="20"/>
        <v>#DIV/0!</v>
      </c>
      <c r="V119" s="88" t="e">
        <f t="shared" si="21"/>
        <v>#DIV/0!</v>
      </c>
      <c r="W119" s="89" t="e">
        <f t="shared" si="22"/>
        <v>#DIV/0!</v>
      </c>
      <c r="X119" s="83" t="e">
        <f t="shared" si="23"/>
        <v>#DIV/0!</v>
      </c>
      <c r="Y119" s="171"/>
      <c r="Z119" s="172"/>
      <c r="AA119" s="173"/>
      <c r="AB119" s="170"/>
      <c r="AC119" s="178"/>
      <c r="AD119" s="161"/>
      <c r="AE119" s="173"/>
      <c r="AF119" s="180"/>
      <c r="AG119" s="83"/>
      <c r="AH119" s="83"/>
      <c r="AI119" s="83"/>
      <c r="AJ119" s="83"/>
      <c r="AK119" s="83"/>
      <c r="AL119" s="83"/>
      <c r="AM119" s="83"/>
      <c r="AN119" s="83"/>
      <c r="AO119" s="83"/>
      <c r="AP119" s="84"/>
    </row>
    <row r="120" spans="1:42" ht="12.75" customHeight="1" x14ac:dyDescent="0.2">
      <c r="A120" s="174">
        <v>116</v>
      </c>
      <c r="B120" s="174" t="s">
        <v>221</v>
      </c>
      <c r="C120" s="42">
        <v>41877</v>
      </c>
      <c r="D120" s="44" t="s">
        <v>42</v>
      </c>
      <c r="E120" s="46">
        <v>3</v>
      </c>
      <c r="G120" s="151">
        <v>2</v>
      </c>
      <c r="H120" s="152">
        <v>0.43</v>
      </c>
      <c r="I120" s="153">
        <v>0.192</v>
      </c>
      <c r="J120" s="153">
        <v>7.8079999999999998</v>
      </c>
      <c r="K120" s="152">
        <v>1</v>
      </c>
      <c r="L120" s="152">
        <v>0.28999999999999998</v>
      </c>
      <c r="M120" s="153">
        <v>5.5E-2</v>
      </c>
      <c r="N120" s="153">
        <v>0.42499999999999999</v>
      </c>
      <c r="O120" s="83"/>
      <c r="P120" s="83"/>
      <c r="Q120" s="83"/>
      <c r="R120" s="83"/>
      <c r="S120" s="87">
        <f t="shared" si="18"/>
        <v>4.6511627906976747</v>
      </c>
      <c r="T120" s="83">
        <f t="shared" si="19"/>
        <v>2.4590163934426229E-2</v>
      </c>
      <c r="U120" s="84">
        <f t="shared" si="20"/>
        <v>1.4991360000000002</v>
      </c>
      <c r="V120" s="88">
        <f t="shared" si="21"/>
        <v>7.1428571428571423</v>
      </c>
      <c r="W120" s="89">
        <f t="shared" si="22"/>
        <v>1.8556142489502915E-2</v>
      </c>
      <c r="X120" s="83">
        <f t="shared" si="23"/>
        <v>1.011471</v>
      </c>
      <c r="Y120" s="171"/>
      <c r="Z120" s="172"/>
      <c r="AA120" s="173"/>
      <c r="AB120" s="170"/>
      <c r="AC120" s="178"/>
      <c r="AD120" s="161"/>
      <c r="AE120" s="173"/>
      <c r="AF120" s="180"/>
      <c r="AG120" s="83"/>
      <c r="AH120" s="83"/>
      <c r="AI120" s="83"/>
      <c r="AJ120" s="83"/>
      <c r="AK120" s="83"/>
      <c r="AL120" s="83"/>
      <c r="AM120" s="83"/>
      <c r="AN120" s="83"/>
      <c r="AO120" s="83"/>
      <c r="AP120" s="84"/>
    </row>
    <row r="121" spans="1:42" ht="12.75" customHeight="1" x14ac:dyDescent="0.2">
      <c r="A121" s="174">
        <v>117</v>
      </c>
      <c r="B121" s="174" t="s">
        <v>194</v>
      </c>
      <c r="C121" s="42">
        <v>41877</v>
      </c>
      <c r="D121" s="44" t="s">
        <v>48</v>
      </c>
      <c r="E121" s="46">
        <v>3</v>
      </c>
      <c r="G121" s="151">
        <v>1</v>
      </c>
      <c r="H121" s="152">
        <v>0.46</v>
      </c>
      <c r="I121" s="153">
        <v>0.189</v>
      </c>
      <c r="J121" s="153">
        <v>8.391</v>
      </c>
      <c r="K121" s="152">
        <v>5</v>
      </c>
      <c r="L121" s="152">
        <v>0.26</v>
      </c>
      <c r="M121" s="153">
        <v>7.0999999999999994E-2</v>
      </c>
      <c r="N121" s="153">
        <v>0.83699999999999997</v>
      </c>
      <c r="O121" s="83"/>
      <c r="P121" s="83"/>
      <c r="Q121" s="83"/>
      <c r="R121" s="83"/>
      <c r="S121" s="87">
        <f t="shared" si="18"/>
        <v>2.1739130434782608</v>
      </c>
      <c r="T121" s="83">
        <f t="shared" si="19"/>
        <v>2.2524132999642475E-2</v>
      </c>
      <c r="U121" s="84">
        <f t="shared" si="20"/>
        <v>1.5858989999999999</v>
      </c>
      <c r="V121" s="88">
        <f t="shared" si="21"/>
        <v>-20</v>
      </c>
      <c r="W121" s="89">
        <f t="shared" si="22"/>
        <v>1.5620863118877417E-2</v>
      </c>
      <c r="X121" s="83">
        <f t="shared" si="23"/>
        <v>0.89137200000000005</v>
      </c>
      <c r="Y121" s="171"/>
      <c r="Z121" s="172"/>
      <c r="AA121" s="173"/>
      <c r="AB121" s="170"/>
      <c r="AC121" s="178"/>
      <c r="AD121" s="161"/>
      <c r="AE121" s="173"/>
      <c r="AF121" s="180"/>
      <c r="AG121" s="83"/>
      <c r="AH121" s="83"/>
      <c r="AI121" s="83"/>
      <c r="AJ121" s="83"/>
      <c r="AK121" s="83"/>
      <c r="AL121" s="83"/>
      <c r="AM121" s="83"/>
      <c r="AN121" s="83"/>
      <c r="AO121" s="83"/>
      <c r="AP121" s="84"/>
    </row>
    <row r="122" spans="1:42" ht="12.75" customHeight="1" x14ac:dyDescent="0.2">
      <c r="A122" s="174">
        <v>118</v>
      </c>
      <c r="B122" s="174" t="s">
        <v>195</v>
      </c>
      <c r="C122" s="42">
        <v>41877</v>
      </c>
      <c r="D122" s="44" t="s">
        <v>49</v>
      </c>
      <c r="E122" s="46">
        <v>3</v>
      </c>
      <c r="G122" s="151">
        <v>0.1</v>
      </c>
      <c r="H122" s="152">
        <v>0.35</v>
      </c>
      <c r="I122" s="153">
        <v>0.218</v>
      </c>
      <c r="J122" s="153">
        <v>5.3380000000000001</v>
      </c>
      <c r="K122" s="152">
        <v>0.1</v>
      </c>
      <c r="L122" s="152">
        <v>0.23</v>
      </c>
      <c r="M122" s="153">
        <v>0.51100000000000001</v>
      </c>
      <c r="N122" s="153">
        <v>0.99099999999999999</v>
      </c>
      <c r="O122" s="83"/>
      <c r="P122" s="83"/>
      <c r="Q122" s="83"/>
      <c r="R122" s="83"/>
      <c r="S122" s="87">
        <f t="shared" si="18"/>
        <v>0.28571428571428575</v>
      </c>
      <c r="T122" s="83">
        <f t="shared" si="19"/>
        <v>4.083926564256276E-2</v>
      </c>
      <c r="U122" s="84">
        <f t="shared" si="20"/>
        <v>1.1636839999999999</v>
      </c>
      <c r="V122" s="88">
        <f t="shared" si="21"/>
        <v>0</v>
      </c>
      <c r="W122" s="89">
        <f t="shared" si="22"/>
        <v>-6.7402806533241322E-2</v>
      </c>
      <c r="X122" s="83">
        <f t="shared" si="23"/>
        <v>-1.2736710000000002</v>
      </c>
      <c r="Y122" s="171"/>
      <c r="Z122" s="172"/>
      <c r="AA122" s="173"/>
      <c r="AB122" s="170"/>
      <c r="AC122" s="178"/>
      <c r="AD122" s="161"/>
      <c r="AE122" s="173"/>
      <c r="AF122" s="180"/>
      <c r="AG122" s="83"/>
      <c r="AH122" s="83"/>
      <c r="AI122" s="83"/>
      <c r="AJ122" s="83"/>
      <c r="AK122" s="83"/>
      <c r="AL122" s="83"/>
      <c r="AM122" s="83"/>
      <c r="AN122" s="83"/>
      <c r="AO122" s="83"/>
      <c r="AP122" s="84"/>
    </row>
    <row r="123" spans="1:42" ht="12.75" customHeight="1" x14ac:dyDescent="0.2">
      <c r="A123" s="174">
        <v>119</v>
      </c>
      <c r="B123" s="174" t="s">
        <v>327</v>
      </c>
      <c r="C123" s="42">
        <v>41878</v>
      </c>
      <c r="D123" s="44" t="s">
        <v>48</v>
      </c>
      <c r="E123" s="46">
        <v>3</v>
      </c>
      <c r="F123" t="s">
        <v>287</v>
      </c>
      <c r="G123" s="151">
        <v>8.5</v>
      </c>
      <c r="H123" s="152">
        <v>3.26</v>
      </c>
      <c r="I123" s="153">
        <v>1.9550000000000001</v>
      </c>
      <c r="J123" s="153">
        <v>136.30000000000001</v>
      </c>
      <c r="K123" s="152">
        <v>1.5</v>
      </c>
      <c r="L123" s="152">
        <v>1.89</v>
      </c>
      <c r="M123" s="153">
        <v>0.44600000000000001</v>
      </c>
      <c r="N123" s="153">
        <v>13.86</v>
      </c>
      <c r="O123" s="83"/>
      <c r="P123" s="83"/>
      <c r="Q123" s="83"/>
      <c r="R123" s="83"/>
      <c r="S123" s="87">
        <f t="shared" si="18"/>
        <v>2.6073619631901841</v>
      </c>
      <c r="T123" s="83">
        <f t="shared" si="19"/>
        <v>1.4343360234776227E-2</v>
      </c>
      <c r="U123" s="84">
        <f t="shared" si="20"/>
        <v>266.4665</v>
      </c>
      <c r="V123" s="88">
        <f t="shared" si="21"/>
        <v>5.1094890510948909</v>
      </c>
      <c r="W123" s="89">
        <f t="shared" si="22"/>
        <v>1.2324403789611239E-2</v>
      </c>
      <c r="X123" s="83">
        <f t="shared" si="23"/>
        <v>184.76196000000004</v>
      </c>
      <c r="Y123" s="171">
        <v>16.5</v>
      </c>
      <c r="Z123" s="172">
        <v>2.02</v>
      </c>
      <c r="AA123" s="173">
        <v>3.0089999999999999</v>
      </c>
      <c r="AB123" s="170">
        <v>25.57</v>
      </c>
      <c r="AC123" s="178">
        <v>0.1</v>
      </c>
      <c r="AD123" s="161">
        <v>1.7</v>
      </c>
      <c r="AE123" s="173">
        <v>0.40400000000000003</v>
      </c>
      <c r="AF123" s="180">
        <v>14.82</v>
      </c>
      <c r="AG123" s="83"/>
      <c r="AH123" s="83"/>
      <c r="AI123" s="83"/>
      <c r="AJ123" s="83"/>
      <c r="AK123" s="83"/>
      <c r="AL123" s="83"/>
      <c r="AM123" s="83"/>
      <c r="AN123" s="83"/>
      <c r="AO123" s="83"/>
      <c r="AP123" s="84"/>
    </row>
    <row r="124" spans="1:42" ht="12.75" customHeight="1" x14ac:dyDescent="0.2">
      <c r="A124" s="174">
        <v>120</v>
      </c>
      <c r="B124" s="174" t="s">
        <v>326</v>
      </c>
      <c r="C124" s="42">
        <v>41878</v>
      </c>
      <c r="D124" s="44" t="s">
        <v>42</v>
      </c>
      <c r="E124" s="46">
        <v>3</v>
      </c>
      <c r="F124" t="s">
        <v>287</v>
      </c>
      <c r="G124" s="151">
        <v>2.5</v>
      </c>
      <c r="H124" s="152">
        <v>0.53</v>
      </c>
      <c r="I124" s="153">
        <v>0.59099999999999997</v>
      </c>
      <c r="J124" s="153">
        <v>6.4349999999999996</v>
      </c>
      <c r="K124" s="152">
        <v>0.55000000000000004</v>
      </c>
      <c r="L124" s="152">
        <v>0.31</v>
      </c>
      <c r="M124" s="153">
        <v>0.114</v>
      </c>
      <c r="N124" s="153">
        <v>1.4059999999999999</v>
      </c>
      <c r="O124" s="83"/>
      <c r="P124" s="83"/>
      <c r="Q124" s="83"/>
      <c r="R124" s="83"/>
      <c r="S124" s="87">
        <f t="shared" si="18"/>
        <v>4.7169811320754711</v>
      </c>
      <c r="T124" s="83">
        <f t="shared" si="19"/>
        <v>9.1841491841491846E-2</v>
      </c>
      <c r="U124" s="84">
        <f t="shared" si="20"/>
        <v>3.8030849999999994</v>
      </c>
      <c r="V124" s="88">
        <f t="shared" si="21"/>
        <v>8.8636363636363615</v>
      </c>
      <c r="W124" s="89">
        <f t="shared" si="22"/>
        <v>9.484987074965201E-2</v>
      </c>
      <c r="X124" s="83">
        <f t="shared" si="23"/>
        <v>2.3988329999999998</v>
      </c>
      <c r="Y124" s="171">
        <v>1</v>
      </c>
      <c r="Z124" s="172">
        <v>0.52</v>
      </c>
      <c r="AA124" s="173">
        <v>0.85299999999999998</v>
      </c>
      <c r="AB124" s="170">
        <v>5.9889999999999999</v>
      </c>
      <c r="AC124" s="178">
        <v>1.5</v>
      </c>
      <c r="AD124" s="161">
        <v>0.32</v>
      </c>
      <c r="AE124" s="173">
        <v>0.183</v>
      </c>
      <c r="AF124" s="180">
        <v>0.13600000000000001</v>
      </c>
      <c r="AG124" s="83"/>
      <c r="AH124" s="83"/>
      <c r="AI124" s="83"/>
      <c r="AJ124" s="83"/>
      <c r="AK124" s="83"/>
      <c r="AL124" s="83"/>
      <c r="AM124" s="83"/>
      <c r="AN124" s="83"/>
      <c r="AO124" s="83"/>
      <c r="AP124" s="84"/>
    </row>
    <row r="125" spans="1:42" ht="12.75" customHeight="1" x14ac:dyDescent="0.2">
      <c r="A125" s="174">
        <v>121</v>
      </c>
      <c r="B125" s="174" t="s">
        <v>191</v>
      </c>
      <c r="C125" s="42">
        <v>41878</v>
      </c>
      <c r="D125" s="44" t="s">
        <v>43</v>
      </c>
      <c r="E125" s="46">
        <v>1</v>
      </c>
      <c r="F125" t="s">
        <v>287</v>
      </c>
      <c r="G125" s="151">
        <v>0.1</v>
      </c>
      <c r="H125" s="152">
        <v>0.46</v>
      </c>
      <c r="I125" s="153">
        <v>0.63200000000000001</v>
      </c>
      <c r="J125" s="153">
        <v>16.28</v>
      </c>
      <c r="K125" s="152">
        <v>0.1</v>
      </c>
      <c r="L125" s="152">
        <v>0.26</v>
      </c>
      <c r="M125" s="153">
        <v>0.21</v>
      </c>
      <c r="N125" s="153">
        <v>0.90500000000000003</v>
      </c>
      <c r="O125" s="83"/>
      <c r="P125" s="83"/>
      <c r="Q125" s="83"/>
      <c r="R125" s="83"/>
      <c r="S125" s="87">
        <f t="shared" si="18"/>
        <v>0.21739130434782608</v>
      </c>
      <c r="T125" s="83">
        <f t="shared" si="19"/>
        <v>3.8820638820638818E-2</v>
      </c>
      <c r="U125" s="84">
        <f t="shared" si="20"/>
        <v>10.288960000000001</v>
      </c>
      <c r="V125" s="88">
        <f t="shared" si="21"/>
        <v>0</v>
      </c>
      <c r="W125" s="89">
        <f t="shared" si="22"/>
        <v>2.7447154471544714E-2</v>
      </c>
      <c r="X125" s="83">
        <f t="shared" si="23"/>
        <v>6.4882500000000016</v>
      </c>
      <c r="Y125" s="171"/>
      <c r="Z125" s="172"/>
      <c r="AA125" s="173"/>
      <c r="AB125" s="170"/>
      <c r="AC125" s="178"/>
      <c r="AD125" s="161"/>
      <c r="AE125" s="173"/>
      <c r="AF125" s="180"/>
      <c r="AG125" s="83"/>
      <c r="AH125" s="83"/>
      <c r="AI125" s="83"/>
      <c r="AJ125" s="83"/>
      <c r="AK125" s="83"/>
      <c r="AL125" s="83"/>
      <c r="AM125" s="83"/>
      <c r="AN125" s="83"/>
      <c r="AO125" s="83"/>
      <c r="AP125" s="84"/>
    </row>
    <row r="126" spans="1:42" ht="12.75" customHeight="1" x14ac:dyDescent="0.2">
      <c r="A126" s="174">
        <v>122</v>
      </c>
      <c r="B126" s="174" t="s">
        <v>192</v>
      </c>
      <c r="C126" s="42">
        <v>41878</v>
      </c>
      <c r="D126" s="44" t="s">
        <v>44</v>
      </c>
      <c r="E126" s="46">
        <v>1</v>
      </c>
      <c r="F126" t="s">
        <v>287</v>
      </c>
      <c r="G126" s="151">
        <v>4.5</v>
      </c>
      <c r="H126" s="152">
        <v>0.53</v>
      </c>
      <c r="I126" s="153">
        <v>0.254</v>
      </c>
      <c r="J126" s="153">
        <v>23.77</v>
      </c>
      <c r="K126" s="152">
        <v>0.1</v>
      </c>
      <c r="L126" s="152">
        <v>0.25</v>
      </c>
      <c r="M126" s="153">
        <v>0.23799999999999999</v>
      </c>
      <c r="N126" s="153">
        <v>1.7669999999999999</v>
      </c>
      <c r="O126" s="83"/>
      <c r="P126" s="83"/>
      <c r="Q126" s="83"/>
      <c r="R126" s="83"/>
      <c r="S126" s="87">
        <f t="shared" si="18"/>
        <v>8.4905660377358494</v>
      </c>
      <c r="T126" s="83">
        <f t="shared" si="19"/>
        <v>1.0685738325620531E-2</v>
      </c>
      <c r="U126" s="84">
        <f t="shared" si="20"/>
        <v>6.0375800000000002</v>
      </c>
      <c r="V126" s="88">
        <f t="shared" si="21"/>
        <v>15.714285714285714</v>
      </c>
      <c r="W126" s="89">
        <f t="shared" si="22"/>
        <v>7.2717356724083147E-4</v>
      </c>
      <c r="X126" s="83">
        <f t="shared" si="23"/>
        <v>0.35204800000000031</v>
      </c>
      <c r="Y126" s="171"/>
      <c r="Z126" s="172"/>
      <c r="AA126" s="173"/>
      <c r="AB126" s="170"/>
      <c r="AC126" s="178"/>
      <c r="AD126" s="161"/>
      <c r="AE126" s="173"/>
      <c r="AF126" s="180"/>
      <c r="AG126" s="83"/>
      <c r="AH126" s="83"/>
      <c r="AI126" s="83"/>
      <c r="AJ126" s="83"/>
      <c r="AK126" s="83"/>
      <c r="AL126" s="83"/>
      <c r="AM126" s="83"/>
      <c r="AN126" s="83"/>
      <c r="AO126" s="83"/>
      <c r="AP126" s="84"/>
    </row>
    <row r="127" spans="1:42" s="72" customFormat="1" ht="12.75" customHeight="1" x14ac:dyDescent="0.2">
      <c r="A127" s="174">
        <v>123</v>
      </c>
      <c r="B127" s="174" t="s">
        <v>190</v>
      </c>
      <c r="C127" s="42">
        <v>41878</v>
      </c>
      <c r="D127" s="44" t="s">
        <v>49</v>
      </c>
      <c r="E127" s="46">
        <v>3</v>
      </c>
      <c r="F127" t="s">
        <v>287</v>
      </c>
      <c r="G127" s="151">
        <v>5.5</v>
      </c>
      <c r="H127" s="152">
        <v>1.22</v>
      </c>
      <c r="I127" s="153">
        <v>1.133</v>
      </c>
      <c r="J127" s="153">
        <v>51.37</v>
      </c>
      <c r="K127" s="152">
        <v>0.1</v>
      </c>
      <c r="L127" s="152">
        <v>0.28999999999999998</v>
      </c>
      <c r="M127" s="153">
        <v>0.104</v>
      </c>
      <c r="N127" s="153">
        <v>1.052</v>
      </c>
      <c r="O127" s="83"/>
      <c r="P127" s="83"/>
      <c r="Q127" s="83"/>
      <c r="R127" s="83"/>
      <c r="S127" s="87">
        <f t="shared" si="18"/>
        <v>4.5081967213114753</v>
      </c>
      <c r="T127" s="83">
        <f t="shared" si="19"/>
        <v>2.2055674518201285E-2</v>
      </c>
      <c r="U127" s="84">
        <f t="shared" si="20"/>
        <v>58.202209999999994</v>
      </c>
      <c r="V127" s="88">
        <f t="shared" si="21"/>
        <v>5.8064516129032269</v>
      </c>
      <c r="W127" s="89">
        <f t="shared" si="22"/>
        <v>2.0449938391827974E-2</v>
      </c>
      <c r="X127" s="83">
        <f t="shared" si="23"/>
        <v>51.777221999999988</v>
      </c>
      <c r="Y127" s="171">
        <v>1.5</v>
      </c>
      <c r="Z127" s="172">
        <v>0.5</v>
      </c>
      <c r="AA127" s="173">
        <v>1.121</v>
      </c>
      <c r="AB127" s="170">
        <v>25.98</v>
      </c>
      <c r="AC127" s="178">
        <v>1</v>
      </c>
      <c r="AD127" s="161">
        <v>0.23</v>
      </c>
      <c r="AE127" s="173">
        <v>0.13800000000000001</v>
      </c>
      <c r="AF127" s="180">
        <v>1.157</v>
      </c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64"/>
    </row>
    <row r="128" spans="1:42" x14ac:dyDescent="0.2">
      <c r="A128" s="174">
        <v>124</v>
      </c>
      <c r="B128" s="174" t="s">
        <v>227</v>
      </c>
      <c r="C128" s="42">
        <v>41889</v>
      </c>
      <c r="D128" s="44" t="s">
        <v>42</v>
      </c>
      <c r="E128" s="46">
        <v>3</v>
      </c>
      <c r="F128" t="s">
        <v>291</v>
      </c>
      <c r="G128" s="151">
        <v>4.5</v>
      </c>
      <c r="H128" s="152">
        <v>0.11</v>
      </c>
      <c r="I128" s="153">
        <v>0.20499999999999999</v>
      </c>
      <c r="J128" s="153">
        <v>1.9159999999999999</v>
      </c>
      <c r="K128" s="152">
        <v>2.5</v>
      </c>
      <c r="L128" s="152">
        <v>0.05</v>
      </c>
      <c r="M128" s="153">
        <v>6.3E-2</v>
      </c>
      <c r="N128" s="153">
        <v>0.98399999999999999</v>
      </c>
      <c r="O128" s="83"/>
      <c r="P128" s="83"/>
      <c r="Q128" s="83"/>
      <c r="R128" s="83"/>
      <c r="S128" s="87">
        <f t="shared" si="18"/>
        <v>40.909090909090907</v>
      </c>
      <c r="T128" s="83">
        <f t="shared" si="19"/>
        <v>0.10699373695198329</v>
      </c>
      <c r="U128" s="84">
        <f t="shared" si="20"/>
        <v>0.39277999999999996</v>
      </c>
      <c r="V128" s="88">
        <f t="shared" si="21"/>
        <v>33.333333333333336</v>
      </c>
      <c r="W128" s="89">
        <f t="shared" si="22"/>
        <v>0.15236051502145923</v>
      </c>
      <c r="X128" s="83">
        <f t="shared" si="23"/>
        <v>0.13234399999999996</v>
      </c>
      <c r="Y128" s="171">
        <v>0.1</v>
      </c>
      <c r="Z128" s="172">
        <v>0</v>
      </c>
      <c r="AA128" s="173">
        <v>0.28699999999999998</v>
      </c>
      <c r="AB128" s="170">
        <v>-1.577</v>
      </c>
      <c r="AC128" s="178">
        <v>0</v>
      </c>
      <c r="AD128" s="161">
        <v>0</v>
      </c>
      <c r="AE128" s="173">
        <v>1.49E-2</v>
      </c>
      <c r="AF128" s="180">
        <v>-2.1930000000000001</v>
      </c>
      <c r="AG128" s="83"/>
      <c r="AH128" s="83"/>
      <c r="AI128" s="83"/>
      <c r="AJ128" s="83"/>
      <c r="AK128" s="83"/>
      <c r="AL128" s="83"/>
      <c r="AM128" s="83"/>
      <c r="AN128" s="83"/>
      <c r="AO128" s="83"/>
      <c r="AP128" s="84"/>
    </row>
    <row r="129" spans="1:42" x14ac:dyDescent="0.2">
      <c r="A129" s="174">
        <v>125</v>
      </c>
      <c r="B129" s="174" t="s">
        <v>170</v>
      </c>
      <c r="C129" s="42">
        <v>41889</v>
      </c>
      <c r="D129" s="44" t="s">
        <v>48</v>
      </c>
      <c r="E129" s="46">
        <v>3</v>
      </c>
      <c r="F129" t="s">
        <v>291</v>
      </c>
      <c r="G129" s="151">
        <v>1.5</v>
      </c>
      <c r="H129" s="152">
        <v>0.05</v>
      </c>
      <c r="I129" s="153">
        <v>0.188</v>
      </c>
      <c r="J129" s="153">
        <v>2.0169999999999999</v>
      </c>
      <c r="K129" s="152">
        <v>3.5</v>
      </c>
      <c r="L129" s="152">
        <v>0.01</v>
      </c>
      <c r="M129" s="153">
        <v>2.5999999999999999E-2</v>
      </c>
      <c r="N129" s="153">
        <v>5.8999999999999997E-2</v>
      </c>
      <c r="O129" s="83"/>
      <c r="P129" s="83"/>
      <c r="Q129" s="83"/>
      <c r="R129" s="83"/>
      <c r="S129" s="87">
        <f t="shared" si="18"/>
        <v>30</v>
      </c>
      <c r="T129" s="83">
        <f t="shared" si="19"/>
        <v>9.3207734258800204E-2</v>
      </c>
      <c r="U129" s="84">
        <f t="shared" si="20"/>
        <v>0.37919599999999998</v>
      </c>
      <c r="V129" s="88">
        <f t="shared" si="21"/>
        <v>-50</v>
      </c>
      <c r="W129" s="89">
        <f t="shared" si="22"/>
        <v>8.2737487231869258E-2</v>
      </c>
      <c r="X129" s="83">
        <f t="shared" si="23"/>
        <v>0.31719600000000003</v>
      </c>
      <c r="Y129" s="171">
        <v>0.1</v>
      </c>
      <c r="Z129" s="172">
        <v>0</v>
      </c>
      <c r="AA129" s="173">
        <v>0.23799999999999999</v>
      </c>
      <c r="AB129" s="170">
        <v>-1.0609999999999999</v>
      </c>
      <c r="AC129" s="178">
        <v>0.1</v>
      </c>
      <c r="AD129" s="161">
        <v>0</v>
      </c>
      <c r="AE129" s="173">
        <v>6.5000000000000002E-2</v>
      </c>
      <c r="AF129" s="180">
        <v>-2.2639999999999998</v>
      </c>
      <c r="AG129" s="83"/>
      <c r="AH129" s="83"/>
      <c r="AI129" s="83"/>
      <c r="AJ129" s="83"/>
      <c r="AK129" s="83"/>
      <c r="AL129" s="83"/>
      <c r="AM129" s="83"/>
      <c r="AN129" s="83"/>
      <c r="AO129" s="83"/>
      <c r="AP129" s="84"/>
    </row>
    <row r="130" spans="1:42" x14ac:dyDescent="0.2">
      <c r="A130" s="174">
        <v>126</v>
      </c>
      <c r="B130" s="174" t="s">
        <v>171</v>
      </c>
      <c r="C130" s="42">
        <v>41889</v>
      </c>
      <c r="D130" s="44" t="s">
        <v>49</v>
      </c>
      <c r="E130" s="46">
        <v>3</v>
      </c>
      <c r="F130" t="s">
        <v>291</v>
      </c>
      <c r="G130" s="151">
        <v>4</v>
      </c>
      <c r="H130" s="152">
        <v>0.05</v>
      </c>
      <c r="I130" s="153">
        <v>0.123</v>
      </c>
      <c r="J130" s="153">
        <v>0.76400000000000001</v>
      </c>
      <c r="K130" s="152">
        <v>6.5</v>
      </c>
      <c r="L130" s="152">
        <v>0.05</v>
      </c>
      <c r="M130" s="153">
        <v>1.9E-2</v>
      </c>
      <c r="N130" s="153">
        <v>0.153</v>
      </c>
      <c r="O130" s="83"/>
      <c r="P130" s="83"/>
      <c r="Q130" s="83"/>
      <c r="R130" s="83"/>
      <c r="S130" s="87">
        <f t="shared" si="18"/>
        <v>80</v>
      </c>
      <c r="T130" s="83">
        <f t="shared" si="19"/>
        <v>0.16099476439790575</v>
      </c>
      <c r="U130" s="84">
        <f t="shared" si="20"/>
        <v>9.3972E-2</v>
      </c>
      <c r="V130" s="88" t="e">
        <f t="shared" si="21"/>
        <v>#DIV/0!</v>
      </c>
      <c r="W130" s="89">
        <f t="shared" si="22"/>
        <v>0.1702127659574468</v>
      </c>
      <c r="X130" s="83">
        <f t="shared" si="23"/>
        <v>6.3544000000000003E-2</v>
      </c>
      <c r="Y130" s="171">
        <v>2</v>
      </c>
      <c r="Z130" s="172">
        <v>0</v>
      </c>
      <c r="AA130" s="173">
        <v>0.24399999999999999</v>
      </c>
      <c r="AB130" s="170">
        <v>-1.6220000000000001</v>
      </c>
      <c r="AC130" s="178">
        <v>3</v>
      </c>
      <c r="AD130" s="161">
        <v>0</v>
      </c>
      <c r="AE130" s="173">
        <v>0.193</v>
      </c>
      <c r="AF130" s="180">
        <v>-2.1629999999999998</v>
      </c>
      <c r="AG130" s="83"/>
      <c r="AH130" s="83"/>
      <c r="AI130" s="83"/>
      <c r="AJ130" s="83"/>
      <c r="AK130" s="83"/>
      <c r="AL130" s="83"/>
      <c r="AM130" s="83"/>
      <c r="AN130" s="83"/>
      <c r="AO130" s="83"/>
      <c r="AP130" s="84"/>
    </row>
    <row r="131" spans="1:42" x14ac:dyDescent="0.2">
      <c r="A131" s="174">
        <v>127</v>
      </c>
      <c r="B131" s="174" t="s">
        <v>172</v>
      </c>
      <c r="C131" s="42">
        <v>41890</v>
      </c>
      <c r="D131" s="44" t="s">
        <v>57</v>
      </c>
      <c r="E131" s="46">
        <v>0</v>
      </c>
      <c r="F131" t="s">
        <v>290</v>
      </c>
      <c r="G131" s="151">
        <v>196.23</v>
      </c>
      <c r="H131" s="152">
        <v>3.5</v>
      </c>
      <c r="I131" s="153">
        <v>31.24</v>
      </c>
      <c r="J131" s="153">
        <v>70.16</v>
      </c>
      <c r="K131" s="152">
        <v>17.5</v>
      </c>
      <c r="L131" s="152">
        <v>0.34</v>
      </c>
      <c r="M131" s="153">
        <v>1.2569999999999999</v>
      </c>
      <c r="N131" s="153">
        <v>3.5710000000000002</v>
      </c>
      <c r="O131" s="83"/>
      <c r="P131" s="83"/>
      <c r="Q131" s="83"/>
      <c r="R131" s="83"/>
      <c r="S131" s="87">
        <f t="shared" si="18"/>
        <v>56.065714285714286</v>
      </c>
      <c r="T131" s="83">
        <f t="shared" si="19"/>
        <v>0.44526795895096921</v>
      </c>
      <c r="U131" s="84">
        <f t="shared" si="20"/>
        <v>2191.7983999999997</v>
      </c>
      <c r="V131" s="88">
        <f t="shared" si="21"/>
        <v>56.560126582278478</v>
      </c>
      <c r="W131" s="89">
        <f t="shared" si="22"/>
        <v>0.45026956404210899</v>
      </c>
      <c r="X131" s="83">
        <f t="shared" si="23"/>
        <v>1996.5379869999997</v>
      </c>
      <c r="Y131" s="171">
        <v>842.43</v>
      </c>
      <c r="Z131" s="172">
        <v>7.15</v>
      </c>
      <c r="AA131" s="173">
        <v>77.83</v>
      </c>
      <c r="AB131" s="170">
        <v>76</v>
      </c>
      <c r="AC131" s="178">
        <v>0.1</v>
      </c>
      <c r="AD131" s="161">
        <v>0.01</v>
      </c>
      <c r="AE131" s="173">
        <v>0.56799999999999995</v>
      </c>
      <c r="AF131" s="180">
        <v>0.32</v>
      </c>
      <c r="AG131" s="83"/>
      <c r="AH131" s="83"/>
      <c r="AI131" s="83"/>
      <c r="AJ131" s="83"/>
      <c r="AK131" s="83"/>
      <c r="AL131" s="83"/>
      <c r="AM131" s="83"/>
      <c r="AN131" s="83"/>
      <c r="AO131" s="83"/>
      <c r="AP131" s="84"/>
    </row>
    <row r="132" spans="1:42" x14ac:dyDescent="0.2">
      <c r="A132" s="174">
        <v>128</v>
      </c>
      <c r="B132" s="174" t="s">
        <v>173</v>
      </c>
      <c r="C132" s="42">
        <v>41890</v>
      </c>
      <c r="D132" s="44" t="s">
        <v>57</v>
      </c>
      <c r="E132" s="46">
        <v>0</v>
      </c>
      <c r="F132" t="s">
        <v>290</v>
      </c>
      <c r="G132" s="151">
        <v>7.5</v>
      </c>
      <c r="H132" s="152">
        <v>0.25</v>
      </c>
      <c r="I132" s="153">
        <v>0.17699999999999999</v>
      </c>
      <c r="J132" s="153">
        <v>7.609</v>
      </c>
      <c r="K132" s="152">
        <v>2</v>
      </c>
      <c r="L132" s="152">
        <v>0.19</v>
      </c>
      <c r="M132" s="153">
        <v>1.7999999999999999E-2</v>
      </c>
      <c r="N132" s="153">
        <v>1.103</v>
      </c>
      <c r="O132" s="83"/>
      <c r="P132" s="83"/>
      <c r="Q132" s="83"/>
      <c r="R132" s="83"/>
      <c r="S132" s="87">
        <f t="shared" si="18"/>
        <v>30</v>
      </c>
      <c r="T132" s="83">
        <f t="shared" si="19"/>
        <v>2.3261926665790512E-2</v>
      </c>
      <c r="U132" s="84">
        <f t="shared" si="20"/>
        <v>1.3467929999999999</v>
      </c>
      <c r="V132" s="88">
        <f t="shared" si="21"/>
        <v>91.666666666666671</v>
      </c>
      <c r="W132" s="89">
        <f t="shared" si="22"/>
        <v>2.4438979403627419E-2</v>
      </c>
      <c r="X132" s="83">
        <f t="shared" si="23"/>
        <v>1.034454</v>
      </c>
      <c r="Y132" s="171">
        <v>0.1</v>
      </c>
      <c r="Z132" s="172">
        <v>0</v>
      </c>
      <c r="AA132" s="173">
        <v>0.29099999999999998</v>
      </c>
      <c r="AB132" s="170">
        <v>-0.81100000000000005</v>
      </c>
      <c r="AC132" s="178">
        <v>0.1</v>
      </c>
      <c r="AD132" s="161">
        <v>0</v>
      </c>
      <c r="AE132" s="173">
        <v>0.123</v>
      </c>
      <c r="AF132" s="180">
        <v>-1.593</v>
      </c>
      <c r="AG132" s="83"/>
      <c r="AH132" s="83"/>
      <c r="AI132" s="83"/>
      <c r="AJ132" s="83"/>
      <c r="AK132" s="83"/>
      <c r="AL132" s="83"/>
      <c r="AM132" s="83"/>
      <c r="AN132" s="83"/>
      <c r="AO132" s="83"/>
      <c r="AP132" s="84"/>
    </row>
    <row r="133" spans="1:42" x14ac:dyDescent="0.2">
      <c r="A133" s="174">
        <v>129</v>
      </c>
      <c r="B133" s="174" t="s">
        <v>230</v>
      </c>
      <c r="C133" s="42">
        <v>41892</v>
      </c>
      <c r="D133" s="44" t="s">
        <v>42</v>
      </c>
      <c r="E133" s="46">
        <v>3</v>
      </c>
      <c r="F133" t="s">
        <v>293</v>
      </c>
      <c r="G133" s="151">
        <v>2.5</v>
      </c>
      <c r="H133" s="152">
        <v>7.0000000000000007E-2</v>
      </c>
      <c r="I133" s="153">
        <v>9.1999999999999998E-2</v>
      </c>
      <c r="J133" s="153">
        <v>0.41199999999999998</v>
      </c>
      <c r="K133" s="152">
        <v>2</v>
      </c>
      <c r="L133" s="152">
        <v>0</v>
      </c>
      <c r="M133" s="153">
        <v>-6.0999999999999999E-2</v>
      </c>
      <c r="N133" s="153">
        <v>-2.0099999999999998</v>
      </c>
      <c r="O133" s="83"/>
      <c r="P133" s="83"/>
      <c r="Q133" s="83"/>
      <c r="R133" s="83"/>
      <c r="S133" s="87">
        <f t="shared" ref="S133:S140" si="24">G133/H133</f>
        <v>35.714285714285708</v>
      </c>
      <c r="T133" s="83">
        <f t="shared" ref="T133:T140" si="25">I133/J133</f>
        <v>0.22330097087378642</v>
      </c>
      <c r="U133" s="84">
        <f t="shared" ref="U133:U140" si="26">I133/(1/J133)</f>
        <v>3.7903999999999993E-2</v>
      </c>
      <c r="V133" s="88">
        <f t="shared" ref="V133:V140" si="27">(G133-K133)/(H133-L133)</f>
        <v>7.1428571428571423</v>
      </c>
      <c r="W133" s="89">
        <f t="shared" ref="W133:W140" si="28">(I133-M133)/(J133-N133)</f>
        <v>6.3170933113129657E-2</v>
      </c>
      <c r="X133" s="83">
        <f t="shared" ref="X133:X140" si="29">(I133-M133)/(1/(J133-N133))</f>
        <v>0.37056599999999995</v>
      </c>
      <c r="Y133" s="171">
        <v>0.55000000000000004</v>
      </c>
      <c r="Z133" s="172">
        <v>0.25</v>
      </c>
      <c r="AA133" s="173">
        <v>0.247</v>
      </c>
      <c r="AB133" s="170">
        <v>-1.522</v>
      </c>
      <c r="AC133" s="178">
        <v>1.5</v>
      </c>
      <c r="AD133" s="161">
        <v>0.13</v>
      </c>
      <c r="AE133" s="173">
        <v>0.121</v>
      </c>
      <c r="AF133" s="180">
        <v>-2.9289999999999998</v>
      </c>
      <c r="AG133" s="83"/>
      <c r="AH133" s="83"/>
      <c r="AI133" s="83"/>
      <c r="AJ133" s="83"/>
      <c r="AK133" s="83"/>
      <c r="AL133" s="83"/>
      <c r="AM133" s="83"/>
      <c r="AN133" s="83"/>
      <c r="AO133" s="83"/>
      <c r="AP133" s="84"/>
    </row>
    <row r="134" spans="1:42" x14ac:dyDescent="0.2">
      <c r="A134" s="174">
        <v>130</v>
      </c>
      <c r="B134" s="174" t="s">
        <v>233</v>
      </c>
      <c r="C134" s="42">
        <v>41892</v>
      </c>
      <c r="D134" s="44" t="s">
        <v>43</v>
      </c>
      <c r="E134" s="46">
        <v>1</v>
      </c>
      <c r="F134" t="s">
        <v>293</v>
      </c>
      <c r="G134" s="151">
        <v>6.5</v>
      </c>
      <c r="H134" s="152">
        <v>0.34</v>
      </c>
      <c r="I134" s="153">
        <v>0.13900000000000001</v>
      </c>
      <c r="J134" s="153">
        <v>0.28000000000000003</v>
      </c>
      <c r="K134" s="152">
        <v>2.5</v>
      </c>
      <c r="L134" s="152">
        <v>0</v>
      </c>
      <c r="M134" s="153">
        <v>-6.0999999999999999E-2</v>
      </c>
      <c r="N134" s="153">
        <v>-2.028</v>
      </c>
      <c r="O134" s="83"/>
      <c r="P134" s="83"/>
      <c r="Q134" s="83"/>
      <c r="R134" s="83"/>
      <c r="S134" s="87">
        <f t="shared" si="24"/>
        <v>19.117647058823529</v>
      </c>
      <c r="T134" s="83">
        <f t="shared" si="25"/>
        <v>0.49642857142857144</v>
      </c>
      <c r="U134" s="84">
        <f t="shared" si="26"/>
        <v>3.8920000000000003E-2</v>
      </c>
      <c r="V134" s="88">
        <f t="shared" si="27"/>
        <v>11.76470588235294</v>
      </c>
      <c r="W134" s="89">
        <f t="shared" si="28"/>
        <v>8.6655112651646451E-2</v>
      </c>
      <c r="X134" s="83">
        <f t="shared" si="29"/>
        <v>0.46160000000000001</v>
      </c>
      <c r="Y134" s="171">
        <v>1.5</v>
      </c>
      <c r="Z134" s="172">
        <v>0.2</v>
      </c>
      <c r="AA134" s="173">
        <v>0.27200000000000002</v>
      </c>
      <c r="AB134" s="170">
        <v>-1.393</v>
      </c>
      <c r="AC134" s="178">
        <v>1.5</v>
      </c>
      <c r="AD134" s="161">
        <v>0.13</v>
      </c>
      <c r="AE134" s="173">
        <v>-4.4999999999999998E-2</v>
      </c>
      <c r="AF134" s="180">
        <v>-3.097</v>
      </c>
      <c r="AG134" s="83"/>
      <c r="AH134" s="83"/>
      <c r="AI134" s="83"/>
      <c r="AJ134" s="83"/>
      <c r="AK134" s="83"/>
      <c r="AL134" s="83"/>
      <c r="AM134" s="83"/>
      <c r="AN134" s="83"/>
      <c r="AO134" s="83"/>
      <c r="AP134" s="84"/>
    </row>
    <row r="135" spans="1:42" x14ac:dyDescent="0.2">
      <c r="A135" s="174">
        <v>131</v>
      </c>
      <c r="B135" s="174" t="s">
        <v>237</v>
      </c>
      <c r="C135" s="42">
        <v>41892</v>
      </c>
      <c r="D135" s="44" t="s">
        <v>44</v>
      </c>
      <c r="E135" s="46">
        <v>1</v>
      </c>
      <c r="F135" t="s">
        <v>293</v>
      </c>
      <c r="G135" s="151">
        <v>5</v>
      </c>
      <c r="H135" s="152">
        <v>0.1</v>
      </c>
      <c r="I135" s="153">
        <v>0.10199999999999999</v>
      </c>
      <c r="J135" s="153">
        <v>0.79700000000000004</v>
      </c>
      <c r="K135" s="152">
        <v>3</v>
      </c>
      <c r="L135" s="152">
        <v>0</v>
      </c>
      <c r="M135" s="153">
        <v>-7.0000000000000007E-2</v>
      </c>
      <c r="N135" s="153">
        <v>-1.98</v>
      </c>
      <c r="O135" s="83"/>
      <c r="P135" s="83"/>
      <c r="Q135" s="83"/>
      <c r="R135" s="83"/>
      <c r="S135" s="87">
        <f t="shared" si="24"/>
        <v>50</v>
      </c>
      <c r="T135" s="83">
        <f t="shared" si="25"/>
        <v>0.12797992471769132</v>
      </c>
      <c r="U135" s="84">
        <f t="shared" si="26"/>
        <v>8.1294000000000005E-2</v>
      </c>
      <c r="V135" s="88">
        <f t="shared" si="27"/>
        <v>20</v>
      </c>
      <c r="W135" s="89">
        <f t="shared" si="28"/>
        <v>6.193734245588764E-2</v>
      </c>
      <c r="X135" s="83">
        <f t="shared" si="29"/>
        <v>0.47764399999999996</v>
      </c>
      <c r="Y135" s="171">
        <v>1.5</v>
      </c>
      <c r="Z135" s="172">
        <v>0.2</v>
      </c>
      <c r="AA135" s="173">
        <v>0.04</v>
      </c>
      <c r="AB135" s="170">
        <v>-2.0510000000000002</v>
      </c>
      <c r="AC135" s="178">
        <v>4</v>
      </c>
      <c r="AD135" s="161">
        <v>0.16</v>
      </c>
      <c r="AE135" s="173">
        <v>-1.0999999999999999E-2</v>
      </c>
      <c r="AF135" s="180">
        <v>-3.0649999999999999</v>
      </c>
      <c r="AG135" s="83"/>
      <c r="AH135" s="83"/>
      <c r="AI135" s="83"/>
      <c r="AJ135" s="83"/>
      <c r="AK135" s="83"/>
      <c r="AL135" s="83"/>
      <c r="AM135" s="83"/>
      <c r="AN135" s="83"/>
      <c r="AO135" s="83"/>
      <c r="AP135" s="84"/>
    </row>
    <row r="136" spans="1:42" x14ac:dyDescent="0.2">
      <c r="A136" s="174">
        <v>132</v>
      </c>
      <c r="B136" s="174" t="s">
        <v>238</v>
      </c>
      <c r="C136" s="42">
        <v>41894</v>
      </c>
      <c r="D136" s="44" t="s">
        <v>42</v>
      </c>
      <c r="E136" s="46">
        <v>3</v>
      </c>
      <c r="F136" t="s">
        <v>296</v>
      </c>
      <c r="G136" s="151">
        <v>31</v>
      </c>
      <c r="H136" s="152">
        <v>1.1299999999999999</v>
      </c>
      <c r="I136" s="153">
        <v>4.13</v>
      </c>
      <c r="J136" s="153">
        <v>16.93</v>
      </c>
      <c r="K136" s="152">
        <v>44.5</v>
      </c>
      <c r="L136" s="152">
        <v>1.1599999999999999</v>
      </c>
      <c r="M136" s="153">
        <v>5.0720000000000001</v>
      </c>
      <c r="N136" s="153">
        <v>14.74</v>
      </c>
      <c r="O136" s="153">
        <f xml:space="preserve"> I136+0.065</f>
        <v>4.1950000000000003</v>
      </c>
      <c r="P136" s="153">
        <f>J136+2.228</f>
        <v>19.158000000000001</v>
      </c>
      <c r="Q136" s="153">
        <f>M136+0.065</f>
        <v>5.1370000000000005</v>
      </c>
      <c r="R136" s="153">
        <f>N136+2.228</f>
        <v>16.968</v>
      </c>
      <c r="S136" s="87">
        <f t="shared" si="24"/>
        <v>27.433628318584073</v>
      </c>
      <c r="T136" s="83">
        <f t="shared" si="25"/>
        <v>0.24394565859421147</v>
      </c>
      <c r="U136" s="84">
        <f t="shared" si="26"/>
        <v>69.920899999999989</v>
      </c>
      <c r="V136" s="88">
        <f t="shared" si="27"/>
        <v>449.9999999999996</v>
      </c>
      <c r="W136" s="89">
        <f t="shared" si="28"/>
        <v>-0.43013698630137004</v>
      </c>
      <c r="X136" s="83">
        <f t="shared" si="29"/>
        <v>-2.06298</v>
      </c>
      <c r="Y136" s="171"/>
      <c r="Z136" s="172"/>
      <c r="AA136" s="173"/>
      <c r="AB136" s="170"/>
      <c r="AC136" s="178"/>
      <c r="AD136" s="161"/>
      <c r="AE136" s="173"/>
      <c r="AF136" s="180"/>
      <c r="AG136" s="83"/>
      <c r="AH136" s="83"/>
      <c r="AI136" s="83"/>
      <c r="AJ136" s="83"/>
      <c r="AK136" s="83"/>
      <c r="AL136" s="83"/>
      <c r="AM136" s="83"/>
      <c r="AN136" s="83"/>
      <c r="AO136" s="83"/>
      <c r="AP136" s="84"/>
    </row>
    <row r="137" spans="1:42" x14ac:dyDescent="0.2">
      <c r="A137" s="174">
        <v>133</v>
      </c>
      <c r="B137" s="174" t="s">
        <v>239</v>
      </c>
      <c r="C137" s="42">
        <v>41894</v>
      </c>
      <c r="D137" s="44" t="s">
        <v>43</v>
      </c>
      <c r="E137" s="46">
        <v>1</v>
      </c>
      <c r="F137" t="s">
        <v>296</v>
      </c>
      <c r="G137" s="151">
        <v>35</v>
      </c>
      <c r="H137" s="152">
        <v>1.1000000000000001</v>
      </c>
      <c r="I137" s="153">
        <v>4.4889999999999999</v>
      </c>
      <c r="J137" s="153">
        <v>17.7</v>
      </c>
      <c r="K137" s="152">
        <v>7</v>
      </c>
      <c r="L137" s="152">
        <v>0.37</v>
      </c>
      <c r="M137" s="153">
        <v>0.29599999999999999</v>
      </c>
      <c r="N137" s="153">
        <v>1.8009999999999999</v>
      </c>
      <c r="O137" s="153">
        <f xml:space="preserve"> I137+0.065</f>
        <v>4.5540000000000003</v>
      </c>
      <c r="P137" s="153">
        <f>J137+2.228</f>
        <v>19.928000000000001</v>
      </c>
      <c r="Q137" s="153">
        <f>M137+0.065</f>
        <v>0.36099999999999999</v>
      </c>
      <c r="R137" s="153">
        <f>N137+2.228</f>
        <v>4.0289999999999999</v>
      </c>
      <c r="S137" s="87">
        <f t="shared" si="24"/>
        <v>31.818181818181817</v>
      </c>
      <c r="T137" s="83">
        <f t="shared" si="25"/>
        <v>0.25361581920903953</v>
      </c>
      <c r="U137" s="84">
        <f t="shared" si="26"/>
        <v>79.455299999999994</v>
      </c>
      <c r="V137" s="88">
        <f t="shared" si="27"/>
        <v>38.356164383561641</v>
      </c>
      <c r="W137" s="89">
        <f t="shared" si="28"/>
        <v>0.26372727844518523</v>
      </c>
      <c r="X137" s="83">
        <f t="shared" si="29"/>
        <v>66.664506999999986</v>
      </c>
      <c r="Y137" s="171"/>
      <c r="Z137" s="172"/>
      <c r="AA137" s="173"/>
      <c r="AB137" s="170"/>
      <c r="AC137" s="178"/>
      <c r="AD137" s="161"/>
      <c r="AE137" s="173"/>
      <c r="AF137" s="180"/>
      <c r="AG137" s="83"/>
      <c r="AH137" s="83"/>
      <c r="AI137" s="83"/>
      <c r="AJ137" s="83"/>
      <c r="AK137" s="83"/>
      <c r="AL137" s="83"/>
      <c r="AM137" s="83"/>
      <c r="AN137" s="83"/>
      <c r="AO137" s="83"/>
      <c r="AP137" s="84"/>
    </row>
    <row r="138" spans="1:42" x14ac:dyDescent="0.2">
      <c r="A138" s="174">
        <v>134</v>
      </c>
      <c r="B138" s="174" t="s">
        <v>309</v>
      </c>
      <c r="C138" s="42">
        <v>41907</v>
      </c>
      <c r="D138" s="44" t="s">
        <v>57</v>
      </c>
      <c r="E138" s="46">
        <v>0</v>
      </c>
      <c r="F138" t="s">
        <v>313</v>
      </c>
      <c r="G138" s="151">
        <v>25</v>
      </c>
      <c r="H138" s="152">
        <v>1.55</v>
      </c>
      <c r="I138" s="153">
        <v>3.323</v>
      </c>
      <c r="J138" s="153">
        <v>27.81</v>
      </c>
      <c r="K138" s="152">
        <v>0.1</v>
      </c>
      <c r="L138" s="152">
        <v>0.7</v>
      </c>
      <c r="M138" s="153">
        <v>-1.4E-2</v>
      </c>
      <c r="N138" s="153">
        <v>3.6619999999999999</v>
      </c>
      <c r="O138" s="153">
        <f xml:space="preserve"> I138+0.073</f>
        <v>3.3959999999999999</v>
      </c>
      <c r="P138" s="153">
        <f>J138+2.482</f>
        <v>30.291999999999998</v>
      </c>
      <c r="Q138" s="153">
        <f>M138+0.073</f>
        <v>5.8999999999999997E-2</v>
      </c>
      <c r="R138" s="153">
        <f>N138+2.482</f>
        <v>6.1440000000000001</v>
      </c>
      <c r="S138" s="87">
        <f t="shared" si="24"/>
        <v>16.129032258064516</v>
      </c>
      <c r="T138" s="83">
        <f t="shared" si="25"/>
        <v>0.11948939230492629</v>
      </c>
      <c r="U138" s="84">
        <f t="shared" si="26"/>
        <v>92.412629999999993</v>
      </c>
      <c r="V138" s="88">
        <f t="shared" si="27"/>
        <v>29.294117647058819</v>
      </c>
      <c r="W138" s="89">
        <f t="shared" si="28"/>
        <v>0.13818949809508033</v>
      </c>
      <c r="X138" s="83">
        <f t="shared" si="29"/>
        <v>80.581875999999994</v>
      </c>
      <c r="Y138" s="171"/>
      <c r="Z138" s="172"/>
      <c r="AA138" s="173"/>
      <c r="AB138" s="170"/>
      <c r="AC138" s="178"/>
      <c r="AD138" s="161"/>
      <c r="AE138" s="173"/>
      <c r="AF138" s="180"/>
      <c r="AG138" s="83"/>
      <c r="AH138" s="83"/>
      <c r="AI138" s="83"/>
      <c r="AJ138" s="83"/>
      <c r="AK138" s="83"/>
      <c r="AL138" s="83"/>
      <c r="AM138" s="83"/>
      <c r="AN138" s="83"/>
      <c r="AO138" s="83"/>
      <c r="AP138" s="84"/>
    </row>
    <row r="139" spans="1:42" x14ac:dyDescent="0.2">
      <c r="A139" s="174">
        <v>135</v>
      </c>
      <c r="B139" s="79" t="s">
        <v>321</v>
      </c>
      <c r="C139" s="42">
        <v>41911</v>
      </c>
      <c r="D139" s="44" t="s">
        <v>57</v>
      </c>
      <c r="E139" s="46">
        <v>0</v>
      </c>
      <c r="G139" s="151">
        <v>1791.65</v>
      </c>
      <c r="H139" s="152">
        <v>13.83</v>
      </c>
      <c r="I139" s="153">
        <v>200.4</v>
      </c>
      <c r="J139" s="153">
        <v>182.3</v>
      </c>
      <c r="K139" s="152">
        <v>6</v>
      </c>
      <c r="L139" s="152">
        <v>0.73</v>
      </c>
      <c r="M139" s="153"/>
      <c r="N139" s="153"/>
      <c r="O139" s="153">
        <f xml:space="preserve"> I139+0.079</f>
        <v>200.47900000000001</v>
      </c>
      <c r="P139" s="153">
        <f>J139+2.305</f>
        <v>184.60500000000002</v>
      </c>
      <c r="Q139" s="153"/>
      <c r="R139" s="153"/>
      <c r="S139" s="87">
        <f t="shared" si="24"/>
        <v>129.5480838756327</v>
      </c>
      <c r="T139" s="83">
        <f t="shared" si="25"/>
        <v>1.0992868897421832</v>
      </c>
      <c r="U139" s="84">
        <f t="shared" si="26"/>
        <v>36532.92</v>
      </c>
      <c r="V139" s="88">
        <f t="shared" si="27"/>
        <v>136.30916030534351</v>
      </c>
      <c r="W139" s="89">
        <f t="shared" si="28"/>
        <v>1.0992868897421832</v>
      </c>
      <c r="X139" s="83">
        <f t="shared" si="29"/>
        <v>36532.92</v>
      </c>
      <c r="Y139" s="171"/>
      <c r="Z139" s="172"/>
      <c r="AA139" s="173"/>
      <c r="AB139" s="170"/>
      <c r="AC139" s="178"/>
      <c r="AD139" s="161"/>
      <c r="AE139" s="173"/>
      <c r="AF139" s="180"/>
      <c r="AG139" s="83"/>
      <c r="AH139" s="83"/>
      <c r="AI139" s="83"/>
      <c r="AJ139" s="83"/>
      <c r="AK139" s="83"/>
      <c r="AL139" s="83"/>
      <c r="AM139" s="83"/>
      <c r="AN139" s="83"/>
      <c r="AO139" s="83"/>
      <c r="AP139" s="84"/>
    </row>
    <row r="140" spans="1:42" x14ac:dyDescent="0.2">
      <c r="A140" s="174">
        <v>136</v>
      </c>
      <c r="B140" s="174" t="s">
        <v>325</v>
      </c>
      <c r="C140" s="42">
        <v>41912</v>
      </c>
      <c r="D140" s="44" t="s">
        <v>57</v>
      </c>
      <c r="E140" s="46">
        <v>0</v>
      </c>
      <c r="F140" t="s">
        <v>319</v>
      </c>
      <c r="G140" s="151">
        <v>93</v>
      </c>
      <c r="H140" s="152">
        <v>2.2799999999999998</v>
      </c>
      <c r="I140" s="153">
        <v>38.96</v>
      </c>
      <c r="J140" s="153">
        <v>66.12</v>
      </c>
      <c r="K140" s="152">
        <v>13</v>
      </c>
      <c r="L140" s="152">
        <v>0.46</v>
      </c>
      <c r="M140" s="153">
        <v>1.052</v>
      </c>
      <c r="N140" s="153">
        <v>3.782</v>
      </c>
      <c r="O140" s="153">
        <f xml:space="preserve"> I140+0.079</f>
        <v>39.039000000000001</v>
      </c>
      <c r="P140" s="153">
        <f>J140+2.305</f>
        <v>68.425000000000011</v>
      </c>
      <c r="Q140" s="153">
        <f>M140+0.079</f>
        <v>1.131</v>
      </c>
      <c r="R140" s="153">
        <f>N140+2.305</f>
        <v>6.0869999999999997</v>
      </c>
      <c r="S140" s="87">
        <f t="shared" si="24"/>
        <v>40.789473684210527</v>
      </c>
      <c r="T140" s="83">
        <f t="shared" si="25"/>
        <v>0.58923169993950386</v>
      </c>
      <c r="U140" s="84">
        <f t="shared" si="26"/>
        <v>2576.0352000000003</v>
      </c>
      <c r="V140" s="88">
        <f t="shared" si="27"/>
        <v>43.956043956043963</v>
      </c>
      <c r="W140" s="89">
        <f t="shared" si="28"/>
        <v>0.60810420610221694</v>
      </c>
      <c r="X140" s="83">
        <f t="shared" si="29"/>
        <v>2363.1089040000002</v>
      </c>
      <c r="Y140" s="171">
        <v>1240.93</v>
      </c>
      <c r="Z140" s="172">
        <v>8.6199999999999992</v>
      </c>
      <c r="AA140" s="173">
        <v>107.6</v>
      </c>
      <c r="AB140" s="170">
        <v>67.040000000000006</v>
      </c>
      <c r="AC140" s="178">
        <v>6.5</v>
      </c>
      <c r="AD140" s="161">
        <v>0.5</v>
      </c>
      <c r="AE140" s="173">
        <v>0.27300000000000002</v>
      </c>
      <c r="AF140" s="180">
        <v>-0.19900000000000001</v>
      </c>
      <c r="AG140" s="83"/>
      <c r="AH140" s="83"/>
      <c r="AI140" s="83"/>
      <c r="AJ140" s="83"/>
      <c r="AK140" s="83"/>
      <c r="AL140" s="83"/>
      <c r="AM140" s="83"/>
      <c r="AN140" s="83"/>
      <c r="AO140" s="83"/>
      <c r="AP140" s="84"/>
    </row>
    <row r="141" spans="1:42" x14ac:dyDescent="0.2">
      <c r="A141" s="12">
        <v>137</v>
      </c>
      <c r="B141" s="19" t="s">
        <v>23</v>
      </c>
      <c r="C141" s="42">
        <v>41897</v>
      </c>
      <c r="D141" s="93" t="s">
        <v>42</v>
      </c>
      <c r="E141" s="46">
        <v>3</v>
      </c>
      <c r="F141" s="189" t="s">
        <v>346</v>
      </c>
      <c r="Y141" s="171"/>
      <c r="Z141" s="172"/>
      <c r="AA141" s="173"/>
      <c r="AB141" s="170"/>
      <c r="AC141" s="178"/>
      <c r="AD141" s="161"/>
      <c r="AE141" s="173"/>
      <c r="AF141" s="180"/>
      <c r="AG141" s="83"/>
      <c r="AH141" s="83"/>
      <c r="AI141" s="83"/>
      <c r="AJ141" s="83"/>
      <c r="AK141" s="83"/>
      <c r="AL141" s="83"/>
      <c r="AM141" s="83"/>
      <c r="AN141" s="83"/>
      <c r="AO141" s="83"/>
      <c r="AP141" s="84"/>
    </row>
    <row r="142" spans="1:42" x14ac:dyDescent="0.2">
      <c r="A142" s="12">
        <v>138</v>
      </c>
      <c r="B142" s="19" t="s">
        <v>32</v>
      </c>
      <c r="C142" s="42">
        <v>41897</v>
      </c>
      <c r="D142" s="93" t="s">
        <v>48</v>
      </c>
      <c r="E142" s="46">
        <v>3</v>
      </c>
      <c r="F142" s="189" t="s">
        <v>346</v>
      </c>
      <c r="Y142" s="171"/>
      <c r="Z142" s="172"/>
      <c r="AA142" s="173"/>
      <c r="AB142" s="170"/>
      <c r="AC142" s="178"/>
      <c r="AD142" s="161"/>
      <c r="AE142" s="173"/>
      <c r="AF142" s="180"/>
      <c r="AG142" s="83"/>
      <c r="AH142" s="83"/>
      <c r="AI142" s="83"/>
      <c r="AJ142" s="83"/>
      <c r="AK142" s="83"/>
      <c r="AL142" s="83"/>
      <c r="AM142" s="83"/>
      <c r="AN142" s="83"/>
      <c r="AO142" s="83"/>
      <c r="AP142" s="84"/>
    </row>
    <row r="143" spans="1:42" x14ac:dyDescent="0.2">
      <c r="A143" s="12">
        <v>139</v>
      </c>
      <c r="B143" s="19" t="s">
        <v>28</v>
      </c>
      <c r="C143" s="42">
        <v>41897</v>
      </c>
      <c r="D143" s="93" t="s">
        <v>49</v>
      </c>
      <c r="E143" s="46">
        <v>3</v>
      </c>
      <c r="F143" s="189" t="s">
        <v>346</v>
      </c>
      <c r="Y143" s="171"/>
      <c r="Z143" s="172"/>
      <c r="AA143" s="173"/>
      <c r="AB143" s="170"/>
      <c r="AC143" s="178"/>
      <c r="AD143" s="161"/>
      <c r="AE143" s="173"/>
      <c r="AF143" s="180"/>
      <c r="AG143" s="83"/>
      <c r="AH143" s="83"/>
      <c r="AI143" s="83"/>
      <c r="AJ143" s="83"/>
      <c r="AK143" s="83"/>
      <c r="AL143" s="83"/>
      <c r="AM143" s="83"/>
      <c r="AN143" s="83"/>
      <c r="AO143" s="83"/>
      <c r="AP143" s="84"/>
    </row>
    <row r="144" spans="1:42" x14ac:dyDescent="0.2">
      <c r="A144" s="12">
        <v>140</v>
      </c>
      <c r="B144" s="19" t="s">
        <v>37</v>
      </c>
      <c r="C144" s="42">
        <v>41897</v>
      </c>
      <c r="D144" s="93" t="s">
        <v>50</v>
      </c>
      <c r="E144" s="46">
        <v>3</v>
      </c>
      <c r="F144" s="189" t="s">
        <v>346</v>
      </c>
      <c r="Y144" s="171"/>
      <c r="Z144" s="172"/>
      <c r="AA144" s="173"/>
      <c r="AB144" s="170"/>
      <c r="AC144" s="178"/>
      <c r="AD144" s="161"/>
      <c r="AE144" s="173"/>
      <c r="AF144" s="180"/>
      <c r="AG144" s="83"/>
      <c r="AH144" s="83"/>
      <c r="AI144" s="83"/>
      <c r="AJ144" s="83"/>
      <c r="AK144" s="83"/>
      <c r="AL144" s="83"/>
      <c r="AM144" s="83"/>
      <c r="AN144" s="83"/>
      <c r="AO144" s="83"/>
      <c r="AP144" s="84"/>
    </row>
    <row r="145" spans="1:59" x14ac:dyDescent="0.2">
      <c r="A145" s="12">
        <v>141</v>
      </c>
      <c r="B145" s="174" t="s">
        <v>325</v>
      </c>
      <c r="C145" s="42">
        <v>41820</v>
      </c>
      <c r="D145" s="44" t="s">
        <v>57</v>
      </c>
      <c r="E145" s="46">
        <v>0</v>
      </c>
      <c r="Y145" s="171">
        <v>347.31</v>
      </c>
      <c r="Z145" s="172">
        <v>10.38</v>
      </c>
      <c r="AA145" s="173">
        <v>47.75</v>
      </c>
      <c r="AB145" s="170">
        <v>137.4</v>
      </c>
      <c r="AC145" s="173">
        <v>34.5</v>
      </c>
      <c r="AD145" s="163">
        <v>1.1299999999999999</v>
      </c>
      <c r="AE145" s="173">
        <v>3.444</v>
      </c>
      <c r="AF145" s="180">
        <v>4.8810000000000002</v>
      </c>
      <c r="AG145" s="83"/>
      <c r="AH145" s="83"/>
      <c r="AI145" s="83"/>
      <c r="AJ145" s="83"/>
      <c r="AK145" s="83"/>
      <c r="AL145" s="83"/>
      <c r="AM145" s="83"/>
      <c r="AN145" s="83"/>
      <c r="AO145" s="83"/>
      <c r="AP145" s="84"/>
      <c r="AR145" s="19"/>
      <c r="AS145" s="19"/>
      <c r="AT145" s="19"/>
      <c r="AU145" s="19"/>
      <c r="AV145" s="19"/>
      <c r="AW145" s="19"/>
      <c r="AX145" s="19"/>
      <c r="AY145" s="19"/>
      <c r="AZ145" s="19"/>
      <c r="BA145" s="93"/>
      <c r="BB145" s="123"/>
      <c r="BC145" s="19"/>
      <c r="BD145" s="188"/>
      <c r="BE145" s="163"/>
      <c r="BF145" s="163"/>
      <c r="BG145" s="163"/>
    </row>
    <row r="146" spans="1:59" x14ac:dyDescent="0.2">
      <c r="A146" s="12">
        <v>142</v>
      </c>
      <c r="B146" s="174" t="s">
        <v>325</v>
      </c>
      <c r="C146" s="42">
        <v>41827</v>
      </c>
      <c r="D146" s="44" t="s">
        <v>57</v>
      </c>
      <c r="E146" s="46">
        <v>0</v>
      </c>
      <c r="Y146" s="171">
        <v>0.1</v>
      </c>
      <c r="Z146" s="172">
        <v>0.26</v>
      </c>
      <c r="AA146" s="173">
        <v>1E-3</v>
      </c>
      <c r="AB146" s="170">
        <v>-1.3759999999999999</v>
      </c>
      <c r="AC146" s="173">
        <v>0.1</v>
      </c>
      <c r="AD146" s="163">
        <v>0.28000000000000003</v>
      </c>
      <c r="AE146" s="173">
        <v>-6.0000000000000001E-3</v>
      </c>
      <c r="AF146" s="180">
        <v>-3.5230000000000001</v>
      </c>
      <c r="AG146" s="83"/>
      <c r="AH146" s="83"/>
      <c r="AI146" s="83"/>
      <c r="AJ146" s="83"/>
      <c r="AK146" s="83"/>
      <c r="AL146" s="83"/>
      <c r="AM146" s="83"/>
      <c r="AN146" s="83"/>
      <c r="AO146" s="83"/>
      <c r="AP146" s="84"/>
      <c r="AR146" s="19"/>
      <c r="AS146" s="19"/>
      <c r="AT146" s="19"/>
      <c r="AU146" s="19"/>
      <c r="AV146" s="19"/>
      <c r="AW146" s="19"/>
      <c r="AX146" s="19"/>
      <c r="AY146" s="19"/>
      <c r="AZ146" s="19"/>
      <c r="BA146" s="93"/>
      <c r="BB146" s="123"/>
      <c r="BC146" s="19"/>
      <c r="BD146" s="188"/>
      <c r="BE146" s="163"/>
      <c r="BF146" s="163"/>
      <c r="BG146" s="163"/>
    </row>
    <row r="147" spans="1:59" x14ac:dyDescent="0.2">
      <c r="A147" s="12">
        <v>143</v>
      </c>
      <c r="B147" s="174" t="s">
        <v>325</v>
      </c>
      <c r="C147" s="42">
        <v>41827</v>
      </c>
      <c r="D147" s="44" t="s">
        <v>57</v>
      </c>
      <c r="E147" s="46">
        <v>0</v>
      </c>
      <c r="Y147" s="171">
        <v>0.1</v>
      </c>
      <c r="Z147" s="172">
        <v>0.31</v>
      </c>
      <c r="AA147" s="173">
        <v>-0.01</v>
      </c>
      <c r="AB147" s="170">
        <v>-1.4850000000000001</v>
      </c>
      <c r="AC147" s="173">
        <v>0.1</v>
      </c>
      <c r="AD147" s="163">
        <v>0.28000000000000003</v>
      </c>
      <c r="AE147" s="173">
        <v>1.6E-2</v>
      </c>
      <c r="AF147" s="180">
        <v>-1.62</v>
      </c>
      <c r="AG147" s="83"/>
      <c r="AH147" s="83"/>
      <c r="AI147" s="83"/>
      <c r="AJ147" s="83"/>
      <c r="AK147" s="83"/>
      <c r="AL147" s="83"/>
      <c r="AM147" s="83"/>
      <c r="AN147" s="83"/>
      <c r="AO147" s="83"/>
      <c r="AP147" s="84"/>
      <c r="AR147" s="19"/>
      <c r="AS147" s="19"/>
      <c r="AT147" s="19"/>
      <c r="AU147" s="19"/>
      <c r="AV147" s="19"/>
      <c r="AW147" s="19"/>
      <c r="AX147" s="19"/>
      <c r="AY147" s="19"/>
      <c r="AZ147" s="19"/>
      <c r="BA147" s="93"/>
      <c r="BB147" s="123"/>
      <c r="BC147" s="19"/>
      <c r="BD147" s="188"/>
      <c r="BE147" s="163"/>
      <c r="BF147" s="163"/>
      <c r="BG147" s="163"/>
    </row>
    <row r="148" spans="1:59" x14ac:dyDescent="0.2">
      <c r="Y148" s="171"/>
      <c r="Z148" s="172"/>
      <c r="AA148" s="173"/>
      <c r="AB148" s="170"/>
      <c r="AC148" s="173"/>
      <c r="AD148" s="163"/>
      <c r="AE148" s="173"/>
      <c r="AF148" s="180"/>
      <c r="AG148" s="83"/>
      <c r="AH148" s="83"/>
      <c r="AI148" s="83"/>
      <c r="AJ148" s="83"/>
      <c r="AK148" s="83"/>
      <c r="AL148" s="83"/>
      <c r="AM148" s="83"/>
      <c r="AN148" s="83"/>
      <c r="AO148" s="83"/>
      <c r="AP148" s="84"/>
    </row>
    <row r="149" spans="1:59" x14ac:dyDescent="0.2">
      <c r="Y149" s="171"/>
      <c r="Z149" s="172"/>
      <c r="AA149" s="173"/>
      <c r="AB149" s="170"/>
      <c r="AC149" s="173"/>
      <c r="AD149" s="163"/>
      <c r="AE149" s="173"/>
      <c r="AF149" s="180"/>
      <c r="AG149" s="83"/>
      <c r="AH149" s="83"/>
      <c r="AI149" s="83"/>
      <c r="AJ149" s="83"/>
      <c r="AK149" s="83"/>
      <c r="AL149" s="83"/>
      <c r="AM149" s="83"/>
      <c r="AN149" s="83"/>
      <c r="AO149" s="83"/>
      <c r="AP149" s="84"/>
    </row>
    <row r="150" spans="1:59" x14ac:dyDescent="0.2">
      <c r="Y150" s="171"/>
      <c r="Z150" s="172"/>
      <c r="AA150" s="173"/>
      <c r="AB150" s="170"/>
      <c r="AC150" s="173"/>
      <c r="AD150" s="163"/>
      <c r="AE150" s="173"/>
      <c r="AF150" s="180"/>
      <c r="AG150" s="83"/>
      <c r="AH150" s="83"/>
      <c r="AI150" s="83"/>
      <c r="AJ150" s="83"/>
      <c r="AK150" s="83"/>
      <c r="AL150" s="83"/>
      <c r="AM150" s="83"/>
      <c r="AN150" s="83"/>
      <c r="AO150" s="83"/>
      <c r="AP150" s="84"/>
    </row>
    <row r="151" spans="1:59" x14ac:dyDescent="0.2">
      <c r="Y151" s="171"/>
      <c r="Z151" s="172"/>
      <c r="AA151" s="173"/>
      <c r="AB151" s="170"/>
      <c r="AC151" s="173"/>
      <c r="AD151" s="163"/>
      <c r="AE151" s="173"/>
      <c r="AF151" s="180"/>
      <c r="AG151" s="83"/>
      <c r="AH151" s="83"/>
      <c r="AI151" s="83"/>
      <c r="AJ151" s="83"/>
      <c r="AK151" s="83"/>
      <c r="AL151" s="83"/>
      <c r="AM151" s="83"/>
      <c r="AN151" s="83"/>
      <c r="AO151" s="83"/>
      <c r="AP151" s="84"/>
    </row>
    <row r="152" spans="1:59" x14ac:dyDescent="0.2">
      <c r="Y152" s="171"/>
      <c r="Z152" s="172"/>
      <c r="AA152" s="173"/>
      <c r="AB152" s="170"/>
      <c r="AC152" s="173"/>
      <c r="AD152" s="163"/>
      <c r="AE152" s="173"/>
      <c r="AF152" s="180"/>
      <c r="AG152" s="83"/>
      <c r="AH152" s="83"/>
      <c r="AI152" s="83"/>
      <c r="AJ152" s="83"/>
      <c r="AK152" s="83"/>
      <c r="AL152" s="83"/>
      <c r="AM152" s="83"/>
      <c r="AN152" s="83"/>
      <c r="AO152" s="83"/>
      <c r="AP152" s="84"/>
    </row>
    <row r="153" spans="1:59" x14ac:dyDescent="0.2">
      <c r="Y153" s="169"/>
      <c r="Z153" s="170"/>
      <c r="AA153" s="173"/>
      <c r="AB153" s="170"/>
      <c r="AC153" s="173"/>
      <c r="AD153" s="163"/>
      <c r="AE153" s="173"/>
      <c r="AF153" s="180"/>
      <c r="AG153" s="83"/>
      <c r="AH153" s="83"/>
      <c r="AI153" s="83"/>
      <c r="AJ153" s="83"/>
      <c r="AK153" s="83"/>
      <c r="AL153" s="83"/>
      <c r="AM153" s="83"/>
      <c r="AN153" s="83"/>
      <c r="AO153" s="83"/>
      <c r="AP153" s="84"/>
    </row>
    <row r="154" spans="1:59" x14ac:dyDescent="0.2">
      <c r="Y154" s="169"/>
      <c r="Z154" s="170"/>
      <c r="AA154" s="173"/>
      <c r="AB154" s="170"/>
      <c r="AC154" s="173"/>
      <c r="AD154" s="163"/>
      <c r="AE154" s="173"/>
      <c r="AF154" s="180"/>
      <c r="AG154" s="83"/>
      <c r="AH154" s="83"/>
      <c r="AI154" s="83"/>
      <c r="AJ154" s="83"/>
      <c r="AK154" s="83"/>
      <c r="AL154" s="83"/>
      <c r="AM154" s="83"/>
      <c r="AN154" s="83"/>
      <c r="AO154" s="83"/>
      <c r="AP154" s="84"/>
    </row>
    <row r="155" spans="1:59" x14ac:dyDescent="0.2">
      <c r="Y155" s="82"/>
      <c r="AA155" s="173"/>
      <c r="AB155" s="170"/>
      <c r="AC155" s="173"/>
      <c r="AD155" s="163"/>
      <c r="AE155" s="173"/>
      <c r="AF155" s="180"/>
      <c r="AG155" s="83"/>
      <c r="AH155" s="83"/>
      <c r="AI155" s="83"/>
      <c r="AJ155" s="83"/>
      <c r="AK155" s="83"/>
      <c r="AL155" s="83"/>
      <c r="AM155" s="83"/>
      <c r="AN155" s="83"/>
      <c r="AO155" s="83"/>
      <c r="AP155" s="84"/>
    </row>
    <row r="156" spans="1:59" x14ac:dyDescent="0.2">
      <c r="Y156" s="82"/>
      <c r="AA156" s="173"/>
      <c r="AB156" s="170"/>
      <c r="AC156" s="173"/>
      <c r="AD156" s="163"/>
      <c r="AE156" s="173"/>
      <c r="AF156" s="180"/>
      <c r="AG156" s="83"/>
      <c r="AH156" s="83"/>
      <c r="AI156" s="83"/>
      <c r="AJ156" s="83"/>
      <c r="AK156" s="83"/>
      <c r="AL156" s="83"/>
      <c r="AM156" s="83"/>
      <c r="AN156" s="83"/>
      <c r="AO156" s="83"/>
      <c r="AP156" s="84"/>
    </row>
    <row r="157" spans="1:59" x14ac:dyDescent="0.2">
      <c r="Y157" s="82"/>
      <c r="AA157" s="173"/>
      <c r="AB157" s="170"/>
      <c r="AC157" s="173"/>
      <c r="AD157" s="163"/>
      <c r="AE157" s="173"/>
      <c r="AF157" s="180"/>
      <c r="AG157" s="83"/>
      <c r="AH157" s="83"/>
      <c r="AI157" s="83"/>
      <c r="AJ157" s="83"/>
      <c r="AK157" s="83"/>
      <c r="AL157" s="83"/>
      <c r="AM157" s="83"/>
      <c r="AN157" s="83"/>
      <c r="AO157" s="83"/>
      <c r="AP157" s="84"/>
    </row>
    <row r="158" spans="1:59" x14ac:dyDescent="0.2">
      <c r="Y158" s="82"/>
      <c r="AA158" s="173"/>
      <c r="AB158" s="170"/>
      <c r="AC158" s="173"/>
      <c r="AD158" s="163"/>
      <c r="AE158" s="173"/>
      <c r="AF158" s="180"/>
      <c r="AG158" s="83"/>
      <c r="AH158" s="83"/>
      <c r="AI158" s="83"/>
      <c r="AJ158" s="83"/>
      <c r="AK158" s="83"/>
      <c r="AL158" s="83"/>
      <c r="AM158" s="83"/>
      <c r="AN158" s="83"/>
      <c r="AO158" s="83"/>
      <c r="AP158" s="84"/>
    </row>
    <row r="159" spans="1:59" x14ac:dyDescent="0.2">
      <c r="Y159" s="82"/>
      <c r="AA159" s="173"/>
      <c r="AB159" s="170"/>
      <c r="AC159" s="173"/>
      <c r="AD159" s="163"/>
      <c r="AE159" s="173"/>
      <c r="AF159" s="180"/>
      <c r="AG159" s="83"/>
      <c r="AH159" s="83"/>
      <c r="AI159" s="83"/>
      <c r="AJ159" s="83"/>
      <c r="AK159" s="83"/>
      <c r="AL159" s="83"/>
      <c r="AM159" s="83"/>
      <c r="AN159" s="83"/>
      <c r="AO159" s="83"/>
      <c r="AP159" s="84"/>
    </row>
    <row r="160" spans="1:59" x14ac:dyDescent="0.2">
      <c r="Y160" s="82"/>
      <c r="AA160" s="173"/>
      <c r="AB160" s="170"/>
      <c r="AC160" s="173"/>
      <c r="AD160" s="163"/>
      <c r="AE160" s="173"/>
      <c r="AF160" s="180"/>
      <c r="AG160" s="83"/>
      <c r="AH160" s="83"/>
      <c r="AI160" s="83"/>
      <c r="AJ160" s="83"/>
      <c r="AK160" s="83"/>
      <c r="AL160" s="83"/>
      <c r="AM160" s="83"/>
      <c r="AN160" s="83"/>
      <c r="AO160" s="83"/>
      <c r="AP160" s="84"/>
    </row>
    <row r="161" spans="25:42" x14ac:dyDescent="0.2">
      <c r="Y161" s="82"/>
      <c r="AA161" s="173"/>
      <c r="AB161" s="170"/>
      <c r="AC161" s="173"/>
      <c r="AD161" s="163"/>
      <c r="AE161" s="173"/>
      <c r="AF161" s="180"/>
      <c r="AG161" s="83"/>
      <c r="AH161" s="83"/>
      <c r="AI161" s="83"/>
      <c r="AJ161" s="83"/>
      <c r="AK161" s="83"/>
      <c r="AL161" s="83"/>
      <c r="AM161" s="83"/>
      <c r="AN161" s="83"/>
      <c r="AO161" s="83"/>
      <c r="AP161" s="84"/>
    </row>
    <row r="162" spans="25:42" x14ac:dyDescent="0.2">
      <c r="Y162" s="82"/>
      <c r="AA162" s="173"/>
      <c r="AB162" s="170"/>
      <c r="AC162" s="173"/>
      <c r="AD162" s="163"/>
      <c r="AE162" s="173"/>
      <c r="AF162" s="180"/>
      <c r="AG162" s="83"/>
      <c r="AH162" s="83"/>
      <c r="AI162" s="83"/>
      <c r="AJ162" s="83"/>
      <c r="AK162" s="83"/>
      <c r="AL162" s="83"/>
      <c r="AM162" s="83"/>
      <c r="AN162" s="83"/>
      <c r="AO162" s="83"/>
      <c r="AP162" s="84"/>
    </row>
    <row r="163" spans="25:42" x14ac:dyDescent="0.2">
      <c r="Y163" s="82"/>
      <c r="AA163" s="173"/>
      <c r="AB163" s="170"/>
      <c r="AC163" s="173"/>
      <c r="AD163" s="163"/>
      <c r="AE163" s="173"/>
      <c r="AF163" s="180"/>
      <c r="AG163" s="83"/>
      <c r="AH163" s="83"/>
      <c r="AI163" s="83"/>
      <c r="AJ163" s="83"/>
      <c r="AK163" s="83"/>
      <c r="AL163" s="83"/>
      <c r="AM163" s="83"/>
      <c r="AN163" s="83"/>
      <c r="AO163" s="83"/>
      <c r="AP163" s="84"/>
    </row>
    <row r="164" spans="25:42" x14ac:dyDescent="0.2">
      <c r="Y164" s="82"/>
      <c r="AA164" s="173"/>
      <c r="AB164" s="170"/>
      <c r="AC164" s="173"/>
      <c r="AD164" s="163"/>
      <c r="AE164" s="173"/>
      <c r="AF164" s="180"/>
      <c r="AG164" s="83"/>
      <c r="AH164" s="83"/>
      <c r="AI164" s="83"/>
      <c r="AJ164" s="83"/>
      <c r="AK164" s="83"/>
      <c r="AL164" s="83"/>
      <c r="AM164" s="83"/>
      <c r="AN164" s="83"/>
      <c r="AO164" s="83"/>
      <c r="AP164" s="84"/>
    </row>
    <row r="165" spans="25:42" x14ac:dyDescent="0.2">
      <c r="Y165" s="82"/>
      <c r="AA165" s="173"/>
      <c r="AB165" s="170"/>
      <c r="AC165" s="173"/>
      <c r="AD165" s="163"/>
      <c r="AE165" s="173"/>
      <c r="AF165" s="180"/>
      <c r="AG165" s="83"/>
      <c r="AH165" s="83"/>
      <c r="AI165" s="83"/>
      <c r="AJ165" s="83"/>
      <c r="AK165" s="83"/>
      <c r="AL165" s="83"/>
      <c r="AM165" s="83"/>
      <c r="AN165" s="83"/>
      <c r="AO165" s="83"/>
      <c r="AP165" s="84"/>
    </row>
    <row r="166" spans="25:42" x14ac:dyDescent="0.2">
      <c r="Y166" s="82"/>
      <c r="AA166" s="173"/>
      <c r="AB166" s="170"/>
      <c r="AC166" s="173"/>
      <c r="AD166" s="163"/>
      <c r="AE166" s="173"/>
      <c r="AF166" s="180"/>
      <c r="AG166" s="83"/>
      <c r="AH166" s="83"/>
      <c r="AI166" s="83"/>
      <c r="AJ166" s="83"/>
      <c r="AK166" s="83"/>
      <c r="AL166" s="83"/>
      <c r="AM166" s="83"/>
      <c r="AN166" s="83"/>
      <c r="AO166" s="83"/>
      <c r="AP166" s="84"/>
    </row>
    <row r="167" spans="25:42" x14ac:dyDescent="0.2">
      <c r="Y167" s="82"/>
      <c r="AA167" s="173"/>
      <c r="AB167" s="170"/>
      <c r="AC167" s="83"/>
      <c r="AD167" s="83"/>
      <c r="AE167" s="173"/>
      <c r="AF167" s="180"/>
      <c r="AG167" s="83"/>
      <c r="AH167" s="83"/>
      <c r="AI167" s="83"/>
      <c r="AJ167" s="83"/>
      <c r="AK167" s="83"/>
      <c r="AL167" s="83"/>
      <c r="AM167" s="83"/>
      <c r="AN167" s="83"/>
      <c r="AO167" s="83"/>
      <c r="AP167" s="84"/>
    </row>
    <row r="168" spans="25:42" x14ac:dyDescent="0.2">
      <c r="Y168" s="82"/>
      <c r="AA168" s="173"/>
      <c r="AB168" s="170"/>
      <c r="AC168" s="83"/>
      <c r="AD168" s="83"/>
      <c r="AE168" s="173"/>
      <c r="AF168" s="180"/>
      <c r="AG168" s="83"/>
      <c r="AH168" s="83"/>
      <c r="AI168" s="83"/>
      <c r="AJ168" s="83"/>
      <c r="AK168" s="83"/>
      <c r="AL168" s="83"/>
      <c r="AM168" s="83"/>
      <c r="AN168" s="83"/>
      <c r="AO168" s="83"/>
      <c r="AP168" s="84"/>
    </row>
    <row r="169" spans="25:42" x14ac:dyDescent="0.2">
      <c r="Y169" s="82"/>
      <c r="AA169" s="173"/>
      <c r="AB169" s="170"/>
      <c r="AC169" s="83"/>
      <c r="AD169" s="83"/>
      <c r="AE169" s="173"/>
      <c r="AF169" s="180"/>
      <c r="AG169" s="83"/>
      <c r="AH169" s="83"/>
      <c r="AI169" s="83"/>
      <c r="AJ169" s="83"/>
      <c r="AK169" s="83"/>
      <c r="AL169" s="83"/>
      <c r="AM169" s="83"/>
      <c r="AN169" s="83"/>
      <c r="AO169" s="83"/>
      <c r="AP169" s="84"/>
    </row>
    <row r="170" spans="25:42" x14ac:dyDescent="0.2">
      <c r="Y170" s="82"/>
      <c r="AA170" s="173"/>
      <c r="AB170" s="170"/>
      <c r="AC170" s="83"/>
      <c r="AD170" s="83"/>
      <c r="AE170" s="173"/>
      <c r="AF170" s="180"/>
      <c r="AG170" s="83"/>
      <c r="AH170" s="83"/>
      <c r="AI170" s="83"/>
      <c r="AJ170" s="83"/>
      <c r="AK170" s="83"/>
      <c r="AL170" s="83"/>
      <c r="AM170" s="83"/>
      <c r="AN170" s="83"/>
      <c r="AO170" s="83"/>
      <c r="AP170" s="84"/>
    </row>
    <row r="171" spans="25:42" x14ac:dyDescent="0.2">
      <c r="Y171" s="82"/>
      <c r="AA171" s="173"/>
      <c r="AB171" s="170"/>
      <c r="AC171" s="83"/>
      <c r="AD171" s="83"/>
      <c r="AE171" s="173"/>
      <c r="AF171" s="180"/>
      <c r="AG171" s="83"/>
      <c r="AH171" s="83"/>
      <c r="AI171" s="83"/>
      <c r="AJ171" s="83"/>
      <c r="AK171" s="83"/>
      <c r="AL171" s="83"/>
      <c r="AM171" s="83"/>
      <c r="AN171" s="83"/>
      <c r="AO171" s="83"/>
      <c r="AP171" s="84"/>
    </row>
    <row r="172" spans="25:42" x14ac:dyDescent="0.2">
      <c r="Y172" s="82"/>
      <c r="AA172" s="173"/>
      <c r="AB172" s="170"/>
      <c r="AC172" s="83"/>
      <c r="AD172" s="83"/>
      <c r="AE172" s="173"/>
      <c r="AF172" s="180"/>
      <c r="AG172" s="83"/>
      <c r="AH172" s="83"/>
      <c r="AI172" s="83"/>
      <c r="AJ172" s="83"/>
      <c r="AK172" s="83"/>
      <c r="AL172" s="83"/>
      <c r="AM172" s="83"/>
      <c r="AN172" s="83"/>
      <c r="AO172" s="83"/>
      <c r="AP172" s="84"/>
    </row>
    <row r="173" spans="25:42" x14ac:dyDescent="0.2">
      <c r="Y173" s="82"/>
      <c r="AA173" s="173"/>
      <c r="AB173" s="170"/>
      <c r="AC173" s="83"/>
      <c r="AD173" s="83"/>
      <c r="AE173" s="173"/>
      <c r="AF173" s="180"/>
      <c r="AG173" s="83"/>
      <c r="AH173" s="83"/>
      <c r="AI173" s="83"/>
      <c r="AJ173" s="83"/>
      <c r="AK173" s="83"/>
      <c r="AL173" s="83"/>
      <c r="AM173" s="83"/>
      <c r="AN173" s="83"/>
      <c r="AO173" s="83"/>
      <c r="AP173" s="84"/>
    </row>
    <row r="174" spans="25:42" x14ac:dyDescent="0.2">
      <c r="Y174" s="82"/>
      <c r="AA174" s="173"/>
      <c r="AB174" s="170"/>
      <c r="AC174" s="83"/>
      <c r="AD174" s="83"/>
      <c r="AE174" s="173"/>
      <c r="AF174" s="180"/>
      <c r="AG174" s="83"/>
      <c r="AH174" s="83"/>
      <c r="AI174" s="83"/>
      <c r="AJ174" s="83"/>
      <c r="AK174" s="83"/>
      <c r="AL174" s="83"/>
      <c r="AM174" s="83"/>
      <c r="AN174" s="83"/>
      <c r="AO174" s="83"/>
      <c r="AP174" s="84"/>
    </row>
    <row r="175" spans="25:42" x14ac:dyDescent="0.2">
      <c r="Y175" s="82"/>
      <c r="AA175" s="173"/>
      <c r="AB175" s="170"/>
      <c r="AC175" s="83"/>
      <c r="AD175" s="83"/>
      <c r="AE175" s="173"/>
      <c r="AF175" s="180"/>
      <c r="AG175" s="83"/>
      <c r="AH175" s="83"/>
      <c r="AI175" s="83"/>
      <c r="AJ175" s="83"/>
      <c r="AK175" s="83"/>
      <c r="AL175" s="83"/>
      <c r="AM175" s="83"/>
      <c r="AN175" s="83"/>
      <c r="AO175" s="83"/>
      <c r="AP175" s="84"/>
    </row>
    <row r="176" spans="25:42" x14ac:dyDescent="0.2">
      <c r="Y176" s="82"/>
      <c r="AA176" s="173"/>
      <c r="AB176" s="170"/>
      <c r="AC176" s="83"/>
      <c r="AD176" s="83"/>
      <c r="AE176" s="173"/>
      <c r="AF176" s="180"/>
      <c r="AG176" s="83"/>
      <c r="AH176" s="83"/>
      <c r="AI176" s="83"/>
      <c r="AJ176" s="83"/>
      <c r="AK176" s="83"/>
      <c r="AL176" s="83"/>
      <c r="AM176" s="83"/>
      <c r="AN176" s="83"/>
      <c r="AO176" s="83"/>
      <c r="AP176" s="84"/>
    </row>
    <row r="177" spans="25:42" x14ac:dyDescent="0.2">
      <c r="Y177" s="82"/>
      <c r="AA177" s="173"/>
      <c r="AB177" s="170"/>
      <c r="AC177" s="83"/>
      <c r="AD177" s="83"/>
      <c r="AE177" s="173"/>
      <c r="AF177" s="180"/>
      <c r="AG177" s="83"/>
      <c r="AH177" s="83"/>
      <c r="AI177" s="83"/>
      <c r="AJ177" s="83"/>
      <c r="AK177" s="83"/>
      <c r="AL177" s="83"/>
      <c r="AM177" s="83"/>
      <c r="AN177" s="83"/>
      <c r="AO177" s="83"/>
      <c r="AP177" s="84"/>
    </row>
    <row r="178" spans="25:42" x14ac:dyDescent="0.2">
      <c r="Y178" s="82"/>
      <c r="AA178" s="173"/>
      <c r="AB178" s="170"/>
      <c r="AC178" s="83"/>
      <c r="AD178" s="83"/>
      <c r="AE178" s="173"/>
      <c r="AF178" s="180"/>
      <c r="AG178" s="83"/>
      <c r="AH178" s="83"/>
      <c r="AI178" s="83"/>
      <c r="AJ178" s="83"/>
      <c r="AK178" s="83"/>
      <c r="AL178" s="83"/>
      <c r="AM178" s="83"/>
      <c r="AN178" s="83"/>
      <c r="AO178" s="83"/>
      <c r="AP178" s="84"/>
    </row>
    <row r="179" spans="25:42" x14ac:dyDescent="0.2">
      <c r="AA179" s="173"/>
      <c r="AB179" s="170"/>
      <c r="AE179" s="173"/>
      <c r="AF179" s="180"/>
    </row>
    <row r="180" spans="25:42" x14ac:dyDescent="0.2">
      <c r="AE180" s="173"/>
      <c r="AF180" s="180"/>
    </row>
    <row r="181" spans="25:42" x14ac:dyDescent="0.2">
      <c r="AE181" s="173"/>
      <c r="AF181" s="180"/>
    </row>
    <row r="182" spans="25:42" x14ac:dyDescent="0.2">
      <c r="AE182" s="173"/>
      <c r="AF182" s="180"/>
    </row>
    <row r="183" spans="25:42" x14ac:dyDescent="0.2">
      <c r="AE183" s="173"/>
      <c r="AF183" s="180"/>
    </row>
    <row r="184" spans="25:42" x14ac:dyDescent="0.2">
      <c r="AE184" s="173"/>
      <c r="AF184" s="180"/>
    </row>
    <row r="185" spans="25:42" x14ac:dyDescent="0.2">
      <c r="AE185" s="173"/>
      <c r="AF185" s="180"/>
    </row>
    <row r="186" spans="25:42" x14ac:dyDescent="0.2">
      <c r="AE186" s="173"/>
      <c r="AF186" s="180"/>
    </row>
    <row r="187" spans="25:42" x14ac:dyDescent="0.2">
      <c r="AE187" s="173"/>
      <c r="AF187" s="180"/>
    </row>
    <row r="188" spans="25:42" x14ac:dyDescent="0.2">
      <c r="AE188" s="173"/>
      <c r="AF188" s="180"/>
    </row>
    <row r="189" spans="25:42" x14ac:dyDescent="0.2">
      <c r="AE189" s="173"/>
      <c r="AF189" s="180"/>
    </row>
    <row r="190" spans="25:42" x14ac:dyDescent="0.2">
      <c r="AE190" s="173"/>
      <c r="AF190" s="180"/>
    </row>
    <row r="191" spans="25:42" x14ac:dyDescent="0.2">
      <c r="AE191" s="173"/>
      <c r="AF191" s="180"/>
    </row>
    <row r="192" spans="25:42" x14ac:dyDescent="0.2">
      <c r="AE192" s="173"/>
      <c r="AF192" s="180"/>
    </row>
    <row r="193" spans="31:32" x14ac:dyDescent="0.2">
      <c r="AE193" s="173"/>
      <c r="AF193" s="180"/>
    </row>
    <row r="194" spans="31:32" x14ac:dyDescent="0.2">
      <c r="AE194" s="173"/>
      <c r="AF194" s="180"/>
    </row>
    <row r="195" spans="31:32" x14ac:dyDescent="0.2">
      <c r="AE195" s="173"/>
      <c r="AF195" s="180"/>
    </row>
    <row r="196" spans="31:32" x14ac:dyDescent="0.2">
      <c r="AE196" s="173"/>
      <c r="AF196" s="180"/>
    </row>
    <row r="197" spans="31:32" x14ac:dyDescent="0.2">
      <c r="AE197" s="173"/>
      <c r="AF197" s="180"/>
    </row>
    <row r="198" spans="31:32" x14ac:dyDescent="0.2">
      <c r="AE198" s="173"/>
      <c r="AF198" s="180"/>
    </row>
    <row r="199" spans="31:32" x14ac:dyDescent="0.2">
      <c r="AE199" s="173"/>
      <c r="AF199" s="180"/>
    </row>
    <row r="200" spans="31:32" x14ac:dyDescent="0.2">
      <c r="AE200" s="173"/>
      <c r="AF200" s="180"/>
    </row>
    <row r="201" spans="31:32" x14ac:dyDescent="0.2">
      <c r="AE201" s="173"/>
      <c r="AF201" s="180"/>
    </row>
    <row r="202" spans="31:32" x14ac:dyDescent="0.2">
      <c r="AE202" s="173"/>
      <c r="AF202" s="180"/>
    </row>
    <row r="203" spans="31:32" x14ac:dyDescent="0.2">
      <c r="AE203" s="173"/>
      <c r="AF203" s="180"/>
    </row>
    <row r="204" spans="31:32" x14ac:dyDescent="0.2">
      <c r="AE204" s="173"/>
      <c r="AF204" s="180"/>
    </row>
    <row r="205" spans="31:32" x14ac:dyDescent="0.2">
      <c r="AE205" s="173"/>
      <c r="AF205" s="180"/>
    </row>
    <row r="206" spans="31:32" x14ac:dyDescent="0.2">
      <c r="AE206" s="173"/>
      <c r="AF206" s="180"/>
    </row>
    <row r="207" spans="31:32" x14ac:dyDescent="0.2">
      <c r="AE207" s="173"/>
      <c r="AF207" s="180"/>
    </row>
    <row r="208" spans="31:32" x14ac:dyDescent="0.2">
      <c r="AE208" s="173"/>
      <c r="AF208" s="180"/>
    </row>
    <row r="209" spans="31:32" x14ac:dyDescent="0.2">
      <c r="AE209" s="173"/>
      <c r="AF209" s="180"/>
    </row>
    <row r="210" spans="31:32" x14ac:dyDescent="0.2">
      <c r="AE210" s="173"/>
      <c r="AF210" s="180"/>
    </row>
    <row r="211" spans="31:32" x14ac:dyDescent="0.2">
      <c r="AE211" s="173"/>
      <c r="AF211" s="180"/>
    </row>
    <row r="212" spans="31:32" x14ac:dyDescent="0.2">
      <c r="AE212" s="173"/>
      <c r="AF212" s="180"/>
    </row>
    <row r="213" spans="31:32" x14ac:dyDescent="0.2">
      <c r="AE213" s="173"/>
      <c r="AF213" s="180"/>
    </row>
    <row r="214" spans="31:32" x14ac:dyDescent="0.2">
      <c r="AE214" s="173"/>
      <c r="AF214" s="180"/>
    </row>
    <row r="215" spans="31:32" x14ac:dyDescent="0.2">
      <c r="AE215" s="173"/>
      <c r="AF215" s="180"/>
    </row>
    <row r="216" spans="31:32" x14ac:dyDescent="0.2">
      <c r="AE216" s="173"/>
      <c r="AF216" s="180"/>
    </row>
    <row r="217" spans="31:32" x14ac:dyDescent="0.2">
      <c r="AE217" s="173"/>
      <c r="AF217" s="180"/>
    </row>
    <row r="218" spans="31:32" x14ac:dyDescent="0.2">
      <c r="AE218" s="173"/>
      <c r="AF218" s="180"/>
    </row>
    <row r="219" spans="31:32" x14ac:dyDescent="0.2">
      <c r="AE219" s="173"/>
      <c r="AF219" s="180"/>
    </row>
    <row r="220" spans="31:32" x14ac:dyDescent="0.2">
      <c r="AE220" s="173"/>
      <c r="AF220" s="180"/>
    </row>
    <row r="221" spans="31:32" x14ac:dyDescent="0.2">
      <c r="AE221" s="173"/>
      <c r="AF221" s="180"/>
    </row>
    <row r="222" spans="31:32" x14ac:dyDescent="0.2">
      <c r="AE222" s="173"/>
      <c r="AF222" s="180"/>
    </row>
    <row r="223" spans="31:32" x14ac:dyDescent="0.2">
      <c r="AE223" s="173"/>
      <c r="AF223" s="180"/>
    </row>
    <row r="224" spans="31:32" x14ac:dyDescent="0.2">
      <c r="AE224" s="173"/>
      <c r="AF224" s="180"/>
    </row>
    <row r="225" spans="31:32" x14ac:dyDescent="0.2">
      <c r="AE225" s="173"/>
      <c r="AF225" s="180"/>
    </row>
    <row r="226" spans="31:32" x14ac:dyDescent="0.2">
      <c r="AE226" s="173"/>
      <c r="AF226" s="180"/>
    </row>
    <row r="227" spans="31:32" x14ac:dyDescent="0.2">
      <c r="AE227" s="173"/>
      <c r="AF227" s="180"/>
    </row>
    <row r="228" spans="31:32" x14ac:dyDescent="0.2">
      <c r="AE228" s="173"/>
      <c r="AF228" s="180"/>
    </row>
    <row r="229" spans="31:32" x14ac:dyDescent="0.2">
      <c r="AE229" s="173"/>
      <c r="AF229" s="180"/>
    </row>
    <row r="230" spans="31:32" x14ac:dyDescent="0.2">
      <c r="AE230" s="173"/>
      <c r="AF230" s="180"/>
    </row>
    <row r="231" spans="31:32" x14ac:dyDescent="0.2">
      <c r="AE231" s="173"/>
      <c r="AF231" s="180"/>
    </row>
    <row r="232" spans="31:32" x14ac:dyDescent="0.2">
      <c r="AE232" s="173"/>
      <c r="AF232" s="180"/>
    </row>
    <row r="233" spans="31:32" x14ac:dyDescent="0.2">
      <c r="AE233" s="173"/>
      <c r="AF233" s="180"/>
    </row>
    <row r="234" spans="31:32" x14ac:dyDescent="0.2">
      <c r="AE234" s="173"/>
      <c r="AF234" s="180"/>
    </row>
    <row r="235" spans="31:32" x14ac:dyDescent="0.2">
      <c r="AE235" s="173"/>
      <c r="AF235" s="180"/>
    </row>
    <row r="236" spans="31:32" x14ac:dyDescent="0.2">
      <c r="AE236" s="173"/>
      <c r="AF236" s="180"/>
    </row>
    <row r="237" spans="31:32" x14ac:dyDescent="0.2">
      <c r="AE237" s="173"/>
      <c r="AF237" s="180"/>
    </row>
    <row r="238" spans="31:32" x14ac:dyDescent="0.2">
      <c r="AE238" s="173"/>
      <c r="AF238" s="180"/>
    </row>
    <row r="239" spans="31:32" x14ac:dyDescent="0.2">
      <c r="AE239" s="173"/>
      <c r="AF239" s="180"/>
    </row>
    <row r="240" spans="31:32" x14ac:dyDescent="0.2">
      <c r="AE240" s="173"/>
      <c r="AF240" s="180"/>
    </row>
    <row r="241" spans="31:32" x14ac:dyDescent="0.2">
      <c r="AE241" s="173"/>
      <c r="AF241" s="180"/>
    </row>
    <row r="242" spans="31:32" x14ac:dyDescent="0.2">
      <c r="AE242" s="173"/>
      <c r="AF242" s="180"/>
    </row>
    <row r="243" spans="31:32" x14ac:dyDescent="0.2">
      <c r="AE243" s="173"/>
      <c r="AF243" s="180"/>
    </row>
    <row r="244" spans="31:32" x14ac:dyDescent="0.2">
      <c r="AE244" s="173"/>
      <c r="AF244" s="180"/>
    </row>
    <row r="245" spans="31:32" x14ac:dyDescent="0.2">
      <c r="AE245" s="173"/>
      <c r="AF245" s="180"/>
    </row>
    <row r="246" spans="31:32" x14ac:dyDescent="0.2">
      <c r="AE246" s="173"/>
      <c r="AF246" s="180"/>
    </row>
    <row r="247" spans="31:32" x14ac:dyDescent="0.2">
      <c r="AE247" s="173"/>
      <c r="AF247" s="180"/>
    </row>
    <row r="248" spans="31:32" x14ac:dyDescent="0.2">
      <c r="AE248" s="173"/>
      <c r="AF248" s="180"/>
    </row>
    <row r="249" spans="31:32" x14ac:dyDescent="0.2">
      <c r="AE249" s="173"/>
      <c r="AF249" s="180"/>
    </row>
    <row r="250" spans="31:32" x14ac:dyDescent="0.2">
      <c r="AE250" s="173"/>
      <c r="AF250" s="180"/>
    </row>
    <row r="251" spans="31:32" x14ac:dyDescent="0.2">
      <c r="AE251" s="173"/>
      <c r="AF251" s="180"/>
    </row>
    <row r="252" spans="31:32" x14ac:dyDescent="0.2">
      <c r="AE252" s="173"/>
      <c r="AF252" s="180"/>
    </row>
    <row r="253" spans="31:32" x14ac:dyDescent="0.2">
      <c r="AE253" s="173"/>
      <c r="AF253" s="180"/>
    </row>
    <row r="254" spans="31:32" x14ac:dyDescent="0.2">
      <c r="AE254" s="173"/>
      <c r="AF254" s="180"/>
    </row>
    <row r="255" spans="31:32" x14ac:dyDescent="0.2">
      <c r="AE255" s="173"/>
      <c r="AF255" s="180"/>
    </row>
    <row r="256" spans="31:32" x14ac:dyDescent="0.2">
      <c r="AE256" s="173"/>
      <c r="AF256" s="180"/>
    </row>
    <row r="257" spans="31:32" x14ac:dyDescent="0.2">
      <c r="AE257" s="173"/>
      <c r="AF257" s="180"/>
    </row>
    <row r="258" spans="31:32" x14ac:dyDescent="0.2">
      <c r="AE258" s="173"/>
      <c r="AF258" s="180"/>
    </row>
    <row r="259" spans="31:32" x14ac:dyDescent="0.2">
      <c r="AE259" s="173"/>
      <c r="AF259" s="180"/>
    </row>
    <row r="260" spans="31:32" x14ac:dyDescent="0.2">
      <c r="AE260" s="173"/>
      <c r="AF260" s="180"/>
    </row>
    <row r="261" spans="31:32" x14ac:dyDescent="0.2">
      <c r="AE261" s="173"/>
      <c r="AF261" s="180"/>
    </row>
    <row r="262" spans="31:32" x14ac:dyDescent="0.2">
      <c r="AE262" s="173"/>
      <c r="AF262" s="180"/>
    </row>
    <row r="263" spans="31:32" x14ac:dyDescent="0.2">
      <c r="AE263" s="173"/>
      <c r="AF263" s="180"/>
    </row>
    <row r="264" spans="31:32" x14ac:dyDescent="0.2">
      <c r="AE264" s="173"/>
      <c r="AF264" s="180"/>
    </row>
    <row r="265" spans="31:32" x14ac:dyDescent="0.2">
      <c r="AE265" s="173"/>
      <c r="AF265" s="180"/>
    </row>
    <row r="266" spans="31:32" x14ac:dyDescent="0.2">
      <c r="AE266" s="173"/>
      <c r="AF266" s="180"/>
    </row>
    <row r="267" spans="31:32" x14ac:dyDescent="0.2">
      <c r="AE267" s="173"/>
      <c r="AF267" s="180"/>
    </row>
    <row r="268" spans="31:32" x14ac:dyDescent="0.2">
      <c r="AE268" s="173"/>
      <c r="AF268" s="180"/>
    </row>
    <row r="269" spans="31:32" x14ac:dyDescent="0.2">
      <c r="AE269" s="173"/>
      <c r="AF269" s="180"/>
    </row>
    <row r="270" spans="31:32" x14ac:dyDescent="0.2">
      <c r="AE270" s="173"/>
      <c r="AF270" s="180"/>
    </row>
    <row r="271" spans="31:32" x14ac:dyDescent="0.2">
      <c r="AE271" s="173"/>
      <c r="AF271" s="180"/>
    </row>
    <row r="272" spans="31:32" x14ac:dyDescent="0.2">
      <c r="AE272" s="173"/>
      <c r="AF272" s="180"/>
    </row>
    <row r="273" spans="31:32" x14ac:dyDescent="0.2">
      <c r="AE273" s="173"/>
      <c r="AF273" s="180"/>
    </row>
    <row r="274" spans="31:32" x14ac:dyDescent="0.2">
      <c r="AE274" s="173"/>
      <c r="AF274" s="180"/>
    </row>
    <row r="275" spans="31:32" x14ac:dyDescent="0.2">
      <c r="AE275" s="173"/>
      <c r="AF275" s="180"/>
    </row>
    <row r="276" spans="31:32" x14ac:dyDescent="0.2">
      <c r="AE276" s="173"/>
      <c r="AF276" s="180"/>
    </row>
    <row r="277" spans="31:32" x14ac:dyDescent="0.2">
      <c r="AE277" s="173"/>
      <c r="AF277" s="180"/>
    </row>
    <row r="278" spans="31:32" x14ac:dyDescent="0.2">
      <c r="AE278" s="173"/>
      <c r="AF278" s="180"/>
    </row>
    <row r="279" spans="31:32" x14ac:dyDescent="0.2">
      <c r="AE279" s="173"/>
      <c r="AF279" s="180"/>
    </row>
    <row r="280" spans="31:32" x14ac:dyDescent="0.2">
      <c r="AE280" s="173"/>
      <c r="AF280" s="180"/>
    </row>
    <row r="281" spans="31:32" x14ac:dyDescent="0.2">
      <c r="AE281" s="173"/>
      <c r="AF281" s="180"/>
    </row>
    <row r="282" spans="31:32" x14ac:dyDescent="0.2">
      <c r="AE282" s="173"/>
      <c r="AF282" s="180"/>
    </row>
    <row r="283" spans="31:32" x14ac:dyDescent="0.2">
      <c r="AE283" s="173"/>
      <c r="AF283" s="180"/>
    </row>
    <row r="284" spans="31:32" x14ac:dyDescent="0.2">
      <c r="AE284" s="173"/>
      <c r="AF284" s="180"/>
    </row>
  </sheetData>
  <autoFilter ref="A3:AP140"/>
  <sortState ref="A3:X138">
    <sortCondition ref="A3:A138"/>
  </sortState>
  <mergeCells count="14">
    <mergeCell ref="G1:X1"/>
    <mergeCell ref="Y1:AP1"/>
    <mergeCell ref="Y2:Z2"/>
    <mergeCell ref="AA2:AB2"/>
    <mergeCell ref="AC2:AD2"/>
    <mergeCell ref="AE2:AF2"/>
    <mergeCell ref="AG2:AH2"/>
    <mergeCell ref="AI2:AJ2"/>
    <mergeCell ref="Q2:R2"/>
    <mergeCell ref="G2:H2"/>
    <mergeCell ref="I2:J2"/>
    <mergeCell ref="K2:L2"/>
    <mergeCell ref="M2:N2"/>
    <mergeCell ref="O2:P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Normal="100" zoomScaleSheetLayoutView="76" workbookViewId="0">
      <selection activeCell="A20" sqref="A20"/>
    </sheetView>
  </sheetViews>
  <sheetFormatPr defaultRowHeight="12.75" x14ac:dyDescent="0.2"/>
  <cols>
    <col min="1" max="1" width="9.140625" style="52"/>
    <col min="2" max="2" width="12.5703125" style="63" customWidth="1"/>
    <col min="3" max="3" width="12.140625" customWidth="1"/>
    <col min="4" max="4" width="12.42578125" style="63" customWidth="1"/>
    <col min="5" max="5" width="11.5703125" customWidth="1"/>
    <col min="6" max="6" width="12.42578125" style="63" customWidth="1"/>
    <col min="7" max="7" width="12.5703125" customWidth="1"/>
    <col min="8" max="8" width="12.28515625" style="62" customWidth="1"/>
    <col min="9" max="11" width="11.7109375" customWidth="1"/>
    <col min="12" max="12" width="12.140625" style="59" bestFit="1" customWidth="1"/>
    <col min="13" max="13" width="12.140625" style="61" bestFit="1" customWidth="1"/>
    <col min="14" max="14" width="42.42578125" style="62" customWidth="1"/>
  </cols>
  <sheetData>
    <row r="1" spans="1:14" x14ac:dyDescent="0.2">
      <c r="A1" s="66"/>
      <c r="B1" s="207" t="s">
        <v>297</v>
      </c>
      <c r="C1" s="206"/>
      <c r="D1" s="205" t="s">
        <v>298</v>
      </c>
      <c r="E1" s="204"/>
      <c r="F1" s="205" t="s">
        <v>299</v>
      </c>
      <c r="G1" s="201"/>
      <c r="H1" s="209"/>
      <c r="I1" s="209"/>
      <c r="J1" s="209"/>
      <c r="K1" s="210"/>
      <c r="L1" s="205" t="s">
        <v>276</v>
      </c>
      <c r="M1" s="208"/>
    </row>
    <row r="2" spans="1:14" ht="26.25" thickBot="1" x14ac:dyDescent="0.25">
      <c r="A2" s="67" t="s">
        <v>279</v>
      </c>
      <c r="B2" s="68" t="s">
        <v>272</v>
      </c>
      <c r="C2" s="64" t="s">
        <v>273</v>
      </c>
      <c r="D2" s="65" t="s">
        <v>274</v>
      </c>
      <c r="E2" s="57" t="s">
        <v>275</v>
      </c>
      <c r="F2" s="211" t="s">
        <v>274</v>
      </c>
      <c r="G2" s="212"/>
      <c r="H2" s="212"/>
      <c r="I2" s="213" t="s">
        <v>275</v>
      </c>
      <c r="J2" s="212"/>
      <c r="K2" s="214"/>
      <c r="L2" s="58" t="s">
        <v>301</v>
      </c>
      <c r="M2" s="60" t="s">
        <v>300</v>
      </c>
      <c r="N2" s="62" t="s">
        <v>268</v>
      </c>
    </row>
    <row r="3" spans="1:14" x14ac:dyDescent="0.2">
      <c r="A3" s="52">
        <v>41842</v>
      </c>
      <c r="D3" s="63">
        <v>7.7389999999999999</v>
      </c>
      <c r="E3">
        <v>402.7</v>
      </c>
    </row>
    <row r="4" spans="1:14" x14ac:dyDescent="0.2">
      <c r="A4" s="52">
        <v>41845</v>
      </c>
      <c r="B4" s="63">
        <v>0.1</v>
      </c>
      <c r="C4">
        <v>0</v>
      </c>
      <c r="D4" s="63">
        <v>7.1180000000000003</v>
      </c>
      <c r="E4">
        <v>388.1</v>
      </c>
    </row>
    <row r="5" spans="1:14" x14ac:dyDescent="0.2">
      <c r="A5" s="52">
        <v>41851</v>
      </c>
      <c r="D5" s="63">
        <v>7.1360000000000001</v>
      </c>
      <c r="E5">
        <v>384.2</v>
      </c>
    </row>
    <row r="6" spans="1:14" x14ac:dyDescent="0.2">
      <c r="A6" s="52">
        <v>41852</v>
      </c>
      <c r="D6" s="63">
        <v>7.0830000000000002</v>
      </c>
      <c r="E6">
        <v>381.9</v>
      </c>
    </row>
    <row r="7" spans="1:14" x14ac:dyDescent="0.2">
      <c r="A7" s="52">
        <v>41856</v>
      </c>
      <c r="B7" s="63">
        <v>0.1</v>
      </c>
      <c r="C7">
        <v>0</v>
      </c>
      <c r="D7" s="63">
        <v>6.9980000000000002</v>
      </c>
      <c r="E7">
        <v>379</v>
      </c>
      <c r="N7" s="62" t="s">
        <v>304</v>
      </c>
    </row>
    <row r="8" spans="1:14" x14ac:dyDescent="0.2">
      <c r="A8" s="52">
        <v>41856</v>
      </c>
      <c r="B8" s="63">
        <v>0.1</v>
      </c>
      <c r="C8">
        <v>0</v>
      </c>
      <c r="D8" s="63">
        <v>7.1390000000000002</v>
      </c>
      <c r="E8">
        <v>382.2</v>
      </c>
      <c r="N8" s="62" t="s">
        <v>305</v>
      </c>
    </row>
    <row r="9" spans="1:14" x14ac:dyDescent="0.2">
      <c r="A9" s="52">
        <v>41858</v>
      </c>
      <c r="D9" s="63">
        <v>7.1520000000000001</v>
      </c>
      <c r="E9">
        <v>380.7</v>
      </c>
    </row>
    <row r="10" spans="1:14" x14ac:dyDescent="0.2">
      <c r="A10" s="52">
        <v>41859</v>
      </c>
      <c r="D10" s="63">
        <v>6.8179999999999996</v>
      </c>
      <c r="E10">
        <v>370.5</v>
      </c>
    </row>
    <row r="11" spans="1:14" x14ac:dyDescent="0.2">
      <c r="A11" s="52">
        <v>41862</v>
      </c>
      <c r="D11" s="63">
        <v>7.1829999999999998</v>
      </c>
      <c r="E11">
        <v>381.1</v>
      </c>
    </row>
    <row r="12" spans="1:14" x14ac:dyDescent="0.2">
      <c r="A12" s="52">
        <v>41869</v>
      </c>
      <c r="D12" s="63">
        <v>7.3570000000000002</v>
      </c>
      <c r="E12">
        <v>384.1</v>
      </c>
    </row>
    <row r="13" spans="1:14" x14ac:dyDescent="0.2">
      <c r="A13" s="52">
        <v>41873</v>
      </c>
      <c r="D13" s="63">
        <v>7.4139999999999997</v>
      </c>
      <c r="E13">
        <v>377.8</v>
      </c>
    </row>
    <row r="14" spans="1:14" x14ac:dyDescent="0.2">
      <c r="A14" s="52">
        <v>41879</v>
      </c>
      <c r="B14" s="63">
        <v>0.1</v>
      </c>
      <c r="C14">
        <v>0</v>
      </c>
      <c r="D14" s="63">
        <v>7.0279999999999996</v>
      </c>
      <c r="E14">
        <v>366.7</v>
      </c>
    </row>
    <row r="15" spans="1:14" x14ac:dyDescent="0.2">
      <c r="A15" s="52">
        <v>41885</v>
      </c>
      <c r="D15" s="63">
        <v>7.3109999999999999</v>
      </c>
      <c r="E15">
        <v>368.5</v>
      </c>
    </row>
    <row r="16" spans="1:14" x14ac:dyDescent="0.2">
      <c r="A16" s="52">
        <v>41889</v>
      </c>
      <c r="D16" s="63">
        <v>7.3330000000000002</v>
      </c>
      <c r="E16">
        <v>364.1</v>
      </c>
    </row>
    <row r="17" spans="1:14" ht="13.5" customHeight="1" x14ac:dyDescent="0.2">
      <c r="A17" s="52">
        <v>41890</v>
      </c>
      <c r="D17" s="63">
        <v>7.383</v>
      </c>
      <c r="E17">
        <v>372.1</v>
      </c>
    </row>
    <row r="18" spans="1:14" ht="13.5" customHeight="1" x14ac:dyDescent="0.2">
      <c r="A18" s="52">
        <v>41893</v>
      </c>
      <c r="B18" s="63">
        <v>0.1</v>
      </c>
      <c r="C18">
        <v>0</v>
      </c>
      <c r="D18" s="63">
        <v>7.3970000000000002</v>
      </c>
      <c r="E18">
        <v>373.6</v>
      </c>
    </row>
    <row r="19" spans="1:14" ht="13.5" customHeight="1" x14ac:dyDescent="0.2">
      <c r="A19" s="52">
        <v>41897</v>
      </c>
      <c r="B19" s="63">
        <v>0.1</v>
      </c>
      <c r="C19">
        <v>0</v>
      </c>
      <c r="D19" s="63">
        <v>7.5549999999999997</v>
      </c>
      <c r="E19">
        <v>375.5</v>
      </c>
      <c r="F19" s="63">
        <v>-7.2999999999999995E-2</v>
      </c>
      <c r="G19">
        <v>-6.8000000000000005E-2</v>
      </c>
      <c r="H19" s="62">
        <v>-5.2999999999999999E-2</v>
      </c>
      <c r="I19">
        <v>-2.2120000000000002</v>
      </c>
      <c r="J19">
        <v>-2.1669999999999998</v>
      </c>
      <c r="K19">
        <v>-2.3039999999999998</v>
      </c>
      <c r="L19" s="59">
        <f>AVERAGE(F19:H19)</f>
        <v>-6.4666666666666664E-2</v>
      </c>
      <c r="M19" s="61">
        <f>AVERAGE(I19:K19)</f>
        <v>-2.2276666666666665</v>
      </c>
      <c r="N19" s="62" t="s">
        <v>302</v>
      </c>
    </row>
    <row r="20" spans="1:14" x14ac:dyDescent="0.2">
      <c r="A20" s="52">
        <v>41897</v>
      </c>
      <c r="B20" s="63">
        <v>0.55000000000000004</v>
      </c>
      <c r="C20">
        <v>0</v>
      </c>
      <c r="D20" s="63">
        <v>7.6210000000000004</v>
      </c>
      <c r="E20">
        <v>380.8</v>
      </c>
      <c r="F20" s="63">
        <v>-2.8000000000000001E-2</v>
      </c>
      <c r="G20">
        <v>-1.7999999999999999E-2</v>
      </c>
      <c r="H20" s="62">
        <v>-0.06</v>
      </c>
      <c r="I20">
        <v>-2.35</v>
      </c>
      <c r="J20">
        <v>-2.1419999999999999</v>
      </c>
      <c r="K20">
        <v>-2.339</v>
      </c>
      <c r="L20" s="59">
        <f t="shared" ref="L20:L62" si="0">AVERAGE(F20:H20)</f>
        <v>-3.5333333333333335E-2</v>
      </c>
      <c r="M20" s="61">
        <f t="shared" ref="M20:M62" si="1">AVERAGE(I20:K20)</f>
        <v>-2.2769999999999997</v>
      </c>
      <c r="N20" s="62" t="s">
        <v>303</v>
      </c>
    </row>
    <row r="21" spans="1:14" x14ac:dyDescent="0.2">
      <c r="A21" s="52">
        <v>41907</v>
      </c>
      <c r="B21" s="63">
        <v>0.1</v>
      </c>
      <c r="C21">
        <v>0</v>
      </c>
      <c r="D21" s="63">
        <v>7.3019999999999996</v>
      </c>
      <c r="E21">
        <v>379.8</v>
      </c>
      <c r="F21" s="63">
        <v>-6.3E-2</v>
      </c>
      <c r="G21">
        <v>-7.9000000000000001E-2</v>
      </c>
      <c r="H21" s="62">
        <v>-7.5999999999999998E-2</v>
      </c>
      <c r="I21">
        <v>-2.2400000000000002</v>
      </c>
      <c r="J21">
        <v>-2.5640000000000001</v>
      </c>
      <c r="K21">
        <v>-2.6429999999999998</v>
      </c>
      <c r="L21" s="59">
        <f t="shared" si="0"/>
        <v>-7.2666666666666671E-2</v>
      </c>
      <c r="M21" s="61">
        <f t="shared" si="1"/>
        <v>-2.4823333333333335</v>
      </c>
      <c r="N21" s="62" t="s">
        <v>312</v>
      </c>
    </row>
    <row r="22" spans="1:14" x14ac:dyDescent="0.2">
      <c r="A22" s="52">
        <v>41912</v>
      </c>
      <c r="B22" s="63">
        <v>0.1</v>
      </c>
      <c r="C22">
        <v>0</v>
      </c>
      <c r="D22" s="63">
        <v>7.4249999999999998</v>
      </c>
      <c r="E22">
        <v>377.6</v>
      </c>
      <c r="F22" s="63">
        <v>-6.7000000000000004E-2</v>
      </c>
      <c r="G22">
        <v>-8.5999999999999993E-2</v>
      </c>
      <c r="H22" s="62">
        <v>-8.4000000000000005E-2</v>
      </c>
      <c r="I22">
        <v>-2.476</v>
      </c>
      <c r="J22">
        <v>-1.964</v>
      </c>
      <c r="K22">
        <v>-2.4750000000000001</v>
      </c>
      <c r="L22" s="59">
        <f t="shared" si="0"/>
        <v>-7.9000000000000001E-2</v>
      </c>
      <c r="M22" s="61">
        <f t="shared" si="1"/>
        <v>-2.3049999999999997</v>
      </c>
    </row>
    <row r="23" spans="1:14" x14ac:dyDescent="0.2">
      <c r="A23" s="52">
        <v>41913</v>
      </c>
      <c r="B23" s="63">
        <v>0.1</v>
      </c>
      <c r="C23">
        <v>0</v>
      </c>
      <c r="D23" s="63">
        <v>7.4219999999999997</v>
      </c>
      <c r="E23">
        <v>381.7</v>
      </c>
      <c r="F23" s="63">
        <v>4.9000000000000002E-2</v>
      </c>
      <c r="G23">
        <v>-7.9000000000000001E-2</v>
      </c>
      <c r="H23" s="62">
        <v>-7.5999999999999998E-2</v>
      </c>
      <c r="I23">
        <v>-2.2480000000000002</v>
      </c>
      <c r="J23">
        <v>-2.222</v>
      </c>
      <c r="K23">
        <v>-2.2759999999999998</v>
      </c>
      <c r="L23" s="59">
        <f t="shared" si="0"/>
        <v>-3.5333333333333335E-2</v>
      </c>
      <c r="M23" s="61">
        <f t="shared" si="1"/>
        <v>-2.2486666666666668</v>
      </c>
    </row>
    <row r="24" spans="1:14" x14ac:dyDescent="0.2">
      <c r="A24" s="52">
        <v>41914</v>
      </c>
      <c r="B24" s="63">
        <v>0.1</v>
      </c>
      <c r="C24">
        <v>0</v>
      </c>
      <c r="D24" s="63">
        <v>7.0869999999999997</v>
      </c>
      <c r="E24">
        <v>368.2</v>
      </c>
      <c r="F24" s="63">
        <v>-9.2999999999999999E-2</v>
      </c>
      <c r="G24">
        <v>-0.09</v>
      </c>
      <c r="H24" s="62">
        <v>-7.3999999999999996E-2</v>
      </c>
      <c r="I24">
        <v>-2.5649999999999999</v>
      </c>
      <c r="J24">
        <v>-2.5089999999999999</v>
      </c>
      <c r="K24">
        <v>-2.4969999999999999</v>
      </c>
      <c r="L24" s="59">
        <f t="shared" si="0"/>
        <v>-8.5666666666666669E-2</v>
      </c>
      <c r="M24" s="61">
        <f t="shared" si="1"/>
        <v>-2.5236666666666667</v>
      </c>
    </row>
    <row r="25" spans="1:14" x14ac:dyDescent="0.2">
      <c r="L25" s="59" t="e">
        <f t="shared" si="0"/>
        <v>#DIV/0!</v>
      </c>
      <c r="M25" s="61" t="e">
        <f t="shared" si="1"/>
        <v>#DIV/0!</v>
      </c>
    </row>
    <row r="26" spans="1:14" x14ac:dyDescent="0.2">
      <c r="L26" s="59" t="e">
        <f t="shared" si="0"/>
        <v>#DIV/0!</v>
      </c>
      <c r="M26" s="61" t="e">
        <f t="shared" si="1"/>
        <v>#DIV/0!</v>
      </c>
    </row>
    <row r="27" spans="1:14" x14ac:dyDescent="0.2">
      <c r="L27" s="59" t="e">
        <f t="shared" si="0"/>
        <v>#DIV/0!</v>
      </c>
      <c r="M27" s="61" t="e">
        <f t="shared" si="1"/>
        <v>#DIV/0!</v>
      </c>
    </row>
    <row r="28" spans="1:14" x14ac:dyDescent="0.2">
      <c r="L28" s="59" t="e">
        <f t="shared" si="0"/>
        <v>#DIV/0!</v>
      </c>
      <c r="M28" s="61" t="e">
        <f t="shared" si="1"/>
        <v>#DIV/0!</v>
      </c>
    </row>
    <row r="29" spans="1:14" x14ac:dyDescent="0.2">
      <c r="L29" s="59" t="e">
        <f t="shared" si="0"/>
        <v>#DIV/0!</v>
      </c>
      <c r="M29" s="61" t="e">
        <f t="shared" si="1"/>
        <v>#DIV/0!</v>
      </c>
    </row>
    <row r="30" spans="1:14" x14ac:dyDescent="0.2">
      <c r="L30" s="59" t="e">
        <f t="shared" si="0"/>
        <v>#DIV/0!</v>
      </c>
      <c r="M30" s="61" t="e">
        <f t="shared" si="1"/>
        <v>#DIV/0!</v>
      </c>
    </row>
    <row r="31" spans="1:14" x14ac:dyDescent="0.2">
      <c r="L31" s="59" t="e">
        <f t="shared" si="0"/>
        <v>#DIV/0!</v>
      </c>
      <c r="M31" s="61" t="e">
        <f t="shared" si="1"/>
        <v>#DIV/0!</v>
      </c>
    </row>
    <row r="32" spans="1:14" x14ac:dyDescent="0.2">
      <c r="L32" s="59" t="e">
        <f t="shared" si="0"/>
        <v>#DIV/0!</v>
      </c>
      <c r="M32" s="61" t="e">
        <f t="shared" si="1"/>
        <v>#DIV/0!</v>
      </c>
    </row>
    <row r="33" spans="12:13" x14ac:dyDescent="0.2">
      <c r="L33" s="59" t="e">
        <f t="shared" si="0"/>
        <v>#DIV/0!</v>
      </c>
      <c r="M33" s="61" t="e">
        <f t="shared" si="1"/>
        <v>#DIV/0!</v>
      </c>
    </row>
    <row r="34" spans="12:13" x14ac:dyDescent="0.2">
      <c r="L34" s="59" t="e">
        <f t="shared" si="0"/>
        <v>#DIV/0!</v>
      </c>
      <c r="M34" s="61" t="e">
        <f t="shared" si="1"/>
        <v>#DIV/0!</v>
      </c>
    </row>
    <row r="35" spans="12:13" x14ac:dyDescent="0.2">
      <c r="L35" s="59" t="e">
        <f t="shared" si="0"/>
        <v>#DIV/0!</v>
      </c>
      <c r="M35" s="61" t="e">
        <f t="shared" si="1"/>
        <v>#DIV/0!</v>
      </c>
    </row>
    <row r="36" spans="12:13" x14ac:dyDescent="0.2">
      <c r="L36" s="59" t="e">
        <f t="shared" si="0"/>
        <v>#DIV/0!</v>
      </c>
      <c r="M36" s="61" t="e">
        <f t="shared" si="1"/>
        <v>#DIV/0!</v>
      </c>
    </row>
    <row r="37" spans="12:13" x14ac:dyDescent="0.2">
      <c r="L37" s="59" t="e">
        <f t="shared" si="0"/>
        <v>#DIV/0!</v>
      </c>
      <c r="M37" s="61" t="e">
        <f t="shared" si="1"/>
        <v>#DIV/0!</v>
      </c>
    </row>
    <row r="38" spans="12:13" x14ac:dyDescent="0.2">
      <c r="L38" s="59" t="e">
        <f t="shared" si="0"/>
        <v>#DIV/0!</v>
      </c>
      <c r="M38" s="61" t="e">
        <f t="shared" si="1"/>
        <v>#DIV/0!</v>
      </c>
    </row>
    <row r="39" spans="12:13" x14ac:dyDescent="0.2">
      <c r="L39" s="59" t="e">
        <f t="shared" si="0"/>
        <v>#DIV/0!</v>
      </c>
      <c r="M39" s="61" t="e">
        <f t="shared" si="1"/>
        <v>#DIV/0!</v>
      </c>
    </row>
    <row r="40" spans="12:13" x14ac:dyDescent="0.2">
      <c r="L40" s="59" t="e">
        <f t="shared" si="0"/>
        <v>#DIV/0!</v>
      </c>
      <c r="M40" s="61" t="e">
        <f t="shared" si="1"/>
        <v>#DIV/0!</v>
      </c>
    </row>
    <row r="41" spans="12:13" x14ac:dyDescent="0.2">
      <c r="L41" s="59" t="e">
        <f t="shared" si="0"/>
        <v>#DIV/0!</v>
      </c>
      <c r="M41" s="61" t="e">
        <f t="shared" si="1"/>
        <v>#DIV/0!</v>
      </c>
    </row>
    <row r="42" spans="12:13" x14ac:dyDescent="0.2">
      <c r="L42" s="59" t="e">
        <f t="shared" si="0"/>
        <v>#DIV/0!</v>
      </c>
      <c r="M42" s="61" t="e">
        <f t="shared" si="1"/>
        <v>#DIV/0!</v>
      </c>
    </row>
    <row r="43" spans="12:13" x14ac:dyDescent="0.2">
      <c r="L43" s="59" t="e">
        <f t="shared" si="0"/>
        <v>#DIV/0!</v>
      </c>
      <c r="M43" s="61" t="e">
        <f t="shared" si="1"/>
        <v>#DIV/0!</v>
      </c>
    </row>
    <row r="44" spans="12:13" x14ac:dyDescent="0.2">
      <c r="L44" s="59" t="e">
        <f t="shared" si="0"/>
        <v>#DIV/0!</v>
      </c>
      <c r="M44" s="61" t="e">
        <f t="shared" si="1"/>
        <v>#DIV/0!</v>
      </c>
    </row>
    <row r="45" spans="12:13" x14ac:dyDescent="0.2">
      <c r="L45" s="59" t="e">
        <f t="shared" si="0"/>
        <v>#DIV/0!</v>
      </c>
      <c r="M45" s="61" t="e">
        <f t="shared" si="1"/>
        <v>#DIV/0!</v>
      </c>
    </row>
    <row r="46" spans="12:13" x14ac:dyDescent="0.2">
      <c r="L46" s="59" t="e">
        <f t="shared" si="0"/>
        <v>#DIV/0!</v>
      </c>
      <c r="M46" s="61" t="e">
        <f t="shared" si="1"/>
        <v>#DIV/0!</v>
      </c>
    </row>
    <row r="47" spans="12:13" x14ac:dyDescent="0.2">
      <c r="L47" s="59" t="e">
        <f t="shared" si="0"/>
        <v>#DIV/0!</v>
      </c>
      <c r="M47" s="61" t="e">
        <f t="shared" si="1"/>
        <v>#DIV/0!</v>
      </c>
    </row>
    <row r="48" spans="12:13" x14ac:dyDescent="0.2">
      <c r="L48" s="59" t="e">
        <f t="shared" si="0"/>
        <v>#DIV/0!</v>
      </c>
      <c r="M48" s="61" t="e">
        <f t="shared" si="1"/>
        <v>#DIV/0!</v>
      </c>
    </row>
    <row r="49" spans="12:13" x14ac:dyDescent="0.2">
      <c r="L49" s="59" t="e">
        <f t="shared" si="0"/>
        <v>#DIV/0!</v>
      </c>
      <c r="M49" s="61" t="e">
        <f t="shared" si="1"/>
        <v>#DIV/0!</v>
      </c>
    </row>
    <row r="50" spans="12:13" x14ac:dyDescent="0.2">
      <c r="L50" s="59" t="e">
        <f t="shared" si="0"/>
        <v>#DIV/0!</v>
      </c>
      <c r="M50" s="61" t="e">
        <f t="shared" si="1"/>
        <v>#DIV/0!</v>
      </c>
    </row>
    <row r="51" spans="12:13" x14ac:dyDescent="0.2">
      <c r="L51" s="59" t="e">
        <f t="shared" si="0"/>
        <v>#DIV/0!</v>
      </c>
      <c r="M51" s="61" t="e">
        <f t="shared" si="1"/>
        <v>#DIV/0!</v>
      </c>
    </row>
    <row r="52" spans="12:13" x14ac:dyDescent="0.2">
      <c r="L52" s="59" t="e">
        <f t="shared" si="0"/>
        <v>#DIV/0!</v>
      </c>
      <c r="M52" s="61" t="e">
        <f t="shared" si="1"/>
        <v>#DIV/0!</v>
      </c>
    </row>
    <row r="53" spans="12:13" x14ac:dyDescent="0.2">
      <c r="L53" s="59" t="e">
        <f t="shared" si="0"/>
        <v>#DIV/0!</v>
      </c>
      <c r="M53" s="61" t="e">
        <f t="shared" si="1"/>
        <v>#DIV/0!</v>
      </c>
    </row>
    <row r="54" spans="12:13" x14ac:dyDescent="0.2">
      <c r="L54" s="59" t="e">
        <f t="shared" si="0"/>
        <v>#DIV/0!</v>
      </c>
      <c r="M54" s="61" t="e">
        <f t="shared" si="1"/>
        <v>#DIV/0!</v>
      </c>
    </row>
    <row r="55" spans="12:13" x14ac:dyDescent="0.2">
      <c r="L55" s="59" t="e">
        <f t="shared" si="0"/>
        <v>#DIV/0!</v>
      </c>
      <c r="M55" s="61" t="e">
        <f t="shared" si="1"/>
        <v>#DIV/0!</v>
      </c>
    </row>
    <row r="56" spans="12:13" x14ac:dyDescent="0.2">
      <c r="L56" s="59" t="e">
        <f t="shared" si="0"/>
        <v>#DIV/0!</v>
      </c>
      <c r="M56" s="61" t="e">
        <f t="shared" si="1"/>
        <v>#DIV/0!</v>
      </c>
    </row>
    <row r="57" spans="12:13" x14ac:dyDescent="0.2">
      <c r="L57" s="59" t="e">
        <f t="shared" si="0"/>
        <v>#DIV/0!</v>
      </c>
      <c r="M57" s="61" t="e">
        <f t="shared" si="1"/>
        <v>#DIV/0!</v>
      </c>
    </row>
    <row r="58" spans="12:13" x14ac:dyDescent="0.2">
      <c r="L58" s="59" t="e">
        <f t="shared" si="0"/>
        <v>#DIV/0!</v>
      </c>
      <c r="M58" s="61" t="e">
        <f t="shared" si="1"/>
        <v>#DIV/0!</v>
      </c>
    </row>
    <row r="59" spans="12:13" x14ac:dyDescent="0.2">
      <c r="L59" s="59" t="e">
        <f t="shared" si="0"/>
        <v>#DIV/0!</v>
      </c>
      <c r="M59" s="61" t="e">
        <f t="shared" si="1"/>
        <v>#DIV/0!</v>
      </c>
    </row>
    <row r="60" spans="12:13" x14ac:dyDescent="0.2">
      <c r="L60" s="59" t="e">
        <f t="shared" si="0"/>
        <v>#DIV/0!</v>
      </c>
      <c r="M60" s="61" t="e">
        <f t="shared" si="1"/>
        <v>#DIV/0!</v>
      </c>
    </row>
    <row r="61" spans="12:13" x14ac:dyDescent="0.2">
      <c r="L61" s="59" t="e">
        <f t="shared" si="0"/>
        <v>#DIV/0!</v>
      </c>
      <c r="M61" s="61" t="e">
        <f t="shared" si="1"/>
        <v>#DIV/0!</v>
      </c>
    </row>
    <row r="62" spans="12:13" x14ac:dyDescent="0.2">
      <c r="L62" s="59" t="e">
        <f t="shared" si="0"/>
        <v>#DIV/0!</v>
      </c>
      <c r="M62" s="61" t="e">
        <f t="shared" si="1"/>
        <v>#DIV/0!</v>
      </c>
    </row>
  </sheetData>
  <mergeCells count="6">
    <mergeCell ref="L1:M1"/>
    <mergeCell ref="B1:C1"/>
    <mergeCell ref="D1:E1"/>
    <mergeCell ref="F1:K1"/>
    <mergeCell ref="F2:H2"/>
    <mergeCell ref="I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10" workbookViewId="0">
      <selection activeCell="C39" sqref="C39"/>
    </sheetView>
  </sheetViews>
  <sheetFormatPr defaultRowHeight="12.75" x14ac:dyDescent="0.2"/>
  <cols>
    <col min="1" max="1" width="4.140625" style="95" customWidth="1"/>
    <col min="2" max="2" width="21.140625" style="95" customWidth="1"/>
    <col min="3" max="3" width="9.5703125" style="95" customWidth="1"/>
    <col min="4" max="4" width="8" style="95" customWidth="1"/>
    <col min="5" max="5" width="9.5703125" style="95" customWidth="1"/>
    <col min="6" max="6" width="11.28515625" style="95" bestFit="1" customWidth="1"/>
    <col min="7" max="7" width="10" style="95" bestFit="1" customWidth="1"/>
    <col min="8" max="8" width="11.28515625" style="95" bestFit="1" customWidth="1"/>
    <col min="9" max="9" width="10" style="95" bestFit="1" customWidth="1"/>
    <col min="10" max="10" width="11.28515625" style="95" bestFit="1" customWidth="1"/>
    <col min="11" max="11" width="10" style="95" bestFit="1" customWidth="1"/>
    <col min="12" max="12" width="11.28515625" style="95" bestFit="1" customWidth="1"/>
    <col min="13" max="13" width="10" style="95" bestFit="1" customWidth="1"/>
    <col min="14" max="14" width="9.140625" style="95"/>
    <col min="15" max="21" width="9.140625" style="150"/>
    <col min="22" max="16384" width="9.140625" style="95"/>
  </cols>
  <sheetData>
    <row r="1" spans="1:18" ht="13.5" thickBot="1" x14ac:dyDescent="0.25">
      <c r="C1" s="100"/>
      <c r="F1" s="215" t="s">
        <v>271</v>
      </c>
      <c r="G1" s="216"/>
      <c r="H1" s="217" t="s">
        <v>276</v>
      </c>
      <c r="I1" s="216"/>
      <c r="J1" s="217" t="s">
        <v>271</v>
      </c>
      <c r="K1" s="216"/>
      <c r="L1" s="217" t="s">
        <v>276</v>
      </c>
      <c r="M1" s="216"/>
    </row>
    <row r="2" spans="1:18" ht="38.25" x14ac:dyDescent="0.2">
      <c r="A2" s="113" t="s">
        <v>336</v>
      </c>
      <c r="B2" s="114" t="s">
        <v>0</v>
      </c>
      <c r="C2" s="115" t="s">
        <v>46</v>
      </c>
      <c r="D2" s="112" t="s">
        <v>41</v>
      </c>
      <c r="E2" s="116" t="s">
        <v>338</v>
      </c>
      <c r="F2" s="103" t="s">
        <v>272</v>
      </c>
      <c r="G2" s="104" t="s">
        <v>273</v>
      </c>
      <c r="H2" s="105" t="s">
        <v>274</v>
      </c>
      <c r="I2" s="106" t="s">
        <v>275</v>
      </c>
      <c r="J2" s="103" t="s">
        <v>277</v>
      </c>
      <c r="K2" s="104" t="s">
        <v>278</v>
      </c>
      <c r="L2" s="105" t="s">
        <v>277</v>
      </c>
      <c r="M2" s="106" t="s">
        <v>278</v>
      </c>
    </row>
    <row r="3" spans="1:18" ht="24" x14ac:dyDescent="0.2">
      <c r="A3" s="98">
        <v>64</v>
      </c>
      <c r="B3" s="108" t="s">
        <v>120</v>
      </c>
      <c r="C3" s="101">
        <v>41865</v>
      </c>
      <c r="D3" s="96" t="s">
        <v>42</v>
      </c>
      <c r="E3" s="117"/>
      <c r="F3" s="118"/>
      <c r="G3" s="119"/>
      <c r="H3" s="118"/>
      <c r="I3" s="119"/>
      <c r="J3" s="118"/>
      <c r="K3" s="119"/>
      <c r="L3" s="118"/>
      <c r="M3" s="119"/>
      <c r="O3" s="19"/>
      <c r="P3" s="79"/>
      <c r="Q3" s="19"/>
      <c r="R3" s="79"/>
    </row>
    <row r="4" spans="1:18" ht="24" x14ac:dyDescent="0.2">
      <c r="A4" s="97">
        <v>65</v>
      </c>
      <c r="B4" s="108" t="s">
        <v>125</v>
      </c>
      <c r="C4" s="101">
        <v>41865</v>
      </c>
      <c r="D4" s="96" t="s">
        <v>44</v>
      </c>
      <c r="E4" s="117"/>
      <c r="F4" s="118"/>
      <c r="G4" s="119"/>
      <c r="H4" s="118"/>
      <c r="I4" s="119"/>
      <c r="J4" s="118"/>
      <c r="K4" s="119"/>
      <c r="L4" s="118"/>
      <c r="M4" s="119"/>
      <c r="O4" s="19"/>
      <c r="P4" s="79"/>
      <c r="Q4" s="19"/>
      <c r="R4" s="79"/>
    </row>
    <row r="5" spans="1:18" ht="24" x14ac:dyDescent="0.2">
      <c r="A5" s="98">
        <v>66</v>
      </c>
      <c r="B5" s="108" t="s">
        <v>124</v>
      </c>
      <c r="C5" s="101">
        <v>41865</v>
      </c>
      <c r="D5" s="96" t="s">
        <v>43</v>
      </c>
      <c r="E5" s="117"/>
      <c r="F5" s="118"/>
      <c r="G5" s="119"/>
      <c r="H5" s="118"/>
      <c r="I5" s="119"/>
      <c r="J5" s="118"/>
      <c r="K5" s="119"/>
      <c r="L5" s="118"/>
      <c r="M5" s="119"/>
      <c r="O5" s="19"/>
      <c r="P5" s="19"/>
      <c r="Q5" s="19"/>
      <c r="R5" s="19"/>
    </row>
    <row r="6" spans="1:18" x14ac:dyDescent="0.2">
      <c r="A6" s="97">
        <v>67</v>
      </c>
      <c r="B6" s="108" t="s">
        <v>263</v>
      </c>
      <c r="C6" s="101">
        <v>41865</v>
      </c>
      <c r="D6" s="96" t="s">
        <v>48</v>
      </c>
      <c r="E6" s="117"/>
      <c r="F6" s="118"/>
      <c r="G6" s="119"/>
      <c r="H6" s="118"/>
      <c r="I6" s="119"/>
      <c r="J6" s="118"/>
      <c r="K6" s="119"/>
      <c r="L6" s="118"/>
      <c r="M6" s="119"/>
      <c r="O6" s="19"/>
      <c r="P6" s="19"/>
      <c r="Q6" s="19"/>
      <c r="R6" s="19"/>
    </row>
    <row r="7" spans="1:18" x14ac:dyDescent="0.2">
      <c r="A7" s="98">
        <v>68</v>
      </c>
      <c r="B7" s="108" t="s">
        <v>264</v>
      </c>
      <c r="C7" s="101">
        <v>41865</v>
      </c>
      <c r="D7" s="96" t="s">
        <v>49</v>
      </c>
      <c r="E7" s="117"/>
      <c r="F7" s="118"/>
      <c r="G7" s="119"/>
      <c r="H7" s="118"/>
      <c r="I7" s="119"/>
      <c r="J7" s="118"/>
      <c r="K7" s="119"/>
      <c r="L7" s="118"/>
      <c r="M7" s="119"/>
      <c r="O7" s="19"/>
      <c r="P7" s="19"/>
      <c r="Q7" s="19"/>
      <c r="R7" s="19"/>
    </row>
    <row r="8" spans="1:18" ht="24" x14ac:dyDescent="0.2">
      <c r="A8" s="97">
        <v>77</v>
      </c>
      <c r="B8" s="108" t="s">
        <v>202</v>
      </c>
      <c r="C8" s="101">
        <v>41869</v>
      </c>
      <c r="D8" s="96" t="s">
        <v>42</v>
      </c>
      <c r="E8" s="117"/>
      <c r="F8" s="118"/>
      <c r="G8" s="119"/>
      <c r="H8" s="118"/>
      <c r="I8" s="119"/>
      <c r="J8" s="118"/>
      <c r="K8" s="119"/>
      <c r="L8" s="118"/>
      <c r="M8" s="119"/>
    </row>
    <row r="9" spans="1:18" x14ac:dyDescent="0.2">
      <c r="A9" s="98">
        <v>78</v>
      </c>
      <c r="B9" s="108" t="s">
        <v>203</v>
      </c>
      <c r="C9" s="101">
        <v>41869</v>
      </c>
      <c r="D9" s="96" t="s">
        <v>43</v>
      </c>
      <c r="E9" s="117"/>
      <c r="F9" s="118"/>
      <c r="G9" s="119"/>
      <c r="H9" s="118"/>
      <c r="I9" s="119"/>
      <c r="J9" s="118"/>
      <c r="K9" s="119"/>
      <c r="L9" s="118"/>
      <c r="M9" s="119"/>
    </row>
    <row r="10" spans="1:18" x14ac:dyDescent="0.2">
      <c r="A10" s="97">
        <v>79</v>
      </c>
      <c r="B10" s="108" t="s">
        <v>177</v>
      </c>
      <c r="C10" s="101">
        <v>41869</v>
      </c>
      <c r="D10" s="96" t="s">
        <v>48</v>
      </c>
      <c r="E10" s="117"/>
      <c r="F10" s="118"/>
      <c r="G10" s="119"/>
      <c r="H10" s="118"/>
      <c r="I10" s="119"/>
      <c r="J10" s="118"/>
      <c r="K10" s="119"/>
      <c r="L10" s="118"/>
      <c r="M10" s="119"/>
    </row>
    <row r="11" spans="1:18" x14ac:dyDescent="0.2">
      <c r="A11" s="98">
        <v>80</v>
      </c>
      <c r="B11" s="108" t="s">
        <v>178</v>
      </c>
      <c r="C11" s="101">
        <v>41869</v>
      </c>
      <c r="D11" s="96" t="s">
        <v>49</v>
      </c>
      <c r="E11" s="117"/>
      <c r="F11" s="118"/>
      <c r="G11" s="119"/>
      <c r="H11" s="118"/>
      <c r="I11" s="119"/>
      <c r="J11" s="118"/>
      <c r="K11" s="119"/>
      <c r="L11" s="118"/>
      <c r="M11" s="119"/>
    </row>
    <row r="12" spans="1:18" x14ac:dyDescent="0.2">
      <c r="A12" s="97">
        <v>81</v>
      </c>
      <c r="B12" s="108" t="s">
        <v>180</v>
      </c>
      <c r="C12" s="101">
        <v>41869</v>
      </c>
      <c r="D12" s="96" t="s">
        <v>44</v>
      </c>
      <c r="E12" s="117"/>
      <c r="F12" s="118"/>
      <c r="G12" s="119"/>
      <c r="H12" s="118"/>
      <c r="I12" s="119"/>
      <c r="J12" s="118"/>
      <c r="K12" s="119"/>
      <c r="L12" s="118"/>
      <c r="M12" s="119"/>
    </row>
    <row r="13" spans="1:18" ht="24" x14ac:dyDescent="0.2">
      <c r="A13" s="98">
        <v>82</v>
      </c>
      <c r="B13" s="108" t="s">
        <v>208</v>
      </c>
      <c r="C13" s="101">
        <v>41869</v>
      </c>
      <c r="D13" s="96" t="s">
        <v>42</v>
      </c>
      <c r="E13" s="117"/>
      <c r="F13" s="118"/>
      <c r="G13" s="119"/>
      <c r="H13" s="118"/>
      <c r="I13" s="119"/>
      <c r="J13" s="118"/>
      <c r="K13" s="119"/>
      <c r="L13" s="118"/>
      <c r="M13" s="119"/>
    </row>
    <row r="14" spans="1:18" ht="24" x14ac:dyDescent="0.2">
      <c r="A14" s="97">
        <v>83</v>
      </c>
      <c r="B14" s="108" t="s">
        <v>210</v>
      </c>
      <c r="C14" s="101">
        <v>41869</v>
      </c>
      <c r="D14" s="96" t="s">
        <v>49</v>
      </c>
      <c r="E14" s="117"/>
      <c r="F14" s="118"/>
      <c r="G14" s="119"/>
      <c r="H14" s="118"/>
      <c r="I14" s="119"/>
      <c r="J14" s="118"/>
      <c r="K14" s="119"/>
      <c r="L14" s="118"/>
      <c r="M14" s="119"/>
    </row>
    <row r="15" spans="1:18" ht="24" x14ac:dyDescent="0.2">
      <c r="A15" s="98">
        <v>84</v>
      </c>
      <c r="B15" s="108" t="s">
        <v>209</v>
      </c>
      <c r="C15" s="101">
        <v>41869</v>
      </c>
      <c r="D15" s="96" t="s">
        <v>48</v>
      </c>
      <c r="E15" s="117"/>
      <c r="F15" s="118"/>
      <c r="G15" s="119"/>
      <c r="H15" s="118"/>
      <c r="I15" s="119"/>
      <c r="J15" s="118"/>
      <c r="K15" s="119"/>
      <c r="L15" s="118"/>
      <c r="M15" s="119"/>
    </row>
    <row r="16" spans="1:18" x14ac:dyDescent="0.2">
      <c r="A16" s="97">
        <v>85</v>
      </c>
      <c r="B16" s="108" t="s">
        <v>197</v>
      </c>
      <c r="C16" s="101">
        <v>41869</v>
      </c>
      <c r="D16" s="96" t="s">
        <v>42</v>
      </c>
      <c r="E16" s="117"/>
      <c r="F16" s="118"/>
      <c r="G16" s="119"/>
      <c r="H16" s="118"/>
      <c r="I16" s="119"/>
      <c r="J16" s="118"/>
      <c r="K16" s="119"/>
      <c r="L16" s="118"/>
      <c r="M16" s="119"/>
    </row>
    <row r="17" spans="1:13" x14ac:dyDescent="0.2">
      <c r="A17" s="98">
        <v>86</v>
      </c>
      <c r="B17" s="108" t="s">
        <v>198</v>
      </c>
      <c r="C17" s="101">
        <v>41869</v>
      </c>
      <c r="D17" s="96" t="s">
        <v>48</v>
      </c>
      <c r="E17" s="117"/>
      <c r="F17" s="118"/>
      <c r="G17" s="119"/>
      <c r="H17" s="118"/>
      <c r="I17" s="119"/>
      <c r="J17" s="118"/>
      <c r="K17" s="119"/>
      <c r="L17" s="118"/>
      <c r="M17" s="119"/>
    </row>
    <row r="18" spans="1:13" x14ac:dyDescent="0.2">
      <c r="A18" s="97">
        <v>87</v>
      </c>
      <c r="B18" s="108" t="s">
        <v>199</v>
      </c>
      <c r="C18" s="101">
        <v>41869</v>
      </c>
      <c r="D18" s="96" t="s">
        <v>49</v>
      </c>
      <c r="E18" s="117"/>
      <c r="F18" s="118"/>
      <c r="G18" s="119"/>
      <c r="H18" s="118"/>
      <c r="I18" s="119"/>
      <c r="J18" s="118"/>
      <c r="K18" s="119"/>
      <c r="L18" s="118"/>
      <c r="M18" s="119"/>
    </row>
    <row r="19" spans="1:13" x14ac:dyDescent="0.2">
      <c r="A19" s="98">
        <v>88</v>
      </c>
      <c r="B19" s="108" t="s">
        <v>200</v>
      </c>
      <c r="C19" s="101">
        <v>41869</v>
      </c>
      <c r="D19" s="96" t="s">
        <v>43</v>
      </c>
      <c r="E19" s="117"/>
      <c r="F19" s="118"/>
      <c r="G19" s="119"/>
      <c r="H19" s="118"/>
      <c r="I19" s="119"/>
      <c r="J19" s="118"/>
      <c r="K19" s="119"/>
      <c r="L19" s="118"/>
      <c r="M19" s="119"/>
    </row>
    <row r="20" spans="1:13" x14ac:dyDescent="0.2">
      <c r="A20" s="97">
        <v>89</v>
      </c>
      <c r="B20" s="108" t="s">
        <v>201</v>
      </c>
      <c r="C20" s="101">
        <v>41869</v>
      </c>
      <c r="D20" s="96" t="s">
        <v>44</v>
      </c>
      <c r="E20" s="117"/>
      <c r="F20" s="118"/>
      <c r="G20" s="119"/>
      <c r="H20" s="118"/>
      <c r="I20" s="119"/>
      <c r="J20" s="118"/>
      <c r="K20" s="119"/>
      <c r="L20" s="118"/>
      <c r="M20" s="119"/>
    </row>
    <row r="21" spans="1:13" ht="24" x14ac:dyDescent="0.2">
      <c r="A21" s="97">
        <v>119</v>
      </c>
      <c r="B21" s="108" t="s">
        <v>224</v>
      </c>
      <c r="C21" s="101">
        <v>41878</v>
      </c>
      <c r="D21" s="96" t="s">
        <v>48</v>
      </c>
      <c r="E21" s="117"/>
      <c r="F21" s="118"/>
      <c r="G21" s="119"/>
      <c r="H21" s="118"/>
      <c r="I21" s="119"/>
      <c r="J21" s="118"/>
      <c r="K21" s="119"/>
      <c r="L21" s="118"/>
      <c r="M21" s="119"/>
    </row>
    <row r="22" spans="1:13" ht="24" x14ac:dyDescent="0.2">
      <c r="A22" s="98">
        <v>120</v>
      </c>
      <c r="B22" s="108" t="s">
        <v>223</v>
      </c>
      <c r="C22" s="101">
        <v>41878</v>
      </c>
      <c r="D22" s="96" t="s">
        <v>42</v>
      </c>
      <c r="E22" s="117"/>
      <c r="F22" s="118"/>
      <c r="G22" s="119"/>
      <c r="H22" s="118"/>
      <c r="I22" s="119"/>
      <c r="J22" s="118"/>
      <c r="K22" s="119"/>
      <c r="L22" s="118"/>
      <c r="M22" s="119"/>
    </row>
    <row r="23" spans="1:13" x14ac:dyDescent="0.2">
      <c r="A23" s="97">
        <v>123</v>
      </c>
      <c r="B23" s="108" t="s">
        <v>190</v>
      </c>
      <c r="C23" s="101">
        <v>41878</v>
      </c>
      <c r="D23" s="96" t="s">
        <v>49</v>
      </c>
      <c r="E23" s="117"/>
      <c r="F23" s="118"/>
      <c r="G23" s="119"/>
      <c r="H23" s="118"/>
      <c r="I23" s="119"/>
      <c r="J23" s="118"/>
      <c r="K23" s="119"/>
      <c r="L23" s="118"/>
      <c r="M23" s="119"/>
    </row>
    <row r="24" spans="1:13" ht="24" x14ac:dyDescent="0.2">
      <c r="A24" s="97">
        <v>129</v>
      </c>
      <c r="B24" s="108" t="s">
        <v>231</v>
      </c>
      <c r="C24" s="101">
        <v>41892</v>
      </c>
      <c r="D24" s="96" t="s">
        <v>42</v>
      </c>
      <c r="E24" s="117"/>
      <c r="F24" s="118"/>
      <c r="G24" s="119"/>
      <c r="H24" s="118"/>
      <c r="I24" s="119"/>
      <c r="J24" s="118"/>
      <c r="K24" s="119"/>
      <c r="L24" s="118"/>
      <c r="M24" s="119"/>
    </row>
    <row r="25" spans="1:13" ht="24" x14ac:dyDescent="0.2">
      <c r="A25" s="98">
        <v>130</v>
      </c>
      <c r="B25" s="108" t="s">
        <v>234</v>
      </c>
      <c r="C25" s="101">
        <v>41892</v>
      </c>
      <c r="D25" s="96" t="s">
        <v>43</v>
      </c>
      <c r="E25" s="117"/>
      <c r="F25" s="118"/>
      <c r="G25" s="119"/>
      <c r="H25" s="118"/>
      <c r="I25" s="119"/>
      <c r="J25" s="118"/>
      <c r="K25" s="119"/>
      <c r="L25" s="118"/>
      <c r="M25" s="119"/>
    </row>
    <row r="26" spans="1:13" ht="24" x14ac:dyDescent="0.2">
      <c r="A26" s="97">
        <v>131</v>
      </c>
      <c r="B26" s="108" t="s">
        <v>235</v>
      </c>
      <c r="C26" s="101">
        <v>41892</v>
      </c>
      <c r="D26" s="96" t="s">
        <v>44</v>
      </c>
      <c r="E26" s="117"/>
      <c r="F26" s="118"/>
      <c r="G26" s="119"/>
      <c r="H26" s="118"/>
      <c r="I26" s="119"/>
      <c r="J26" s="118"/>
      <c r="K26" s="119"/>
      <c r="L26" s="118"/>
      <c r="M26" s="119"/>
    </row>
    <row r="27" spans="1:13" ht="24" x14ac:dyDescent="0.2">
      <c r="A27" s="97">
        <v>136</v>
      </c>
      <c r="B27" s="108" t="s">
        <v>314</v>
      </c>
      <c r="C27" s="101">
        <v>41912</v>
      </c>
      <c r="D27" s="96" t="s">
        <v>57</v>
      </c>
      <c r="E27" s="117"/>
      <c r="F27" s="118"/>
      <c r="G27" s="119"/>
      <c r="H27" s="118"/>
      <c r="I27" s="119"/>
      <c r="J27" s="118"/>
      <c r="K27" s="119"/>
      <c r="L27" s="118"/>
      <c r="M27" s="119"/>
    </row>
    <row r="28" spans="1:13" ht="24" x14ac:dyDescent="0.2">
      <c r="A28" s="97">
        <v>141</v>
      </c>
      <c r="B28" s="108" t="s">
        <v>314</v>
      </c>
      <c r="C28" s="101">
        <v>41820</v>
      </c>
      <c r="D28" s="96" t="s">
        <v>57</v>
      </c>
      <c r="E28" s="117"/>
      <c r="F28" s="118"/>
      <c r="G28" s="119"/>
      <c r="H28" s="118"/>
      <c r="I28" s="119"/>
      <c r="J28" s="118"/>
      <c r="K28" s="119"/>
      <c r="L28" s="118"/>
      <c r="M28" s="119"/>
    </row>
    <row r="29" spans="1:13" ht="24" x14ac:dyDescent="0.2">
      <c r="A29" s="97">
        <v>142</v>
      </c>
      <c r="B29" s="108" t="s">
        <v>314</v>
      </c>
      <c r="C29" s="101">
        <v>41827</v>
      </c>
      <c r="D29" s="96" t="s">
        <v>57</v>
      </c>
      <c r="E29" s="117"/>
      <c r="F29" s="118"/>
      <c r="G29" s="119"/>
      <c r="H29" s="118"/>
      <c r="I29" s="119"/>
      <c r="J29" s="118"/>
      <c r="K29" s="119"/>
      <c r="L29" s="118"/>
      <c r="M29" s="119"/>
    </row>
    <row r="30" spans="1:13" ht="24" x14ac:dyDescent="0.2">
      <c r="A30" s="97">
        <v>143</v>
      </c>
      <c r="B30" s="125" t="s">
        <v>314</v>
      </c>
      <c r="C30" s="101">
        <v>41827</v>
      </c>
      <c r="D30" s="96" t="s">
        <v>57</v>
      </c>
      <c r="E30" s="117"/>
      <c r="F30" s="118"/>
      <c r="G30" s="119"/>
      <c r="H30" s="118"/>
      <c r="I30" s="119"/>
      <c r="J30" s="118"/>
      <c r="K30" s="119"/>
      <c r="L30" s="118"/>
      <c r="M30" s="119"/>
    </row>
    <row r="31" spans="1:13" x14ac:dyDescent="0.2">
      <c r="A31" s="98"/>
      <c r="B31" s="108" t="s">
        <v>339</v>
      </c>
      <c r="C31" s="127"/>
      <c r="D31" s="128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1:13" x14ac:dyDescent="0.2">
      <c r="A32" s="25">
        <v>95</v>
      </c>
      <c r="B32" s="25" t="s">
        <v>216</v>
      </c>
      <c r="C32" s="126">
        <v>41871</v>
      </c>
      <c r="D32" s="25" t="s">
        <v>48</v>
      </c>
      <c r="E32" s="102"/>
      <c r="F32" s="102"/>
      <c r="G32" s="102"/>
      <c r="H32" s="102"/>
      <c r="I32" s="102"/>
      <c r="J32" s="102"/>
      <c r="K32" s="102"/>
      <c r="L32" s="102"/>
      <c r="M32" s="102"/>
    </row>
    <row r="33" spans="1:21" x14ac:dyDescent="0.2">
      <c r="A33" s="25">
        <v>96</v>
      </c>
      <c r="B33" s="25" t="s">
        <v>218</v>
      </c>
      <c r="C33" s="126">
        <v>41871</v>
      </c>
      <c r="D33" s="25" t="s">
        <v>44</v>
      </c>
      <c r="E33" s="102"/>
      <c r="F33" s="102"/>
      <c r="G33" s="102"/>
      <c r="H33" s="102"/>
      <c r="I33" s="102"/>
      <c r="J33" s="102"/>
      <c r="K33" s="102"/>
      <c r="L33" s="102"/>
      <c r="M33" s="102"/>
    </row>
    <row r="34" spans="1:21" x14ac:dyDescent="0.2">
      <c r="A34" s="25">
        <v>97</v>
      </c>
      <c r="B34" s="25" t="s">
        <v>217</v>
      </c>
      <c r="C34" s="126">
        <v>41871</v>
      </c>
      <c r="D34" s="25" t="s">
        <v>43</v>
      </c>
      <c r="E34" s="102"/>
      <c r="F34" s="102"/>
      <c r="G34" s="102"/>
      <c r="H34" s="102"/>
      <c r="I34" s="102"/>
      <c r="J34" s="102"/>
      <c r="K34" s="102"/>
      <c r="L34" s="102"/>
      <c r="M34" s="102"/>
    </row>
    <row r="35" spans="1:21" x14ac:dyDescent="0.2">
      <c r="A35" s="25">
        <v>98</v>
      </c>
      <c r="B35" s="25" t="s">
        <v>181</v>
      </c>
      <c r="C35" s="126">
        <v>41871</v>
      </c>
      <c r="D35" s="25" t="s">
        <v>42</v>
      </c>
      <c r="E35" s="102"/>
      <c r="F35" s="102"/>
      <c r="G35" s="102"/>
      <c r="H35" s="102"/>
      <c r="I35" s="102"/>
      <c r="J35" s="102"/>
      <c r="K35" s="102"/>
      <c r="L35" s="102"/>
      <c r="M35" s="102"/>
    </row>
    <row r="36" spans="1:21" x14ac:dyDescent="0.2">
      <c r="A36" s="25">
        <v>99</v>
      </c>
      <c r="B36" s="25" t="s">
        <v>182</v>
      </c>
      <c r="C36" s="126">
        <v>41871</v>
      </c>
      <c r="D36" s="25" t="s">
        <v>49</v>
      </c>
      <c r="E36" s="102"/>
      <c r="F36" s="102"/>
      <c r="G36" s="102"/>
      <c r="H36" s="102"/>
      <c r="I36" s="102"/>
      <c r="J36" s="102"/>
      <c r="K36" s="102"/>
      <c r="L36" s="102"/>
      <c r="M36" s="102"/>
    </row>
    <row r="37" spans="1:21" s="12" customFormat="1" x14ac:dyDescent="0.2">
      <c r="A37" s="102"/>
      <c r="B37" s="102" t="s">
        <v>339</v>
      </c>
      <c r="C37" s="129"/>
      <c r="D37" s="129"/>
      <c r="E37" s="102"/>
      <c r="F37" s="102"/>
      <c r="G37" s="102"/>
      <c r="H37" s="102"/>
      <c r="I37" s="102"/>
      <c r="J37" s="102"/>
      <c r="K37" s="102"/>
      <c r="L37" s="102"/>
      <c r="M37" s="102"/>
      <c r="O37" s="19"/>
      <c r="P37" s="19"/>
      <c r="Q37" s="19"/>
      <c r="R37" s="19"/>
      <c r="S37" s="19"/>
      <c r="T37" s="19"/>
      <c r="U37" s="19"/>
    </row>
    <row r="38" spans="1:21" s="12" customFormat="1" x14ac:dyDescent="0.2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O38" s="19"/>
      <c r="P38" s="19"/>
      <c r="Q38" s="19"/>
      <c r="R38" s="19"/>
      <c r="S38" s="19"/>
      <c r="T38" s="19"/>
      <c r="U38" s="19"/>
    </row>
    <row r="39" spans="1:21" s="12" customFormat="1" x14ac:dyDescent="0.2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O39" s="19"/>
      <c r="P39" s="19"/>
      <c r="Q39" s="19"/>
      <c r="R39" s="19"/>
      <c r="S39" s="19"/>
      <c r="T39" s="19"/>
      <c r="U39" s="19"/>
    </row>
    <row r="40" spans="1:21" s="12" customFormat="1" x14ac:dyDescent="0.2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O40" s="19"/>
      <c r="P40" s="19"/>
      <c r="Q40" s="19"/>
      <c r="R40" s="19"/>
      <c r="S40" s="19"/>
      <c r="T40" s="19"/>
      <c r="U40" s="19"/>
    </row>
    <row r="41" spans="1:21" ht="24" customHeight="1" x14ac:dyDescent="0.2">
      <c r="A41" s="127"/>
      <c r="B41" s="108" t="s">
        <v>339</v>
      </c>
      <c r="C41" s="127"/>
      <c r="D41" s="128"/>
      <c r="E41" s="117"/>
      <c r="F41" s="118"/>
      <c r="G41" s="119"/>
      <c r="H41" s="118"/>
      <c r="I41" s="119"/>
      <c r="J41" s="127"/>
      <c r="K41" s="128"/>
      <c r="L41" s="127"/>
      <c r="M41" s="128"/>
    </row>
    <row r="42" spans="1:21" ht="31.5" customHeight="1" x14ac:dyDescent="0.2">
      <c r="A42" s="97">
        <v>24</v>
      </c>
      <c r="B42" s="109" t="s">
        <v>79</v>
      </c>
      <c r="C42" s="110">
        <v>41855</v>
      </c>
      <c r="D42" s="111" t="s">
        <v>57</v>
      </c>
      <c r="E42" s="117"/>
      <c r="F42" s="118"/>
      <c r="G42" s="119"/>
      <c r="H42" s="118"/>
      <c r="I42" s="119"/>
      <c r="J42" s="118"/>
      <c r="K42" s="119"/>
      <c r="L42" s="118"/>
      <c r="M42" s="119"/>
    </row>
    <row r="43" spans="1:21" ht="31.5" customHeight="1" x14ac:dyDescent="0.2">
      <c r="A43" s="97">
        <v>25</v>
      </c>
      <c r="B43" s="107" t="s">
        <v>79</v>
      </c>
      <c r="C43" s="101">
        <v>41859</v>
      </c>
      <c r="D43" s="99" t="s">
        <v>43</v>
      </c>
      <c r="E43" s="117"/>
      <c r="F43" s="118"/>
      <c r="G43" s="119"/>
      <c r="H43" s="118"/>
      <c r="I43" s="119"/>
      <c r="J43" s="118"/>
      <c r="K43" s="119"/>
      <c r="L43" s="118"/>
      <c r="M43" s="119"/>
    </row>
    <row r="44" spans="1:21" ht="31.5" customHeight="1" x14ac:dyDescent="0.2">
      <c r="A44" s="98">
        <v>26</v>
      </c>
      <c r="B44" s="108" t="s">
        <v>245</v>
      </c>
      <c r="C44" s="101">
        <v>41896</v>
      </c>
      <c r="D44" s="96" t="s">
        <v>42</v>
      </c>
      <c r="E44" s="117"/>
      <c r="F44" s="118"/>
      <c r="G44" s="119"/>
      <c r="H44" s="118"/>
      <c r="I44" s="119"/>
      <c r="J44" s="118"/>
      <c r="K44" s="119"/>
      <c r="L44" s="118"/>
      <c r="M44" s="119"/>
    </row>
    <row r="45" spans="1:21" ht="31.5" customHeight="1" x14ac:dyDescent="0.2">
      <c r="A45" s="97">
        <v>27</v>
      </c>
      <c r="B45" s="108" t="s">
        <v>246</v>
      </c>
      <c r="C45" s="101">
        <v>41896</v>
      </c>
      <c r="D45" s="96" t="s">
        <v>48</v>
      </c>
      <c r="E45" s="117"/>
      <c r="F45" s="118"/>
      <c r="G45" s="119"/>
      <c r="H45" s="118"/>
      <c r="I45" s="119"/>
      <c r="J45" s="118"/>
      <c r="K45" s="119"/>
      <c r="L45" s="118"/>
      <c r="M45" s="119"/>
    </row>
    <row r="46" spans="1:21" ht="31.5" customHeight="1" x14ac:dyDescent="0.2">
      <c r="A46" s="98">
        <v>28</v>
      </c>
      <c r="B46" s="108" t="s">
        <v>247</v>
      </c>
      <c r="C46" s="101">
        <v>41896</v>
      </c>
      <c r="D46" s="96" t="s">
        <v>49</v>
      </c>
      <c r="E46" s="117"/>
      <c r="F46" s="118"/>
      <c r="G46" s="119"/>
      <c r="H46" s="118"/>
      <c r="I46" s="119"/>
      <c r="J46" s="118"/>
      <c r="K46" s="119"/>
      <c r="L46" s="118"/>
      <c r="M46" s="119"/>
    </row>
    <row r="47" spans="1:21" ht="24" customHeight="1" x14ac:dyDescent="0.2">
      <c r="A47" s="127"/>
      <c r="B47" s="108" t="s">
        <v>339</v>
      </c>
      <c r="C47" s="127"/>
      <c r="D47" s="128"/>
      <c r="E47" s="117"/>
      <c r="F47" s="118"/>
      <c r="G47" s="119"/>
      <c r="H47" s="118"/>
      <c r="I47" s="119"/>
      <c r="J47" s="127"/>
      <c r="K47" s="128"/>
      <c r="L47" s="127"/>
      <c r="M47" s="128"/>
    </row>
    <row r="48" spans="1:21" ht="31.5" customHeight="1" x14ac:dyDescent="0.2">
      <c r="A48" s="97">
        <v>29</v>
      </c>
      <c r="B48" s="108" t="s">
        <v>248</v>
      </c>
      <c r="C48" s="101">
        <v>41896</v>
      </c>
      <c r="D48" s="96" t="s">
        <v>43</v>
      </c>
      <c r="E48" s="117"/>
      <c r="F48" s="118"/>
      <c r="G48" s="119"/>
      <c r="H48" s="118"/>
      <c r="I48" s="119"/>
      <c r="J48" s="118"/>
      <c r="K48" s="119"/>
      <c r="L48" s="118"/>
      <c r="M48" s="119"/>
    </row>
    <row r="49" spans="1:13" ht="31.5" customHeight="1" x14ac:dyDescent="0.2">
      <c r="A49" s="98">
        <v>30</v>
      </c>
      <c r="B49" s="108" t="s">
        <v>249</v>
      </c>
      <c r="C49" s="101">
        <v>41896</v>
      </c>
      <c r="D49" s="96" t="s">
        <v>44</v>
      </c>
      <c r="E49" s="117"/>
      <c r="F49" s="118"/>
      <c r="G49" s="119"/>
      <c r="H49" s="118"/>
      <c r="I49" s="119"/>
      <c r="J49" s="118"/>
      <c r="K49" s="119"/>
      <c r="L49" s="118"/>
      <c r="M49" s="119"/>
    </row>
    <row r="50" spans="1:13" ht="31.5" customHeight="1" x14ac:dyDescent="0.2">
      <c r="A50" s="97">
        <v>31</v>
      </c>
      <c r="B50" s="107" t="s">
        <v>84</v>
      </c>
      <c r="C50" s="101">
        <v>41855</v>
      </c>
      <c r="D50" s="99" t="s">
        <v>57</v>
      </c>
      <c r="E50" s="117"/>
      <c r="F50" s="118"/>
      <c r="G50" s="119"/>
      <c r="H50" s="118"/>
      <c r="I50" s="119"/>
      <c r="J50" s="118"/>
      <c r="K50" s="119"/>
      <c r="L50" s="118"/>
      <c r="M50" s="119"/>
    </row>
    <row r="51" spans="1:13" ht="31.5" customHeight="1" x14ac:dyDescent="0.2">
      <c r="A51" s="98">
        <v>32</v>
      </c>
      <c r="B51" s="107" t="s">
        <v>114</v>
      </c>
      <c r="C51" s="101">
        <v>41859</v>
      </c>
      <c r="D51" s="99" t="s">
        <v>43</v>
      </c>
      <c r="E51" s="117"/>
      <c r="F51" s="118"/>
      <c r="G51" s="119"/>
      <c r="H51" s="118"/>
      <c r="I51" s="119"/>
      <c r="J51" s="118"/>
      <c r="K51" s="119"/>
      <c r="L51" s="118"/>
      <c r="M51" s="119"/>
    </row>
    <row r="52" spans="1:13" ht="31.5" customHeight="1" x14ac:dyDescent="0.2">
      <c r="A52" s="97">
        <v>33</v>
      </c>
      <c r="B52" s="107" t="s">
        <v>84</v>
      </c>
      <c r="C52" s="101">
        <v>41885</v>
      </c>
      <c r="D52" s="99" t="s">
        <v>57</v>
      </c>
      <c r="E52" s="117"/>
      <c r="F52" s="118"/>
      <c r="G52" s="119"/>
      <c r="H52" s="118"/>
      <c r="I52" s="119"/>
      <c r="J52" s="118"/>
      <c r="K52" s="119"/>
      <c r="L52" s="118"/>
      <c r="M52" s="119"/>
    </row>
    <row r="53" spans="1:13" ht="24" customHeight="1" x14ac:dyDescent="0.2">
      <c r="A53" s="127"/>
      <c r="B53" s="108" t="s">
        <v>339</v>
      </c>
      <c r="C53" s="127"/>
      <c r="D53" s="128"/>
      <c r="E53" s="117"/>
      <c r="F53" s="118"/>
      <c r="G53" s="119"/>
      <c r="H53" s="118"/>
      <c r="I53" s="119"/>
      <c r="J53" s="127"/>
      <c r="K53" s="128"/>
      <c r="L53" s="127"/>
      <c r="M53" s="128"/>
    </row>
    <row r="54" spans="1:13" ht="31.5" customHeight="1" x14ac:dyDescent="0.2">
      <c r="A54" s="98">
        <v>46</v>
      </c>
      <c r="B54" s="108" t="s">
        <v>92</v>
      </c>
      <c r="C54" s="101">
        <v>41857</v>
      </c>
      <c r="D54" s="99" t="s">
        <v>48</v>
      </c>
      <c r="E54" s="117"/>
      <c r="F54" s="118"/>
      <c r="G54" s="119"/>
      <c r="H54" s="118"/>
      <c r="I54" s="119"/>
      <c r="J54" s="118"/>
      <c r="K54" s="119"/>
      <c r="L54" s="118"/>
      <c r="M54" s="119"/>
    </row>
    <row r="55" spans="1:13" ht="31.5" customHeight="1" x14ac:dyDescent="0.2">
      <c r="A55" s="97">
        <v>47</v>
      </c>
      <c r="B55" s="107" t="s">
        <v>90</v>
      </c>
      <c r="C55" s="101">
        <v>41857</v>
      </c>
      <c r="D55" s="99" t="s">
        <v>42</v>
      </c>
      <c r="E55" s="117"/>
      <c r="F55" s="118"/>
      <c r="G55" s="119"/>
      <c r="H55" s="118"/>
      <c r="I55" s="119"/>
      <c r="J55" s="118"/>
      <c r="K55" s="119"/>
      <c r="L55" s="118"/>
      <c r="M55" s="119"/>
    </row>
    <row r="56" spans="1:13" ht="31.5" customHeight="1" x14ac:dyDescent="0.2">
      <c r="A56" s="98">
        <v>48</v>
      </c>
      <c r="B56" s="108" t="s">
        <v>94</v>
      </c>
      <c r="C56" s="101">
        <v>41857</v>
      </c>
      <c r="D56" s="96" t="s">
        <v>43</v>
      </c>
      <c r="E56" s="117"/>
      <c r="F56" s="118"/>
      <c r="G56" s="119"/>
      <c r="H56" s="118"/>
      <c r="I56" s="119"/>
      <c r="J56" s="118"/>
      <c r="K56" s="119"/>
      <c r="L56" s="118"/>
      <c r="M56" s="119"/>
    </row>
    <row r="57" spans="1:13" ht="31.5" customHeight="1" x14ac:dyDescent="0.2">
      <c r="A57" s="97">
        <v>49</v>
      </c>
      <c r="B57" s="107" t="s">
        <v>254</v>
      </c>
      <c r="C57" s="101">
        <v>41857</v>
      </c>
      <c r="D57" s="99" t="s">
        <v>49</v>
      </c>
      <c r="E57" s="117"/>
      <c r="F57" s="118"/>
      <c r="G57" s="119"/>
      <c r="H57" s="118"/>
      <c r="I57" s="119"/>
      <c r="J57" s="118"/>
      <c r="K57" s="119"/>
      <c r="L57" s="118"/>
      <c r="M57" s="119"/>
    </row>
    <row r="58" spans="1:13" ht="31.5" customHeight="1" x14ac:dyDescent="0.2">
      <c r="A58" s="98">
        <v>50</v>
      </c>
      <c r="B58" s="107" t="s">
        <v>255</v>
      </c>
      <c r="C58" s="101">
        <v>41857</v>
      </c>
      <c r="D58" s="96" t="s">
        <v>44</v>
      </c>
      <c r="E58" s="117"/>
      <c r="F58" s="118"/>
      <c r="G58" s="119"/>
      <c r="H58" s="118"/>
      <c r="I58" s="119"/>
      <c r="J58" s="118"/>
      <c r="K58" s="119"/>
      <c r="L58" s="118"/>
      <c r="M58" s="119"/>
    </row>
    <row r="59" spans="1:13" ht="24" customHeight="1" x14ac:dyDescent="0.2">
      <c r="A59" s="127"/>
      <c r="B59" s="108" t="s">
        <v>339</v>
      </c>
      <c r="C59" s="127"/>
      <c r="D59" s="128"/>
      <c r="E59" s="117"/>
      <c r="F59" s="118"/>
      <c r="G59" s="119"/>
      <c r="H59" s="118"/>
      <c r="I59" s="119"/>
      <c r="J59" s="127"/>
      <c r="K59" s="128"/>
      <c r="L59" s="127"/>
      <c r="M59" s="128"/>
    </row>
    <row r="60" spans="1:13" ht="31.5" customHeight="1" x14ac:dyDescent="0.2">
      <c r="A60" s="98">
        <v>54</v>
      </c>
      <c r="B60" s="108" t="s">
        <v>116</v>
      </c>
      <c r="C60" s="101">
        <v>41862</v>
      </c>
      <c r="D60" s="96" t="s">
        <v>42</v>
      </c>
      <c r="E60" s="117"/>
      <c r="F60" s="118"/>
      <c r="G60" s="119"/>
      <c r="H60" s="118"/>
      <c r="I60" s="119"/>
      <c r="J60" s="118"/>
      <c r="K60" s="119"/>
      <c r="L60" s="118"/>
      <c r="M60" s="119"/>
    </row>
    <row r="61" spans="1:13" ht="31.5" customHeight="1" x14ac:dyDescent="0.2">
      <c r="A61" s="97">
        <v>55</v>
      </c>
      <c r="B61" s="108" t="s">
        <v>256</v>
      </c>
      <c r="C61" s="101">
        <v>41862</v>
      </c>
      <c r="D61" s="96" t="s">
        <v>43</v>
      </c>
      <c r="E61" s="117"/>
      <c r="F61" s="118"/>
      <c r="G61" s="119"/>
      <c r="H61" s="118"/>
      <c r="I61" s="119"/>
      <c r="J61" s="118"/>
      <c r="K61" s="119"/>
      <c r="L61" s="118"/>
      <c r="M61" s="119"/>
    </row>
    <row r="62" spans="1:13" ht="31.5" customHeight="1" x14ac:dyDescent="0.2">
      <c r="A62" s="98">
        <v>56</v>
      </c>
      <c r="B62" s="108" t="s">
        <v>257</v>
      </c>
      <c r="C62" s="101">
        <v>41862</v>
      </c>
      <c r="D62" s="96" t="s">
        <v>44</v>
      </c>
      <c r="E62" s="117"/>
      <c r="F62" s="118"/>
      <c r="G62" s="119"/>
      <c r="H62" s="118"/>
      <c r="I62" s="119"/>
      <c r="J62" s="118"/>
      <c r="K62" s="119"/>
      <c r="L62" s="118"/>
      <c r="M62" s="119"/>
    </row>
    <row r="63" spans="1:13" ht="31.5" customHeight="1" x14ac:dyDescent="0.2">
      <c r="A63" s="97">
        <v>69</v>
      </c>
      <c r="B63" s="108" t="s">
        <v>128</v>
      </c>
      <c r="C63" s="101">
        <v>41865</v>
      </c>
      <c r="D63" s="96" t="s">
        <v>42</v>
      </c>
      <c r="E63" s="117"/>
      <c r="F63" s="118"/>
      <c r="G63" s="119"/>
      <c r="H63" s="118"/>
      <c r="I63" s="119"/>
      <c r="J63" s="118"/>
      <c r="K63" s="119"/>
      <c r="L63" s="118"/>
      <c r="M63" s="119"/>
    </row>
    <row r="64" spans="1:13" ht="31.5" customHeight="1" x14ac:dyDescent="0.2">
      <c r="A64" s="98">
        <v>70</v>
      </c>
      <c r="B64" s="108" t="s">
        <v>131</v>
      </c>
      <c r="C64" s="101">
        <v>41865</v>
      </c>
      <c r="D64" s="96" t="s">
        <v>42</v>
      </c>
      <c r="E64" s="117"/>
      <c r="F64" s="118"/>
      <c r="G64" s="119"/>
      <c r="H64" s="118"/>
      <c r="I64" s="119"/>
      <c r="J64" s="118"/>
      <c r="K64" s="119"/>
      <c r="L64" s="118"/>
      <c r="M64" s="119"/>
    </row>
    <row r="65" spans="1:13" ht="24" customHeight="1" x14ac:dyDescent="0.2">
      <c r="A65" s="127"/>
      <c r="B65" s="108" t="s">
        <v>339</v>
      </c>
      <c r="C65" s="127"/>
      <c r="D65" s="128"/>
      <c r="E65" s="117"/>
      <c r="F65" s="118"/>
      <c r="G65" s="119"/>
      <c r="H65" s="118"/>
      <c r="I65" s="119"/>
      <c r="J65" s="127"/>
      <c r="K65" s="128"/>
      <c r="L65" s="127"/>
      <c r="M65" s="128"/>
    </row>
    <row r="66" spans="1:13" ht="31.5" customHeight="1" x14ac:dyDescent="0.2">
      <c r="A66" s="97">
        <v>71</v>
      </c>
      <c r="B66" s="108" t="s">
        <v>132</v>
      </c>
      <c r="C66" s="101">
        <v>41865</v>
      </c>
      <c r="D66" s="96" t="s">
        <v>42</v>
      </c>
      <c r="E66" s="117"/>
      <c r="F66" s="118"/>
      <c r="G66" s="119"/>
      <c r="H66" s="118"/>
      <c r="I66" s="119"/>
      <c r="J66" s="118"/>
      <c r="K66" s="119"/>
      <c r="L66" s="118"/>
      <c r="M66" s="119"/>
    </row>
    <row r="67" spans="1:13" ht="31.5" customHeight="1" x14ac:dyDescent="0.2">
      <c r="A67" s="98">
        <v>72</v>
      </c>
      <c r="B67" s="108" t="s">
        <v>265</v>
      </c>
      <c r="C67" s="101">
        <v>41865</v>
      </c>
      <c r="D67" s="96" t="s">
        <v>48</v>
      </c>
      <c r="E67" s="117"/>
      <c r="F67" s="118"/>
      <c r="G67" s="119"/>
      <c r="H67" s="118"/>
      <c r="I67" s="119"/>
      <c r="J67" s="118"/>
      <c r="K67" s="119"/>
      <c r="L67" s="118"/>
      <c r="M67" s="119"/>
    </row>
    <row r="68" spans="1:13" ht="31.5" customHeight="1" x14ac:dyDescent="0.2">
      <c r="A68" s="98">
        <v>124</v>
      </c>
      <c r="B68" s="108" t="s">
        <v>228</v>
      </c>
      <c r="C68" s="101">
        <v>41889</v>
      </c>
      <c r="D68" s="96" t="s">
        <v>42</v>
      </c>
      <c r="E68" s="117"/>
      <c r="F68" s="118"/>
      <c r="G68" s="119"/>
      <c r="H68" s="118"/>
      <c r="I68" s="119"/>
      <c r="J68" s="118"/>
      <c r="K68" s="119"/>
      <c r="L68" s="118"/>
      <c r="M68" s="119"/>
    </row>
    <row r="69" spans="1:13" ht="31.5" customHeight="1" x14ac:dyDescent="0.2">
      <c r="A69" s="97">
        <v>125</v>
      </c>
      <c r="B69" s="108" t="s">
        <v>170</v>
      </c>
      <c r="C69" s="101">
        <v>41889</v>
      </c>
      <c r="D69" s="96" t="s">
        <v>48</v>
      </c>
      <c r="E69" s="117"/>
      <c r="F69" s="118"/>
      <c r="G69" s="119"/>
      <c r="H69" s="118"/>
      <c r="I69" s="119"/>
      <c r="J69" s="118"/>
      <c r="K69" s="119"/>
      <c r="L69" s="118"/>
      <c r="M69" s="119"/>
    </row>
    <row r="70" spans="1:13" ht="31.5" customHeight="1" x14ac:dyDescent="0.2">
      <c r="A70" s="98">
        <v>126</v>
      </c>
      <c r="B70" s="108" t="s">
        <v>171</v>
      </c>
      <c r="C70" s="101">
        <v>41889</v>
      </c>
      <c r="D70" s="96" t="s">
        <v>49</v>
      </c>
      <c r="E70" s="117"/>
      <c r="F70" s="118"/>
      <c r="G70" s="119"/>
      <c r="H70" s="118"/>
      <c r="I70" s="119"/>
      <c r="J70" s="118"/>
      <c r="K70" s="119"/>
      <c r="L70" s="118"/>
      <c r="M70" s="119"/>
    </row>
    <row r="71" spans="1:13" ht="24" customHeight="1" x14ac:dyDescent="0.2">
      <c r="A71" s="127"/>
      <c r="B71" s="108" t="s">
        <v>339</v>
      </c>
      <c r="C71" s="127"/>
      <c r="D71" s="128"/>
      <c r="E71" s="117"/>
      <c r="F71" s="118"/>
      <c r="G71" s="119"/>
      <c r="H71" s="118"/>
      <c r="I71" s="119"/>
      <c r="J71" s="127"/>
      <c r="K71" s="128"/>
      <c r="L71" s="127"/>
      <c r="M71" s="128"/>
    </row>
    <row r="72" spans="1:13" ht="31.5" customHeight="1" x14ac:dyDescent="0.2">
      <c r="A72" s="97">
        <v>127</v>
      </c>
      <c r="B72" s="108" t="s">
        <v>172</v>
      </c>
      <c r="C72" s="101">
        <v>41890</v>
      </c>
      <c r="D72" s="96" t="s">
        <v>57</v>
      </c>
      <c r="E72" s="117"/>
      <c r="F72" s="118"/>
      <c r="G72" s="119"/>
      <c r="H72" s="118"/>
      <c r="I72" s="119"/>
      <c r="J72" s="118"/>
      <c r="K72" s="119"/>
      <c r="L72" s="118"/>
      <c r="M72" s="119"/>
    </row>
    <row r="73" spans="1:13" ht="31.5" customHeight="1" x14ac:dyDescent="0.2">
      <c r="A73" s="98">
        <v>128</v>
      </c>
      <c r="B73" s="108" t="s">
        <v>173</v>
      </c>
      <c r="C73" s="101">
        <v>41890</v>
      </c>
      <c r="D73" s="96" t="s">
        <v>57</v>
      </c>
      <c r="E73" s="117"/>
      <c r="F73" s="118"/>
      <c r="G73" s="119"/>
      <c r="H73" s="118"/>
      <c r="I73" s="119"/>
      <c r="J73" s="118"/>
      <c r="K73" s="119"/>
      <c r="L73" s="118"/>
      <c r="M73" s="119"/>
    </row>
  </sheetData>
  <mergeCells count="4">
    <mergeCell ref="F1:G1"/>
    <mergeCell ref="H1:I1"/>
    <mergeCell ref="J1:K1"/>
    <mergeCell ref="L1:M1"/>
  </mergeCells>
  <pageMargins left="0.25" right="0" top="0.25" bottom="0.5" header="0.3" footer="0.25"/>
  <pageSetup orientation="landscape" r:id="rId1"/>
  <headerFooter>
    <oddFooter>&amp;LAnalysis of frozen samples &amp;CDate:____________&amp;RPage ___ of 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List_Frame_1</vt:lpstr>
      <vt:lpstr>Data</vt:lpstr>
      <vt:lpstr>BlankStandard</vt:lpstr>
      <vt:lpstr>FrozenSamples</vt:lpstr>
      <vt:lpstr>FrozenSamples!Print_Titles</vt:lpstr>
      <vt:lpstr>List_Frame_1!Print_Titles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Sonya C.</dc:creator>
  <cp:lastModifiedBy>Carlson, Sonya C.</cp:lastModifiedBy>
  <cp:lastPrinted>2014-11-06T14:33:10Z</cp:lastPrinted>
  <dcterms:created xsi:type="dcterms:W3CDTF">2014-07-25T17:52:52Z</dcterms:created>
  <dcterms:modified xsi:type="dcterms:W3CDTF">2014-11-19T13:54:03Z</dcterms:modified>
</cp:coreProperties>
</file>