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honcarvajal/Desktop/ProyectoCiclo4/G17Equipo6/Sprint_2/"/>
    </mc:Choice>
  </mc:AlternateContent>
  <xr:revisionPtr revIDLastSave="0" documentId="13_ncr:1_{2D70CB14-0351-0646-9D9E-DCF7029892FF}" xr6:coauthVersionLast="36" xr6:coauthVersionMax="36" xr10:uidLastSave="{00000000-0000-0000-0000-000000000000}"/>
  <bookViews>
    <workbookView xWindow="0" yWindow="1080" windowWidth="28800" windowHeight="15840" activeTab="1" xr2:uid="{00000000-000D-0000-FFFF-FFFF00000000}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9" i="2"/>
  <c r="E5" i="1" l="1"/>
  <c r="E11" i="1"/>
  <c r="E10" i="1"/>
  <c r="I6" i="2"/>
  <c r="I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6" i="4"/>
  <c r="H10" i="2"/>
  <c r="E7" i="4"/>
  <c r="E8" i="4"/>
  <c r="C2" i="2"/>
  <c r="E7" i="1"/>
  <c r="C160" i="2"/>
  <c r="B6" i="4" s="1"/>
  <c r="E12" i="4" l="1"/>
  <c r="E14" i="4"/>
  <c r="C4" i="4"/>
  <c r="E8" i="1"/>
  <c r="H8" i="2"/>
  <c r="H13" i="2"/>
  <c r="B4" i="4"/>
  <c r="B11" i="4"/>
  <c r="B9" i="4"/>
  <c r="E11" i="4"/>
  <c r="E9" i="4"/>
  <c r="B7" i="4"/>
  <c r="B5" i="4"/>
  <c r="E10" i="4"/>
  <c r="H9" i="2"/>
  <c r="E5" i="4"/>
  <c r="H7" i="2"/>
  <c r="H12" i="2"/>
  <c r="E13" i="4"/>
  <c r="B10" i="4"/>
  <c r="B8" i="4"/>
  <c r="H11" i="2"/>
  <c r="H6" i="2"/>
  <c r="D10" i="4" l="1"/>
  <c r="D6" i="4"/>
  <c r="D9" i="4"/>
  <c r="D11" i="4"/>
  <c r="D8" i="4"/>
  <c r="D5" i="4"/>
  <c r="C5" i="4" s="1"/>
  <c r="C6" i="4" s="1"/>
  <c r="D4" i="4"/>
  <c r="D7" i="4"/>
  <c r="E15" i="4"/>
  <c r="C7" i="4" l="1"/>
  <c r="C8" i="4" s="1"/>
  <c r="C9" i="4" s="1"/>
  <c r="C10" i="4" s="1"/>
  <c r="C11" i="4" s="1"/>
  <c r="D15" i="4"/>
  <c r="E9" i="1" s="1"/>
</calcChain>
</file>

<file path=xl/sharedStrings.xml><?xml version="1.0" encoding="utf-8"?>
<sst xmlns="http://schemas.openxmlformats.org/spreadsheetml/2006/main" count="64" uniqueCount="53">
  <si>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</si>
  <si>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</si>
  <si>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</si>
  <si>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</si>
  <si>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</si>
  <si>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</si>
  <si>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</si>
  <si>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</si>
  <si>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</si>
  <si>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</si>
  <si>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</si>
  <si>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</si>
  <si>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</si>
  <si>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</si>
  <si>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</si>
  <si>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</si>
  <si>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</si>
  <si>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</si>
  <si>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</si>
  <si>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</si>
  <si>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</si>
  <si>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</si>
  <si>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</si>
  <si>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</si>
  <si>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</si>
  <si>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</si>
  <si>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</si>
  <si>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</si>
  <si>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</si>
  <si>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</si>
  <si>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</si>
  <si>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</si>
  <si>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</si>
  <si>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</si>
  <si>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</si>
  <si>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</si>
  <si>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</si>
  <si>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</si>
  <si>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</si>
  <si>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</si>
  <si>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</si>
  <si>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Daniela Santamaria</t>
  </si>
  <si>
    <t>Jhon Carvajal</t>
  </si>
  <si>
    <t>Hugo Chaverra</t>
  </si>
  <si>
    <t>Fabio Benitez</t>
  </si>
  <si>
    <t>Generacion de proyecto usando Spring</t>
  </si>
  <si>
    <t>Controladores, repositorio de servicios</t>
  </si>
  <si>
    <t>Conexion a mongo y ejecucion de servidor</t>
  </si>
  <si>
    <t>Consumo de servicios Rest usando Postman</t>
  </si>
  <si>
    <t>SAV-5</t>
  </si>
  <si>
    <t>SAV-6</t>
  </si>
  <si>
    <t>SAV-7</t>
  </si>
  <si>
    <t>SAV-8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</si>
</sst>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3" fillId="0" borderId="0" xfId="0" applyFont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4</c:v>
                </c:pt>
                <c:pt idx="1">
                  <c:v>3.4285714285714288</c:v>
                </c:pt>
                <c:pt idx="2">
                  <c:v>2.8571428571428572</c:v>
                </c:pt>
                <c:pt idx="3">
                  <c:v>2.2857142857142856</c:v>
                </c:pt>
                <c:pt idx="4">
                  <c:v>1.7142857142857144</c:v>
                </c:pt>
                <c:pt idx="5">
                  <c:v>1.1428571428571432</c:v>
                </c:pt>
                <c:pt idx="6">
                  <c:v>0.57142857142857162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27</xdr:row>
      <xdr:rowOff>142875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762375" y="4505325"/>
          <a:ext cx="5095875" cy="2143125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los datos de referencia de tu proyecto. Es importante mantener esta información actualizada.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Información general:</a:t>
          </a:r>
        </a:p>
        <a:p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Fecha de comienzo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Longitud de sprint (introduce el número bruto de días)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Días de vacaciones del período de sprint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El tamaño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ocupación máxima deseada de tu equipo</a:t>
          </a:r>
        </a:p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- La jornada de trabajo diaria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el nombre de los miembros del equipo aquí: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Puedes definir el estado de tareas aquí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Introduce aquí tu velocidad actual desde el último sprint en puntos historia. La velocidad describe el número de puntos historia que completaste durante el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Filtra siempre el sprint actual por el ID del sprint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tu tarea del</a:t>
          </a:r>
          <a:r>
            <a:rPr lang="de-DE" sz="1100" baseline="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 backlog</a:t>
          </a:r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, estima los puntos historia asociados y asígnaselos a una persona responsable.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Escribe aquí la fecha en la que se ha completado una historia.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5"/>
    <tableColumn id="2" xr3:uid="{00000000-0010-0000-0000-000002000000}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e sprint" totalsRowLabel="Puntos historia " dataDxfId="29" totalsRowDxfId="8"/>
    <tableColumn id="2" xr3:uid="{00000000-0010-0000-0300-000002000000}" name="ID de tarea del backlog" dataDxfId="28" totalsRowDxfId="7"/>
    <tableColumn id="3" xr3:uid="{00000000-0010-0000-0300-000003000000}" name="Puntos historia" totalsRowFunction="sum" dataDxfId="27" totalsRowDxfId="6"/>
    <tableColumn id="4" xr3:uid="{00000000-0010-0000-0300-000004000000}" name="Historia" dataDxfId="26" totalsRowDxfId="5"/>
    <tableColumn id="5" xr3:uid="{00000000-0010-0000-0300-000005000000}" name="Asignado a" dataDxfId="25" totalsRowDxfId="4"/>
    <tableColumn id="7" xr3:uid="{00000000-0010-0000-0300-000007000000}" name="Estado" dataDxfId="24" totalsRowDxfId="3"/>
    <tableColumn id="6" xr3:uid="{00000000-0010-0000-0300-000006000000}" name="Completado en" dataDxfId="23" totalsRowDxfId="2"/>
    <tableColumn id="8" xr3:uid="{00000000-0010-0000-0300-000008000000}" name="Día de sprint " dataDxfId="22" totalsRowDxfId="1">
      <calculatedColumnFormula>IF(ISBLANK(Backlog[[#This Row],[Completado en]]),"",Backlog[[#This Row],[Completado en]]-$C$1)</calculatedColumnFormula>
    </tableColumn>
    <tableColumn id="9" xr3:uid="{00000000-0010-0000-0300-000009000000}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20" dataDxfId="19">
  <autoFilter ref="A3:E14" xr:uid="{00000000-0009-0000-0100-000002000000}"/>
  <tableColumns count="5">
    <tableColumn id="1" xr3:uid="{00000000-0010-0000-0400-000001000000}" name="Día de sprint " totalsRowLabel="Resultado " dataDxfId="18" totalsRowDxfId="17"/>
    <tableColumn id="2" xr3:uid="{00000000-0010-0000-0400-000002000000}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xr3:uid="{00000000-0010-0000-0400-000004000000}" name="Desarrollo real" dataDxfId="14" totalsRowDxfId="13"/>
    <tableColumn id="3" xr3:uid="{00000000-0010-0000-0400-000003000000}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xr3:uid="{00000000-0010-0000-0400-000005000000}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zoomScale="70" zoomScaleNormal="70" workbookViewId="0">
      <selection activeCell="E6" sqref="E6"/>
    </sheetView>
  </sheetViews>
  <sheetFormatPr baseColWidth="10" defaultColWidth="10.6640625" defaultRowHeight="16"/>
  <cols>
    <col min="1" max="1" width="40.33203125" customWidth="1"/>
    <col min="2" max="2" width="17.33203125" customWidth="1"/>
    <col min="4" max="4" width="29.6640625" customWidth="1"/>
    <col min="5" max="5" width="13.1640625" customWidth="1"/>
    <col min="15" max="44" width="10.83203125" style="31"/>
  </cols>
  <sheetData>
    <row r="1" spans="1:46" ht="98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4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">
      <c r="A3" s="7" t="s">
        <v>2</v>
      </c>
      <c r="C3" s="31"/>
      <c r="D3" s="50" t="s">
        <v>12</v>
      </c>
      <c r="E3" s="50"/>
      <c r="F3" s="31"/>
      <c r="G3" s="31"/>
      <c r="H3" s="31"/>
      <c r="I3" s="31"/>
      <c r="J3" s="31"/>
      <c r="K3" s="31"/>
      <c r="L3" s="31"/>
      <c r="M3" s="31"/>
      <c r="N3" s="31"/>
    </row>
    <row r="4" spans="1:46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>
      <c r="A5" s="2" t="s">
        <v>4</v>
      </c>
      <c r="B5" s="23">
        <v>44502</v>
      </c>
      <c r="C5" s="29"/>
      <c r="D5" s="12" t="s">
        <v>13</v>
      </c>
      <c r="E5" s="19">
        <f>B5+B6</f>
        <v>44510</v>
      </c>
      <c r="F5" s="29"/>
      <c r="G5" s="31"/>
      <c r="H5" s="31"/>
      <c r="I5" s="31"/>
      <c r="J5" s="37"/>
      <c r="K5" s="37"/>
      <c r="L5" s="31"/>
      <c r="M5" s="31"/>
      <c r="N5" s="31"/>
    </row>
    <row r="6" spans="1:46">
      <c r="A6" s="2" t="s">
        <v>5</v>
      </c>
      <c r="B6" s="24">
        <v>8</v>
      </c>
      <c r="C6" s="29"/>
      <c r="D6" s="11" t="s">
        <v>14</v>
      </c>
      <c r="E6" s="20">
        <v>7</v>
      </c>
      <c r="F6" s="29"/>
      <c r="G6" s="31"/>
      <c r="H6" s="31"/>
      <c r="I6" s="31"/>
      <c r="J6" s="37"/>
      <c r="K6" s="37"/>
      <c r="L6" s="31"/>
      <c r="M6" s="31"/>
      <c r="N6" s="31"/>
    </row>
    <row r="7" spans="1:46">
      <c r="A7" s="2" t="s">
        <v>6</v>
      </c>
      <c r="B7" s="24">
        <v>2</v>
      </c>
      <c r="C7" s="29"/>
      <c r="D7" s="13" t="s">
        <v>15</v>
      </c>
      <c r="E7" s="21">
        <f>B8*B9*B10*E6</f>
        <v>28</v>
      </c>
      <c r="F7" s="29"/>
      <c r="G7" s="31"/>
      <c r="H7" s="31"/>
      <c r="I7" s="31"/>
      <c r="J7" s="37"/>
      <c r="K7" s="37"/>
      <c r="L7" s="31"/>
      <c r="M7" s="31"/>
      <c r="N7" s="31"/>
    </row>
    <row r="8" spans="1:46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4</v>
      </c>
      <c r="F8" s="29"/>
      <c r="G8" s="29"/>
      <c r="H8" s="31"/>
      <c r="I8" s="31"/>
      <c r="J8" s="37"/>
      <c r="K8" s="37"/>
      <c r="L8" s="31"/>
      <c r="M8" s="31"/>
      <c r="N8" s="31"/>
    </row>
    <row r="9" spans="1:46">
      <c r="A9" s="2" t="s">
        <v>8</v>
      </c>
      <c r="B9" s="25">
        <v>1</v>
      </c>
      <c r="C9" s="29"/>
      <c r="D9" s="13" t="s">
        <v>36</v>
      </c>
      <c r="E9" s="22">
        <f ca="1">E8-Tabelle2[[#Totals],[Puntos historia finalizados]]</f>
        <v>0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>
      <c r="A10" s="2" t="s">
        <v>9</v>
      </c>
      <c r="B10" s="26">
        <v>1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>
      <c r="A11" s="2" t="s">
        <v>10</v>
      </c>
      <c r="B11" s="24">
        <v>1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>
      <c r="A23" s="27" t="s">
        <v>44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>
      <c r="A24" s="27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>
      <c r="A25" s="27" t="s">
        <v>42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7" thickBot="1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7" thickBot="1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7" thickBot="1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7" thickBot="1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tabSelected="1" workbookViewId="0">
      <selection activeCell="D6" sqref="D6"/>
    </sheetView>
  </sheetViews>
  <sheetFormatPr baseColWidth="10" defaultColWidth="10.6640625" defaultRowHeight="16"/>
  <cols>
    <col min="1" max="1" width="15.1640625" customWidth="1"/>
    <col min="2" max="2" width="41.6640625" customWidth="1"/>
    <col min="3" max="3" width="22.33203125" customWidth="1"/>
    <col min="4" max="4" width="54.83203125" customWidth="1"/>
    <col min="5" max="5" width="19.33203125" customWidth="1"/>
    <col min="7" max="7" width="24.33203125" customWidth="1"/>
    <col min="8" max="8" width="16.1640625" customWidth="1"/>
    <col min="9" max="9" width="16.83203125" customWidth="1"/>
    <col min="10" max="37" width="10.83203125" style="31"/>
  </cols>
  <sheetData>
    <row r="1" spans="1:37" ht="48" customHeight="1">
      <c r="A1" s="29"/>
      <c r="B1" s="39" t="s">
        <v>24</v>
      </c>
      <c r="C1" s="16">
        <f>Überblick!$B$5</f>
        <v>44502</v>
      </c>
      <c r="D1" s="29"/>
      <c r="E1" s="29"/>
      <c r="F1" s="29"/>
      <c r="G1" s="29"/>
      <c r="H1" s="31"/>
      <c r="I1" s="31"/>
    </row>
    <row r="2" spans="1:37" ht="18">
      <c r="A2" s="29"/>
      <c r="B2" s="40" t="s">
        <v>25</v>
      </c>
      <c r="C2" s="17">
        <f>Überblick!E6</f>
        <v>7</v>
      </c>
      <c r="D2" s="29"/>
      <c r="E2" s="29"/>
      <c r="F2" s="29"/>
      <c r="G2" s="29"/>
      <c r="H2" s="31"/>
      <c r="I2" s="31"/>
    </row>
    <row r="3" spans="1:37" ht="18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ht="17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>
      <c r="A6" s="2">
        <v>1</v>
      </c>
      <c r="B6" s="2" t="s">
        <v>45</v>
      </c>
      <c r="C6" s="2">
        <v>1</v>
      </c>
      <c r="D6" s="2" t="s">
        <v>49</v>
      </c>
      <c r="E6" s="2" t="s">
        <v>42</v>
      </c>
      <c r="F6" s="2" t="s">
        <v>22</v>
      </c>
      <c r="G6" s="15">
        <v>44505</v>
      </c>
      <c r="H6" s="3">
        <f>IF(ISBLANK(Backlog[[#This Row],[Completado en]]),"",Backlog[[#This Row],[Completado en]]-$C$1)</f>
        <v>3</v>
      </c>
      <c r="I6" s="2" t="str">
        <f>IF(ISBLANK(Backlog[[#This Row],[Completado en]]),"n","y")</f>
        <v>y</v>
      </c>
    </row>
    <row r="7" spans="1:37">
      <c r="A7" s="2">
        <v>1</v>
      </c>
      <c r="B7" s="2" t="s">
        <v>46</v>
      </c>
      <c r="C7" s="49">
        <v>1</v>
      </c>
      <c r="D7" s="2" t="s">
        <v>50</v>
      </c>
      <c r="E7" s="2" t="s">
        <v>43</v>
      </c>
      <c r="F7" s="2" t="s">
        <v>22</v>
      </c>
      <c r="G7" s="15">
        <v>44506</v>
      </c>
      <c r="H7" s="3">
        <f>IF(ISBLANK(Backlog[[#This Row],[Completado en]]),"",Backlog[[#This Row],[Completado en]]-$C$1)</f>
        <v>4</v>
      </c>
      <c r="I7" s="2" t="str">
        <f>IF(ISBLANK(Backlog[[#This Row],[Completado en]]),"n","y")</f>
        <v>y</v>
      </c>
    </row>
    <row r="8" spans="1:37">
      <c r="A8" s="2">
        <v>1</v>
      </c>
      <c r="B8" s="2" t="s">
        <v>47</v>
      </c>
      <c r="C8" s="2">
        <v>1</v>
      </c>
      <c r="D8" s="2" t="s">
        <v>51</v>
      </c>
      <c r="E8" s="2" t="s">
        <v>44</v>
      </c>
      <c r="F8" s="2" t="s">
        <v>22</v>
      </c>
      <c r="G8" s="15">
        <v>44507</v>
      </c>
      <c r="H8" s="3">
        <f>IF(ISBLANK(Backlog[[#This Row],[Completado en]]),"",Backlog[[#This Row],[Completado en]]-$C$1)</f>
        <v>5</v>
      </c>
      <c r="I8" s="2" t="str">
        <f>IF(ISBLANK(Backlog[[#This Row],[Completado en]]),"n","y")</f>
        <v>y</v>
      </c>
    </row>
    <row r="9" spans="1:37">
      <c r="A9" s="2">
        <v>1</v>
      </c>
      <c r="B9" s="2" t="s">
        <v>48</v>
      </c>
      <c r="C9" s="2">
        <v>1</v>
      </c>
      <c r="D9" s="2" t="s">
        <v>52</v>
      </c>
      <c r="E9" s="2" t="s">
        <v>41</v>
      </c>
      <c r="F9" s="2" t="s">
        <v>22</v>
      </c>
      <c r="G9" s="15">
        <v>44508</v>
      </c>
      <c r="H9" s="3">
        <f>IF(ISBLANK(Backlog[[#This Row],[Completado en]]),"",Backlog[[#This Row],[Completado en]]-$C$1)</f>
        <v>6</v>
      </c>
      <c r="I9" s="2" t="str">
        <f>IF(ISBLANK(Backlog[[#This Row],[Completado en]]),"n","y")</f>
        <v>y</v>
      </c>
    </row>
    <row r="10" spans="1:37">
      <c r="A10" s="2"/>
      <c r="B10" s="2"/>
      <c r="C10" s="2"/>
      <c r="D10" s="2"/>
      <c r="E10" s="2"/>
      <c r="F10" s="2"/>
      <c r="G10" s="15"/>
      <c r="H10" s="3" t="str">
        <f>IF(ISBLANK(Backlog[[#This Row],[Completado en]]),"",Backlog[[#This Row],[Completado en]]-$C$1)</f>
        <v/>
      </c>
      <c r="I10" s="2"/>
    </row>
    <row r="11" spans="1:37">
      <c r="A11" s="2"/>
      <c r="B11" s="2"/>
      <c r="C11" s="2"/>
      <c r="D11" s="2"/>
      <c r="E11" s="2"/>
      <c r="F11" s="2"/>
      <c r="G11" s="15"/>
      <c r="H11" s="3" t="str">
        <f>IF(ISBLANK(Backlog[[#This Row],[Completado en]]),"",Backlog[[#This Row],[Completado en]]-$C$1)</f>
        <v/>
      </c>
      <c r="I11" s="2"/>
    </row>
    <row r="12" spans="1:37">
      <c r="A12" s="2"/>
      <c r="B12" s="2"/>
      <c r="C12" s="2"/>
      <c r="D12" s="2"/>
      <c r="E12" s="2"/>
      <c r="F12" s="2"/>
      <c r="G12" s="15"/>
      <c r="H12" s="3" t="str">
        <f>IF(ISBLANK(Backlog[[#This Row],[Completado en]]),"",Backlog[[#This Row],[Completado en]]-$C$1)</f>
        <v/>
      </c>
      <c r="I12" s="2"/>
    </row>
    <row r="13" spans="1:37">
      <c r="A13" s="2"/>
      <c r="B13" s="5"/>
      <c r="C13" s="5"/>
      <c r="D13" s="5"/>
      <c r="E13" s="5"/>
      <c r="F13" s="5"/>
      <c r="G13" s="42"/>
      <c r="H13" s="3" t="str">
        <f>IF(ISBLANK(Backlog[[#This Row],[Completado en]]),"",Backlog[[#This Row],[Completado en]]-$C$1)</f>
        <v/>
      </c>
      <c r="I13" s="2"/>
    </row>
    <row r="14" spans="1:37" hidden="1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>
      <c r="A160" s="1" t="s">
        <v>34</v>
      </c>
      <c r="B160" s="43"/>
      <c r="C160" s="43">
        <f>SUBTOTAL(109,Backlog[Puntos historia])</f>
        <v>4</v>
      </c>
      <c r="D160" s="43"/>
      <c r="E160" s="43"/>
      <c r="F160" s="43"/>
      <c r="G160" s="43"/>
      <c r="H160" s="47"/>
      <c r="I160" s="47"/>
    </row>
    <row r="161" spans="1:9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>
      <c r="H199" s="31"/>
      <c r="I199" s="31"/>
    </row>
  </sheetData>
  <dataValidations count="4">
    <dataValidation type="date" operator="greaterThanOrEqual" allowBlank="1" showInputMessage="1" showErrorMessage="1" sqref="G6:G7" xr:uid="{00000000-0002-0000-0100-000000000000}">
      <formula1>43723</formula1>
    </dataValidation>
    <dataValidation type="custom" allowBlank="1" showInputMessage="1" showErrorMessage="1" sqref="B158 B1 B161:B1048576 B5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Überblick!$A$22:$A$31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11" sqref="A11"/>
    </sheetView>
  </sheetViews>
  <sheetFormatPr baseColWidth="10" defaultColWidth="10.6640625" defaultRowHeight="16"/>
  <cols>
    <col min="1" max="1" width="20.33203125" customWidth="1"/>
    <col min="2" max="2" width="19.6640625" customWidth="1"/>
    <col min="3" max="3" width="17.33203125" customWidth="1"/>
    <col min="4" max="4" width="29.5" customWidth="1"/>
    <col min="5" max="5" width="10.83203125" hidden="1" customWidth="1"/>
  </cols>
  <sheetData>
    <row r="1" spans="1:5">
      <c r="A1" s="29"/>
      <c r="B1" s="46"/>
      <c r="C1" s="46"/>
      <c r="D1" s="46"/>
      <c r="E1" s="29"/>
    </row>
    <row r="2" spans="1:5">
      <c r="A2" s="52" t="s">
        <v>34</v>
      </c>
      <c r="B2" s="52"/>
      <c r="C2" s="52"/>
      <c r="D2" s="14"/>
      <c r="E2" s="2"/>
    </row>
    <row r="3" spans="1: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>
      <c r="A4" s="2">
        <v>0</v>
      </c>
      <c r="B4" s="3">
        <f>Backlog[[#Totals],[Puntos historia]]-(Backlog[[#Totals],[Puntos historia]]/Überblick!$E$6*Tabelle2[[#This Row],[Día de sprint ]])</f>
        <v>4</v>
      </c>
      <c r="C4" s="2">
        <f>Backlog[[#Totals],[Puntos historia]]</f>
        <v>4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>
      <c r="A5" s="2">
        <v>1</v>
      </c>
      <c r="B5" s="3">
        <f>Backlog[[#Totals],[Puntos historia]]-(Backlog[[#Totals],[Puntos historia]]/Überblick!$E$6*Tabelle2[[#This Row],[Día de sprint ]])</f>
        <v>3.4285714285714288</v>
      </c>
      <c r="C5" s="2">
        <f ca="1">C4-Tabelle2[[#This Row],[Puntos historia finalizados]]</f>
        <v>4</v>
      </c>
      <c r="D5" s="2">
        <f ca="1">IF(Tabelle2[[#This Row],[Aktuell]]="y",SUMIF(Backlog[[Día de sprint ]],Tabelle2[[#This Row],[Día de sprint ]],Backlog[Puntos historia]),#N/A)</f>
        <v>0</v>
      </c>
      <c r="E5" s="2" t="str">
        <f ca="1">IF(NOW()&gt;=Backlog!$C$1+Tabelle2[[#This Row],[Día de sprint ]],"y","n")</f>
        <v>y</v>
      </c>
    </row>
    <row r="6" spans="1:5">
      <c r="A6" s="2">
        <v>2</v>
      </c>
      <c r="B6" s="3">
        <f>Backlog[[#Totals],[Puntos historia]]-(Backlog[[#Totals],[Puntos historia]]/Überblick!$E$6*Tabelle2[[#This Row],[Día de sprint ]])</f>
        <v>2.8571428571428572</v>
      </c>
      <c r="C6" s="2">
        <f ca="1">C5-Tabelle2[[#This Row],[Puntos historia finalizados]]</f>
        <v>4</v>
      </c>
      <c r="D6" s="2">
        <f ca="1">IF(Tabelle2[[#This Row],[Aktuell]]="y",SUMIF(Backlog[[Día de sprint ]],Tabelle2[[#This Row],[Día de sprint ]],Backlog[Puntos historia]),#N/A)</f>
        <v>0</v>
      </c>
      <c r="E6" s="2" t="str">
        <f ca="1">IF(NOW()&gt;=Backlog!$C$1+Tabelle2[[#This Row],[Día de sprint ]],"y","n")</f>
        <v>y</v>
      </c>
    </row>
    <row r="7" spans="1:5">
      <c r="A7" s="2">
        <v>3</v>
      </c>
      <c r="B7" s="3">
        <f>Backlog[[#Totals],[Puntos historia]]-(Backlog[[#Totals],[Puntos historia]]/Überblick!$E$6*Tabelle2[[#This Row],[Día de sprint ]])</f>
        <v>2.2857142857142856</v>
      </c>
      <c r="C7" s="2">
        <f ca="1">C6-Tabelle2[[#This Row],[Puntos historia finalizados]]</f>
        <v>3</v>
      </c>
      <c r="D7" s="2">
        <f ca="1">IF(Tabelle2[[#This Row],[Aktuell]]="y",SUMIF(Backlog[[Día de sprint ]],Tabelle2[[#This Row],[Día de sprint ]],Backlog[Puntos historia]),#N/A)</f>
        <v>1</v>
      </c>
      <c r="E7" s="2" t="str">
        <f ca="1">IF(NOW()&gt;=Backlog!$C$1+Tabelle2[[#This Row],[Día de sprint ]],"y","n")</f>
        <v>y</v>
      </c>
    </row>
    <row r="8" spans="1:5">
      <c r="A8" s="2">
        <v>4</v>
      </c>
      <c r="B8" s="3">
        <f>Backlog[[#Totals],[Puntos historia]]-(Backlog[[#Totals],[Puntos historia]]/Überblick!$E$6*Tabelle2[[#This Row],[Día de sprint ]])</f>
        <v>1.7142857142857144</v>
      </c>
      <c r="C8" s="2">
        <f ca="1">C7-Tabelle2[[#This Row],[Puntos historia finalizados]]</f>
        <v>2</v>
      </c>
      <c r="D8" s="2">
        <f ca="1">IF(Tabelle2[[#This Row],[Aktuell]]="y",SUMIF(Backlog[[Día de sprint ]],Tabelle2[[#This Row],[Día de sprint ]],Backlog[Puntos historia]),#N/A)</f>
        <v>1</v>
      </c>
      <c r="E8" s="2" t="str">
        <f ca="1">IF(NOW()&gt;=Backlog!$C$1+Tabelle2[[#This Row],[Día de sprint ]],"y","n")</f>
        <v>y</v>
      </c>
    </row>
    <row r="9" spans="1:5">
      <c r="A9" s="2">
        <v>5</v>
      </c>
      <c r="B9" s="3">
        <f>Backlog[[#Totals],[Puntos historia]]-(Backlog[[#Totals],[Puntos historia]]/Überblick!$E$6*Tabelle2[[#This Row],[Día de sprint ]])</f>
        <v>1.1428571428571432</v>
      </c>
      <c r="C9" s="2">
        <f ca="1">C8-Tabelle2[[#This Row],[Puntos historia finalizados]]</f>
        <v>1</v>
      </c>
      <c r="D9" s="2">
        <f ca="1">IF(Tabelle2[[#This Row],[Aktuell]]="y",SUMIF(Backlog[[Día de sprint ]],Tabelle2[[#This Row],[Día de sprint ]],Backlog[Puntos historia]),#N/A)</f>
        <v>1</v>
      </c>
      <c r="E9" s="2" t="str">
        <f ca="1">IF(NOW()&gt;=Backlog!$C$1+Tabelle2[[#This Row],[Día de sprint ]],"y","n")</f>
        <v>y</v>
      </c>
    </row>
    <row r="10" spans="1:5">
      <c r="A10" s="2">
        <v>6</v>
      </c>
      <c r="B10" s="3">
        <f>Backlog[[#Totals],[Puntos historia]]-(Backlog[[#Totals],[Puntos historia]]/Überblick!$E$6*Tabelle2[[#This Row],[Día de sprint ]])</f>
        <v>0.57142857142857162</v>
      </c>
      <c r="C10" s="2">
        <f ca="1">C9-Tabelle2[[#This Row],[Puntos historia finalizados]]</f>
        <v>0</v>
      </c>
      <c r="D10" s="2">
        <f ca="1">IF(Tabelle2[[#This Row],[Aktuell]]="y",SUMIF(Backlog[[Día de sprint ]],Tabelle2[[#This Row],[Día de sprint ]],Backlog[Puntos historia]),#N/A)</f>
        <v>1</v>
      </c>
      <c r="E10" s="2" t="str">
        <f ca="1">IF(NOW()&gt;=Backlog!$C$1+Tabelle2[[#This Row],[Día de sprint ]],"y","n")</f>
        <v>y</v>
      </c>
    </row>
    <row r="11" spans="1:5">
      <c r="A11" s="2">
        <v>7</v>
      </c>
      <c r="B11" s="3">
        <f>Backlog[[#Totals],[Puntos historia]]-(Backlog[[#Totals],[Puntos historia]]/Überblick!$E$6*Tabelle2[[#This Row],[Día de sprint ]])</f>
        <v>0</v>
      </c>
      <c r="C11" s="2">
        <f ca="1">C10-Tabelle2[[#This Row],[Puntos historia finalizados]]</f>
        <v>0</v>
      </c>
      <c r="D11" s="2">
        <f ca="1">IF(Tabelle2[[#This Row],[Aktuell]]="y",SUMIF(Backlog[[Día de sprint ]],Tabelle2[[#This Row],[Día de sprint ]],Backlog[Puntos historia]),#N/A)</f>
        <v>0</v>
      </c>
      <c r="E11" s="2" t="str">
        <f ca="1">IF(NOW()&gt;=Backlog!$C$1+Tabelle2[[#This Row],[Día de sprint ]],"y","n")</f>
        <v>y</v>
      </c>
    </row>
    <row r="12" spans="1:5">
      <c r="A12" s="2"/>
      <c r="B12" s="3"/>
      <c r="C12" s="2"/>
      <c r="D12" s="2"/>
      <c r="E12" s="2" t="str">
        <f ca="1">IF(NOW()&gt;=Backlog!$C$1+Tabelle2[[#This Row],[Día de sprint ]],"y","n")</f>
        <v>y</v>
      </c>
    </row>
    <row r="13" spans="1:5">
      <c r="A13" s="2"/>
      <c r="B13" s="3"/>
      <c r="C13" s="2"/>
      <c r="D13" s="2"/>
      <c r="E13" s="2" t="str">
        <f ca="1">IF(NOW()&gt;=Backlog!$C$1+Tabelle2[[#This Row],[Día de sprint ]],"y","n")</f>
        <v>y</v>
      </c>
    </row>
    <row r="14" spans="1:5">
      <c r="A14" s="2"/>
      <c r="B14" s="3"/>
      <c r="C14" s="2"/>
      <c r="D14" s="2"/>
      <c r="E14" s="2" t="str">
        <f ca="1">IF(NOW()&gt;=Backlog!$C$1+Tabelle2[[#This Row],[Día de sprint ]],"y","n")</f>
        <v>y</v>
      </c>
    </row>
    <row r="15" spans="1:5">
      <c r="A15" s="2" t="s">
        <v>40</v>
      </c>
      <c r="B15" s="3"/>
      <c r="C15" s="2"/>
      <c r="D15" s="2">
        <f ca="1">SUMIFS(Tabelle2[Puntos historia finalizados],Tabelle2[Puntos historia finalizados],"&lt;&gt;#NV")</f>
        <v>4</v>
      </c>
      <c r="E15" s="2">
        <f ca="1">SUBTOTAL(103,Tabelle2[Aktuell])</f>
        <v>11</v>
      </c>
    </row>
    <row r="16" spans="1:5" s="31" customFormat="1">
      <c r="A16" s="29"/>
      <c r="B16" s="34"/>
      <c r="C16" s="29"/>
      <c r="D16" s="44"/>
      <c r="E16" s="44"/>
    </row>
    <row r="17" spans="1:5" s="31" customFormat="1">
      <c r="A17" s="29"/>
      <c r="B17" s="34"/>
      <c r="C17" s="29"/>
      <c r="D17" s="44"/>
      <c r="E17" s="44"/>
    </row>
    <row r="18" spans="1:5" s="31" customFormat="1">
      <c r="A18" s="29"/>
      <c r="B18" s="34"/>
      <c r="C18" s="29"/>
      <c r="D18" s="44"/>
      <c r="E18" s="44"/>
    </row>
    <row r="19" spans="1:5" s="31" customFormat="1">
      <c r="A19" s="29"/>
      <c r="B19" s="34"/>
      <c r="C19" s="29"/>
      <c r="D19" s="44"/>
      <c r="E19" s="44"/>
    </row>
    <row r="20" spans="1:5" s="31" customFormat="1">
      <c r="A20" s="29"/>
      <c r="B20" s="34"/>
      <c r="C20" s="29"/>
      <c r="D20" s="44"/>
      <c r="E20" s="44"/>
    </row>
    <row r="21" spans="1:5" s="31" customFormat="1">
      <c r="A21" s="29"/>
      <c r="B21" s="34"/>
      <c r="C21" s="29"/>
      <c r="D21" s="44"/>
      <c r="E21" s="44"/>
    </row>
    <row r="22" spans="1:5" s="31" customFormat="1">
      <c r="A22" s="29"/>
      <c r="B22" s="34"/>
      <c r="C22" s="29"/>
      <c r="D22" s="44"/>
      <c r="E22" s="44"/>
    </row>
    <row r="23" spans="1:5" s="31" customFormat="1">
      <c r="A23" s="29"/>
      <c r="B23" s="34"/>
      <c r="C23" s="29"/>
      <c r="D23" s="44"/>
      <c r="E23" s="44"/>
    </row>
    <row r="24" spans="1:5" s="31" customFormat="1"/>
    <row r="25" spans="1:5" s="31" customFormat="1"/>
    <row r="26" spans="1:5" s="31" customFormat="1"/>
    <row r="27" spans="1:5" s="31" customFormat="1"/>
    <row r="28" spans="1:5" s="31" customFormat="1"/>
    <row r="29" spans="1:5" s="31" customFormat="1"/>
    <row r="30" spans="1:5" s="31" customFormat="1"/>
    <row r="31" spans="1:5" s="31" customFormat="1"/>
    <row r="32" spans="1:5" s="31" customFormat="1"/>
    <row r="33" spans="2:2" s="31" customFormat="1"/>
    <row r="34" spans="2:2" s="31" customFormat="1"/>
    <row r="35" spans="2:2" s="31" customFormat="1">
      <c r="B35" s="34"/>
    </row>
    <row r="36" spans="2:2" s="31" customFormat="1">
      <c r="B36" s="45"/>
    </row>
    <row r="37" spans="2:2" s="31" customFormat="1">
      <c r="B37" s="34"/>
    </row>
    <row r="38" spans="2:2" s="31" customFormat="1">
      <c r="B38" s="45"/>
    </row>
    <row r="39" spans="2:2" s="31" customFormat="1">
      <c r="B39" s="34"/>
    </row>
    <row r="40" spans="2:2" s="31" customFormat="1">
      <c r="B40" s="45"/>
    </row>
    <row r="41" spans="2:2" s="31" customFormat="1">
      <c r="B41" s="34"/>
    </row>
    <row r="42" spans="2:2" s="31" customFormat="1">
      <c r="B42" s="45"/>
    </row>
    <row r="43" spans="2:2" s="31" customFormat="1">
      <c r="B43" s="34"/>
    </row>
    <row r="44" spans="2:2" s="31" customFormat="1">
      <c r="B44" s="45"/>
    </row>
    <row r="45" spans="2:2" s="31" customFormat="1">
      <c r="B45" s="34"/>
    </row>
    <row r="46" spans="2:2" s="31" customFormat="1"/>
    <row r="47" spans="2:2">
      <c r="B47" s="4"/>
    </row>
  </sheetData>
  <mergeCells count="1">
    <mergeCell ref="A2:C2"/>
  </mergeCells>
  <pageMargins left="0.7" right="0.7" top="0.78740157499999996" bottom="0.78740157499999996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Microsoft Office User</cp:lastModifiedBy>
  <cp:lastPrinted>2021-11-24T09:11:09Z</cp:lastPrinted>
  <dcterms:created xsi:type="dcterms:W3CDTF">2019-09-18T13:29:49Z</dcterms:created>
  <dcterms:modified xsi:type="dcterms:W3CDTF">2021-12-08T02:42:02Z</dcterms:modified>
</cp:coreProperties>
</file>