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11760"/>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 r="D22" i="1"/>
  <c r="E21" i="1"/>
  <c r="F21" i="1"/>
  <c r="F20" i="1"/>
  <c r="E20" i="1"/>
  <c r="C20" i="1"/>
  <c r="D21" i="1"/>
  <c r="D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M20" i="1"/>
  <c r="BF20" i="1"/>
  <c r="AC20" i="1"/>
  <c r="DD20" i="1"/>
  <c r="EJ20" i="1"/>
  <c r="EK20" i="1"/>
  <c r="EL20" i="1"/>
  <c r="EM20" i="1"/>
  <c r="EI20" i="1"/>
  <c r="EH20" i="1"/>
  <c r="EG20" i="1"/>
  <c r="EF20" i="1"/>
  <c r="EE20" i="1"/>
  <c r="ED20" i="1"/>
  <c r="EC20" i="1"/>
  <c r="EB20" i="1"/>
  <c r="EA20" i="1"/>
  <c r="DZ20" i="1"/>
  <c r="DY20" i="1"/>
  <c r="DX20" i="1"/>
  <c r="DW20" i="1"/>
  <c r="DV20" i="1"/>
  <c r="DU20" i="1"/>
  <c r="DT20" i="1"/>
  <c r="DS20" i="1"/>
  <c r="DR20" i="1"/>
  <c r="DQ20" i="1"/>
  <c r="DP20" i="1"/>
  <c r="DO20" i="1"/>
  <c r="DN20" i="1"/>
  <c r="DM20" i="1"/>
  <c r="DL20" i="1"/>
  <c r="DK20" i="1"/>
  <c r="DJ20" i="1"/>
  <c r="DI20" i="1"/>
  <c r="DH20" i="1"/>
  <c r="DG20" i="1"/>
  <c r="DF20" i="1"/>
  <c r="DE20" i="1"/>
  <c r="DC20" i="1"/>
  <c r="DB20" i="1"/>
  <c r="DA20" i="1"/>
  <c r="CZ20" i="1"/>
  <c r="CY20" i="1"/>
  <c r="CX20" i="1"/>
  <c r="CW20" i="1"/>
  <c r="CV20" i="1"/>
  <c r="CU20" i="1"/>
  <c r="CT20" i="1"/>
  <c r="CS20" i="1"/>
  <c r="CR20" i="1"/>
  <c r="CQ20" i="1"/>
  <c r="CP20" i="1"/>
  <c r="CO20" i="1"/>
  <c r="CN20" i="1"/>
  <c r="CL20" i="1"/>
  <c r="CK20" i="1"/>
  <c r="CJ20" i="1"/>
  <c r="CI20" i="1"/>
  <c r="CH20" i="1"/>
  <c r="CG20" i="1"/>
  <c r="CF20" i="1"/>
  <c r="CD20" i="1"/>
  <c r="CE20" i="1"/>
  <c r="CC20" i="1"/>
  <c r="CB20" i="1"/>
  <c r="CA20" i="1"/>
  <c r="BZ20" i="1"/>
  <c r="BY20" i="1"/>
  <c r="BX20" i="1"/>
  <c r="BW20" i="1"/>
  <c r="BV20" i="1"/>
  <c r="BU20" i="1"/>
  <c r="BT20" i="1"/>
  <c r="BS20" i="1"/>
  <c r="BR20" i="1"/>
  <c r="BQ20" i="1"/>
  <c r="BP20" i="1"/>
  <c r="BO20" i="1"/>
  <c r="BN20" i="1"/>
  <c r="BM20" i="1"/>
  <c r="BK20" i="1"/>
  <c r="BL20" i="1"/>
  <c r="BJ20" i="1"/>
  <c r="BI20" i="1"/>
  <c r="BH20" i="1"/>
  <c r="BG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B20" i="1"/>
  <c r="AA20" i="1"/>
  <c r="Z20" i="1"/>
  <c r="Y20" i="1"/>
  <c r="X20" i="1"/>
  <c r="W20" i="1" l="1"/>
  <c r="V20" i="1"/>
  <c r="U20" i="1"/>
  <c r="T20" i="1"/>
  <c r="S20" i="1"/>
  <c r="R20" i="1"/>
  <c r="Q20" i="1"/>
  <c r="P20" i="1"/>
  <c r="O20" i="1"/>
  <c r="N20" i="1"/>
  <c r="M20" i="1"/>
  <c r="L20" i="1"/>
  <c r="K20" i="1"/>
  <c r="J20" i="1"/>
  <c r="I20" i="1"/>
  <c r="H20" i="1"/>
  <c r="G20" i="1"/>
</calcChain>
</file>

<file path=xl/sharedStrings.xml><?xml version="1.0" encoding="utf-8"?>
<sst xmlns="http://schemas.openxmlformats.org/spreadsheetml/2006/main" count="466" uniqueCount="465">
  <si>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</si>
  <si>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</si>
  <si>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</si>
  <si>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</si>
  <si>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</si>
  <si>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</si>
  <si>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</si>
  <si>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</si>
  <si>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</si>
  <si>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</si>
  <si>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</si>
  <si>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</si>
  <si>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</si>
  <si>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</si>
  <si>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</si>
  <si>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</si>
  <si>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</si>
  <si>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</si>
  <si>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</si>
  <si>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</si>
  <si>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</si>
  <si>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</si>
  <si>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</si>
  <si>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</si>
  <si>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</si>
  <si>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Regresi</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</si>
  <si>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</si>
  <si>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</si>
  <si>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</si>
  <si>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</si>
  <si>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</si>
  <si>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</si>
  <si>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</si>
  <si>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</si>
  <si>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</si>
  <si>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</si>
  <si>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</si>
  <si>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</si>
  <si>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</si>
  <si>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</si>
  <si>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</si>
  <si>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</si>
  <si>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</si>
  <si>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</si>
  <si>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</si>
  <si>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</si>
  <si>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</si>
  <si>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</si>
  <si>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</si>
  <si>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</si>
  <si>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</si>
  <si>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</si>
  <si>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</si>
  <si>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</si>
  <si>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</si>
  <si>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</si>
  <si>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</si>
  <si>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</si>
  <si>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</si>
  <si>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</si>
  <si>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</si>
  <si>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</si>
  <si>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</si>
  <si>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</si>
  <si>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</si>
  <si>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</si>
  <si>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</si>
  <si>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</si>
  <si>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</si>
  <si>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</si>
  <si>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</si>
  <si>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</si>
  <si>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</si>
  <si>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</si>
  <si>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</si>
  <si>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</si>
  <si>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</si>
  <si>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</si>
  <si>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</si>
  <si>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</si>
  <si>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</si>
  <si>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</si>
  <si>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</si>
  <si>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</si>
  <si>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</si>
  <si>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</si>
  <si>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</si>
  <si>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</si>
  <si>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</si>
  <si>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</si>
  <si>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</si>
  <si>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Mengutamakan kekautan , mementingkan otot daripada otak</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</si>
  <si>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</si>
  <si>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</si>
  <si>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</si>
  <si>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</si>
  <si>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</si>
  <si>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</si>
  <si>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</si>
  <si>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</si>
  <si>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Menolak atau ketidaksediaan berhubungan dengan sosial. Psikopat, ingion berhubungan sosail tapi merasa kurang mampu, inferior, takut, dll. (pasif). (biasanya ada kombinasi dengan yang ada kancinya)</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</si>
  <si>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</si>
  <si>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</si>
  <si>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</si>
  <si>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</si>
  <si>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</si>
  <si>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</si>
  <si>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Menghindari dorongan fisik, perasaan inferior, merasa kurangs ehat/kuat</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</si>
  <si>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</si>
  <si>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</si>
  <si>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</si>
  <si>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</si>
  <si>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</si>
  <si>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</si>
  <si>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</si>
  <si>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</si>
  <si>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</si>
  <si>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</si>
  <si>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</si>
  <si>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</si>
  <si>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</si>
  <si>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</si>
  <si>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</si>
  <si>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</si>
  <si>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</si>
  <si>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</si>
  <si>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</si>
  <si>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</si>
  <si>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</si>
  <si>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</si>
  <si>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</si>
  <si>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</si>
  <si>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</si>
  <si>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</si>
  <si>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</si>
  <si>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</si>
  <si>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</si>
  <si>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</si>
  <si>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</si>
  <si>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</si>
  <si>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</si>
  <si>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</si>
  <si>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</si>
  <si>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</si>
  <si>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</si>
  <si>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</si>
  <si>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</si>
  <si>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</si>
  <si>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</si>
  <si>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</si>
  <si>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</si>
  <si>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</si>
  <si>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</si>
  <si>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</si>
  <si>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</si>
  <si>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</si>
  <si>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</si>
  <si>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</si>
  <si>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</si>
  <si>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</si>
  <si>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</si>
  <si>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</si>
  <si>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</si>
  <si>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</si>
  <si>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</si>
  <si>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</si>
  <si>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</si>
  <si>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</si>
  <si>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</si>
  <si>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</si>
  <si>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</si>
  <si>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</si>
  <si>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</si>
  <si>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</si>
  <si>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</si>
  <si>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</si>
  <si>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</si>
  <si>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</si>
  <si>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</si>
  <si>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</si>
  <si>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</si>
  <si>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</si>
  <si>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</si>
  <si>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</si>
  <si>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</si>
  <si>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</si>
  <si>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</si>
  <si>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</si>
  <si>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</si>
  <si>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</si>
  <si>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</si>
  <si>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</si>
  <si>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</si>
  <si>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</si>
  <si>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</si>
  <si>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</si>
  <si>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</si>
  <si>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</si>
  <si>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</si>
  <si>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</si>
  <si>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</si>
  <si>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</si>
  <si>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</si>
  <si>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</si>
  <si>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</si>
  <si>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</si>
  <si>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</si>
  <si>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</si>
  <si>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</si>
  <si>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</si>
  <si>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</si>
  <si>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</si>
  <si>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</si>
  <si>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</si>
  <si>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</si>
  <si>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</si>
  <si>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</si>
  <si>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</si>
  <si>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</si>
  <si>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</si>
  <si>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</si>
  <si>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</si>
  <si>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</si>
  <si>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</si>
  <si>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</si>
  <si>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</si>
  <si>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</si>
  <si>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</si>
  <si>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</si>
  <si>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</si>
  <si>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</si>
  <si>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</si>
  <si>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</si>
  <si>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</si>
  <si>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</si>
  <si>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</si>
  <si>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</si>
  <si>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</si>
  <si>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</si>
  <si>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</si>
  <si>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</si>
  <si>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</si>
  <si>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</si>
  <si>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</si>
  <si>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</si>
  <si>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</si>
  <si>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</si>
  <si>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</si>
  <si>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</si>
  <si>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</si>
  <si>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</si>
  <si>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</si>
  <si>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</si>
  <si>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</si>
  <si>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</si>
  <si>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</si>
  <si>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</si>
  <si>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</si>
  <si>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</si>
  <si>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</si>
  <si>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</si>
  <si>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</si>
  <si>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</si>
  <si>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</si>
  <si>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</si>
  <si>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</si>
  <si>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</si>
  <si>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</si>
  <si>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</si>
  <si>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</si>
  <si>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</si>
  <si>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</si>
  <si>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</si>
  <si>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</si>
  <si>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</si>
  <si>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</si>
  <si>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</si>
  <si>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</si>
  <si>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</si>
  <si>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</si>
  <si>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</si>
  <si>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</si>
  <si>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</si>
  <si>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</si>
  <si>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</si>
  <si>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</si>
  <si>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</si>
  <si>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</si>
  <si>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</si>
  <si>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</si>
  <si>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</si>
  <si>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</si>
  <si>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</si>
  <si>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</si>
  <si>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</si>
  <si>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</si>
  <si>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</si>
  <si>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</si>
  <si>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</si>
  <si>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</si>
  <si>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</si>
  <si>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</si>
  <si>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</si>
  <si>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</si>
  <si>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</si>
  <si>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</si>
  <si>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</si>
  <si>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</si>
  <si>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</si>
  <si>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</si>
  <si>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</si>
  <si>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</si>
  <si>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</si>
  <si>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</si>
  <si>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</si>
  <si>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</si>
  <si>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</si>
  <si>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</si>
  <si>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</si>
  <si>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</si>
  <si>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</si>
  <si>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</si>
  <si>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</si>
  <si>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</si>
  <si>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</si>
  <si>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</si>
  <si>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</si>
  <si>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</si>
  <si>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</si>
  <si>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</si>
  <si>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</si>
  <si>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</si>
  <si>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</si>
  <si>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</si>
  <si>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</si>
  <si>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</si>
  <si>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</si>
  <si>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</si>
  <si>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</si>
  <si>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</si>
  <si>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</si>
  <si>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</si>
  <si>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</si>
  <si>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</si>
  <si>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</si>
  <si>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</si>
  <si>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</si>
  <si>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</si>
  <si>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</si>
  <si>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</si>
  <si>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</si>
  <si>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</si>
  <si>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</si>
  <si>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</si>
  <si>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</si>
  <si>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</si>
  <si>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</si>
  <si>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</si>
  <si>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</si>
  <si>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</si>
  <si>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</si>
  <si>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</si>
  <si>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</si>
  <si>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</si>
  <si>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</si>
  <si>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</si>
  <si>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</si>
  <si>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</si>
  <si>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</si>
  <si>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</si>
  <si>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</si>
  <si>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</si>
  <si>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</si>
  <si>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</si>
  <si>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</si>
  <si>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</si>
  <si>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</si>
  <si>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</si>
  <si>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</si>
  <si>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</si>
  <si>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</si>
  <si>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</si>
  <si>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</si>
  <si>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</si>
  <si>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</si>
  <si>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</si>
  <si>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</si>
  <si>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</si>
  <si>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</si>
  <si>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</si>
  <si>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</si>
  <si>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</si>
  <si>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</si>
  <si>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</si>
  <si>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</si>
  <si>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</si>
  <si>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</si>
  <si>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</si>
  <si>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</si>
  <si>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</si>
  <si>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</si>
  <si>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</si>
  <si>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</si>
  <si>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</si>
  <si>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</si>
  <si>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</si>
  <si>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</si>
  <si>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</si>
  <si>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</si>
  <si>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</si>
  <si>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</si>
  <si>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</si>
  <si>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</si>
  <si>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</si>
  <si>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</si>
  <si>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</si>
  <si>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</si>
  <si>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</si>
  <si>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</si>
  <si>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</si>
  <si>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</si>
  <si>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</si>
  <si>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</si>
  <si>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</si>
  <si>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</si>
  <si>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</si>
  <si>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</si>
  <si>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</si>
  <si>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</si>
  <si>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</si>
  <si>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</si>
  <si>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</si>
  <si>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</si>
  <si>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</si>
  <si>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</si>
  <si>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</si>
  <si>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</si>
  <si>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</si>
  <si>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</si>
  <si>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Kompensasi dari perasaan tak mampu, tak dapat mengambil keputusan</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</si>
  <si>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ingion berhubungan sosail tapi merasa kurang mampu, inferior, takut, dll. (pasif). (biasanya ada kombinasi dengan yang ada kancinya) ‘ , ‘normal ‘, ‘Deprifasi afeksi, ketergantungan pada ibu ‘]</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</si>
  <si>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</si>
  <si>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</si>
  <si>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</si>
  <si>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</si>
  <si>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</si>
  <si>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</si>
  <si>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</si>
  <si>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</si>
  <si>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</si>
  <si>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</si>
  <si>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</si>
  <si>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ingion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</si>
  <si>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</si>
  <si>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</si>
  <si>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</si>
  <si>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ingion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</si>
  <si>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ingion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</si>
  <si>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ingion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</si>
  <si>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</si>
  <si>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</si>
  <si>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</si>
  <si>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/content/SkripsiGan/Dap/20_3.jpg': {' Alis': ['Teratur = Sebagai hiasan, refleksi sikap kritis namun tidak menentang,kecenderungan kehalusan budi pekerti, kesopanan, cenderung menjaga, memelihara'],
  ' BAHU ': ['Pundak satu sisi tal seimbang = dengan bagian lain Ketidakseimbangan emosi, konflik peran seksualnya '],
  ' DAGU ': ['ditekankan =  Kompensasi ketidak pastian , tak bisa mengambil keputusan takut bertanggung jawab, fantasi'],
  ' KAKI ': ['Kaki dihilangkan  = Perasan tidak mampu, kurang efektif, sakit-sakitan, tertekan '],
  ' MATA ': ['MenekankanPupil Mata = Paranoia dan menampakkan fantasi, angan-angan'],
  ' MULUT/BIBIR ': [' Sangat kecil =  Menentang oral dependency, independent'],
  ' PAHA ': ['Tanpa kaki =  Perasaan tertekan dan tergantung yang bersifat patologis, tidak mampu, perasaan kastrasi, kesulitan dalam menanggapi adanya dorongan seksuil'],
  ' PAKAIAN ': ['Digambar  = normal'],
  ' PERHIASAN/ORNAMEN ': ['Tanpa ikat pinggang = Biasa, mudah menyatakan dorongan, tanpa hambatan, sebaliknya mungkin menyatakan kefleksbelan terhadap kontrolm seksuil '],
  ' RAMBUT ': ['RambutGondrong = Erotis protes/ kemungkinan ada konflik'],
  ' TANGAN/JARI ': [' saku/dibelakang =  Menolak atau ketidaksediaan berhubungna dengan sosial. Psikopat, ingion berhubungan sosail tapi merasa kurang mampu, inferior, takut, dll. (pasif). (biasanya ada kombinasi dengan yang ada kancinya)'],
  'Garis': ['Tebal = Penuntut, menguasai, menentang keku-asaan, dorongan bermusuhan, yakin diri, anxiety, tegang, kerusakan otak organis, manic'],
  'Lengkap/Tidak': ['Tidak = Depresif, tidak mengakui kenyataan, tertekan secraa neurotis, kurang dorongan berprestasi'],
  'lokasi': ['kiri = Dikuasai emosi, menekankan masa yang lalu, tendensi impulsif, self oriented, depresif tapi banyak frustasi, introfert, bayak dikendalikan ketaksadaran'],
  'sedih/gembira': ['Perasaan sedih /tertekan']},</t>
  </si>
  <si>
    <t>{'/content/SkripsiGan/Dap/19_3.jpg': {' Alis': ['Tebal = Wajar, normal '],
  ' BAHU ': ['Persegi  = Kaku dan bermusuhan, defensif terhadap permusuhan'],
  ' DAGU ': ['Perluasan dagu  = Adanya dorongan agresif '],
  ' KAKI ': ['Kaki  memaki sepatu =  Wajar bagi anak kecil, Tendesi infantil (bagi orang dewasa) '],
  ' LENGAN ': ['pendek sekali =  Ambisi, kemauan lemah, merasa lemah, loyo '],
  ' MULUT/BIBIR ': ['Melengkung ke atas Psikosomatik pada pernafasan, memak-sakan diri, berpura-pura sebagai kom-pensasi perasan tidak menerima, ten-densi menunjukkan senyum '],
  ' PAHA ': ['Panjang besar = Berusaha mencapai otoritas, ambivalensi '],
  ' PAKAIAN ': ['Digambar  = normal'],
  ' PERHIASAN/ORNAMEN ': ['Perhiasan Ada secara mencolok  = Mencari perhatian, menunjukkan penyesuaian yang bersifat psikopatik (kurang wajar) (bila digambar wanita muda, lebih –lebih bila ditekankan bagian seksuilnya)'],
  ' RAMBUT ': ['PenempatanTepat = Tekanan/ tuntutan kejantanan'],
  ' TANGAN/JARI ': [' jari-jari yang jelas =  Cenderung ke arah paranoid'],
  'Garis': ['konsisten = Penyesuaian diri baik'],
  'Lengkap/Tidak': ['Lengkap = Kecenderungan ekshibisionis, merasa mampu diterima secara sosial, keter-gantungan sosial'],
  'lokasi': ['tengah = Memiliki adaptasi yang cukup baik, bersifat egosentris, insecure dan rigid, berusaha kontrol secara cermat'],
  'sedih/gembira': ['Bersemangat dan motivasi berprestasi']},</t>
  </si>
  <si>
    <t xml:space="preserve"> '/content/SkripsiGan/Dap/21_3.jpg': {' Alis': ['Tebal = Wajar, normal '],
  ' BAHU ': ['Pundak satu sisi tal seimbang = dengan bagian lain Ketidakseimbangan emosi, konflik peran seksualnya '],
  ' KAKI ': ['Kaki  memaki sepatu =  Wajar bagi anak kecil, Tendesi infantil (bagi orang dewasa) '],
  ' KEPALA': ['Agakbesar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MATA ': ['MenekankanPupil Mata = Paranoia dan menampakkan fantasi, angan-angan'],
  ' MULUT/BIBIR ': ['Melengkung ke atas Psikosomatik pada pernafasan, memak-sakan diri, berpura-pura sebagai kom-pensasi perasan tidak menerima, ten-densi menunjukkan senyum '],
  ' PAKAIAN ': ['Digambar  = normal'],
  ' PERHIASAN/ORNAMEN ': ['Kancing  di bawah garis tengah Ketergantungan pada ibu (egosentris) '],
  ' RAMBUT ': ['PenempatanTepat = Tekanan/ tuntutan kejantanan'],
  ' TANGAN/JARI ': [' saku/dibelakang =  Menolak atau ketidaksediaan berhubungna dengan sosial. Psikopat, ingion berhubungan sosail tapi merasa kurang mampu, inferior, takut, dll. (pasif). (biasanya ada kombinasi dengan yang ada kancinya)'],
  'Garis': ['konsisten = Penyesuaian diri baik'],
  'Lengkap/Tidak': ['Lengkap = Kecenderungan ekshibisionis, merasa mampu diterima secara sosial, keter-gantungan sosial'],
  'lokasi': ['kiri = Dikuasai emosi, menekankan masa yang lalu, tendensi impulsif, self oriented, depresif tapi banyak frustasi, introfert, bayak dikendalikan ketaksadaran'],
  'sedih/gembira': ['Bersemangat dan motivasi berprestasi']},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</si>
</sst>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02"/>
  <sheetViews>
    <sheetView tabSelected="1" zoomScaleNormal="100" workbookViewId="0">
      <pane ySplit="1" topLeftCell="A20" activePane="bottomLeft" state="frozen"/>
      <selection pane="bottomLeft" activeCell="B22" sqref="B22"/>
    </sheetView>
  </sheetViews>
  <sheetFormatPr defaultRowHeight="39.950000000000003" customHeight="1" x14ac:dyDescent="0.25"/>
  <cols>
    <col min="2" max="2" width="22.140625" customWidth="1"/>
  </cols>
  <sheetData>
    <row r="1" spans="1:144"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443</v>
      </c>
      <c r="O1" s="5" t="s">
        <v>13</v>
      </c>
      <c r="P1" s="5" t="s">
        <v>14</v>
      </c>
      <c r="Q1" s="5" t="s">
        <v>444</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7" t="s">
        <v>36</v>
      </c>
      <c r="AN1" s="7" t="s">
        <v>37</v>
      </c>
      <c r="AO1" s="6" t="s">
        <v>38</v>
      </c>
      <c r="AP1" s="6" t="s">
        <v>39</v>
      </c>
      <c r="AQ1" s="6" t="s">
        <v>40</v>
      </c>
      <c r="AR1" s="6" t="s">
        <v>41</v>
      </c>
      <c r="AS1" s="6" t="s">
        <v>42</v>
      </c>
      <c r="AT1" s="6" t="s">
        <v>43</v>
      </c>
      <c r="AU1" s="6" t="s">
        <v>44</v>
      </c>
      <c r="AV1" s="6" t="s">
        <v>45</v>
      </c>
      <c r="AW1" s="6" t="s">
        <v>46</v>
      </c>
      <c r="AX1" s="6" t="s">
        <v>47</v>
      </c>
      <c r="AY1" s="6" t="s">
        <v>48</v>
      </c>
      <c r="AZ1" s="6" t="s">
        <v>49</v>
      </c>
      <c r="BA1" s="6" t="s">
        <v>50</v>
      </c>
      <c r="BB1" s="6" t="s">
        <v>51</v>
      </c>
      <c r="BC1" s="6" t="s">
        <v>52</v>
      </c>
      <c r="BD1" s="6" t="s">
        <v>53</v>
      </c>
      <c r="BE1" s="7" t="s">
        <v>54</v>
      </c>
      <c r="BF1" s="7" t="s">
        <v>55</v>
      </c>
      <c r="BG1" s="7" t="s">
        <v>56</v>
      </c>
      <c r="BH1" s="7" t="s">
        <v>57</v>
      </c>
      <c r="BI1" s="7" t="s">
        <v>58</v>
      </c>
      <c r="BJ1" s="7" t="s">
        <v>59</v>
      </c>
      <c r="BK1" s="7" t="s">
        <v>60</v>
      </c>
      <c r="BL1" s="7" t="s">
        <v>61</v>
      </c>
      <c r="BM1" s="6" t="s">
        <v>62</v>
      </c>
      <c r="BN1" s="6" t="s">
        <v>63</v>
      </c>
      <c r="BO1" s="6" t="s">
        <v>64</v>
      </c>
      <c r="BP1" s="6" t="s">
        <v>65</v>
      </c>
      <c r="BQ1" s="6" t="s">
        <v>66</v>
      </c>
      <c r="BR1" s="6" t="s">
        <v>67</v>
      </c>
      <c r="BS1" s="7" t="s">
        <v>68</v>
      </c>
      <c r="BT1" s="7" t="s">
        <v>439</v>
      </c>
      <c r="BU1" s="7" t="s">
        <v>69</v>
      </c>
      <c r="BV1" s="7" t="s">
        <v>70</v>
      </c>
      <c r="BW1" s="7" t="s">
        <v>71</v>
      </c>
      <c r="BX1" s="6" t="s">
        <v>449</v>
      </c>
      <c r="BY1" s="6" t="s">
        <v>72</v>
      </c>
      <c r="BZ1" s="6" t="s">
        <v>73</v>
      </c>
      <c r="CA1" s="5" t="s">
        <v>74</v>
      </c>
      <c r="CB1" s="7" t="s">
        <v>75</v>
      </c>
      <c r="CC1" s="7" t="s">
        <v>76</v>
      </c>
      <c r="CD1" s="7" t="s">
        <v>77</v>
      </c>
      <c r="CE1" s="7" t="s">
        <v>78</v>
      </c>
      <c r="CF1" s="7" t="s">
        <v>79</v>
      </c>
      <c r="CG1" s="7" t="s">
        <v>80</v>
      </c>
      <c r="CH1" s="6" t="s">
        <v>81</v>
      </c>
      <c r="CI1" s="6" t="s">
        <v>82</v>
      </c>
      <c r="CJ1" s="6" t="s">
        <v>83</v>
      </c>
      <c r="CK1" s="6" t="s">
        <v>84</v>
      </c>
      <c r="CL1" s="6" t="s">
        <v>85</v>
      </c>
      <c r="CM1" s="6" t="s">
        <v>86</v>
      </c>
      <c r="CN1" s="6" t="s">
        <v>87</v>
      </c>
      <c r="CO1" s="6" t="s">
        <v>88</v>
      </c>
      <c r="CP1" s="6" t="s">
        <v>89</v>
      </c>
      <c r="CQ1" s="6" t="s">
        <v>90</v>
      </c>
      <c r="CR1" s="6" t="s">
        <v>91</v>
      </c>
      <c r="CS1" s="6" t="s">
        <v>92</v>
      </c>
      <c r="CT1" s="6" t="s">
        <v>93</v>
      </c>
      <c r="CU1" s="6" t="s">
        <v>94</v>
      </c>
      <c r="CV1" s="6" t="s">
        <v>95</v>
      </c>
      <c r="CW1" s="6" t="s">
        <v>96</v>
      </c>
      <c r="CX1" s="7" t="s">
        <v>97</v>
      </c>
      <c r="CY1" s="7" t="s">
        <v>98</v>
      </c>
      <c r="CZ1" s="7" t="s">
        <v>99</v>
      </c>
      <c r="DA1" s="7" t="s">
        <v>100</v>
      </c>
      <c r="DB1" s="7" t="s">
        <v>101</v>
      </c>
      <c r="DC1" s="7" t="s">
        <v>102</v>
      </c>
      <c r="DD1" s="7" t="s">
        <v>103</v>
      </c>
      <c r="DE1" s="7" t="s">
        <v>104</v>
      </c>
      <c r="DF1" s="7" t="s">
        <v>105</v>
      </c>
      <c r="DG1" s="6" t="s">
        <v>106</v>
      </c>
      <c r="DH1" s="6" t="s">
        <v>107</v>
      </c>
      <c r="DI1" s="6" t="s">
        <v>108</v>
      </c>
      <c r="DJ1" s="6" t="s">
        <v>109</v>
      </c>
      <c r="DK1" s="7" t="s">
        <v>110</v>
      </c>
      <c r="DL1" s="7" t="s">
        <v>111</v>
      </c>
      <c r="DM1" s="7" t="s">
        <v>112</v>
      </c>
      <c r="DN1" s="7" t="s">
        <v>113</v>
      </c>
      <c r="DO1" s="6" t="s">
        <v>114</v>
      </c>
      <c r="DP1" s="6" t="s">
        <v>441</v>
      </c>
      <c r="DQ1" s="6" t="s">
        <v>115</v>
      </c>
      <c r="DR1" s="6" t="s">
        <v>116</v>
      </c>
      <c r="DS1" s="6" t="s">
        <v>117</v>
      </c>
      <c r="DT1" s="6" t="s">
        <v>118</v>
      </c>
      <c r="DU1" s="6" t="s">
        <v>119</v>
      </c>
      <c r="DV1" s="6" t="s">
        <v>120</v>
      </c>
      <c r="DW1" s="6" t="s">
        <v>121</v>
      </c>
      <c r="DX1" s="6" t="s">
        <v>32</v>
      </c>
      <c r="DY1" s="7" t="s">
        <v>122</v>
      </c>
      <c r="DZ1" s="7" t="s">
        <v>123</v>
      </c>
      <c r="EA1" s="7" t="s">
        <v>124</v>
      </c>
      <c r="EB1" s="7" t="s">
        <v>125</v>
      </c>
      <c r="EC1" s="7" t="s">
        <v>126</v>
      </c>
      <c r="ED1" s="6" t="s">
        <v>127</v>
      </c>
      <c r="EE1" s="6" t="s">
        <v>128</v>
      </c>
      <c r="EF1" s="6" t="s">
        <v>129</v>
      </c>
      <c r="EG1" s="6" t="s">
        <v>130</v>
      </c>
      <c r="EH1" s="6" t="s">
        <v>131</v>
      </c>
      <c r="EI1" s="6" t="s">
        <v>132</v>
      </c>
      <c r="EJ1" s="6" t="s">
        <v>133</v>
      </c>
      <c r="EK1" s="6" t="s">
        <v>134</v>
      </c>
      <c r="EL1" s="6" t="s">
        <v>135</v>
      </c>
      <c r="EM1" s="6" t="s">
        <v>136</v>
      </c>
      <c r="EN1" s="6" t="s">
        <v>137</v>
      </c>
    </row>
    <row r="2" spans="1:144" ht="39.950000000000003" customHeight="1" x14ac:dyDescent="0.25">
      <c r="A2" t="s">
        <v>138</v>
      </c>
      <c r="B2" s="2" t="s">
        <v>440</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0</v>
      </c>
      <c r="AC2">
        <v>1</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1</v>
      </c>
      <c r="BK2">
        <v>0</v>
      </c>
      <c r="BL2">
        <v>0</v>
      </c>
      <c r="BM2">
        <v>0</v>
      </c>
      <c r="BN2">
        <v>0</v>
      </c>
      <c r="BO2">
        <v>0</v>
      </c>
      <c r="BP2">
        <v>1</v>
      </c>
      <c r="BQ2">
        <v>0</v>
      </c>
      <c r="BR2">
        <v>0</v>
      </c>
      <c r="BS2">
        <v>1</v>
      </c>
      <c r="BT2">
        <v>0</v>
      </c>
      <c r="BU2">
        <v>0</v>
      </c>
      <c r="BV2">
        <v>0</v>
      </c>
      <c r="BW2">
        <v>0</v>
      </c>
      <c r="BX2">
        <v>0</v>
      </c>
      <c r="BY2">
        <v>0</v>
      </c>
      <c r="BZ2">
        <v>0</v>
      </c>
      <c r="CA2">
        <v>0</v>
      </c>
      <c r="CB2">
        <v>0</v>
      </c>
      <c r="CC2">
        <v>0</v>
      </c>
      <c r="CD2">
        <v>0</v>
      </c>
      <c r="CE2">
        <v>1</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1</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1</v>
      </c>
      <c r="DZ2">
        <v>0</v>
      </c>
      <c r="EA2">
        <v>0</v>
      </c>
      <c r="EB2">
        <v>0</v>
      </c>
      <c r="EC2">
        <v>0</v>
      </c>
      <c r="ED2">
        <v>0</v>
      </c>
      <c r="EE2">
        <v>0</v>
      </c>
      <c r="EF2">
        <v>1</v>
      </c>
      <c r="EG2">
        <v>0</v>
      </c>
      <c r="EH2">
        <v>0</v>
      </c>
      <c r="EI2">
        <v>0</v>
      </c>
      <c r="EJ2">
        <v>0</v>
      </c>
      <c r="EK2">
        <v>0</v>
      </c>
      <c r="EL2">
        <v>0</v>
      </c>
      <c r="EM2">
        <v>0</v>
      </c>
      <c r="EN2">
        <v>0</v>
      </c>
    </row>
    <row r="3" spans="1:144" ht="39.950000000000003" customHeight="1" x14ac:dyDescent="0.25">
      <c r="A3" t="s">
        <v>139</v>
      </c>
      <c r="B3" s="3" t="s">
        <v>442</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0</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1</v>
      </c>
      <c r="BK3">
        <v>0</v>
      </c>
      <c r="BL3">
        <v>0</v>
      </c>
      <c r="BM3">
        <v>0</v>
      </c>
      <c r="BN3">
        <v>0</v>
      </c>
      <c r="BO3">
        <v>0</v>
      </c>
      <c r="BP3">
        <v>1</v>
      </c>
      <c r="BQ3">
        <v>0</v>
      </c>
      <c r="BR3">
        <v>0</v>
      </c>
      <c r="BS3">
        <v>0</v>
      </c>
      <c r="BT3">
        <v>0</v>
      </c>
      <c r="BU3">
        <v>0</v>
      </c>
      <c r="BV3">
        <v>0</v>
      </c>
      <c r="BW3">
        <v>0</v>
      </c>
      <c r="BX3">
        <v>0</v>
      </c>
      <c r="BY3">
        <v>0</v>
      </c>
      <c r="BZ3">
        <v>0</v>
      </c>
      <c r="CA3">
        <v>0</v>
      </c>
      <c r="CB3">
        <v>0</v>
      </c>
      <c r="CC3">
        <v>0</v>
      </c>
      <c r="CD3">
        <v>0</v>
      </c>
      <c r="CE3">
        <v>0</v>
      </c>
      <c r="CF3">
        <v>0</v>
      </c>
      <c r="CG3">
        <v>1</v>
      </c>
      <c r="CH3">
        <v>0</v>
      </c>
      <c r="CI3">
        <v>0</v>
      </c>
      <c r="CJ3">
        <v>0</v>
      </c>
      <c r="CK3">
        <v>0</v>
      </c>
      <c r="CL3">
        <v>0</v>
      </c>
      <c r="CM3">
        <v>1</v>
      </c>
      <c r="CN3">
        <v>0</v>
      </c>
      <c r="CO3">
        <v>0</v>
      </c>
      <c r="CP3">
        <v>0</v>
      </c>
      <c r="CQ3">
        <v>0</v>
      </c>
      <c r="CR3">
        <v>0</v>
      </c>
      <c r="CS3">
        <v>0</v>
      </c>
      <c r="CT3">
        <v>0</v>
      </c>
      <c r="CU3">
        <v>0</v>
      </c>
      <c r="CV3">
        <v>0</v>
      </c>
      <c r="CW3">
        <v>0</v>
      </c>
      <c r="CX3">
        <v>0</v>
      </c>
      <c r="CY3">
        <v>0</v>
      </c>
      <c r="CZ3">
        <v>0</v>
      </c>
      <c r="DA3">
        <v>0</v>
      </c>
      <c r="DB3">
        <v>0</v>
      </c>
      <c r="DC3">
        <v>0</v>
      </c>
      <c r="DD3">
        <v>1</v>
      </c>
      <c r="DE3">
        <v>0</v>
      </c>
      <c r="DF3">
        <v>0</v>
      </c>
      <c r="DG3">
        <v>0</v>
      </c>
      <c r="DH3">
        <v>0</v>
      </c>
      <c r="DI3">
        <v>0</v>
      </c>
      <c r="DJ3">
        <v>0</v>
      </c>
      <c r="DK3">
        <v>1</v>
      </c>
      <c r="DL3">
        <v>0</v>
      </c>
      <c r="DM3">
        <v>0</v>
      </c>
      <c r="DN3">
        <v>0</v>
      </c>
      <c r="DO3">
        <v>0</v>
      </c>
      <c r="DP3">
        <v>1</v>
      </c>
      <c r="DQ3">
        <v>0</v>
      </c>
      <c r="DR3">
        <v>0</v>
      </c>
      <c r="DS3">
        <v>0</v>
      </c>
      <c r="DT3">
        <v>0</v>
      </c>
      <c r="DU3">
        <v>0</v>
      </c>
      <c r="DV3">
        <v>0</v>
      </c>
      <c r="DW3">
        <v>0</v>
      </c>
      <c r="DX3">
        <v>0</v>
      </c>
      <c r="DY3">
        <v>0</v>
      </c>
      <c r="DZ3">
        <v>0</v>
      </c>
      <c r="EA3">
        <v>0</v>
      </c>
      <c r="EB3">
        <v>1</v>
      </c>
      <c r="EC3">
        <v>0</v>
      </c>
      <c r="ED3">
        <v>0</v>
      </c>
      <c r="EE3">
        <v>0</v>
      </c>
      <c r="EF3">
        <v>0</v>
      </c>
      <c r="EG3">
        <v>0</v>
      </c>
      <c r="EH3">
        <v>0</v>
      </c>
      <c r="EI3">
        <v>0</v>
      </c>
      <c r="EJ3">
        <v>0</v>
      </c>
      <c r="EK3">
        <v>0</v>
      </c>
      <c r="EL3">
        <v>0</v>
      </c>
      <c r="EM3">
        <v>1</v>
      </c>
      <c r="EN3">
        <v>0</v>
      </c>
    </row>
    <row r="4" spans="1:144" ht="39.950000000000003" customHeight="1" x14ac:dyDescent="0.25">
      <c r="A4" t="s">
        <v>140</v>
      </c>
      <c r="B4" t="s">
        <v>445</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0</v>
      </c>
      <c r="AG4">
        <v>1</v>
      </c>
      <c r="AH4">
        <v>0</v>
      </c>
      <c r="AI4">
        <v>0</v>
      </c>
      <c r="AJ4">
        <v>0</v>
      </c>
      <c r="AK4">
        <v>0</v>
      </c>
      <c r="AL4">
        <v>0</v>
      </c>
      <c r="AM4">
        <v>0</v>
      </c>
      <c r="AN4">
        <v>0</v>
      </c>
      <c r="AO4">
        <v>0</v>
      </c>
      <c r="AP4">
        <v>0</v>
      </c>
      <c r="AQ4">
        <v>0</v>
      </c>
      <c r="AR4">
        <v>0</v>
      </c>
      <c r="AS4">
        <v>0</v>
      </c>
      <c r="AT4">
        <v>0</v>
      </c>
      <c r="AU4">
        <v>0</v>
      </c>
      <c r="AV4">
        <v>0</v>
      </c>
      <c r="AW4">
        <v>0</v>
      </c>
      <c r="AX4">
        <v>0</v>
      </c>
      <c r="AY4">
        <v>0</v>
      </c>
      <c r="AZ4">
        <v>0</v>
      </c>
      <c r="BA4">
        <v>0</v>
      </c>
      <c r="BB4">
        <v>1</v>
      </c>
      <c r="BC4">
        <v>0</v>
      </c>
      <c r="BD4">
        <v>0</v>
      </c>
      <c r="BE4">
        <v>0</v>
      </c>
      <c r="BF4">
        <v>0</v>
      </c>
      <c r="BG4">
        <v>0</v>
      </c>
      <c r="BH4">
        <v>0</v>
      </c>
      <c r="BI4">
        <v>1</v>
      </c>
      <c r="BJ4">
        <v>0</v>
      </c>
      <c r="BK4">
        <v>0</v>
      </c>
      <c r="BL4">
        <v>0</v>
      </c>
      <c r="BM4">
        <v>0</v>
      </c>
      <c r="BN4">
        <v>0</v>
      </c>
      <c r="BO4">
        <v>0</v>
      </c>
      <c r="BP4">
        <v>1</v>
      </c>
      <c r="BQ4">
        <v>0</v>
      </c>
      <c r="BR4">
        <v>0</v>
      </c>
      <c r="BS4">
        <v>0</v>
      </c>
      <c r="BT4">
        <v>0</v>
      </c>
      <c r="BU4">
        <v>1</v>
      </c>
      <c r="BV4">
        <v>0</v>
      </c>
      <c r="BW4">
        <v>0</v>
      </c>
      <c r="BX4">
        <v>0</v>
      </c>
      <c r="BY4">
        <v>0</v>
      </c>
      <c r="BZ4">
        <v>0</v>
      </c>
      <c r="CA4">
        <v>0</v>
      </c>
      <c r="CB4">
        <v>0</v>
      </c>
      <c r="CC4">
        <v>0</v>
      </c>
      <c r="CD4">
        <v>0</v>
      </c>
      <c r="CE4">
        <v>1</v>
      </c>
      <c r="CF4">
        <v>0</v>
      </c>
      <c r="CG4">
        <v>0</v>
      </c>
      <c r="CH4">
        <v>0</v>
      </c>
      <c r="CI4">
        <v>0</v>
      </c>
      <c r="CJ4">
        <v>0</v>
      </c>
      <c r="CK4">
        <v>0</v>
      </c>
      <c r="CL4">
        <v>0</v>
      </c>
      <c r="CM4">
        <v>1</v>
      </c>
      <c r="CN4">
        <v>0</v>
      </c>
      <c r="CO4">
        <v>0</v>
      </c>
      <c r="CP4">
        <v>0</v>
      </c>
      <c r="CQ4">
        <v>0</v>
      </c>
      <c r="CR4">
        <v>0</v>
      </c>
      <c r="CS4">
        <v>0</v>
      </c>
      <c r="CT4">
        <v>0</v>
      </c>
      <c r="CU4">
        <v>0</v>
      </c>
      <c r="CV4">
        <v>0</v>
      </c>
      <c r="CW4">
        <v>0</v>
      </c>
      <c r="CX4">
        <v>0</v>
      </c>
      <c r="CY4">
        <v>0</v>
      </c>
      <c r="CZ4">
        <v>0</v>
      </c>
      <c r="DA4">
        <v>0</v>
      </c>
      <c r="DB4">
        <v>0</v>
      </c>
      <c r="DC4">
        <v>0</v>
      </c>
      <c r="DD4">
        <v>0</v>
      </c>
      <c r="DE4">
        <v>1</v>
      </c>
      <c r="DF4">
        <v>0</v>
      </c>
      <c r="DG4">
        <v>0</v>
      </c>
      <c r="DH4">
        <v>0</v>
      </c>
      <c r="DI4">
        <v>0</v>
      </c>
      <c r="DJ4">
        <v>0</v>
      </c>
      <c r="DK4">
        <v>0</v>
      </c>
      <c r="DL4">
        <v>0</v>
      </c>
      <c r="DM4">
        <v>0</v>
      </c>
      <c r="DN4">
        <v>0</v>
      </c>
      <c r="DO4">
        <v>0</v>
      </c>
      <c r="DP4">
        <v>0</v>
      </c>
      <c r="DQ4">
        <v>0</v>
      </c>
      <c r="DR4">
        <v>0</v>
      </c>
      <c r="DS4">
        <v>0</v>
      </c>
      <c r="DT4">
        <v>0</v>
      </c>
      <c r="DU4">
        <v>0</v>
      </c>
      <c r="DV4">
        <v>0</v>
      </c>
      <c r="DW4">
        <v>0</v>
      </c>
      <c r="DX4">
        <v>0</v>
      </c>
      <c r="DY4">
        <v>0</v>
      </c>
      <c r="DZ4">
        <v>1</v>
      </c>
      <c r="EA4">
        <v>0</v>
      </c>
      <c r="EB4">
        <v>0</v>
      </c>
      <c r="EC4">
        <v>0</v>
      </c>
      <c r="ED4">
        <v>0</v>
      </c>
      <c r="EE4">
        <v>0</v>
      </c>
      <c r="EF4">
        <v>0</v>
      </c>
      <c r="EG4">
        <v>1</v>
      </c>
      <c r="EH4">
        <v>0</v>
      </c>
      <c r="EI4">
        <v>0</v>
      </c>
      <c r="EJ4">
        <v>0</v>
      </c>
      <c r="EK4">
        <v>0</v>
      </c>
      <c r="EL4">
        <v>0</v>
      </c>
      <c r="EM4">
        <v>0</v>
      </c>
      <c r="EN4">
        <v>0</v>
      </c>
    </row>
    <row r="5" spans="1:144" ht="39.950000000000003" customHeight="1" x14ac:dyDescent="0.25">
      <c r="A5" t="s">
        <v>141</v>
      </c>
      <c r="B5" t="s">
        <v>446</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0</v>
      </c>
      <c r="AE5">
        <v>1</v>
      </c>
      <c r="AF5">
        <v>0</v>
      </c>
      <c r="AG5">
        <v>0</v>
      </c>
      <c r="AH5">
        <v>0</v>
      </c>
      <c r="AI5">
        <v>0</v>
      </c>
      <c r="AJ5">
        <v>0</v>
      </c>
      <c r="AK5">
        <v>0</v>
      </c>
      <c r="AL5">
        <v>0</v>
      </c>
      <c r="AM5">
        <v>0</v>
      </c>
      <c r="AN5">
        <v>0</v>
      </c>
      <c r="AO5">
        <v>0</v>
      </c>
      <c r="AP5">
        <v>0</v>
      </c>
      <c r="AQ5">
        <v>0</v>
      </c>
      <c r="AR5">
        <v>0</v>
      </c>
      <c r="AS5">
        <v>0</v>
      </c>
      <c r="AT5">
        <v>0</v>
      </c>
      <c r="AU5">
        <v>0</v>
      </c>
      <c r="AV5">
        <v>1</v>
      </c>
      <c r="AW5">
        <v>0</v>
      </c>
      <c r="AX5">
        <v>0</v>
      </c>
      <c r="AY5">
        <v>0</v>
      </c>
      <c r="AZ5">
        <v>0</v>
      </c>
      <c r="BA5">
        <v>0</v>
      </c>
      <c r="BB5">
        <v>0</v>
      </c>
      <c r="BC5">
        <v>0</v>
      </c>
      <c r="BD5">
        <v>0</v>
      </c>
      <c r="BE5">
        <v>0</v>
      </c>
      <c r="BF5">
        <v>0</v>
      </c>
      <c r="BG5">
        <v>0</v>
      </c>
      <c r="BH5">
        <v>0</v>
      </c>
      <c r="BI5">
        <v>1</v>
      </c>
      <c r="BJ5">
        <v>0</v>
      </c>
      <c r="BK5">
        <v>0</v>
      </c>
      <c r="BL5">
        <v>0</v>
      </c>
      <c r="BM5">
        <v>0</v>
      </c>
      <c r="BN5">
        <v>0</v>
      </c>
      <c r="BO5">
        <v>0</v>
      </c>
      <c r="BP5">
        <v>1</v>
      </c>
      <c r="BQ5">
        <v>0</v>
      </c>
      <c r="BR5">
        <v>0</v>
      </c>
      <c r="BS5">
        <v>0</v>
      </c>
      <c r="BT5">
        <v>0</v>
      </c>
      <c r="BU5">
        <v>1</v>
      </c>
      <c r="BV5">
        <v>0</v>
      </c>
      <c r="BW5">
        <v>0</v>
      </c>
      <c r="BX5">
        <v>0</v>
      </c>
      <c r="BY5">
        <v>0</v>
      </c>
      <c r="BZ5">
        <v>0</v>
      </c>
      <c r="CA5">
        <v>0</v>
      </c>
      <c r="CB5">
        <v>0</v>
      </c>
      <c r="CC5">
        <v>0</v>
      </c>
      <c r="CD5">
        <v>0</v>
      </c>
      <c r="CE5">
        <v>1</v>
      </c>
      <c r="CF5">
        <v>0</v>
      </c>
      <c r="CG5">
        <v>0</v>
      </c>
      <c r="CH5">
        <v>1</v>
      </c>
      <c r="CI5">
        <v>0</v>
      </c>
      <c r="CJ5">
        <v>0</v>
      </c>
      <c r="CK5">
        <v>0</v>
      </c>
      <c r="CL5">
        <v>0</v>
      </c>
      <c r="CM5">
        <v>0</v>
      </c>
      <c r="CN5">
        <v>0</v>
      </c>
      <c r="CO5">
        <v>0</v>
      </c>
      <c r="CP5">
        <v>0</v>
      </c>
      <c r="CQ5">
        <v>0</v>
      </c>
      <c r="CR5">
        <v>0</v>
      </c>
      <c r="CS5">
        <v>0</v>
      </c>
      <c r="CT5">
        <v>0</v>
      </c>
      <c r="CU5">
        <v>0</v>
      </c>
      <c r="CV5">
        <v>0</v>
      </c>
      <c r="CW5">
        <v>0</v>
      </c>
      <c r="CX5">
        <v>0</v>
      </c>
      <c r="CY5">
        <v>1</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1</v>
      </c>
      <c r="EA5">
        <v>0</v>
      </c>
      <c r="EB5">
        <v>0</v>
      </c>
      <c r="EC5">
        <v>0</v>
      </c>
      <c r="ED5">
        <v>0</v>
      </c>
      <c r="EE5">
        <v>0</v>
      </c>
      <c r="EF5">
        <v>0</v>
      </c>
      <c r="EG5">
        <v>1</v>
      </c>
      <c r="EH5">
        <v>0</v>
      </c>
      <c r="EI5">
        <v>0</v>
      </c>
      <c r="EJ5">
        <v>0</v>
      </c>
      <c r="EK5">
        <v>0</v>
      </c>
      <c r="EL5">
        <v>0</v>
      </c>
      <c r="EM5">
        <v>0</v>
      </c>
      <c r="EN5">
        <v>0</v>
      </c>
    </row>
    <row r="6" spans="1:144" ht="39.950000000000003" customHeight="1" x14ac:dyDescent="0.25">
      <c r="A6" t="s">
        <v>142</v>
      </c>
      <c r="B6" t="s">
        <v>447</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0</v>
      </c>
      <c r="BG6">
        <v>0</v>
      </c>
      <c r="BH6">
        <v>0</v>
      </c>
      <c r="BI6">
        <v>0</v>
      </c>
      <c r="BJ6">
        <v>1</v>
      </c>
      <c r="BK6">
        <v>0</v>
      </c>
      <c r="BL6">
        <v>0</v>
      </c>
      <c r="BM6">
        <v>0</v>
      </c>
      <c r="BN6">
        <v>0</v>
      </c>
      <c r="BO6">
        <v>0</v>
      </c>
      <c r="BP6">
        <v>0</v>
      </c>
      <c r="BQ6">
        <v>0</v>
      </c>
      <c r="BR6">
        <v>0</v>
      </c>
      <c r="BS6">
        <v>1</v>
      </c>
      <c r="BT6">
        <v>0</v>
      </c>
      <c r="BU6">
        <v>0</v>
      </c>
      <c r="BV6">
        <v>0</v>
      </c>
      <c r="BW6">
        <v>0</v>
      </c>
      <c r="BX6">
        <v>0</v>
      </c>
      <c r="BY6">
        <v>0</v>
      </c>
      <c r="BZ6">
        <v>0</v>
      </c>
      <c r="CA6">
        <v>0</v>
      </c>
      <c r="CB6">
        <v>1</v>
      </c>
      <c r="CC6">
        <v>0</v>
      </c>
      <c r="CD6">
        <v>0</v>
      </c>
      <c r="CE6">
        <v>0</v>
      </c>
      <c r="CF6">
        <v>0</v>
      </c>
      <c r="CG6">
        <v>0</v>
      </c>
      <c r="CH6">
        <v>0</v>
      </c>
      <c r="CI6">
        <v>0</v>
      </c>
      <c r="CJ6">
        <v>1</v>
      </c>
      <c r="CK6">
        <v>0</v>
      </c>
      <c r="CL6">
        <v>0</v>
      </c>
      <c r="CM6">
        <v>0</v>
      </c>
      <c r="CN6">
        <v>0</v>
      </c>
      <c r="CO6">
        <v>0</v>
      </c>
      <c r="CP6">
        <v>0</v>
      </c>
      <c r="CQ6">
        <v>0</v>
      </c>
      <c r="CR6">
        <v>0</v>
      </c>
      <c r="CS6">
        <v>0</v>
      </c>
      <c r="CT6">
        <v>0</v>
      </c>
      <c r="CU6">
        <v>0</v>
      </c>
      <c r="CV6">
        <v>0</v>
      </c>
      <c r="CW6">
        <v>0</v>
      </c>
      <c r="CX6">
        <v>1</v>
      </c>
      <c r="CY6">
        <v>0</v>
      </c>
      <c r="CZ6">
        <v>0</v>
      </c>
      <c r="DA6">
        <v>0</v>
      </c>
      <c r="DB6">
        <v>0</v>
      </c>
      <c r="DC6">
        <v>0</v>
      </c>
      <c r="DD6">
        <v>0</v>
      </c>
      <c r="DE6">
        <v>0</v>
      </c>
      <c r="DF6">
        <v>0</v>
      </c>
      <c r="DG6">
        <v>1</v>
      </c>
      <c r="DH6">
        <v>0</v>
      </c>
      <c r="DI6">
        <v>0</v>
      </c>
      <c r="DJ6">
        <v>0</v>
      </c>
      <c r="DK6">
        <v>0</v>
      </c>
      <c r="DL6">
        <v>0</v>
      </c>
      <c r="DM6">
        <v>0</v>
      </c>
      <c r="DN6">
        <v>0</v>
      </c>
      <c r="DO6">
        <v>0</v>
      </c>
      <c r="DP6">
        <v>0</v>
      </c>
      <c r="DQ6">
        <v>0</v>
      </c>
      <c r="DR6">
        <v>0</v>
      </c>
      <c r="DS6">
        <v>0</v>
      </c>
      <c r="DT6">
        <v>0</v>
      </c>
      <c r="DU6">
        <v>0</v>
      </c>
      <c r="DV6">
        <v>1</v>
      </c>
      <c r="DW6">
        <v>0</v>
      </c>
      <c r="DX6">
        <v>0</v>
      </c>
      <c r="DY6">
        <v>0</v>
      </c>
      <c r="DZ6">
        <v>0</v>
      </c>
      <c r="EA6">
        <v>0</v>
      </c>
      <c r="EB6">
        <v>1</v>
      </c>
      <c r="EC6">
        <v>0</v>
      </c>
      <c r="ED6">
        <v>0</v>
      </c>
      <c r="EE6">
        <v>0</v>
      </c>
      <c r="EF6">
        <v>0</v>
      </c>
      <c r="EG6">
        <v>0</v>
      </c>
      <c r="EH6">
        <v>0</v>
      </c>
      <c r="EI6">
        <v>0</v>
      </c>
      <c r="EJ6">
        <v>0</v>
      </c>
      <c r="EK6">
        <v>0</v>
      </c>
      <c r="EL6">
        <v>0</v>
      </c>
      <c r="EM6">
        <v>0</v>
      </c>
      <c r="EN6">
        <v>0</v>
      </c>
    </row>
    <row r="7" spans="1:144" ht="39.950000000000003" customHeight="1" x14ac:dyDescent="0.25">
      <c r="A7" t="s">
        <v>143</v>
      </c>
      <c r="B7" t="s">
        <v>448</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0</v>
      </c>
      <c r="AP7">
        <v>1</v>
      </c>
      <c r="AQ7">
        <v>0</v>
      </c>
      <c r="AR7">
        <v>0</v>
      </c>
      <c r="AS7">
        <v>0</v>
      </c>
      <c r="AT7">
        <v>0</v>
      </c>
      <c r="AU7">
        <v>0</v>
      </c>
      <c r="AV7">
        <v>0</v>
      </c>
      <c r="AW7">
        <v>0</v>
      </c>
      <c r="AX7">
        <v>0</v>
      </c>
      <c r="AY7">
        <v>0</v>
      </c>
      <c r="AZ7">
        <v>0</v>
      </c>
      <c r="BA7">
        <v>0</v>
      </c>
      <c r="BB7">
        <v>0</v>
      </c>
      <c r="BC7">
        <v>0</v>
      </c>
      <c r="BD7">
        <v>0</v>
      </c>
      <c r="BE7">
        <v>0</v>
      </c>
      <c r="BF7">
        <v>1</v>
      </c>
      <c r="BG7">
        <v>0</v>
      </c>
      <c r="BH7">
        <v>0</v>
      </c>
      <c r="BI7">
        <v>0</v>
      </c>
      <c r="BJ7">
        <v>0</v>
      </c>
      <c r="BK7">
        <v>0</v>
      </c>
      <c r="BL7">
        <v>0</v>
      </c>
      <c r="BM7">
        <v>0</v>
      </c>
      <c r="BN7">
        <v>0</v>
      </c>
      <c r="BO7">
        <v>0</v>
      </c>
      <c r="BP7">
        <v>0</v>
      </c>
      <c r="BQ7">
        <v>0</v>
      </c>
      <c r="BR7">
        <v>0</v>
      </c>
      <c r="BS7">
        <v>0</v>
      </c>
      <c r="BT7">
        <v>0</v>
      </c>
      <c r="BU7">
        <v>0</v>
      </c>
      <c r="BV7">
        <v>0</v>
      </c>
      <c r="BW7">
        <v>0</v>
      </c>
      <c r="BX7">
        <v>0</v>
      </c>
      <c r="BY7">
        <v>0</v>
      </c>
      <c r="BZ7">
        <v>0</v>
      </c>
      <c r="CA7">
        <v>1</v>
      </c>
      <c r="CB7">
        <v>0</v>
      </c>
      <c r="CC7">
        <v>0</v>
      </c>
      <c r="CD7">
        <v>0</v>
      </c>
      <c r="CE7">
        <v>0</v>
      </c>
      <c r="CF7">
        <v>0</v>
      </c>
      <c r="CG7">
        <v>1</v>
      </c>
      <c r="CH7">
        <v>0</v>
      </c>
      <c r="CI7">
        <v>1</v>
      </c>
      <c r="CJ7">
        <v>0</v>
      </c>
      <c r="CK7">
        <v>0</v>
      </c>
      <c r="CL7">
        <v>0</v>
      </c>
      <c r="CM7">
        <v>0</v>
      </c>
      <c r="CN7">
        <v>0</v>
      </c>
      <c r="CO7">
        <v>0</v>
      </c>
      <c r="CP7">
        <v>0</v>
      </c>
      <c r="CQ7">
        <v>0</v>
      </c>
      <c r="CR7">
        <v>0</v>
      </c>
      <c r="CS7">
        <v>0</v>
      </c>
      <c r="CT7">
        <v>0</v>
      </c>
      <c r="CU7">
        <v>0</v>
      </c>
      <c r="CV7">
        <v>0</v>
      </c>
      <c r="CW7">
        <v>0</v>
      </c>
      <c r="CX7">
        <v>0</v>
      </c>
      <c r="CY7">
        <v>0</v>
      </c>
      <c r="CZ7">
        <v>0</v>
      </c>
      <c r="DA7">
        <v>0</v>
      </c>
      <c r="DB7">
        <v>1</v>
      </c>
      <c r="DC7">
        <v>0</v>
      </c>
      <c r="DD7">
        <v>0</v>
      </c>
      <c r="DE7">
        <v>0</v>
      </c>
      <c r="DF7">
        <v>0</v>
      </c>
      <c r="DG7">
        <v>0</v>
      </c>
      <c r="DH7">
        <v>0</v>
      </c>
      <c r="DI7">
        <v>0</v>
      </c>
      <c r="DJ7">
        <v>0</v>
      </c>
      <c r="DK7">
        <v>0</v>
      </c>
      <c r="DL7">
        <v>0</v>
      </c>
      <c r="DM7">
        <v>1</v>
      </c>
      <c r="DN7">
        <v>0</v>
      </c>
      <c r="DO7">
        <v>0</v>
      </c>
      <c r="DP7">
        <v>0</v>
      </c>
      <c r="DQ7">
        <v>0</v>
      </c>
      <c r="DR7">
        <v>0</v>
      </c>
      <c r="DS7">
        <v>0</v>
      </c>
      <c r="DT7">
        <v>0</v>
      </c>
      <c r="DU7">
        <v>0</v>
      </c>
      <c r="DV7">
        <v>0</v>
      </c>
      <c r="DW7">
        <v>1</v>
      </c>
      <c r="DX7">
        <v>0</v>
      </c>
      <c r="DY7">
        <v>0</v>
      </c>
      <c r="DZ7">
        <v>0</v>
      </c>
      <c r="EA7">
        <v>0</v>
      </c>
      <c r="EB7">
        <v>1</v>
      </c>
      <c r="EC7">
        <v>0</v>
      </c>
      <c r="ED7">
        <v>0</v>
      </c>
      <c r="EE7">
        <v>0</v>
      </c>
      <c r="EF7">
        <v>0</v>
      </c>
      <c r="EG7">
        <v>0</v>
      </c>
      <c r="EH7">
        <v>0</v>
      </c>
      <c r="EI7">
        <v>0</v>
      </c>
      <c r="EJ7">
        <v>0</v>
      </c>
      <c r="EK7">
        <v>0</v>
      </c>
      <c r="EL7">
        <v>0</v>
      </c>
      <c r="EM7">
        <v>0</v>
      </c>
      <c r="EN7">
        <v>0</v>
      </c>
    </row>
    <row r="8" spans="1:144" ht="39.950000000000003" customHeight="1" x14ac:dyDescent="0.25">
      <c r="A8" t="s">
        <v>144</v>
      </c>
      <c r="B8" t="s">
        <v>450</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1</v>
      </c>
      <c r="AQ8">
        <v>0</v>
      </c>
      <c r="AR8">
        <v>0</v>
      </c>
      <c r="AS8">
        <v>0</v>
      </c>
      <c r="AT8">
        <v>0</v>
      </c>
      <c r="AU8">
        <v>0</v>
      </c>
      <c r="AV8">
        <v>0</v>
      </c>
      <c r="AW8">
        <v>0</v>
      </c>
      <c r="AX8">
        <v>0</v>
      </c>
      <c r="AY8">
        <v>0</v>
      </c>
      <c r="AZ8">
        <v>0</v>
      </c>
      <c r="BA8">
        <v>0</v>
      </c>
      <c r="BB8">
        <v>0</v>
      </c>
      <c r="BC8">
        <v>0</v>
      </c>
      <c r="BD8">
        <v>0</v>
      </c>
      <c r="BE8">
        <v>0</v>
      </c>
      <c r="BF8">
        <v>1</v>
      </c>
      <c r="BG8">
        <v>0</v>
      </c>
      <c r="BH8">
        <v>0</v>
      </c>
      <c r="BI8">
        <v>0</v>
      </c>
      <c r="BJ8">
        <v>0</v>
      </c>
      <c r="BK8">
        <v>0</v>
      </c>
      <c r="BL8">
        <v>0</v>
      </c>
      <c r="BM8">
        <v>0</v>
      </c>
      <c r="BN8">
        <v>1</v>
      </c>
      <c r="BO8">
        <v>0</v>
      </c>
      <c r="BP8">
        <v>0</v>
      </c>
      <c r="BQ8">
        <v>0</v>
      </c>
      <c r="BR8">
        <v>0</v>
      </c>
      <c r="BS8">
        <v>0</v>
      </c>
      <c r="BT8">
        <v>0</v>
      </c>
      <c r="BU8">
        <v>1</v>
      </c>
      <c r="BV8">
        <v>0</v>
      </c>
      <c r="BW8">
        <v>0</v>
      </c>
      <c r="BX8">
        <v>1</v>
      </c>
      <c r="BY8">
        <v>0</v>
      </c>
      <c r="BZ8">
        <v>0</v>
      </c>
      <c r="CA8">
        <v>0</v>
      </c>
      <c r="CB8">
        <v>0</v>
      </c>
      <c r="CC8">
        <v>0</v>
      </c>
      <c r="CD8">
        <v>0</v>
      </c>
      <c r="CE8">
        <v>0</v>
      </c>
      <c r="CF8">
        <v>0</v>
      </c>
      <c r="CG8">
        <v>1</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1</v>
      </c>
      <c r="DE8">
        <v>0</v>
      </c>
      <c r="DF8">
        <v>0</v>
      </c>
      <c r="DG8">
        <v>0</v>
      </c>
      <c r="DH8">
        <v>0</v>
      </c>
      <c r="DI8">
        <v>0</v>
      </c>
      <c r="DJ8">
        <v>0</v>
      </c>
      <c r="DK8">
        <v>0</v>
      </c>
      <c r="DL8">
        <v>0</v>
      </c>
      <c r="DM8">
        <v>0</v>
      </c>
      <c r="DN8">
        <v>0</v>
      </c>
      <c r="DO8">
        <v>0</v>
      </c>
      <c r="DP8">
        <v>0</v>
      </c>
      <c r="DQ8">
        <v>0</v>
      </c>
      <c r="DR8">
        <v>0</v>
      </c>
      <c r="DS8">
        <v>0</v>
      </c>
      <c r="DT8">
        <v>0</v>
      </c>
      <c r="DU8">
        <v>0</v>
      </c>
      <c r="DV8">
        <v>1</v>
      </c>
      <c r="DW8">
        <v>0</v>
      </c>
      <c r="DX8">
        <v>0</v>
      </c>
      <c r="DY8">
        <v>1</v>
      </c>
      <c r="DZ8">
        <v>0</v>
      </c>
      <c r="EA8">
        <v>0</v>
      </c>
      <c r="EB8">
        <v>0</v>
      </c>
      <c r="EC8">
        <v>0</v>
      </c>
      <c r="ED8">
        <v>0</v>
      </c>
      <c r="EE8">
        <v>0</v>
      </c>
      <c r="EF8">
        <v>0</v>
      </c>
      <c r="EG8">
        <v>0</v>
      </c>
      <c r="EH8">
        <v>0</v>
      </c>
      <c r="EI8">
        <v>0</v>
      </c>
      <c r="EJ8">
        <v>0</v>
      </c>
      <c r="EK8">
        <v>0</v>
      </c>
      <c r="EL8">
        <v>0</v>
      </c>
      <c r="EM8">
        <v>0</v>
      </c>
      <c r="EN8">
        <v>1</v>
      </c>
    </row>
    <row r="9" spans="1:144" ht="39.950000000000003" customHeight="1" x14ac:dyDescent="0.25">
      <c r="A9" t="s">
        <v>145</v>
      </c>
      <c r="B9" t="s">
        <v>451</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0</v>
      </c>
      <c r="AC9">
        <v>1</v>
      </c>
      <c r="AD9">
        <v>0</v>
      </c>
      <c r="AE9">
        <v>0</v>
      </c>
      <c r="AF9">
        <v>0</v>
      </c>
      <c r="AG9">
        <v>0</v>
      </c>
      <c r="AH9">
        <v>0</v>
      </c>
      <c r="AI9">
        <v>0</v>
      </c>
      <c r="AJ9">
        <v>0</v>
      </c>
      <c r="AK9">
        <v>0</v>
      </c>
      <c r="AL9">
        <v>0</v>
      </c>
      <c r="AM9">
        <v>1</v>
      </c>
      <c r="AN9">
        <v>0</v>
      </c>
      <c r="AO9">
        <v>0</v>
      </c>
      <c r="AP9">
        <v>0</v>
      </c>
      <c r="AQ9">
        <v>0</v>
      </c>
      <c r="AR9">
        <v>0</v>
      </c>
      <c r="AS9">
        <v>0</v>
      </c>
      <c r="AT9">
        <v>0</v>
      </c>
      <c r="AU9">
        <v>0</v>
      </c>
      <c r="AV9">
        <v>0</v>
      </c>
      <c r="AW9">
        <v>0</v>
      </c>
      <c r="AX9">
        <v>0</v>
      </c>
      <c r="AY9">
        <v>0</v>
      </c>
      <c r="AZ9">
        <v>0</v>
      </c>
      <c r="BA9">
        <v>0</v>
      </c>
      <c r="BB9">
        <v>0</v>
      </c>
      <c r="BC9">
        <v>0</v>
      </c>
      <c r="BD9">
        <v>1</v>
      </c>
      <c r="BE9">
        <v>0</v>
      </c>
      <c r="BF9">
        <v>1</v>
      </c>
      <c r="BG9">
        <v>0</v>
      </c>
      <c r="BH9">
        <v>0</v>
      </c>
      <c r="BI9">
        <v>0</v>
      </c>
      <c r="BJ9">
        <v>0</v>
      </c>
      <c r="BK9">
        <v>0</v>
      </c>
      <c r="BL9">
        <v>0</v>
      </c>
      <c r="BM9">
        <v>0</v>
      </c>
      <c r="BN9">
        <v>0</v>
      </c>
      <c r="BO9">
        <v>0</v>
      </c>
      <c r="BP9">
        <v>0</v>
      </c>
      <c r="BQ9">
        <v>0</v>
      </c>
      <c r="BR9">
        <v>0</v>
      </c>
      <c r="BS9">
        <v>0</v>
      </c>
      <c r="BT9">
        <v>0</v>
      </c>
      <c r="BU9">
        <v>1</v>
      </c>
      <c r="BV9">
        <v>0</v>
      </c>
      <c r="BW9">
        <v>0</v>
      </c>
      <c r="BX9">
        <v>0</v>
      </c>
      <c r="BY9">
        <v>1</v>
      </c>
      <c r="BZ9">
        <v>0</v>
      </c>
      <c r="CA9">
        <v>0</v>
      </c>
      <c r="CB9">
        <v>1</v>
      </c>
      <c r="CC9">
        <v>0</v>
      </c>
      <c r="CD9">
        <v>0</v>
      </c>
      <c r="CE9">
        <v>0</v>
      </c>
      <c r="CF9">
        <v>0</v>
      </c>
      <c r="CG9">
        <v>0</v>
      </c>
      <c r="CH9">
        <v>0</v>
      </c>
      <c r="CI9">
        <v>0</v>
      </c>
      <c r="CJ9">
        <v>0</v>
      </c>
      <c r="CK9">
        <v>0</v>
      </c>
      <c r="CL9">
        <v>0</v>
      </c>
      <c r="CM9">
        <v>1</v>
      </c>
      <c r="CN9">
        <v>0</v>
      </c>
      <c r="CO9">
        <v>0</v>
      </c>
      <c r="CP9">
        <v>0</v>
      </c>
      <c r="CQ9">
        <v>0</v>
      </c>
      <c r="CR9">
        <v>0</v>
      </c>
      <c r="CS9">
        <v>0</v>
      </c>
      <c r="CT9">
        <v>0</v>
      </c>
      <c r="CU9">
        <v>0</v>
      </c>
      <c r="CV9">
        <v>0</v>
      </c>
      <c r="CW9">
        <v>0</v>
      </c>
      <c r="CX9">
        <v>0</v>
      </c>
      <c r="CY9">
        <v>0</v>
      </c>
      <c r="CZ9">
        <v>0</v>
      </c>
      <c r="DA9">
        <v>0</v>
      </c>
      <c r="DB9">
        <v>0</v>
      </c>
      <c r="DC9">
        <v>0</v>
      </c>
      <c r="DD9">
        <v>1</v>
      </c>
      <c r="DE9">
        <v>0</v>
      </c>
      <c r="DF9">
        <v>0</v>
      </c>
      <c r="DG9">
        <v>0</v>
      </c>
      <c r="DH9">
        <v>0</v>
      </c>
      <c r="DI9">
        <v>1</v>
      </c>
      <c r="DJ9">
        <v>0</v>
      </c>
      <c r="DK9">
        <v>0</v>
      </c>
      <c r="DL9">
        <v>0</v>
      </c>
      <c r="DM9">
        <v>1</v>
      </c>
      <c r="DN9">
        <v>0</v>
      </c>
      <c r="DO9">
        <v>0</v>
      </c>
      <c r="DP9">
        <v>0</v>
      </c>
      <c r="DQ9">
        <v>0</v>
      </c>
      <c r="DR9">
        <v>1</v>
      </c>
      <c r="DS9">
        <v>0</v>
      </c>
      <c r="DT9">
        <v>0</v>
      </c>
      <c r="DU9">
        <v>0</v>
      </c>
      <c r="DV9">
        <v>0</v>
      </c>
      <c r="DW9">
        <v>0</v>
      </c>
      <c r="DX9">
        <v>0</v>
      </c>
      <c r="DY9">
        <v>0</v>
      </c>
      <c r="DZ9">
        <v>0</v>
      </c>
      <c r="EA9">
        <v>1</v>
      </c>
      <c r="EB9">
        <v>0</v>
      </c>
      <c r="EC9">
        <v>0</v>
      </c>
      <c r="ED9">
        <v>0</v>
      </c>
      <c r="EE9">
        <v>0</v>
      </c>
      <c r="EF9">
        <v>0</v>
      </c>
      <c r="EG9">
        <v>0</v>
      </c>
      <c r="EH9">
        <v>0</v>
      </c>
      <c r="EI9">
        <v>0</v>
      </c>
      <c r="EJ9">
        <v>0</v>
      </c>
      <c r="EK9">
        <v>0</v>
      </c>
      <c r="EL9">
        <v>0</v>
      </c>
      <c r="EM9">
        <v>1</v>
      </c>
      <c r="EN9">
        <v>0</v>
      </c>
    </row>
    <row r="10" spans="1:144" ht="39.950000000000003" customHeight="1" x14ac:dyDescent="0.25">
      <c r="A10" t="s">
        <v>146</v>
      </c>
      <c r="B10" t="s">
        <v>452</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0</v>
      </c>
      <c r="AG10">
        <v>1</v>
      </c>
      <c r="AH10">
        <v>0</v>
      </c>
      <c r="AI10">
        <v>0</v>
      </c>
      <c r="AJ10">
        <v>0</v>
      </c>
      <c r="AK10">
        <v>0</v>
      </c>
      <c r="AL10">
        <v>0</v>
      </c>
      <c r="AM10">
        <v>1</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1</v>
      </c>
      <c r="BI10">
        <v>0</v>
      </c>
      <c r="BJ10">
        <v>0</v>
      </c>
      <c r="BK10">
        <v>0</v>
      </c>
      <c r="BL10">
        <v>0</v>
      </c>
      <c r="BM10">
        <v>0</v>
      </c>
      <c r="BN10">
        <v>0</v>
      </c>
      <c r="BO10">
        <v>0</v>
      </c>
      <c r="BP10">
        <v>0</v>
      </c>
      <c r="BQ10">
        <v>0</v>
      </c>
      <c r="BR10">
        <v>0</v>
      </c>
      <c r="BS10">
        <v>0</v>
      </c>
      <c r="BT10">
        <v>0</v>
      </c>
      <c r="BU10">
        <v>1</v>
      </c>
      <c r="BV10">
        <v>0</v>
      </c>
      <c r="BW10">
        <v>0</v>
      </c>
      <c r="BX10">
        <v>0</v>
      </c>
      <c r="BY10">
        <v>0</v>
      </c>
      <c r="BZ10">
        <v>0</v>
      </c>
      <c r="CA10">
        <v>0</v>
      </c>
      <c r="CB10">
        <v>0</v>
      </c>
      <c r="CC10">
        <v>0</v>
      </c>
      <c r="CD10">
        <v>0</v>
      </c>
      <c r="CE10">
        <v>0</v>
      </c>
      <c r="CF10">
        <v>0</v>
      </c>
      <c r="CG10">
        <v>1</v>
      </c>
      <c r="CH10">
        <v>0</v>
      </c>
      <c r="CI10">
        <v>0</v>
      </c>
      <c r="CJ10">
        <v>0</v>
      </c>
      <c r="CK10">
        <v>0</v>
      </c>
      <c r="CL10">
        <v>0</v>
      </c>
      <c r="CM10">
        <v>0</v>
      </c>
      <c r="CN10">
        <v>0</v>
      </c>
      <c r="CO10">
        <v>0</v>
      </c>
      <c r="CP10">
        <v>0</v>
      </c>
      <c r="CQ10">
        <v>0</v>
      </c>
      <c r="CR10">
        <v>0</v>
      </c>
      <c r="CS10">
        <v>0</v>
      </c>
      <c r="CT10">
        <v>0</v>
      </c>
      <c r="CU10">
        <v>0</v>
      </c>
      <c r="CV10">
        <v>0</v>
      </c>
      <c r="CW10">
        <v>0</v>
      </c>
      <c r="CX10">
        <v>0</v>
      </c>
      <c r="CY10">
        <v>0</v>
      </c>
      <c r="CZ10">
        <v>0</v>
      </c>
      <c r="DA10">
        <v>1</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1</v>
      </c>
      <c r="DZ10">
        <v>0</v>
      </c>
      <c r="EA10">
        <v>0</v>
      </c>
      <c r="EB10">
        <v>0</v>
      </c>
      <c r="EC10">
        <v>0</v>
      </c>
      <c r="ED10">
        <v>0</v>
      </c>
      <c r="EE10">
        <v>0</v>
      </c>
      <c r="EF10">
        <v>0</v>
      </c>
      <c r="EG10">
        <v>0</v>
      </c>
      <c r="EH10">
        <v>0</v>
      </c>
      <c r="EI10">
        <v>0</v>
      </c>
      <c r="EJ10">
        <v>0</v>
      </c>
      <c r="EK10">
        <v>0</v>
      </c>
      <c r="EL10">
        <v>0</v>
      </c>
      <c r="EM10">
        <v>1</v>
      </c>
      <c r="EN10">
        <v>0</v>
      </c>
    </row>
    <row r="11" spans="1:144" ht="39.950000000000003" customHeight="1" x14ac:dyDescent="0.25">
      <c r="A11" t="s">
        <v>147</v>
      </c>
      <c r="B11" t="s">
        <v>453</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0</v>
      </c>
      <c r="AE11">
        <v>1</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1</v>
      </c>
      <c r="BD11">
        <v>0</v>
      </c>
      <c r="BE11">
        <v>0</v>
      </c>
      <c r="BF11">
        <v>0</v>
      </c>
      <c r="BG11">
        <v>0</v>
      </c>
      <c r="BH11">
        <v>0</v>
      </c>
      <c r="BI11">
        <v>1</v>
      </c>
      <c r="BJ11">
        <v>0</v>
      </c>
      <c r="BK11">
        <v>0</v>
      </c>
      <c r="BL11">
        <v>0</v>
      </c>
      <c r="BM11">
        <v>0</v>
      </c>
      <c r="BN11">
        <v>0</v>
      </c>
      <c r="BO11">
        <v>1</v>
      </c>
      <c r="BP11">
        <v>0</v>
      </c>
      <c r="BQ11">
        <v>0</v>
      </c>
      <c r="BR11">
        <v>0</v>
      </c>
      <c r="BS11">
        <v>0</v>
      </c>
      <c r="BT11">
        <v>0</v>
      </c>
      <c r="BU11">
        <v>0</v>
      </c>
      <c r="BV11">
        <v>0</v>
      </c>
      <c r="BW11">
        <v>0</v>
      </c>
      <c r="BX11">
        <v>0</v>
      </c>
      <c r="BY11">
        <v>1</v>
      </c>
      <c r="BZ11">
        <v>0</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1</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1</v>
      </c>
      <c r="DZ11">
        <v>0</v>
      </c>
      <c r="EA11">
        <v>0</v>
      </c>
      <c r="EB11">
        <v>0</v>
      </c>
      <c r="EC11">
        <v>0</v>
      </c>
      <c r="ED11">
        <v>0</v>
      </c>
      <c r="EE11">
        <v>0</v>
      </c>
      <c r="EF11">
        <v>0</v>
      </c>
      <c r="EG11">
        <v>0</v>
      </c>
      <c r="EH11">
        <v>0</v>
      </c>
      <c r="EI11">
        <v>1</v>
      </c>
      <c r="EJ11">
        <v>0</v>
      </c>
      <c r="EK11">
        <v>0</v>
      </c>
      <c r="EL11">
        <v>0</v>
      </c>
      <c r="EM11">
        <v>0</v>
      </c>
      <c r="EN11">
        <v>0</v>
      </c>
    </row>
    <row r="12" spans="1:144" ht="39.950000000000003" customHeight="1" x14ac:dyDescent="0.25">
      <c r="A12" t="s">
        <v>148</v>
      </c>
      <c r="B12" t="s">
        <v>454</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0</v>
      </c>
      <c r="AD12">
        <v>1</v>
      </c>
      <c r="AE12">
        <v>0</v>
      </c>
      <c r="AF12">
        <v>0</v>
      </c>
      <c r="AG12">
        <v>0</v>
      </c>
      <c r="AH12">
        <v>0</v>
      </c>
      <c r="AI12">
        <v>0</v>
      </c>
      <c r="AJ12">
        <v>0</v>
      </c>
      <c r="AK12">
        <v>0</v>
      </c>
      <c r="AL12">
        <v>0</v>
      </c>
      <c r="AM12">
        <v>0</v>
      </c>
      <c r="AN12">
        <v>0</v>
      </c>
      <c r="AO12">
        <v>1</v>
      </c>
      <c r="AP12">
        <v>0</v>
      </c>
      <c r="AQ12">
        <v>0</v>
      </c>
      <c r="AR12">
        <v>0</v>
      </c>
      <c r="AS12">
        <v>0</v>
      </c>
      <c r="AT12">
        <v>0</v>
      </c>
      <c r="AU12">
        <v>0</v>
      </c>
      <c r="AV12">
        <v>0</v>
      </c>
      <c r="AW12">
        <v>0</v>
      </c>
      <c r="AX12">
        <v>0</v>
      </c>
      <c r="AY12">
        <v>0</v>
      </c>
      <c r="AZ12">
        <v>0</v>
      </c>
      <c r="BA12">
        <v>0</v>
      </c>
      <c r="BB12">
        <v>0</v>
      </c>
      <c r="BC12">
        <v>0</v>
      </c>
      <c r="BD12">
        <v>0</v>
      </c>
      <c r="BE12">
        <v>0</v>
      </c>
      <c r="BF12">
        <v>1</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1</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v>
      </c>
      <c r="DZ12">
        <v>0</v>
      </c>
      <c r="EA12">
        <v>0</v>
      </c>
      <c r="EB12">
        <v>0</v>
      </c>
      <c r="EC12">
        <v>0</v>
      </c>
      <c r="ED12">
        <v>0</v>
      </c>
      <c r="EE12">
        <v>0</v>
      </c>
      <c r="EF12">
        <v>0</v>
      </c>
      <c r="EG12">
        <v>0</v>
      </c>
      <c r="EH12">
        <v>0</v>
      </c>
      <c r="EI12">
        <v>0</v>
      </c>
      <c r="EJ12">
        <v>0</v>
      </c>
      <c r="EK12">
        <v>0</v>
      </c>
      <c r="EL12">
        <v>0</v>
      </c>
      <c r="EM12">
        <v>1</v>
      </c>
      <c r="EN12">
        <v>0</v>
      </c>
    </row>
    <row r="13" spans="1:144" ht="39.950000000000003" customHeight="1" x14ac:dyDescent="0.25">
      <c r="A13" t="s">
        <v>149</v>
      </c>
      <c r="B13" t="s">
        <v>455</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0</v>
      </c>
      <c r="AG13">
        <v>1</v>
      </c>
      <c r="AH13">
        <v>0</v>
      </c>
      <c r="AI13">
        <v>0</v>
      </c>
      <c r="AJ13">
        <v>0</v>
      </c>
      <c r="AK13">
        <v>0</v>
      </c>
      <c r="AL13">
        <v>0</v>
      </c>
      <c r="AM13">
        <v>0</v>
      </c>
      <c r="AN13">
        <v>0</v>
      </c>
      <c r="AO13">
        <v>1</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1</v>
      </c>
      <c r="CB13">
        <v>0</v>
      </c>
      <c r="CC13">
        <v>0</v>
      </c>
      <c r="CD13">
        <v>0</v>
      </c>
      <c r="CE13">
        <v>0</v>
      </c>
      <c r="CF13">
        <v>0</v>
      </c>
      <c r="CG13">
        <v>0</v>
      </c>
      <c r="CH13">
        <v>1</v>
      </c>
      <c r="CI13">
        <v>0</v>
      </c>
      <c r="CJ13">
        <v>0</v>
      </c>
      <c r="CK13">
        <v>0</v>
      </c>
      <c r="CL13">
        <v>0</v>
      </c>
      <c r="CM13">
        <v>0</v>
      </c>
      <c r="CN13">
        <v>0</v>
      </c>
      <c r="CO13">
        <v>0</v>
      </c>
      <c r="CP13">
        <v>0</v>
      </c>
      <c r="CQ13">
        <v>0</v>
      </c>
      <c r="CR13">
        <v>0</v>
      </c>
      <c r="CS13">
        <v>0</v>
      </c>
      <c r="CT13">
        <v>0</v>
      </c>
      <c r="CU13">
        <v>0</v>
      </c>
      <c r="CV13">
        <v>0</v>
      </c>
      <c r="CW13">
        <v>0</v>
      </c>
      <c r="CX13">
        <v>0</v>
      </c>
      <c r="CY13">
        <v>1</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1</v>
      </c>
      <c r="DZ13">
        <v>0</v>
      </c>
      <c r="EA13">
        <v>0</v>
      </c>
      <c r="EB13">
        <v>0</v>
      </c>
      <c r="EC13">
        <v>0</v>
      </c>
      <c r="ED13">
        <v>0</v>
      </c>
      <c r="EE13">
        <v>0</v>
      </c>
      <c r="EF13">
        <v>0</v>
      </c>
      <c r="EG13">
        <v>0</v>
      </c>
      <c r="EH13">
        <v>0</v>
      </c>
      <c r="EI13">
        <v>0</v>
      </c>
      <c r="EJ13">
        <v>0</v>
      </c>
      <c r="EK13">
        <v>0</v>
      </c>
      <c r="EL13">
        <v>0</v>
      </c>
      <c r="EM13">
        <v>0</v>
      </c>
      <c r="EN13">
        <v>0</v>
      </c>
    </row>
    <row r="14" spans="1:144" ht="39.950000000000003" customHeight="1" x14ac:dyDescent="0.25">
      <c r="A14" t="s">
        <v>150</v>
      </c>
      <c r="B14" t="s">
        <v>456</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0</v>
      </c>
      <c r="AC14">
        <v>1</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1</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1</v>
      </c>
      <c r="CH14">
        <v>0</v>
      </c>
      <c r="CI14">
        <v>0</v>
      </c>
      <c r="CJ14">
        <v>0</v>
      </c>
      <c r="CK14">
        <v>0</v>
      </c>
      <c r="CL14">
        <v>0</v>
      </c>
      <c r="CM14">
        <v>0</v>
      </c>
      <c r="CN14">
        <v>0</v>
      </c>
      <c r="CO14">
        <v>0</v>
      </c>
      <c r="CP14">
        <v>0</v>
      </c>
      <c r="CQ14">
        <v>0</v>
      </c>
      <c r="CR14">
        <v>0</v>
      </c>
      <c r="CS14">
        <v>0</v>
      </c>
      <c r="CT14">
        <v>0</v>
      </c>
      <c r="CU14">
        <v>0</v>
      </c>
      <c r="CV14">
        <v>0</v>
      </c>
      <c r="CW14">
        <v>0</v>
      </c>
      <c r="CX14">
        <v>0</v>
      </c>
      <c r="CY14">
        <v>0</v>
      </c>
      <c r="CZ14">
        <v>0</v>
      </c>
      <c r="DA14">
        <v>1</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1</v>
      </c>
      <c r="DZ14">
        <v>0</v>
      </c>
      <c r="EA14">
        <v>0</v>
      </c>
      <c r="EB14">
        <v>0</v>
      </c>
      <c r="EC14">
        <v>0</v>
      </c>
      <c r="ED14">
        <v>0</v>
      </c>
      <c r="EE14">
        <v>0</v>
      </c>
      <c r="EF14">
        <v>0</v>
      </c>
      <c r="EG14">
        <v>1</v>
      </c>
      <c r="EH14">
        <v>0</v>
      </c>
      <c r="EI14">
        <v>0</v>
      </c>
      <c r="EJ14">
        <v>0</v>
      </c>
      <c r="EK14">
        <v>0</v>
      </c>
      <c r="EL14">
        <v>0</v>
      </c>
      <c r="EM14">
        <v>0</v>
      </c>
      <c r="EN14">
        <v>0</v>
      </c>
    </row>
    <row r="15" spans="1:144" ht="39.950000000000003" customHeight="1" x14ac:dyDescent="0.25">
      <c r="A15" t="s">
        <v>151</v>
      </c>
      <c r="B15" t="s">
        <v>457</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0</v>
      </c>
      <c r="AE15">
        <v>1</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D15">
        <v>0</v>
      </c>
      <c r="BE15">
        <v>0</v>
      </c>
      <c r="BF15">
        <v>0</v>
      </c>
      <c r="BG15">
        <v>0</v>
      </c>
      <c r="BH15">
        <v>0</v>
      </c>
      <c r="BI15">
        <v>0</v>
      </c>
      <c r="BJ15">
        <v>1</v>
      </c>
      <c r="BK15">
        <v>0</v>
      </c>
      <c r="BL15">
        <v>0</v>
      </c>
      <c r="BM15">
        <v>0</v>
      </c>
      <c r="BN15">
        <v>0</v>
      </c>
      <c r="BO15">
        <v>0</v>
      </c>
      <c r="BP15">
        <v>0</v>
      </c>
      <c r="BQ15">
        <v>0</v>
      </c>
      <c r="BR15">
        <v>0</v>
      </c>
      <c r="BS15">
        <v>0</v>
      </c>
      <c r="BT15">
        <v>0</v>
      </c>
      <c r="BU15">
        <v>0</v>
      </c>
      <c r="BV15">
        <v>0</v>
      </c>
      <c r="BW15">
        <v>0</v>
      </c>
      <c r="BX15">
        <v>0</v>
      </c>
      <c r="BY15">
        <v>0</v>
      </c>
      <c r="BZ15">
        <v>0</v>
      </c>
      <c r="CA15">
        <v>1</v>
      </c>
      <c r="CB15">
        <v>0</v>
      </c>
      <c r="CC15">
        <v>0</v>
      </c>
      <c r="CD15">
        <v>0</v>
      </c>
      <c r="CE15">
        <v>0</v>
      </c>
      <c r="CF15">
        <v>0</v>
      </c>
      <c r="CG15">
        <v>1</v>
      </c>
      <c r="CH15">
        <v>0</v>
      </c>
      <c r="CI15">
        <v>0</v>
      </c>
      <c r="CJ15">
        <v>0</v>
      </c>
      <c r="CK15">
        <v>0</v>
      </c>
      <c r="CL15">
        <v>0</v>
      </c>
      <c r="CM15">
        <v>0</v>
      </c>
      <c r="CN15">
        <v>0</v>
      </c>
      <c r="CO15">
        <v>0</v>
      </c>
      <c r="CP15">
        <v>0</v>
      </c>
      <c r="CQ15">
        <v>0</v>
      </c>
      <c r="CR15">
        <v>0</v>
      </c>
      <c r="CS15">
        <v>0</v>
      </c>
      <c r="CT15">
        <v>0</v>
      </c>
      <c r="CU15">
        <v>0</v>
      </c>
      <c r="CV15">
        <v>0</v>
      </c>
      <c r="CW15">
        <v>0</v>
      </c>
      <c r="CX15">
        <v>0</v>
      </c>
      <c r="CY15">
        <v>0</v>
      </c>
      <c r="CZ15">
        <v>0</v>
      </c>
      <c r="DA15">
        <v>1</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1</v>
      </c>
      <c r="EA15">
        <v>0</v>
      </c>
      <c r="EB15">
        <v>0</v>
      </c>
      <c r="EC15">
        <v>0</v>
      </c>
      <c r="ED15">
        <v>0</v>
      </c>
      <c r="EE15">
        <v>1</v>
      </c>
      <c r="EF15">
        <v>0</v>
      </c>
      <c r="EG15">
        <v>0</v>
      </c>
      <c r="EH15">
        <v>0</v>
      </c>
      <c r="EI15">
        <v>0</v>
      </c>
      <c r="EJ15">
        <v>0</v>
      </c>
      <c r="EK15">
        <v>0</v>
      </c>
      <c r="EL15">
        <v>0</v>
      </c>
      <c r="EM15">
        <v>0</v>
      </c>
      <c r="EN15">
        <v>0</v>
      </c>
    </row>
    <row r="16" spans="1:144" ht="39.950000000000003" customHeight="1" x14ac:dyDescent="0.25">
      <c r="A16" t="s">
        <v>152</v>
      </c>
      <c r="B16" t="s">
        <v>458</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1</v>
      </c>
      <c r="BE16">
        <v>0</v>
      </c>
      <c r="BF16">
        <v>0</v>
      </c>
      <c r="BG16">
        <v>0</v>
      </c>
      <c r="BH16">
        <v>0</v>
      </c>
      <c r="BI16">
        <v>0</v>
      </c>
      <c r="BJ16">
        <v>0</v>
      </c>
      <c r="BK16">
        <v>1</v>
      </c>
      <c r="BL16">
        <v>0</v>
      </c>
      <c r="BM16">
        <v>0</v>
      </c>
      <c r="BN16">
        <v>0</v>
      </c>
      <c r="BO16">
        <v>0</v>
      </c>
      <c r="BP16">
        <v>0</v>
      </c>
      <c r="BQ16">
        <v>0</v>
      </c>
      <c r="BR16">
        <v>0</v>
      </c>
      <c r="BS16">
        <v>1</v>
      </c>
      <c r="BT16">
        <v>0</v>
      </c>
      <c r="BU16">
        <v>0</v>
      </c>
      <c r="BV16">
        <v>0</v>
      </c>
      <c r="BW16">
        <v>0</v>
      </c>
      <c r="BX16">
        <v>0</v>
      </c>
      <c r="BY16">
        <v>0</v>
      </c>
      <c r="BZ16">
        <v>0</v>
      </c>
      <c r="CA16">
        <v>0</v>
      </c>
      <c r="CB16">
        <v>0</v>
      </c>
      <c r="CC16">
        <v>0</v>
      </c>
      <c r="CD16">
        <v>0</v>
      </c>
      <c r="CE16">
        <v>0</v>
      </c>
      <c r="CF16">
        <v>0</v>
      </c>
      <c r="CG16">
        <v>1</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1</v>
      </c>
      <c r="DL16">
        <v>0</v>
      </c>
      <c r="DM16">
        <v>0</v>
      </c>
      <c r="DN16">
        <v>0</v>
      </c>
      <c r="DO16">
        <v>0</v>
      </c>
      <c r="DP16">
        <v>1</v>
      </c>
      <c r="DQ16">
        <v>0</v>
      </c>
      <c r="DR16">
        <v>0</v>
      </c>
      <c r="DS16">
        <v>0</v>
      </c>
      <c r="DT16">
        <v>0</v>
      </c>
      <c r="DU16">
        <v>0</v>
      </c>
      <c r="DV16">
        <v>0</v>
      </c>
      <c r="DW16">
        <v>0</v>
      </c>
      <c r="DX16">
        <v>0</v>
      </c>
      <c r="DY16">
        <v>0</v>
      </c>
      <c r="DZ16">
        <v>1</v>
      </c>
      <c r="EA16">
        <v>0</v>
      </c>
      <c r="EB16">
        <v>0</v>
      </c>
      <c r="EC16">
        <v>0</v>
      </c>
      <c r="ED16">
        <v>0</v>
      </c>
      <c r="EE16">
        <v>0</v>
      </c>
      <c r="EF16">
        <v>0</v>
      </c>
      <c r="EG16">
        <v>0</v>
      </c>
      <c r="EH16">
        <v>0</v>
      </c>
      <c r="EI16">
        <v>1</v>
      </c>
      <c r="EJ16">
        <v>0</v>
      </c>
      <c r="EK16">
        <v>0</v>
      </c>
      <c r="EL16">
        <v>0</v>
      </c>
      <c r="EM16">
        <v>0</v>
      </c>
      <c r="EN16">
        <v>0</v>
      </c>
    </row>
    <row r="17" spans="1:144" ht="39.950000000000003" customHeight="1" x14ac:dyDescent="0.25">
      <c r="A17" t="s">
        <v>153</v>
      </c>
      <c r="B17" t="s">
        <v>459</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0</v>
      </c>
      <c r="BJ17">
        <v>1</v>
      </c>
      <c r="BK17">
        <v>0</v>
      </c>
      <c r="BL17">
        <v>0</v>
      </c>
      <c r="BM17">
        <v>0</v>
      </c>
      <c r="BN17">
        <v>0</v>
      </c>
      <c r="BO17">
        <v>0</v>
      </c>
      <c r="BP17">
        <v>0</v>
      </c>
      <c r="BQ17">
        <v>0</v>
      </c>
      <c r="BR17">
        <v>0</v>
      </c>
      <c r="BS17">
        <v>1</v>
      </c>
      <c r="BT17">
        <v>0</v>
      </c>
      <c r="BU17">
        <v>0</v>
      </c>
      <c r="BV17">
        <v>0</v>
      </c>
      <c r="BW17">
        <v>0</v>
      </c>
      <c r="BX17">
        <v>0</v>
      </c>
      <c r="BY17">
        <v>1</v>
      </c>
      <c r="BZ17">
        <v>0</v>
      </c>
      <c r="CA17">
        <v>0</v>
      </c>
      <c r="CB17">
        <v>0</v>
      </c>
      <c r="CC17">
        <v>0</v>
      </c>
      <c r="CD17">
        <v>0</v>
      </c>
      <c r="CE17">
        <v>0</v>
      </c>
      <c r="CF17">
        <v>0</v>
      </c>
      <c r="CG17">
        <v>1</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1</v>
      </c>
      <c r="DE17">
        <v>0</v>
      </c>
      <c r="DF17">
        <v>0</v>
      </c>
      <c r="DG17">
        <v>0</v>
      </c>
      <c r="DH17">
        <v>0</v>
      </c>
      <c r="DI17">
        <v>0</v>
      </c>
      <c r="DJ17">
        <v>0</v>
      </c>
      <c r="DK17">
        <v>0</v>
      </c>
      <c r="DL17">
        <v>0</v>
      </c>
      <c r="DM17">
        <v>0</v>
      </c>
      <c r="DN17">
        <v>0</v>
      </c>
      <c r="DO17">
        <v>0</v>
      </c>
      <c r="DP17">
        <v>0</v>
      </c>
      <c r="DQ17">
        <v>1</v>
      </c>
      <c r="DR17">
        <v>0</v>
      </c>
      <c r="DS17">
        <v>0</v>
      </c>
      <c r="DT17">
        <v>0</v>
      </c>
      <c r="DU17">
        <v>0</v>
      </c>
      <c r="DV17">
        <v>0</v>
      </c>
      <c r="DW17">
        <v>0</v>
      </c>
      <c r="DX17">
        <v>0</v>
      </c>
      <c r="DY17">
        <v>0</v>
      </c>
      <c r="DZ17">
        <v>0</v>
      </c>
      <c r="EA17">
        <v>0</v>
      </c>
      <c r="EB17">
        <v>1</v>
      </c>
      <c r="EC17">
        <v>0</v>
      </c>
      <c r="ED17">
        <v>0</v>
      </c>
      <c r="EE17">
        <v>0</v>
      </c>
      <c r="EF17">
        <v>0</v>
      </c>
      <c r="EG17">
        <v>0</v>
      </c>
      <c r="EH17">
        <v>0</v>
      </c>
      <c r="EI17">
        <v>0</v>
      </c>
      <c r="EJ17">
        <v>0</v>
      </c>
      <c r="EK17">
        <v>0</v>
      </c>
      <c r="EL17">
        <v>0</v>
      </c>
      <c r="EM17">
        <v>0</v>
      </c>
      <c r="EN17">
        <v>0</v>
      </c>
    </row>
    <row r="18" spans="1:144" ht="39.950000000000003" customHeight="1" x14ac:dyDescent="0.25">
      <c r="A18" t="s">
        <v>154</v>
      </c>
      <c r="B18" t="s">
        <v>460</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0</v>
      </c>
      <c r="AG18">
        <v>1</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1</v>
      </c>
      <c r="BF18">
        <v>0</v>
      </c>
      <c r="BG18">
        <v>0</v>
      </c>
      <c r="BH18">
        <v>0</v>
      </c>
      <c r="BI18">
        <v>0</v>
      </c>
      <c r="BJ18">
        <v>0</v>
      </c>
      <c r="BK18">
        <v>0</v>
      </c>
      <c r="BL18">
        <v>0</v>
      </c>
      <c r="BM18">
        <v>0</v>
      </c>
      <c r="BN18">
        <v>0</v>
      </c>
      <c r="BO18">
        <v>0</v>
      </c>
      <c r="BP18">
        <v>0</v>
      </c>
      <c r="BQ18">
        <v>0</v>
      </c>
      <c r="BR18">
        <v>0</v>
      </c>
      <c r="BS18">
        <v>1</v>
      </c>
      <c r="BT18">
        <v>0</v>
      </c>
      <c r="BU18">
        <v>0</v>
      </c>
      <c r="BV18">
        <v>0</v>
      </c>
      <c r="BW18">
        <v>0</v>
      </c>
      <c r="BX18">
        <v>0</v>
      </c>
      <c r="BY18">
        <v>0</v>
      </c>
      <c r="BZ18">
        <v>0</v>
      </c>
      <c r="CA18">
        <v>0</v>
      </c>
      <c r="CB18">
        <v>0</v>
      </c>
      <c r="CC18">
        <v>0</v>
      </c>
      <c r="CD18">
        <v>0</v>
      </c>
      <c r="CE18">
        <v>1</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1</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1</v>
      </c>
      <c r="DZ18">
        <v>0</v>
      </c>
      <c r="EA18">
        <v>0</v>
      </c>
      <c r="EB18">
        <v>0</v>
      </c>
      <c r="EC18">
        <v>0</v>
      </c>
      <c r="ED18">
        <v>0</v>
      </c>
      <c r="EE18">
        <v>0</v>
      </c>
      <c r="EF18">
        <v>0</v>
      </c>
      <c r="EG18">
        <v>0</v>
      </c>
      <c r="EH18">
        <v>0</v>
      </c>
      <c r="EI18">
        <v>0</v>
      </c>
      <c r="EJ18">
        <v>0</v>
      </c>
      <c r="EK18">
        <v>0</v>
      </c>
      <c r="EL18">
        <v>0</v>
      </c>
      <c r="EM18">
        <v>1</v>
      </c>
      <c r="EN18">
        <v>0</v>
      </c>
    </row>
    <row r="19" spans="1:144" ht="39.950000000000003" customHeight="1" x14ac:dyDescent="0.25">
      <c r="A19" t="s">
        <v>155</v>
      </c>
      <c r="B19" t="s">
        <v>461</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0</v>
      </c>
      <c r="AE19">
        <v>1</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D19">
        <v>0</v>
      </c>
      <c r="BE19">
        <v>0</v>
      </c>
      <c r="BF19">
        <v>0</v>
      </c>
      <c r="BG19">
        <v>0</v>
      </c>
      <c r="BH19">
        <v>0</v>
      </c>
      <c r="BI19">
        <v>0</v>
      </c>
      <c r="BJ19">
        <v>1</v>
      </c>
      <c r="BK19">
        <v>0</v>
      </c>
      <c r="BL19">
        <v>0</v>
      </c>
      <c r="BM19">
        <v>0</v>
      </c>
      <c r="BN19">
        <v>0</v>
      </c>
      <c r="BO19">
        <v>0</v>
      </c>
      <c r="BP19">
        <v>1</v>
      </c>
      <c r="BQ19">
        <v>0</v>
      </c>
      <c r="BR19">
        <v>0</v>
      </c>
      <c r="BS19">
        <v>0</v>
      </c>
      <c r="BT19">
        <v>0</v>
      </c>
      <c r="BU19">
        <v>1</v>
      </c>
      <c r="BV19">
        <v>0</v>
      </c>
      <c r="BW19">
        <v>0</v>
      </c>
      <c r="BX19">
        <v>1</v>
      </c>
      <c r="BY19">
        <v>0</v>
      </c>
      <c r="BZ19">
        <v>0</v>
      </c>
      <c r="CA19">
        <v>0</v>
      </c>
      <c r="CB19">
        <v>0</v>
      </c>
      <c r="CC19">
        <v>0</v>
      </c>
      <c r="CD19">
        <v>0</v>
      </c>
      <c r="CE19">
        <v>0</v>
      </c>
      <c r="CF19">
        <v>0</v>
      </c>
      <c r="CG19">
        <v>1</v>
      </c>
      <c r="CH19">
        <v>0</v>
      </c>
      <c r="CI19">
        <v>0</v>
      </c>
      <c r="CJ19">
        <v>0</v>
      </c>
      <c r="CK19">
        <v>0</v>
      </c>
      <c r="CL19">
        <v>0</v>
      </c>
      <c r="CM19">
        <v>1</v>
      </c>
      <c r="CN19">
        <v>0</v>
      </c>
      <c r="CO19">
        <v>0</v>
      </c>
      <c r="CP19">
        <v>0</v>
      </c>
      <c r="CQ19">
        <v>0</v>
      </c>
      <c r="CR19">
        <v>0</v>
      </c>
      <c r="CS19">
        <v>0</v>
      </c>
      <c r="CT19">
        <v>0</v>
      </c>
      <c r="CU19">
        <v>0</v>
      </c>
      <c r="CV19">
        <v>0</v>
      </c>
      <c r="CW19">
        <v>0</v>
      </c>
      <c r="CX19">
        <v>0</v>
      </c>
      <c r="CY19">
        <v>0</v>
      </c>
      <c r="CZ19">
        <v>0</v>
      </c>
      <c r="DA19">
        <v>0</v>
      </c>
      <c r="DB19">
        <v>0</v>
      </c>
      <c r="DC19">
        <v>0</v>
      </c>
      <c r="DD19">
        <v>1</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1</v>
      </c>
      <c r="DZ19">
        <v>0</v>
      </c>
      <c r="EA19">
        <v>0</v>
      </c>
      <c r="EB19">
        <v>0</v>
      </c>
      <c r="EC19">
        <v>0</v>
      </c>
      <c r="ED19">
        <v>0</v>
      </c>
      <c r="EE19">
        <v>0</v>
      </c>
      <c r="EF19">
        <v>0</v>
      </c>
      <c r="EG19">
        <v>0</v>
      </c>
      <c r="EH19">
        <v>0</v>
      </c>
      <c r="EI19">
        <v>0</v>
      </c>
      <c r="EJ19">
        <v>0</v>
      </c>
      <c r="EK19">
        <v>0</v>
      </c>
      <c r="EL19">
        <v>0</v>
      </c>
      <c r="EM19">
        <v>0</v>
      </c>
      <c r="EN19">
        <v>0</v>
      </c>
    </row>
    <row r="20" spans="1:144" ht="39.950000000000003" customHeight="1" x14ac:dyDescent="0.25">
      <c r="A20" t="s">
        <v>156</v>
      </c>
      <c r="B20" s="1" t="s">
        <v>463</v>
      </c>
      <c r="C20" t="str">
        <f>IF(ISNUMBER(SEARCH("Kecenderungan ekshibisionis, merasa mampu diterima secara sosial, keter-gantungan sosial",B20)),"1","0")</f>
        <v>1</v>
      </c>
      <c r="D20" t="str">
        <f>IF(ISNUMBER(SEARCH("Depresif, tidak mengakui kenyataan, tertekan secraa neurotis, kurang dorongan berprestasi",B20)),"1","0")</f>
        <v>0</v>
      </c>
      <c r="E20" t="str">
        <f>IF(ISNUMBER(SEARCH("perasaan sedih",B20)),"1","0")</f>
        <v>0</v>
      </c>
      <c r="F20" t="str">
        <f>IF(ISNUMBER(SEARCH("bersemangat dan motivasi",B20)),"1","0")</f>
        <v>1</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IF(ISNUMBER(SEARCH("frustasi",B20)),"1","0")</f>
        <v>0</v>
      </c>
      <c r="N20" t="str">
        <f>IF(ISNUMBER(SEARCH("depresif",B20)),"1","0")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IF(ISNUMBER(SEARCH("Tendensi",B20)),"1","0")</f>
        <v>0</v>
      </c>
      <c r="T20" t="str">
        <f>IF(ISNUMBER(SEARCH("gangguan organis",B20)),"1","0")</f>
        <v>0</v>
      </c>
      <c r="U20" t="str">
        <f>IF(ISNUMBER(SEARCH("aspirasi lebih besar",B20)),"1","0")</f>
        <v>0</v>
      </c>
      <c r="V20" t="str">
        <f>IF(ISNUMBER(SEARCH("Merasa kurang jantan",B20)),"1","0")</f>
        <v>0</v>
      </c>
      <c r="W20" t="str">
        <f>IF(ISNUMBER(SEARCH("infantil dan kemunduran dorongan seks, sensuaitas kebutuhan seksualitas",B20)),"1","0")</f>
        <v>0</v>
      </c>
      <c r="X20" t="str">
        <f>IF(ISNUMBER(SEARCH("Lambang kejantanan,  mungkin anxiety akan kebutuhan sensual",B20)),"1","0")</f>
        <v>0</v>
      </c>
      <c r="Y20" t="str">
        <f>IF(ISNUMBER(SEARCH("Nascistis, mungkin tendensi homoseks",B20)),"1","0")</f>
        <v>0</v>
      </c>
      <c r="Z20" t="str">
        <f>IF(ISNUMBER(SEARCH("Immorality sexuil",B20)),"1","0")</f>
        <v>0</v>
      </c>
      <c r="AA20" t="str">
        <f>IF(ISNUMBER(SEARCH("Suka menyerang",B20)),"1","0")</f>
        <v>0</v>
      </c>
      <c r="AB20" t="str">
        <f>IF(ISNUMBER(SEARCH("Regresi",B20)),"1","0")</f>
        <v>0</v>
      </c>
      <c r="AC20" t="str">
        <f>IF(ISNUMBER(SEARCH("Tekanan/ tuntutan kejantanan",B20)),"1","0")</f>
        <v>1</v>
      </c>
      <c r="AD20" t="str">
        <f>IF(ISNUMBER(SEARCH("Kurang jantan",B20)),"1","0")</f>
        <v>0</v>
      </c>
      <c r="AE20" t="str">
        <f>IF(ISNUMBER(SEARCH("Sifat kekacauan",B20)),"1","0")</f>
        <v>0</v>
      </c>
      <c r="AF20" t="str">
        <f>IF(ISNUMBER(SEARCH("Tendensi castrasi",B20)),"1","0")</f>
        <v>0</v>
      </c>
      <c r="AG20" t="str">
        <f>IF(ISNUMBER(SEARCH("Erotis protes",B20)),"1","0")</f>
        <v>0</v>
      </c>
      <c r="AH20" t="str">
        <f>IF(ISNUMBER(SEARCH("Keraguan pada kejantanan",B20)),"1","0")</f>
        <v>0</v>
      </c>
      <c r="AI20" t="str">
        <f>IF(ISNUMBER(SEARCH("Skizoid",B20)),"1","0")</f>
        <v>0</v>
      </c>
      <c r="AJ20" t="str">
        <f>IF(ISNUMBER(SEARCH("Ingin menunujukkan kejantanan",B20)),"1","0")</f>
        <v>0</v>
      </c>
      <c r="AK20" t="str">
        <f>IF(ISNUMBER(SEARCH("Perhatian berlebihan",B20)),"1","0")</f>
        <v>0</v>
      </c>
      <c r="AL20" t="str">
        <f>IF(ISNUMBER(SEARCH("Mengingkari",B20)),"1","0")</f>
        <v>0</v>
      </c>
      <c r="AM20" t="str">
        <f>IF(ISNUMBER(SEARCH("Wajar",B20)),"1","0")</f>
        <v>1</v>
      </c>
      <c r="AN20" t="str">
        <f>IF(ISNUMBER(SEARCH("Sebagai hiasan",B20)),"1","0")</f>
        <v>0</v>
      </c>
      <c r="AO20" t="str">
        <f>IF(ISNUMBER(SEARCH("Paranoia dan menampakkan",B20)),"1","0")</f>
        <v>0</v>
      </c>
      <c r="AP20" t="str">
        <f>IF(ISNUMBER(SEARCH("Egosentris histeris",B20)),"1","0")</f>
        <v>0</v>
      </c>
      <c r="AQ20" t="str">
        <f>IF(ISNUMBER(SEARCH("Pertautan ide-ide",B20)),"1","0")</f>
        <v>0</v>
      </c>
      <c r="AR20" t="str">
        <f>IF(ISNUMBER(SEARCH("Paranoid",B20)),"1","0")</f>
        <v>1</v>
      </c>
      <c r="AS20" t="str">
        <f>IF(ISNUMBER(SEARCH("Ingin mencampakkan dunia luar",B20)),"1","0")</f>
        <v>0</v>
      </c>
      <c r="AT20" t="str">
        <f>IF(ISNUMBER(SEARCH("Emotional immaturity",B20)),"1","0")</f>
        <v>0</v>
      </c>
      <c r="AU20" t="str">
        <f>IF(ISNUMBER(SEARCH("Tanda keengganann",B20)),"1","0")</f>
        <v>0</v>
      </c>
      <c r="AV20" t="str">
        <f>IF(ISNUMBER(SEARCH("Bermusuhan dan mengancam",B20)),"1","0")</f>
        <v>0</v>
      </c>
      <c r="AW20" t="str">
        <f>IF(ISNUMBER(SEARCH("unsur agresif",B20)),"1","0")</f>
        <v>0</v>
      </c>
      <c r="AX20" t="str">
        <f>IF(ISNUMBER(SEARCH("kontak sosila sangat kurang",B20)),"1","0")</f>
        <v>0</v>
      </c>
      <c r="AY20" t="str">
        <f>IF(ISNUMBER(SEARCH("Kekanak-kanakan",B20)),"1","0")</f>
        <v>0</v>
      </c>
      <c r="AZ20" t="str">
        <f>IF(ISNUMBER(SEARCH("terhadap konflik yang dialami",B20)),"1","0")</f>
        <v>0</v>
      </c>
      <c r="BA20" t="str">
        <f>IF(ISNUMBER(SEARCH("Kepicikan pandangan",B20)),"1","0")</f>
        <v>0</v>
      </c>
      <c r="BB20" t="str">
        <f>IF(ISNUMBER(SEARCH("Rangsangan",B20)),"1","0")</f>
        <v>0</v>
      </c>
      <c r="BC20" t="str">
        <f>IF(ISNUMBER(SEARCH("Pikiran kacau",B20)),"1","0")</f>
        <v>0</v>
      </c>
      <c r="BD20" t="str">
        <f>IF(ISNUMBER(SEARCH("Rasa ingin tau hal dosa",B20)),"1","0")</f>
        <v>0</v>
      </c>
      <c r="BE20" t="str">
        <f>IF(ISNUMBER(SEARCH("Menerima dan membutuhkan",B20)),"1","0")</f>
        <v>0</v>
      </c>
      <c r="BF20" t="str">
        <f>IF(ISNUMBER(SEARCH("Psikosomatik",B20)),"1","0")</f>
        <v>1</v>
      </c>
      <c r="BG20" t="str">
        <f>IF(ISNUMBER(SEARCH("Biasa pada anak",B20)),"1","0")</f>
        <v>0</v>
      </c>
      <c r="BH20" t="str">
        <f>IF(ISNUMBER(SEARCH("terus dapat dikatakan sadisme",B20)),"1","0")</f>
        <v>0</v>
      </c>
      <c r="BI20" t="str">
        <f>IF(ISNUMBER(SEARCH("tendensi menyerang secara",B20)),"1","0")</f>
        <v>0</v>
      </c>
      <c r="BJ20" t="str">
        <f>IF(ISNUMBER(SEARCH("Tendensi orang depresif",B20)),"1","0")</f>
        <v>0</v>
      </c>
      <c r="BK20" t="str">
        <f>IF(ISNUMBER(SEARCH("Menentang oral dependency, independent",B20)),"1","0")</f>
        <v>0</v>
      </c>
      <c r="BL20" t="str">
        <f>IF(ISNUMBER(SEARCH("Penolakan terhadap kebutuhan",B20)),"1","0")</f>
        <v>0</v>
      </c>
      <c r="BM20" t="str">
        <f>IF(ISNUMBER(SEARCH("Jika berlebihan mungkin halusinasi",B20)),"1","0")</f>
        <v>0</v>
      </c>
      <c r="BN20" t="str">
        <f>IF(ISNUMBER(SEARCH("Tendensi oposisi",B20)),"1","0")</f>
        <v>0</v>
      </c>
      <c r="BO20" t="str">
        <f>IF(ISNUMBER(SEARCH("Peka terhadap kritik",B20)),"1","0")</f>
        <v>0</v>
      </c>
      <c r="BP20" t="str">
        <f>IF(ISNUMBER(SEARCH("Kesadaran pribadi",B20)),"1","0")</f>
        <v>0</v>
      </c>
      <c r="BQ20" t="str">
        <f>IF(ISNUMBER(SEARCH("Konflik dengan hubungan",B20)),"1","0")</f>
        <v>0</v>
      </c>
      <c r="BR20" t="str">
        <f>IF(ISNUMBER(SEARCH("lebih umum pada orang lanjut usia",B20)),"1","0")</f>
        <v>0</v>
      </c>
      <c r="BS20" t="str">
        <f>IF(ISNUMBER(SEARCH("tak bisa mengambil keputusan",B20)),"1","0")</f>
        <v>0</v>
      </c>
      <c r="BT20" t="str">
        <f>IF(ISNUMBER(SEARCH("dari perasaan tak mampu",B20)),"1","0")</f>
        <v>0</v>
      </c>
      <c r="BU20" t="str">
        <f>IF(ISNUMBER(SEARCH("Adanya dorongan agresif",B20)),"1","0")</f>
        <v>1</v>
      </c>
      <c r="BV20" t="str">
        <f>IF(ISNUMBER(SEARCH("Ketergantungan pada jenis lain",B20)),"1","0")</f>
        <v>0</v>
      </c>
      <c r="BW20" t="str">
        <f>IF(ISNUMBER(SEARCH("Menunjukkan sifat kejantanan",B20)),"1","0")</f>
        <v>0</v>
      </c>
      <c r="BX20" t="str">
        <f>IF(ISNUMBER(SEARCH("Kurang mampun mengontrol dorongan",B20)),"1","0")</f>
        <v>0</v>
      </c>
      <c r="BY20" t="str">
        <f>IF(ISNUMBER(SEARCH("mungkin rigid",B20)),"1","0")</f>
        <v>0</v>
      </c>
      <c r="BZ20" t="str">
        <f>IF(ISNUMBER(SEARCH("Sering membiarkan dorongan-dorongan",B20)),"1","0")</f>
        <v>0</v>
      </c>
      <c r="CA20" t="str">
        <f>IF(ISNUMBER(SEARCH("Melakukan Kontrol intelektual",B20)),"1","0")</f>
        <v>0</v>
      </c>
      <c r="CB20" t="str">
        <f>IF(ISNUMBER(SEARCH("Dorongan kekuatan fisik, merasa mampu",B20)),"1","0")</f>
        <v>0</v>
      </c>
      <c r="CC20" t="str">
        <f>IF(ISNUMBER(SEARCH("Perasaan inferior, kurang mampu",B20)),"1","0")</f>
        <v>0</v>
      </c>
      <c r="CD20" t="str">
        <f>IF(ISNUMBER(SEARCH("Kaku dan bermusuhan, defensif terhadap permusuhan",B20)),"1","0")</f>
        <v>1</v>
      </c>
      <c r="CE20" t="str">
        <f>IF(ISNUMBER(SEARCH("konflik peran seksualnya",B20)),"1","0")</f>
        <v>0</v>
      </c>
      <c r="CF20" t="str">
        <f>IF(ISNUMBER(SEARCH("Kurang yakin pada kemampuan",B20)),"1","0")</f>
        <v>0</v>
      </c>
      <c r="CG20" t="str">
        <f>IF(ISNUMBER(SEARCH("seimbang dan merasa mampu",B20)),"1","0")</f>
        <v>0</v>
      </c>
      <c r="CH20" t="str">
        <f>IF(ISNUMBER(SEARCH("scizoprenic",B20)),"1","0")</f>
        <v>0</v>
      </c>
      <c r="CI20" t="str">
        <f>IF(ISNUMBER(SEARCH("Gangguan otak yang berhubungan dengan motorik",B20)),"1","0")</f>
        <v>0</v>
      </c>
      <c r="CJ20" t="str">
        <f>IF(ISNUMBER(SEARCH("Konflik dalam kontan dengan",B20)),"1","0")</f>
        <v>0</v>
      </c>
      <c r="CK20" t="str">
        <f>IF(ISNUMBER(SEARCH("bermusuhan dan seksualitas",B20)),"1","0")</f>
        <v>0</v>
      </c>
      <c r="CL20" t="str">
        <f>IF(ISNUMBER(SEARCH("Menolak dunia luar karena rasa curiga",B20)),"1","0")</f>
        <v>0</v>
      </c>
      <c r="CM20" t="str">
        <f>IF(ISNUMBER(SEARCH("Ambisi, kemauan lemah, merasa lemah, loyo",B20)),"1","0")</f>
        <v>1</v>
      </c>
      <c r="CN20" t="str">
        <f>IF(ISNUMBER(SEARCH("Merasa lemah dan sia",B20)),"1","0")</f>
        <v>0</v>
      </c>
      <c r="CO20" t="str">
        <f>IF(ISNUMBER(SEARCH("Lemah, ada hambatan kontak sosial",B20)),"1","0")</f>
        <v>0</v>
      </c>
      <c r="CP20" t="str">
        <f>IF(ISNUMBER(SEARCH("Guilty feeling,",B20)),"1","0")</f>
        <v>0</v>
      </c>
      <c r="CQ20" t="str">
        <f>IF(ISNUMBER(SEARCH("Perasaan menghukum",B20)),"1","0")</f>
        <v>0</v>
      </c>
      <c r="CR20" t="str">
        <f>IF(ISNUMBER(SEARCH("Mengutamakan kekuatan",B20)),"1","0")</f>
        <v>0</v>
      </c>
      <c r="CS20" t="str">
        <f>IF(ISNUMBER(SEARCH("mengharapkan perhatian dan kasih",B20)),"1","0")</f>
        <v>0</v>
      </c>
      <c r="CT20" t="str">
        <f>IF(ISNUMBER(SEARCH("Ambisi dan mencari kompensasi",B20)),"1","0")</f>
        <v>0</v>
      </c>
      <c r="CU20" t="str">
        <f>IF(ISNUMBER(SEARCH("Melaksanakan interaksi sosial",B20)),"1","0")</f>
        <v>0</v>
      </c>
      <c r="CV20" t="str">
        <f>IF(ISNUMBER(SEARCH("Siap berhubungan dengan",B20)),"1","0")</f>
        <v>0</v>
      </c>
      <c r="CW20" t="str">
        <f>IF(ISNUMBER(SEARCH("Butuh dorongan emosionil",B20)),"1","0")</f>
        <v>0</v>
      </c>
      <c r="CX20" t="str">
        <f>IF(ISNUMBER(SEARCH("ingin memperbaiki hubungan sosial karena merasa tak pasti",B20)),"1","0")</f>
        <v>0</v>
      </c>
      <c r="CY20" t="str">
        <f>IF(ISNUMBER(SEARCH("Perasaan tidak pasti dalam kontak",B20)),"1","0")</f>
        <v>0</v>
      </c>
      <c r="CZ20" t="str">
        <f>IF(ISNUMBER(SEARCH("Kesulitan dan",B20)),"1","0")</f>
        <v>0</v>
      </c>
      <c r="DA20" t="str">
        <f>IF(ISNUMBER(SEARCH("Menolak atau ketidaksediaan berhubungna",B20)),"1","0")</f>
        <v>0</v>
      </c>
      <c r="DB20" t="str">
        <f>IF(ISNUMBER(SEARCH("Rasa bersalah, masturbasi,",B20)),"1","0")</f>
        <v>0</v>
      </c>
      <c r="DC20" t="str">
        <f>IF(ISNUMBER(SEARCH("Perhatian pada seksual,",B20)),"1","0")</f>
        <v>0</v>
      </c>
      <c r="DD20" t="str">
        <f>IF(ISNUMBER(SEARCH("Cenderung ke arah paranoid",B20)),"1","0")</f>
        <v>1</v>
      </c>
      <c r="DE20" t="str">
        <f>IF(ISNUMBER(SEARCH("Agresi terhadap/",B20)),"1","0")</f>
        <v>0</v>
      </c>
      <c r="DF20" t="str">
        <f>IF(ISNUMBER(SEARCH("Agresif dalam bentuk motorik,",B20)),"1","0")</f>
        <v>0</v>
      </c>
      <c r="DG20" t="str">
        <f>IF(ISNUMBER(SEARCH("Penolakan terhadap impuls fisik,",B20)),"1","0")</f>
        <v>0</v>
      </c>
      <c r="DH20" t="str">
        <f>IF(ISNUMBER(SEARCH("Menhindari dorongan fisik,",B20)),"1","0")</f>
        <v>0</v>
      </c>
      <c r="DI20" t="str">
        <f>IF(ISNUMBER(SEARCH("Kurang merasakan kepauasan fisik,",B20)),"1","0")</f>
        <v>0</v>
      </c>
      <c r="DJ20" t="str">
        <f>IF(ISNUMBER(SEARCH("Menentang/",B20)),"1","0")</f>
        <v>0</v>
      </c>
      <c r="DK20" t="str">
        <f>IF(ISNUMBER(SEARCH("Perasaan tertekan dan tergantung yang bersifat",B20)),"1","0")</f>
        <v>0</v>
      </c>
      <c r="DL20" t="str">
        <f>IF(ISNUMBER(SEARCH("Berusaha mencapai otoritas,",B20)),"1","0")</f>
        <v>1</v>
      </c>
      <c r="DM20" t="str">
        <f>IF(ISNUMBER(SEARCH("Merasa kurang lincah",B20)),"1","0")</f>
        <v>0</v>
      </c>
      <c r="DN20" t="str">
        <f>IF(ISNUMBER(SEARCH("Menentang kekuasaan,",B20)),"1","0")</f>
        <v>0</v>
      </c>
      <c r="DO20" t="str">
        <f>IF(ISNUMBER(SEARCH("Traumatis, kontrol diri secara impulsif",B20)),"1","0")</f>
        <v>0</v>
      </c>
      <c r="DP20" t="str">
        <f>IF(ISNUMBER(SEARCH("Perasan tidak mampu,",B20)),"1","0")</f>
        <v>0</v>
      </c>
      <c r="DQ20" t="str">
        <f>IF(ISNUMBER(SEARCH("Tertekan, kontrol kaku terhadap",B20)),"1","0")</f>
        <v>0</v>
      </c>
      <c r="DR20" t="str">
        <f>IF(ISNUMBER(SEARCH("Kebutuhan yang besar akan rasa",B20)),"1","0")</f>
        <v>0</v>
      </c>
      <c r="DS20" t="str">
        <f>IF(ISNUMBER(SEARCH("Berhubungan dengan seksualitas pria,",B20)),"1","0")</f>
        <v>0</v>
      </c>
      <c r="DT20" t="str">
        <f>IF(ISNUMBER(SEARCH("Permusuhan yang ditekan,",B20)),"1","0")</f>
        <v>0</v>
      </c>
      <c r="DU20" t="str">
        <f>IF(ISNUMBER(SEARCH("Sifat kepala batu",B20)),"1","0")</f>
        <v>0</v>
      </c>
      <c r="DV20" t="str">
        <f>IF(ISNUMBER(SEARCH("Wajar bagi anak kecil,",B20)),"1","0")</f>
        <v>1</v>
      </c>
      <c r="DW20" t="str">
        <f>IF(ISNUMBER(SEARCH("Vitalitas lemah",B20)),"1","0")</f>
        <v>0</v>
      </c>
      <c r="DX20" t="str">
        <f>IF(ISNUMBER(SEARCH("Skizoid",B20)),"1","0")</f>
        <v>0</v>
      </c>
      <c r="DY20" t="str">
        <f>IF(ISNUMBER(SEARCH("normal",B20)),"1","0")</f>
        <v>1</v>
      </c>
      <c r="DZ20" t="str">
        <f>IF(ISNUMBER(SEARCH("Narsistis",B20)),"1","0")</f>
        <v>0</v>
      </c>
      <c r="EA20" t="str">
        <f>IF(ISNUMBER(SEARCH("Pemujaan terhadap fisik",B20)),"1","0")</f>
        <v>0</v>
      </c>
      <c r="EB20" t="str">
        <f>IF(ISNUMBER(SEARCH("Kurang mantap pada kekautan fisiknya",B20)),"1","0")</f>
        <v>0</v>
      </c>
      <c r="EC20" t="str">
        <f>IF(ISNUMBER(SEARCH("Kompulsif",B20)),"1","0")</f>
        <v>0</v>
      </c>
      <c r="ED20" t="str">
        <f>IF(ISNUMBER(SEARCH("Mencari perhatian, menunjukkan penyesuaian",B20)),"1","0")</f>
        <v>1</v>
      </c>
      <c r="EE20" t="str">
        <f>IF(ISNUMBER(SEARCH("Sering dihubungkan dengan agresi seksuil yang dimunculkan",B20)),"1","0")</f>
        <v>0</v>
      </c>
      <c r="EF20" t="str">
        <f>IF(ISNUMBER(SEARCH("Deprifasi afeksi, ketergantungan pada ibu",B20)),"1","0")</f>
        <v>0</v>
      </c>
      <c r="EG20" t="str">
        <f>IF(ISNUMBER(SEARCH("Ketergantungan",B20)),"1","0")</f>
        <v>0</v>
      </c>
      <c r="EH20" t="str">
        <f>IF(ISNUMBER(SEARCH("Infantil, etrgantung dependent, kikir, suka minta, kehausan kasih sayang dan perlindungan, usaha mengatasi ketergantungan secara jantan, ketergantungan oral, menekan kebebasan sendiri (terutama pada wanita",B20)),"1","0")</f>
        <v>0</v>
      </c>
      <c r="EI20" t="str">
        <f>IF(ISNUMBER(SEARCH("Ketergantungan pada ibu",B20)),"1","0")</f>
        <v>0</v>
      </c>
      <c r="EJ20" t="str">
        <f>IF(ISNUMBER(SEARCH("Ketergantungan, tidak masak , tidak pasti",B20)),"1","0")</f>
        <v>0</v>
      </c>
      <c r="EK20" t="str">
        <f>IF(ISNUMBER(SEARCH("Santa teliti, formil",B20)),"1","0")</f>
        <v>0</v>
      </c>
      <c r="EL20" t="str">
        <f>IF(ISNUMBER(SEARCH("Kontrol kuat terhadap nafsu",B20)),"1","0")</f>
        <v>0</v>
      </c>
      <c r="EM20" t="str">
        <f>IF(ISNUMBER(SEARCH("Biasa, mudah menyatakan dorongan",B20)),"1","0")</f>
        <v>0</v>
      </c>
      <c r="EN20">
        <v>0</v>
      </c>
    </row>
    <row r="21" spans="1:144" ht="39.950000000000003" customHeight="1" x14ac:dyDescent="0.25">
      <c r="A21" t="s">
        <v>157</v>
      </c>
      <c r="B21" s="8" t="s">
        <v>462</v>
      </c>
      <c r="C21" t="str">
        <f>IF(ISNUMBER(SEARCH("Kecenderungan ekshibisionis, merasa mampu diterima secara sosial, ketergantungan sosial",B21)),"1","0")</f>
        <v>0</v>
      </c>
      <c r="D21" t="str">
        <f>IF(ISNUMBER(SEARCH("Depresif, tidak mengakui kenyataan, tertekan secraa neurotis, kurang dorongan berprestasi",B21)),"1","0")</f>
        <v>1</v>
      </c>
      <c r="E21" t="str">
        <f>IF(ISNUMBER(SEARCH("perasaan sedih",B21)),"1","0")</f>
        <v>1</v>
      </c>
      <c r="F21" t="str">
        <f>IF(ISNUMBER(SEARCH("bersemangat dan motivasi",B21)),"1","0")</f>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row>
    <row r="22" spans="1:144" ht="39.950000000000003" customHeight="1" x14ac:dyDescent="0.25">
      <c r="A22" t="s">
        <v>158</v>
      </c>
      <c r="B22" s="1" t="s">
        <v>464</v>
      </c>
      <c r="C22" t="str">
        <f t="shared" ref="C21:C84" si="0">IF(ISNUMBER(SEARCH("kecenderungan",B22)),"1","0")</f>
        <v>1</v>
      </c>
      <c r="D22" t="str">
        <f>IF(ISNUMBER(SEARCH("Depresif, tidak mengakui kenyataan, tertekan secraa neurotis, kurang dorongan berprestasi",B22)),"1","0")</f>
        <v>0</v>
      </c>
      <c r="E22" t="str">
        <f>IF(ISNUMBER(SEARCH("perasaan sedih",B22)),"1","0")</f>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row>
    <row r="23" spans="1:144" ht="39.950000000000003" customHeight="1" x14ac:dyDescent="0.25">
      <c r="A23" t="s">
        <v>159</v>
      </c>
      <c r="C23" t="str">
        <f t="shared" si="0"/>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row>
    <row r="24" spans="1:144" ht="39.950000000000003" customHeight="1" x14ac:dyDescent="0.25">
      <c r="A24" t="s">
        <v>160</v>
      </c>
      <c r="C24" t="str">
        <f t="shared" si="0"/>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row>
    <row r="25" spans="1:144" ht="39.950000000000003" customHeight="1" x14ac:dyDescent="0.25">
      <c r="A25" t="s">
        <v>161</v>
      </c>
      <c r="C25" t="str">
        <f t="shared" si="0"/>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row>
    <row r="26" spans="1:144" ht="39.950000000000003" customHeight="1" x14ac:dyDescent="0.25">
      <c r="A26" t="s">
        <v>162</v>
      </c>
      <c r="C26" t="str">
        <f t="shared" si="0"/>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row>
    <row r="27" spans="1:144" ht="39.950000000000003" customHeight="1" x14ac:dyDescent="0.25">
      <c r="A27" t="s">
        <v>163</v>
      </c>
      <c r="C27" t="str">
        <f t="shared" si="0"/>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row>
    <row r="28" spans="1:144" ht="39.950000000000003" customHeight="1" x14ac:dyDescent="0.25">
      <c r="A28" t="s">
        <v>164</v>
      </c>
      <c r="C28" t="str">
        <f t="shared" si="0"/>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row>
    <row r="29" spans="1:144" ht="39.950000000000003" customHeight="1" x14ac:dyDescent="0.25">
      <c r="A29" t="s">
        <v>165</v>
      </c>
      <c r="C29" t="str">
        <f t="shared" si="0"/>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row>
    <row r="30" spans="1:144" ht="39.950000000000003" customHeight="1" x14ac:dyDescent="0.25">
      <c r="A30" t="s">
        <v>166</v>
      </c>
      <c r="C30" t="str">
        <f t="shared" si="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row>
    <row r="31" spans="1:144" ht="39.950000000000003" customHeight="1" x14ac:dyDescent="0.25">
      <c r="A31" t="s">
        <v>167</v>
      </c>
      <c r="C31" t="str">
        <f t="shared" si="0"/>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row>
    <row r="32" spans="1:144" ht="39.950000000000003" customHeight="1" x14ac:dyDescent="0.25">
      <c r="A32" t="s">
        <v>168</v>
      </c>
      <c r="C32" t="str">
        <f t="shared" si="0"/>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row>
    <row r="33" spans="1:144" ht="39.950000000000003" customHeight="1" x14ac:dyDescent="0.25">
      <c r="A33" t="s">
        <v>169</v>
      </c>
      <c r="C33" t="str">
        <f t="shared" si="0"/>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row>
    <row r="34" spans="1:144" ht="39.950000000000003" customHeight="1" x14ac:dyDescent="0.25">
      <c r="A34" t="s">
        <v>170</v>
      </c>
      <c r="C34" t="str">
        <f t="shared" si="0"/>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row>
    <row r="35" spans="1:144" ht="39.950000000000003" customHeight="1" x14ac:dyDescent="0.25">
      <c r="A35" t="s">
        <v>171</v>
      </c>
      <c r="C35" t="str">
        <f t="shared" si="0"/>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row>
    <row r="36" spans="1:144" ht="39.950000000000003" customHeight="1" x14ac:dyDescent="0.25">
      <c r="A36" t="s">
        <v>172</v>
      </c>
      <c r="C36" t="str">
        <f t="shared" si="0"/>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row>
    <row r="37" spans="1:144" ht="39.950000000000003" customHeight="1" x14ac:dyDescent="0.25">
      <c r="A37" t="s">
        <v>173</v>
      </c>
      <c r="C37" t="str">
        <f t="shared" si="0"/>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row>
    <row r="38" spans="1:144" ht="39.950000000000003" customHeight="1" x14ac:dyDescent="0.25">
      <c r="A38" t="s">
        <v>174</v>
      </c>
      <c r="C38" t="str">
        <f t="shared" si="0"/>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row>
    <row r="39" spans="1:144" ht="39.950000000000003" customHeight="1" x14ac:dyDescent="0.25">
      <c r="A39" t="s">
        <v>175</v>
      </c>
      <c r="C39" t="str">
        <f t="shared" si="0"/>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row>
    <row r="40" spans="1:144" ht="39.950000000000003" customHeight="1" x14ac:dyDescent="0.25">
      <c r="A40" t="s">
        <v>176</v>
      </c>
      <c r="C40" t="str">
        <f t="shared" si="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row>
    <row r="41" spans="1:144" ht="39.950000000000003" customHeight="1" x14ac:dyDescent="0.25">
      <c r="A41" t="s">
        <v>177</v>
      </c>
      <c r="C41" t="str">
        <f t="shared" si="0"/>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row>
    <row r="42" spans="1:144" ht="39.950000000000003" customHeight="1" x14ac:dyDescent="0.25">
      <c r="A42" t="s">
        <v>178</v>
      </c>
      <c r="C42" t="str">
        <f t="shared" si="0"/>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row>
    <row r="43" spans="1:144" ht="39.950000000000003" customHeight="1" x14ac:dyDescent="0.25">
      <c r="A43" t="s">
        <v>179</v>
      </c>
      <c r="C43" t="str">
        <f t="shared" si="0"/>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row>
    <row r="44" spans="1:144" ht="39.950000000000003" customHeight="1" x14ac:dyDescent="0.25">
      <c r="A44" t="s">
        <v>180</v>
      </c>
      <c r="C44" t="str">
        <f t="shared" si="0"/>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row>
    <row r="45" spans="1:144" ht="39.950000000000003" customHeight="1" x14ac:dyDescent="0.25">
      <c r="A45" t="s">
        <v>181</v>
      </c>
      <c r="C45" t="str">
        <f t="shared" si="0"/>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row>
    <row r="46" spans="1:144" ht="39.950000000000003" customHeight="1" x14ac:dyDescent="0.25">
      <c r="A46" t="s">
        <v>182</v>
      </c>
      <c r="C46" t="str">
        <f t="shared" si="0"/>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row>
    <row r="47" spans="1:144" ht="39.950000000000003" customHeight="1" x14ac:dyDescent="0.25">
      <c r="A47" t="s">
        <v>183</v>
      </c>
      <c r="C47" t="str">
        <f t="shared" si="0"/>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row>
    <row r="48" spans="1:144" ht="39.950000000000003" customHeight="1" x14ac:dyDescent="0.25">
      <c r="A48" t="s">
        <v>184</v>
      </c>
      <c r="C48" t="str">
        <f t="shared" si="0"/>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row>
    <row r="49" spans="1:144" ht="39.950000000000003" customHeight="1" x14ac:dyDescent="0.25">
      <c r="A49" t="s">
        <v>185</v>
      </c>
      <c r="C49" t="str">
        <f t="shared" si="0"/>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row>
    <row r="50" spans="1:144" ht="39.950000000000003" customHeight="1" x14ac:dyDescent="0.25">
      <c r="A50" t="s">
        <v>186</v>
      </c>
      <c r="C50" t="str">
        <f t="shared" si="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row>
    <row r="51" spans="1:144" ht="39.950000000000003" customHeight="1" x14ac:dyDescent="0.25">
      <c r="A51" t="s">
        <v>187</v>
      </c>
      <c r="C51" t="str">
        <f t="shared" si="0"/>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row>
    <row r="52" spans="1:144" ht="39.950000000000003" customHeight="1" x14ac:dyDescent="0.25">
      <c r="A52" t="s">
        <v>188</v>
      </c>
      <c r="C52" t="str">
        <f t="shared" si="0"/>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row>
    <row r="53" spans="1:144" ht="39.950000000000003" customHeight="1" x14ac:dyDescent="0.25">
      <c r="A53" t="s">
        <v>189</v>
      </c>
      <c r="C53" t="str">
        <f t="shared" si="0"/>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row>
    <row r="54" spans="1:144" ht="39.950000000000003" customHeight="1" x14ac:dyDescent="0.25">
      <c r="A54" t="s">
        <v>190</v>
      </c>
      <c r="C54" t="str">
        <f t="shared" si="0"/>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row>
    <row r="55" spans="1:144" ht="39.950000000000003" customHeight="1" x14ac:dyDescent="0.25">
      <c r="A55" t="s">
        <v>191</v>
      </c>
      <c r="C55" t="str">
        <f t="shared" si="0"/>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row>
    <row r="56" spans="1:144" ht="39.950000000000003" customHeight="1" x14ac:dyDescent="0.25">
      <c r="A56" t="s">
        <v>192</v>
      </c>
      <c r="C56" t="str">
        <f t="shared" si="0"/>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row>
    <row r="57" spans="1:144" ht="39.950000000000003" customHeight="1" x14ac:dyDescent="0.25">
      <c r="A57" t="s">
        <v>193</v>
      </c>
      <c r="C57" t="str">
        <f t="shared" si="0"/>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row>
    <row r="58" spans="1:144" ht="39.950000000000003" customHeight="1" x14ac:dyDescent="0.25">
      <c r="A58" t="s">
        <v>194</v>
      </c>
      <c r="C58" t="str">
        <f t="shared" si="0"/>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row>
    <row r="59" spans="1:144" ht="39.950000000000003" customHeight="1" x14ac:dyDescent="0.25">
      <c r="A59" t="s">
        <v>195</v>
      </c>
      <c r="C59" t="str">
        <f t="shared" si="0"/>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row>
    <row r="60" spans="1:144" ht="39.950000000000003" customHeight="1" x14ac:dyDescent="0.25">
      <c r="A60" t="s">
        <v>196</v>
      </c>
      <c r="C60" t="str">
        <f t="shared" si="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row>
    <row r="61" spans="1:144" ht="39.950000000000003" customHeight="1" x14ac:dyDescent="0.25">
      <c r="A61" t="s">
        <v>197</v>
      </c>
      <c r="C61" t="str">
        <f t="shared" si="0"/>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row>
    <row r="62" spans="1:144" ht="39.950000000000003" customHeight="1" x14ac:dyDescent="0.25">
      <c r="A62" t="s">
        <v>198</v>
      </c>
      <c r="C62" t="str">
        <f t="shared" si="0"/>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row>
    <row r="63" spans="1:144" ht="39.950000000000003" customHeight="1" x14ac:dyDescent="0.25">
      <c r="A63" t="s">
        <v>199</v>
      </c>
      <c r="C63" t="str">
        <f t="shared" si="0"/>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row>
    <row r="64" spans="1:144" ht="39.950000000000003" customHeight="1" x14ac:dyDescent="0.25">
      <c r="A64" t="s">
        <v>200</v>
      </c>
      <c r="C64" t="str">
        <f t="shared" si="0"/>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row>
    <row r="65" spans="1:144" ht="39.950000000000003" customHeight="1" x14ac:dyDescent="0.25">
      <c r="A65" t="s">
        <v>201</v>
      </c>
      <c r="C65" t="str">
        <f t="shared" si="0"/>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row>
    <row r="66" spans="1:144" ht="39.950000000000003" customHeight="1" x14ac:dyDescent="0.25">
      <c r="A66" t="s">
        <v>202</v>
      </c>
      <c r="C66" t="str">
        <f t="shared" si="0"/>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row>
    <row r="67" spans="1:144" ht="39.950000000000003" customHeight="1" x14ac:dyDescent="0.25">
      <c r="A67" t="s">
        <v>203</v>
      </c>
      <c r="C67" t="str">
        <f t="shared" si="0"/>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row>
    <row r="68" spans="1:144" ht="39.950000000000003" customHeight="1" x14ac:dyDescent="0.25">
      <c r="A68" t="s">
        <v>204</v>
      </c>
      <c r="C68" t="str">
        <f t="shared" si="0"/>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row>
    <row r="69" spans="1:144" ht="39.950000000000003" customHeight="1" x14ac:dyDescent="0.25">
      <c r="A69" t="s">
        <v>205</v>
      </c>
      <c r="C69" t="str">
        <f t="shared" si="0"/>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row>
    <row r="70" spans="1:144" ht="39.950000000000003" customHeight="1" x14ac:dyDescent="0.25">
      <c r="A70" t="s">
        <v>206</v>
      </c>
      <c r="C70" t="str">
        <f t="shared" si="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row>
    <row r="71" spans="1:144" ht="39.950000000000003" customHeight="1" x14ac:dyDescent="0.25">
      <c r="A71" t="s">
        <v>207</v>
      </c>
      <c r="C71" t="str">
        <f t="shared" si="0"/>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row>
    <row r="72" spans="1:144" ht="39.950000000000003" customHeight="1" x14ac:dyDescent="0.25">
      <c r="A72" t="s">
        <v>208</v>
      </c>
      <c r="C72" t="str">
        <f t="shared" si="0"/>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row>
    <row r="73" spans="1:144" ht="39.950000000000003" customHeight="1" x14ac:dyDescent="0.25">
      <c r="A73" t="s">
        <v>209</v>
      </c>
      <c r="C73" t="str">
        <f t="shared" si="0"/>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row>
    <row r="74" spans="1:144" ht="39.950000000000003" customHeight="1" x14ac:dyDescent="0.25">
      <c r="A74" t="s">
        <v>210</v>
      </c>
      <c r="C74" t="str">
        <f t="shared" si="0"/>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row>
    <row r="75" spans="1:144" ht="39.950000000000003" customHeight="1" x14ac:dyDescent="0.25">
      <c r="A75" t="s">
        <v>211</v>
      </c>
      <c r="C75" t="str">
        <f t="shared" si="0"/>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row>
    <row r="76" spans="1:144" ht="39.950000000000003" customHeight="1" x14ac:dyDescent="0.25">
      <c r="A76" t="s">
        <v>212</v>
      </c>
      <c r="C76" t="str">
        <f t="shared" si="0"/>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row>
    <row r="77" spans="1:144" ht="39.950000000000003" customHeight="1" x14ac:dyDescent="0.25">
      <c r="A77" t="s">
        <v>213</v>
      </c>
      <c r="C77" t="str">
        <f t="shared" si="0"/>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row>
    <row r="78" spans="1:144" ht="39.950000000000003" customHeight="1" x14ac:dyDescent="0.25">
      <c r="A78" t="s">
        <v>214</v>
      </c>
      <c r="C78" t="str">
        <f t="shared" si="0"/>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row>
    <row r="79" spans="1:144" ht="39.950000000000003" customHeight="1" x14ac:dyDescent="0.25">
      <c r="A79" t="s">
        <v>215</v>
      </c>
      <c r="C79" t="str">
        <f t="shared" si="0"/>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row>
    <row r="80" spans="1:144" ht="39.950000000000003" customHeight="1" x14ac:dyDescent="0.25">
      <c r="A80" t="s">
        <v>216</v>
      </c>
      <c r="C80" t="str">
        <f t="shared" si="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row>
    <row r="81" spans="1:144" ht="39.950000000000003" customHeight="1" x14ac:dyDescent="0.25">
      <c r="A81" t="s">
        <v>217</v>
      </c>
      <c r="C81" t="str">
        <f t="shared" si="0"/>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row>
    <row r="82" spans="1:144" ht="39.950000000000003" customHeight="1" x14ac:dyDescent="0.25">
      <c r="A82" t="s">
        <v>218</v>
      </c>
      <c r="C82" t="str">
        <f t="shared" si="0"/>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row>
    <row r="83" spans="1:144" ht="39.950000000000003" customHeight="1" x14ac:dyDescent="0.25">
      <c r="A83" t="s">
        <v>219</v>
      </c>
      <c r="C83" t="str">
        <f t="shared" si="0"/>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row>
    <row r="84" spans="1:144" ht="39.950000000000003" customHeight="1" x14ac:dyDescent="0.25">
      <c r="A84" t="s">
        <v>220</v>
      </c>
      <c r="C84" t="str">
        <f t="shared" si="0"/>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row>
    <row r="85" spans="1:144" ht="39.950000000000003" customHeight="1" x14ac:dyDescent="0.25">
      <c r="A85" t="s">
        <v>221</v>
      </c>
      <c r="C85" t="str">
        <f t="shared" ref="C85:C148" si="1">IF(ISNUMBER(SEARCH("kecenderungan",B85)),"1","0")</f>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row>
    <row r="86" spans="1:144" ht="39.950000000000003" customHeight="1" x14ac:dyDescent="0.25">
      <c r="A86" t="s">
        <v>222</v>
      </c>
      <c r="C86" t="str">
        <f t="shared" si="1"/>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row>
    <row r="87" spans="1:144" ht="39.950000000000003" customHeight="1" x14ac:dyDescent="0.25">
      <c r="A87" t="s">
        <v>223</v>
      </c>
      <c r="C87" t="str">
        <f t="shared" si="1"/>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row>
    <row r="88" spans="1:144" ht="39.950000000000003" customHeight="1" x14ac:dyDescent="0.25">
      <c r="A88" t="s">
        <v>224</v>
      </c>
      <c r="C88" t="str">
        <f t="shared" si="1"/>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row>
    <row r="89" spans="1:144" ht="39.950000000000003" customHeight="1" x14ac:dyDescent="0.25">
      <c r="A89" t="s">
        <v>225</v>
      </c>
      <c r="C89" t="str">
        <f t="shared" si="1"/>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row>
    <row r="90" spans="1:144" ht="39.950000000000003" customHeight="1" x14ac:dyDescent="0.25">
      <c r="A90" t="s">
        <v>226</v>
      </c>
      <c r="C90" t="str">
        <f t="shared" si="1"/>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row>
    <row r="91" spans="1:144" ht="39.950000000000003" customHeight="1" x14ac:dyDescent="0.25">
      <c r="A91" t="s">
        <v>227</v>
      </c>
      <c r="C91" t="str">
        <f t="shared" si="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row>
    <row r="92" spans="1:144" ht="39.950000000000003" customHeight="1" x14ac:dyDescent="0.25">
      <c r="A92" t="s">
        <v>228</v>
      </c>
      <c r="C92" t="str">
        <f t="shared" si="1"/>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row>
    <row r="93" spans="1:144" ht="39.950000000000003" customHeight="1" x14ac:dyDescent="0.25">
      <c r="A93" t="s">
        <v>229</v>
      </c>
      <c r="C93" t="str">
        <f t="shared" si="1"/>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row>
    <row r="94" spans="1:144" ht="39.950000000000003" customHeight="1" x14ac:dyDescent="0.25">
      <c r="A94" t="s">
        <v>230</v>
      </c>
      <c r="C94" t="str">
        <f t="shared" si="1"/>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row>
    <row r="95" spans="1:144" ht="39.950000000000003" customHeight="1" x14ac:dyDescent="0.25">
      <c r="A95" t="s">
        <v>231</v>
      </c>
      <c r="C95" t="str">
        <f t="shared" si="1"/>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row>
    <row r="96" spans="1:144" ht="39.950000000000003" customHeight="1" x14ac:dyDescent="0.25">
      <c r="A96" t="s">
        <v>232</v>
      </c>
      <c r="C96" t="str">
        <f t="shared" si="1"/>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row>
    <row r="97" spans="1:144" ht="39.950000000000003" customHeight="1" x14ac:dyDescent="0.25">
      <c r="A97" t="s">
        <v>233</v>
      </c>
      <c r="C97" t="str">
        <f t="shared" si="1"/>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row>
    <row r="98" spans="1:144" ht="39.950000000000003" customHeight="1" x14ac:dyDescent="0.25">
      <c r="A98" t="s">
        <v>234</v>
      </c>
      <c r="C98" t="str">
        <f t="shared" si="1"/>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row>
    <row r="99" spans="1:144" ht="39.950000000000003" customHeight="1" x14ac:dyDescent="0.25">
      <c r="A99" t="s">
        <v>235</v>
      </c>
      <c r="C99" t="str">
        <f t="shared" si="1"/>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row>
    <row r="100" spans="1:144" ht="39.950000000000003" customHeight="1" x14ac:dyDescent="0.25">
      <c r="A100" t="s">
        <v>236</v>
      </c>
      <c r="C100" t="str">
        <f t="shared" si="1"/>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row>
    <row r="101" spans="1:144" ht="39.950000000000003" customHeight="1" x14ac:dyDescent="0.25">
      <c r="A101" t="s">
        <v>237</v>
      </c>
      <c r="C101" t="str">
        <f t="shared" si="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row>
    <row r="102" spans="1:144" ht="39.950000000000003" customHeight="1" x14ac:dyDescent="0.25">
      <c r="A102" t="s">
        <v>238</v>
      </c>
      <c r="C102" t="str">
        <f t="shared" si="1"/>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row>
    <row r="103" spans="1:144" ht="39.950000000000003" customHeight="1" x14ac:dyDescent="0.25">
      <c r="A103" t="s">
        <v>239</v>
      </c>
      <c r="C103" t="str">
        <f t="shared" si="1"/>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row>
    <row r="104" spans="1:144" ht="39.950000000000003" customHeight="1" x14ac:dyDescent="0.25">
      <c r="A104" t="s">
        <v>240</v>
      </c>
      <c r="C104" t="str">
        <f t="shared" si="1"/>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row>
    <row r="105" spans="1:144" ht="39.950000000000003" customHeight="1" x14ac:dyDescent="0.25">
      <c r="A105" t="s">
        <v>241</v>
      </c>
      <c r="C105" t="str">
        <f t="shared" si="1"/>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row>
    <row r="106" spans="1:144" ht="39.950000000000003" customHeight="1" x14ac:dyDescent="0.25">
      <c r="A106" t="s">
        <v>242</v>
      </c>
      <c r="C106" t="str">
        <f t="shared" si="1"/>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row>
    <row r="107" spans="1:144" ht="39.950000000000003" customHeight="1" x14ac:dyDescent="0.25">
      <c r="A107" t="s">
        <v>243</v>
      </c>
      <c r="C107" t="str">
        <f t="shared" si="1"/>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row>
    <row r="108" spans="1:144" ht="39.950000000000003" customHeight="1" x14ac:dyDescent="0.25">
      <c r="A108" t="s">
        <v>244</v>
      </c>
      <c r="C108" t="str">
        <f t="shared" si="1"/>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row>
    <row r="109" spans="1:144" ht="39.950000000000003" customHeight="1" x14ac:dyDescent="0.25">
      <c r="A109" t="s">
        <v>245</v>
      </c>
      <c r="C109" t="str">
        <f t="shared" si="1"/>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row>
    <row r="110" spans="1:144" ht="39.950000000000003" customHeight="1" x14ac:dyDescent="0.25">
      <c r="A110" t="s">
        <v>246</v>
      </c>
      <c r="C110" t="str">
        <f t="shared" si="1"/>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row>
    <row r="111" spans="1:144" ht="39.950000000000003" customHeight="1" x14ac:dyDescent="0.25">
      <c r="A111" t="s">
        <v>247</v>
      </c>
      <c r="C111" t="str">
        <f t="shared" si="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row>
    <row r="112" spans="1:144" ht="39.950000000000003" customHeight="1" x14ac:dyDescent="0.25">
      <c r="A112" t="s">
        <v>248</v>
      </c>
      <c r="C112" t="str">
        <f t="shared" si="1"/>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row>
    <row r="113" spans="1:144" ht="39.950000000000003" customHeight="1" x14ac:dyDescent="0.25">
      <c r="A113" t="s">
        <v>249</v>
      </c>
      <c r="C113" t="str">
        <f t="shared" si="1"/>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row>
    <row r="114" spans="1:144" ht="39.950000000000003" customHeight="1" x14ac:dyDescent="0.25">
      <c r="A114" t="s">
        <v>250</v>
      </c>
      <c r="C114" t="str">
        <f t="shared" si="1"/>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row>
    <row r="115" spans="1:144" ht="39.950000000000003" customHeight="1" x14ac:dyDescent="0.25">
      <c r="A115" t="s">
        <v>251</v>
      </c>
      <c r="C115" t="str">
        <f t="shared" si="1"/>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row>
    <row r="116" spans="1:144" ht="39.950000000000003" customHeight="1" x14ac:dyDescent="0.25">
      <c r="A116" t="s">
        <v>252</v>
      </c>
      <c r="C116" t="str">
        <f t="shared" si="1"/>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row>
    <row r="117" spans="1:144" ht="39.950000000000003" customHeight="1" x14ac:dyDescent="0.25">
      <c r="A117" t="s">
        <v>253</v>
      </c>
      <c r="C117" t="str">
        <f t="shared" si="1"/>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row>
    <row r="118" spans="1:144" ht="39.950000000000003" customHeight="1" x14ac:dyDescent="0.25">
      <c r="A118" t="s">
        <v>254</v>
      </c>
      <c r="C118" t="str">
        <f t="shared" si="1"/>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row>
    <row r="119" spans="1:144" ht="39.950000000000003" customHeight="1" x14ac:dyDescent="0.25">
      <c r="A119" t="s">
        <v>255</v>
      </c>
      <c r="C119" t="str">
        <f t="shared" si="1"/>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row>
    <row r="120" spans="1:144" ht="39.950000000000003" customHeight="1" x14ac:dyDescent="0.25">
      <c r="A120" t="s">
        <v>256</v>
      </c>
      <c r="C120" t="str">
        <f t="shared" si="1"/>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row>
    <row r="121" spans="1:144" ht="39.950000000000003" customHeight="1" x14ac:dyDescent="0.25">
      <c r="A121" t="s">
        <v>257</v>
      </c>
      <c r="C121" t="str">
        <f t="shared" si="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row>
    <row r="122" spans="1:144" ht="39.950000000000003" customHeight="1" x14ac:dyDescent="0.25">
      <c r="A122" t="s">
        <v>258</v>
      </c>
      <c r="C122" t="str">
        <f t="shared" si="1"/>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row>
    <row r="123" spans="1:144" ht="39.950000000000003" customHeight="1" x14ac:dyDescent="0.25">
      <c r="A123" t="s">
        <v>259</v>
      </c>
      <c r="C123" t="str">
        <f t="shared" si="1"/>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row>
    <row r="124" spans="1:144" ht="39.950000000000003" customHeight="1" x14ac:dyDescent="0.25">
      <c r="A124" t="s">
        <v>260</v>
      </c>
      <c r="C124" t="str">
        <f t="shared" si="1"/>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row>
    <row r="125" spans="1:144" ht="39.950000000000003" customHeight="1" x14ac:dyDescent="0.25">
      <c r="A125" t="s">
        <v>261</v>
      </c>
      <c r="C125" t="str">
        <f t="shared" si="1"/>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row>
    <row r="126" spans="1:144" ht="39.950000000000003" customHeight="1" x14ac:dyDescent="0.25">
      <c r="A126" t="s">
        <v>262</v>
      </c>
      <c r="C126" t="str">
        <f t="shared" si="1"/>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row>
    <row r="127" spans="1:144" ht="39.950000000000003" customHeight="1" x14ac:dyDescent="0.25">
      <c r="A127" t="s">
        <v>263</v>
      </c>
      <c r="C127" t="str">
        <f t="shared" si="1"/>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row>
    <row r="128" spans="1:144" ht="39.950000000000003" customHeight="1" x14ac:dyDescent="0.25">
      <c r="A128" t="s">
        <v>264</v>
      </c>
      <c r="C128" t="str">
        <f t="shared" si="1"/>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row>
    <row r="129" spans="1:144" ht="39.950000000000003" customHeight="1" x14ac:dyDescent="0.25">
      <c r="A129" t="s">
        <v>265</v>
      </c>
      <c r="C129" t="str">
        <f t="shared" si="1"/>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row>
    <row r="130" spans="1:144" ht="39.950000000000003" customHeight="1" x14ac:dyDescent="0.25">
      <c r="A130" t="s">
        <v>266</v>
      </c>
      <c r="C130" t="str">
        <f t="shared" si="1"/>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row>
    <row r="131" spans="1:144" ht="39.950000000000003" customHeight="1" x14ac:dyDescent="0.25">
      <c r="A131" t="s">
        <v>267</v>
      </c>
      <c r="C131" t="str">
        <f t="shared" si="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row>
    <row r="132" spans="1:144" ht="39.950000000000003" customHeight="1" x14ac:dyDescent="0.25">
      <c r="A132" t="s">
        <v>268</v>
      </c>
      <c r="C132" t="str">
        <f t="shared" si="1"/>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row>
    <row r="133" spans="1:144" ht="39.950000000000003" customHeight="1" x14ac:dyDescent="0.25">
      <c r="A133" t="s">
        <v>269</v>
      </c>
      <c r="C133" t="str">
        <f t="shared" si="1"/>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row>
    <row r="134" spans="1:144" ht="39.950000000000003" customHeight="1" x14ac:dyDescent="0.25">
      <c r="A134" t="s">
        <v>270</v>
      </c>
      <c r="C134" t="str">
        <f t="shared" si="1"/>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row>
    <row r="135" spans="1:144" ht="39.950000000000003" customHeight="1" x14ac:dyDescent="0.25">
      <c r="A135" t="s">
        <v>271</v>
      </c>
      <c r="C135" t="str">
        <f t="shared" si="1"/>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row>
    <row r="136" spans="1:144" ht="39.950000000000003" customHeight="1" x14ac:dyDescent="0.25">
      <c r="A136" t="s">
        <v>272</v>
      </c>
      <c r="C136" t="str">
        <f t="shared" si="1"/>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row>
    <row r="137" spans="1:144" ht="39.950000000000003" customHeight="1" x14ac:dyDescent="0.25">
      <c r="A137" t="s">
        <v>273</v>
      </c>
      <c r="C137" t="str">
        <f t="shared" si="1"/>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row>
    <row r="138" spans="1:144" ht="39.950000000000003" customHeight="1" x14ac:dyDescent="0.25">
      <c r="A138" t="s">
        <v>274</v>
      </c>
      <c r="C138" t="str">
        <f t="shared" si="1"/>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row>
    <row r="139" spans="1:144" ht="39.950000000000003" customHeight="1" x14ac:dyDescent="0.25">
      <c r="A139" t="s">
        <v>275</v>
      </c>
      <c r="C139" t="str">
        <f t="shared" si="1"/>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row>
    <row r="140" spans="1:144" ht="39.950000000000003" customHeight="1" x14ac:dyDescent="0.25">
      <c r="A140" t="s">
        <v>276</v>
      </c>
      <c r="C140" t="str">
        <f t="shared" si="1"/>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row>
    <row r="141" spans="1:144" ht="39.950000000000003" customHeight="1" x14ac:dyDescent="0.25">
      <c r="A141" t="s">
        <v>277</v>
      </c>
      <c r="C141" t="str">
        <f t="shared" si="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row>
    <row r="142" spans="1:144" ht="39.950000000000003" customHeight="1" x14ac:dyDescent="0.25">
      <c r="A142" t="s">
        <v>278</v>
      </c>
      <c r="C142" t="str">
        <f t="shared" si="1"/>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row>
    <row r="143" spans="1:144" ht="39.950000000000003" customHeight="1" x14ac:dyDescent="0.25">
      <c r="A143" t="s">
        <v>279</v>
      </c>
      <c r="C143" t="str">
        <f t="shared" si="1"/>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row>
    <row r="144" spans="1:144" ht="39.950000000000003" customHeight="1" x14ac:dyDescent="0.25">
      <c r="A144" t="s">
        <v>280</v>
      </c>
      <c r="C144" t="str">
        <f t="shared" si="1"/>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row>
    <row r="145" spans="1:144" ht="39.950000000000003" customHeight="1" x14ac:dyDescent="0.25">
      <c r="A145" t="s">
        <v>281</v>
      </c>
      <c r="C145" t="str">
        <f t="shared" si="1"/>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row>
    <row r="146" spans="1:144" ht="39.950000000000003" customHeight="1" x14ac:dyDescent="0.25">
      <c r="A146" t="s">
        <v>282</v>
      </c>
      <c r="C146" t="str">
        <f t="shared" si="1"/>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row>
    <row r="147" spans="1:144" ht="39.950000000000003" customHeight="1" x14ac:dyDescent="0.25">
      <c r="A147" t="s">
        <v>283</v>
      </c>
      <c r="C147" t="str">
        <f t="shared" si="1"/>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row>
    <row r="148" spans="1:144" ht="39.950000000000003" customHeight="1" x14ac:dyDescent="0.25">
      <c r="A148" t="s">
        <v>284</v>
      </c>
      <c r="C148" t="str">
        <f t="shared" si="1"/>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row>
    <row r="149" spans="1:144" ht="39.950000000000003" customHeight="1" x14ac:dyDescent="0.25">
      <c r="A149" t="s">
        <v>285</v>
      </c>
      <c r="C149" t="str">
        <f t="shared" ref="C149:C212" si="2">IF(ISNUMBER(SEARCH("kecenderungan",B149)),"1","0")</f>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row>
    <row r="150" spans="1:144" ht="39.950000000000003" customHeight="1" x14ac:dyDescent="0.25">
      <c r="A150" t="s">
        <v>286</v>
      </c>
      <c r="C150" t="str">
        <f t="shared" si="2"/>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row>
    <row r="151" spans="1:144" ht="39.950000000000003" customHeight="1" x14ac:dyDescent="0.25">
      <c r="A151" t="s">
        <v>287</v>
      </c>
      <c r="C151" t="str">
        <f t="shared" si="2"/>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row>
    <row r="152" spans="1:144" ht="39.950000000000003" customHeight="1" x14ac:dyDescent="0.25">
      <c r="A152" t="s">
        <v>288</v>
      </c>
      <c r="C152" t="str">
        <f t="shared" si="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row>
    <row r="153" spans="1:144" ht="39.950000000000003" customHeight="1" x14ac:dyDescent="0.25">
      <c r="A153" t="s">
        <v>289</v>
      </c>
      <c r="C153" t="str">
        <f t="shared" si="2"/>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row>
    <row r="154" spans="1:144" ht="39.950000000000003" customHeight="1" x14ac:dyDescent="0.25">
      <c r="A154" t="s">
        <v>290</v>
      </c>
      <c r="C154" t="str">
        <f t="shared" si="2"/>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row>
    <row r="155" spans="1:144" ht="39.950000000000003" customHeight="1" x14ac:dyDescent="0.25">
      <c r="A155" t="s">
        <v>291</v>
      </c>
      <c r="C155" t="str">
        <f t="shared" si="2"/>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row>
    <row r="156" spans="1:144" ht="39.950000000000003" customHeight="1" x14ac:dyDescent="0.25">
      <c r="A156" t="s">
        <v>292</v>
      </c>
      <c r="C156" t="str">
        <f t="shared" si="2"/>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row>
    <row r="157" spans="1:144" ht="39.950000000000003" customHeight="1" x14ac:dyDescent="0.25">
      <c r="A157" t="s">
        <v>293</v>
      </c>
      <c r="C157" t="str">
        <f t="shared" si="2"/>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row>
    <row r="158" spans="1:144" ht="39.950000000000003" customHeight="1" x14ac:dyDescent="0.25">
      <c r="A158" t="s">
        <v>294</v>
      </c>
      <c r="C158" t="str">
        <f t="shared" si="2"/>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row>
    <row r="159" spans="1:144" ht="39.950000000000003" customHeight="1" x14ac:dyDescent="0.25">
      <c r="A159" t="s">
        <v>295</v>
      </c>
      <c r="C159" t="str">
        <f t="shared" si="2"/>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row>
    <row r="160" spans="1:144" ht="39.950000000000003" customHeight="1" x14ac:dyDescent="0.25">
      <c r="A160" t="s">
        <v>296</v>
      </c>
      <c r="C160" t="str">
        <f t="shared" si="2"/>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row>
    <row r="161" spans="1:144" ht="39.950000000000003" customHeight="1" x14ac:dyDescent="0.25">
      <c r="A161" t="s">
        <v>297</v>
      </c>
      <c r="C161" t="str">
        <f t="shared" si="2"/>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row>
    <row r="162" spans="1:144" ht="39.950000000000003" customHeight="1" x14ac:dyDescent="0.25">
      <c r="A162" t="s">
        <v>298</v>
      </c>
      <c r="C162" t="str">
        <f t="shared" si="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row>
    <row r="163" spans="1:144" ht="39.950000000000003" customHeight="1" x14ac:dyDescent="0.25">
      <c r="A163" t="s">
        <v>299</v>
      </c>
      <c r="C163" t="str">
        <f t="shared" si="2"/>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row>
    <row r="164" spans="1:144" ht="39.950000000000003" customHeight="1" x14ac:dyDescent="0.25">
      <c r="A164" t="s">
        <v>300</v>
      </c>
      <c r="C164" t="str">
        <f t="shared" si="2"/>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row>
    <row r="165" spans="1:144" ht="39.950000000000003" customHeight="1" x14ac:dyDescent="0.25">
      <c r="A165" t="s">
        <v>301</v>
      </c>
      <c r="C165" t="str">
        <f t="shared" si="2"/>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row>
    <row r="166" spans="1:144" ht="39.950000000000003" customHeight="1" x14ac:dyDescent="0.25">
      <c r="A166" t="s">
        <v>302</v>
      </c>
      <c r="C166" t="str">
        <f t="shared" si="2"/>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row>
    <row r="167" spans="1:144" ht="39.950000000000003" customHeight="1" x14ac:dyDescent="0.25">
      <c r="A167" t="s">
        <v>303</v>
      </c>
      <c r="C167" t="str">
        <f t="shared" si="2"/>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row>
    <row r="168" spans="1:144" ht="39.950000000000003" customHeight="1" x14ac:dyDescent="0.25">
      <c r="A168" t="s">
        <v>304</v>
      </c>
      <c r="C168" t="str">
        <f t="shared" si="2"/>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row>
    <row r="169" spans="1:144" ht="39.950000000000003" customHeight="1" x14ac:dyDescent="0.25">
      <c r="A169" t="s">
        <v>305</v>
      </c>
      <c r="C169" t="str">
        <f t="shared" si="2"/>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row>
    <row r="170" spans="1:144" ht="39.950000000000003" customHeight="1" x14ac:dyDescent="0.25">
      <c r="A170" t="s">
        <v>306</v>
      </c>
      <c r="C170" t="str">
        <f t="shared" si="2"/>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row>
    <row r="171" spans="1:144" ht="39.950000000000003" customHeight="1" x14ac:dyDescent="0.25">
      <c r="A171" t="s">
        <v>307</v>
      </c>
      <c r="C171" t="str">
        <f t="shared" si="2"/>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row>
    <row r="172" spans="1:144" ht="39.950000000000003" customHeight="1" x14ac:dyDescent="0.25">
      <c r="A172" t="s">
        <v>308</v>
      </c>
      <c r="C172" t="str">
        <f t="shared" si="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row>
    <row r="173" spans="1:144" ht="39.950000000000003" customHeight="1" x14ac:dyDescent="0.25">
      <c r="A173" t="s">
        <v>309</v>
      </c>
      <c r="C173" t="str">
        <f t="shared" si="2"/>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row>
    <row r="174" spans="1:144" ht="39.950000000000003" customHeight="1" x14ac:dyDescent="0.25">
      <c r="A174" t="s">
        <v>310</v>
      </c>
      <c r="C174" t="str">
        <f t="shared" si="2"/>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row>
    <row r="175" spans="1:144" ht="39.950000000000003" customHeight="1" x14ac:dyDescent="0.25">
      <c r="A175" t="s">
        <v>311</v>
      </c>
      <c r="C175" t="str">
        <f t="shared" si="2"/>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row>
    <row r="176" spans="1:144" ht="39.950000000000003" customHeight="1" x14ac:dyDescent="0.25">
      <c r="A176" t="s">
        <v>312</v>
      </c>
      <c r="C176" t="str">
        <f t="shared" si="2"/>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row>
    <row r="177" spans="1:144" ht="39.950000000000003" customHeight="1" x14ac:dyDescent="0.25">
      <c r="A177" t="s">
        <v>313</v>
      </c>
      <c r="C177" t="str">
        <f t="shared" si="2"/>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row>
    <row r="178" spans="1:144" ht="39.950000000000003" customHeight="1" x14ac:dyDescent="0.25">
      <c r="A178" t="s">
        <v>314</v>
      </c>
      <c r="C178" t="str">
        <f t="shared" si="2"/>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row>
    <row r="179" spans="1:144" ht="39.950000000000003" customHeight="1" x14ac:dyDescent="0.25">
      <c r="A179" t="s">
        <v>315</v>
      </c>
      <c r="C179" t="str">
        <f t="shared" si="2"/>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row>
    <row r="180" spans="1:144" ht="39.950000000000003" customHeight="1" x14ac:dyDescent="0.25">
      <c r="A180" t="s">
        <v>316</v>
      </c>
      <c r="C180" t="str">
        <f t="shared" si="2"/>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row>
    <row r="181" spans="1:144" ht="39.950000000000003" customHeight="1" x14ac:dyDescent="0.25">
      <c r="A181" t="s">
        <v>317</v>
      </c>
      <c r="C181" t="str">
        <f t="shared" si="2"/>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row>
    <row r="182" spans="1:144" ht="39.950000000000003" customHeight="1" x14ac:dyDescent="0.25">
      <c r="A182" t="s">
        <v>318</v>
      </c>
      <c r="C182" t="str">
        <f t="shared" si="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row>
    <row r="183" spans="1:144" ht="39.950000000000003" customHeight="1" x14ac:dyDescent="0.25">
      <c r="A183" t="s">
        <v>319</v>
      </c>
      <c r="C183" t="str">
        <f t="shared" si="2"/>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row>
    <row r="184" spans="1:144" ht="39.950000000000003" customHeight="1" x14ac:dyDescent="0.25">
      <c r="A184" t="s">
        <v>320</v>
      </c>
      <c r="C184" t="str">
        <f t="shared" si="2"/>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row>
    <row r="185" spans="1:144" ht="39.950000000000003" customHeight="1" x14ac:dyDescent="0.25">
      <c r="A185" t="s">
        <v>321</v>
      </c>
      <c r="C185" t="str">
        <f t="shared" si="2"/>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row>
    <row r="186" spans="1:144" ht="39.950000000000003" customHeight="1" x14ac:dyDescent="0.25">
      <c r="A186" t="s">
        <v>322</v>
      </c>
      <c r="C186" t="str">
        <f t="shared" si="2"/>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row>
    <row r="187" spans="1:144" ht="39.950000000000003" customHeight="1" x14ac:dyDescent="0.25">
      <c r="A187" t="s">
        <v>323</v>
      </c>
      <c r="C187" t="str">
        <f t="shared" si="2"/>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row>
    <row r="188" spans="1:144" ht="39.950000000000003" customHeight="1" x14ac:dyDescent="0.25">
      <c r="A188" t="s">
        <v>324</v>
      </c>
      <c r="C188" t="str">
        <f t="shared" si="2"/>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row>
    <row r="189" spans="1:144" ht="39.950000000000003" customHeight="1" x14ac:dyDescent="0.25">
      <c r="A189" t="s">
        <v>325</v>
      </c>
      <c r="C189" t="str">
        <f t="shared" si="2"/>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row>
    <row r="190" spans="1:144" ht="39.950000000000003" customHeight="1" x14ac:dyDescent="0.25">
      <c r="A190" t="s">
        <v>326</v>
      </c>
      <c r="C190" t="str">
        <f t="shared" si="2"/>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row>
    <row r="191" spans="1:144" ht="39.950000000000003" customHeight="1" x14ac:dyDescent="0.25">
      <c r="A191" t="s">
        <v>327</v>
      </c>
      <c r="C191" t="str">
        <f t="shared" si="2"/>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row>
    <row r="192" spans="1:144" ht="39.950000000000003" customHeight="1" x14ac:dyDescent="0.25">
      <c r="A192" t="s">
        <v>328</v>
      </c>
      <c r="C192" t="str">
        <f t="shared" si="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row>
    <row r="193" spans="1:144" ht="39.950000000000003" customHeight="1" x14ac:dyDescent="0.25">
      <c r="A193" t="s">
        <v>329</v>
      </c>
      <c r="C193" t="str">
        <f t="shared" si="2"/>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row>
    <row r="194" spans="1:144" ht="39.950000000000003" customHeight="1" x14ac:dyDescent="0.25">
      <c r="A194" t="s">
        <v>330</v>
      </c>
      <c r="C194" t="str">
        <f t="shared" si="2"/>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row>
    <row r="195" spans="1:144" ht="39.950000000000003" customHeight="1" x14ac:dyDescent="0.25">
      <c r="A195" t="s">
        <v>331</v>
      </c>
      <c r="C195" t="str">
        <f t="shared" si="2"/>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row>
    <row r="196" spans="1:144" ht="39.950000000000003" customHeight="1" x14ac:dyDescent="0.25">
      <c r="A196" t="s">
        <v>332</v>
      </c>
      <c r="C196" t="str">
        <f t="shared" si="2"/>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row>
    <row r="197" spans="1:144" ht="39.950000000000003" customHeight="1" x14ac:dyDescent="0.25">
      <c r="A197" t="s">
        <v>333</v>
      </c>
      <c r="C197" t="str">
        <f t="shared" si="2"/>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row>
    <row r="198" spans="1:144" ht="39.950000000000003" customHeight="1" x14ac:dyDescent="0.25">
      <c r="A198" t="s">
        <v>334</v>
      </c>
      <c r="C198" t="str">
        <f t="shared" si="2"/>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row>
    <row r="199" spans="1:144" ht="39.950000000000003" customHeight="1" x14ac:dyDescent="0.25">
      <c r="A199" t="s">
        <v>335</v>
      </c>
      <c r="C199" t="str">
        <f t="shared" si="2"/>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row>
    <row r="200" spans="1:144" ht="39.950000000000003" customHeight="1" x14ac:dyDescent="0.25">
      <c r="A200" t="s">
        <v>336</v>
      </c>
      <c r="C200" t="str">
        <f t="shared" si="2"/>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row>
    <row r="201" spans="1:144" ht="39.950000000000003" customHeight="1" x14ac:dyDescent="0.25">
      <c r="A201" t="s">
        <v>337</v>
      </c>
      <c r="C201" t="str">
        <f t="shared" si="2"/>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row>
    <row r="202" spans="1:144" ht="39.950000000000003" customHeight="1" x14ac:dyDescent="0.25">
      <c r="A202" t="s">
        <v>338</v>
      </c>
      <c r="C202" t="str">
        <f t="shared" si="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row>
    <row r="203" spans="1:144" ht="39.950000000000003" customHeight="1" x14ac:dyDescent="0.25">
      <c r="A203" t="s">
        <v>339</v>
      </c>
      <c r="C203" t="str">
        <f t="shared" si="2"/>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row>
    <row r="204" spans="1:144" ht="39.950000000000003" customHeight="1" x14ac:dyDescent="0.25">
      <c r="A204" t="s">
        <v>340</v>
      </c>
      <c r="C204" t="str">
        <f t="shared" si="2"/>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row>
    <row r="205" spans="1:144" ht="39.950000000000003" customHeight="1" x14ac:dyDescent="0.25">
      <c r="A205" t="s">
        <v>341</v>
      </c>
      <c r="C205" t="str">
        <f t="shared" si="2"/>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row>
    <row r="206" spans="1:144" ht="39.950000000000003" customHeight="1" x14ac:dyDescent="0.25">
      <c r="A206" t="s">
        <v>342</v>
      </c>
      <c r="C206" t="str">
        <f t="shared" si="2"/>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row>
    <row r="207" spans="1:144" ht="39.950000000000003" customHeight="1" x14ac:dyDescent="0.25">
      <c r="A207" t="s">
        <v>343</v>
      </c>
      <c r="C207" t="str">
        <f t="shared" si="2"/>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row>
    <row r="208" spans="1:144" ht="39.950000000000003" customHeight="1" x14ac:dyDescent="0.25">
      <c r="A208" t="s">
        <v>344</v>
      </c>
      <c r="C208" t="str">
        <f t="shared" si="2"/>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row>
    <row r="209" spans="1:144" ht="39.950000000000003" customHeight="1" x14ac:dyDescent="0.25">
      <c r="A209" t="s">
        <v>345</v>
      </c>
      <c r="C209" t="str">
        <f t="shared" si="2"/>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row>
    <row r="210" spans="1:144" ht="39.950000000000003" customHeight="1" x14ac:dyDescent="0.25">
      <c r="A210" t="s">
        <v>346</v>
      </c>
      <c r="C210" t="str">
        <f t="shared" si="2"/>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row>
    <row r="211" spans="1:144" ht="39.950000000000003" customHeight="1" x14ac:dyDescent="0.25">
      <c r="A211" t="s">
        <v>347</v>
      </c>
      <c r="C211" t="str">
        <f t="shared" si="2"/>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row>
    <row r="212" spans="1:144" ht="39.950000000000003" customHeight="1" x14ac:dyDescent="0.25">
      <c r="A212" t="s">
        <v>348</v>
      </c>
      <c r="C212" t="str">
        <f t="shared" si="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row>
    <row r="213" spans="1:144" ht="39.950000000000003" customHeight="1" x14ac:dyDescent="0.25">
      <c r="A213" t="s">
        <v>349</v>
      </c>
      <c r="C213" t="str">
        <f t="shared" ref="C213:C276" si="3">IF(ISNUMBER(SEARCH("kecenderungan",B213)),"1","0")</f>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row>
    <row r="214" spans="1:144" ht="39.950000000000003" customHeight="1" x14ac:dyDescent="0.25">
      <c r="A214" t="s">
        <v>350</v>
      </c>
      <c r="C214" t="str">
        <f t="shared" si="3"/>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row>
    <row r="215" spans="1:144" ht="39.950000000000003" customHeight="1" x14ac:dyDescent="0.25">
      <c r="A215" t="s">
        <v>351</v>
      </c>
      <c r="C215" t="str">
        <f t="shared" si="3"/>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row>
    <row r="216" spans="1:144" ht="39.950000000000003" customHeight="1" x14ac:dyDescent="0.25">
      <c r="A216" t="s">
        <v>352</v>
      </c>
      <c r="C216" t="str">
        <f t="shared" si="3"/>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row>
    <row r="217" spans="1:144" ht="39.950000000000003" customHeight="1" x14ac:dyDescent="0.25">
      <c r="A217" t="s">
        <v>353</v>
      </c>
      <c r="C217" t="str">
        <f t="shared" si="3"/>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row>
    <row r="218" spans="1:144" ht="39.950000000000003" customHeight="1" x14ac:dyDescent="0.25">
      <c r="A218" t="s">
        <v>354</v>
      </c>
      <c r="C218" t="str">
        <f t="shared" si="3"/>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row>
    <row r="219" spans="1:144" ht="39.950000000000003" customHeight="1" x14ac:dyDescent="0.25">
      <c r="A219" t="s">
        <v>355</v>
      </c>
      <c r="C219" t="str">
        <f t="shared" si="3"/>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row>
    <row r="220" spans="1:144" ht="39.950000000000003" customHeight="1" x14ac:dyDescent="0.25">
      <c r="A220" t="s">
        <v>356</v>
      </c>
      <c r="C220" t="str">
        <f t="shared" si="3"/>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row>
    <row r="221" spans="1:144" ht="39.950000000000003" customHeight="1" x14ac:dyDescent="0.25">
      <c r="A221" t="s">
        <v>357</v>
      </c>
      <c r="C221" t="str">
        <f t="shared" si="3"/>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row>
    <row r="222" spans="1:144" ht="39.950000000000003" customHeight="1" x14ac:dyDescent="0.25">
      <c r="A222" t="s">
        <v>358</v>
      </c>
      <c r="C222" t="str">
        <f t="shared" si="3"/>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row>
    <row r="223" spans="1:144" ht="39.950000000000003" customHeight="1" x14ac:dyDescent="0.25">
      <c r="A223" t="s">
        <v>359</v>
      </c>
      <c r="C223" t="str">
        <f t="shared" si="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row>
    <row r="224" spans="1:144" ht="39.950000000000003" customHeight="1" x14ac:dyDescent="0.25">
      <c r="A224" t="s">
        <v>360</v>
      </c>
      <c r="C224" t="str">
        <f t="shared" si="3"/>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row>
    <row r="225" spans="1:144" ht="39.950000000000003" customHeight="1" x14ac:dyDescent="0.25">
      <c r="A225" t="s">
        <v>361</v>
      </c>
      <c r="C225" t="str">
        <f t="shared" si="3"/>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c r="EL225">
        <v>0</v>
      </c>
      <c r="EM225">
        <v>0</v>
      </c>
      <c r="EN225">
        <v>0</v>
      </c>
    </row>
    <row r="226" spans="1:144" ht="39.950000000000003" customHeight="1" x14ac:dyDescent="0.25">
      <c r="A226" t="s">
        <v>362</v>
      </c>
      <c r="C226" t="str">
        <f t="shared" si="3"/>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row>
    <row r="227" spans="1:144" ht="39.950000000000003" customHeight="1" x14ac:dyDescent="0.25">
      <c r="A227" t="s">
        <v>363</v>
      </c>
      <c r="C227" t="str">
        <f t="shared" si="3"/>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row>
    <row r="228" spans="1:144" ht="39.950000000000003" customHeight="1" x14ac:dyDescent="0.25">
      <c r="A228" t="s">
        <v>364</v>
      </c>
      <c r="C228" t="str">
        <f t="shared" si="3"/>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row>
    <row r="229" spans="1:144" ht="39.950000000000003" customHeight="1" x14ac:dyDescent="0.25">
      <c r="A229" t="s">
        <v>365</v>
      </c>
      <c r="C229" t="str">
        <f t="shared" si="3"/>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row>
    <row r="230" spans="1:144" ht="39.950000000000003" customHeight="1" x14ac:dyDescent="0.25">
      <c r="A230" t="s">
        <v>366</v>
      </c>
      <c r="C230" t="str">
        <f t="shared" si="3"/>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row>
    <row r="231" spans="1:144" ht="39.950000000000003" customHeight="1" x14ac:dyDescent="0.25">
      <c r="A231" t="s">
        <v>367</v>
      </c>
      <c r="C231" t="str">
        <f t="shared" si="3"/>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row>
    <row r="232" spans="1:144" ht="39.950000000000003" customHeight="1" x14ac:dyDescent="0.25">
      <c r="A232" t="s">
        <v>368</v>
      </c>
      <c r="C232" t="str">
        <f t="shared" si="3"/>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row>
    <row r="233" spans="1:144" ht="39.950000000000003" customHeight="1" x14ac:dyDescent="0.25">
      <c r="A233" t="s">
        <v>369</v>
      </c>
      <c r="C233" t="str">
        <f t="shared" si="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row>
    <row r="234" spans="1:144" ht="39.950000000000003" customHeight="1" x14ac:dyDescent="0.25">
      <c r="A234" t="s">
        <v>370</v>
      </c>
      <c r="C234" t="str">
        <f t="shared" si="3"/>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row>
    <row r="235" spans="1:144" ht="39.950000000000003" customHeight="1" x14ac:dyDescent="0.25">
      <c r="A235" t="s">
        <v>371</v>
      </c>
      <c r="C235" t="str">
        <f t="shared" si="3"/>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c r="EN235">
        <v>0</v>
      </c>
    </row>
    <row r="236" spans="1:144" ht="39.950000000000003" customHeight="1" x14ac:dyDescent="0.25">
      <c r="A236" t="s">
        <v>372</v>
      </c>
      <c r="C236" t="str">
        <f t="shared" si="3"/>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row>
    <row r="237" spans="1:144" ht="39.950000000000003" customHeight="1" x14ac:dyDescent="0.25">
      <c r="A237" t="s">
        <v>373</v>
      </c>
      <c r="C237" t="str">
        <f t="shared" si="3"/>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row>
    <row r="238" spans="1:144" ht="39.950000000000003" customHeight="1" x14ac:dyDescent="0.25">
      <c r="A238" t="s">
        <v>374</v>
      </c>
      <c r="C238" t="str">
        <f t="shared" si="3"/>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row>
    <row r="239" spans="1:144" ht="39.950000000000003" customHeight="1" x14ac:dyDescent="0.25">
      <c r="A239" t="s">
        <v>375</v>
      </c>
      <c r="C239" t="str">
        <f t="shared" si="3"/>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row>
    <row r="240" spans="1:144" ht="39.950000000000003" customHeight="1" x14ac:dyDescent="0.25">
      <c r="A240" t="s">
        <v>376</v>
      </c>
      <c r="C240" t="str">
        <f t="shared" si="3"/>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row>
    <row r="241" spans="1:144" ht="39.950000000000003" customHeight="1" x14ac:dyDescent="0.25">
      <c r="A241" t="s">
        <v>377</v>
      </c>
      <c r="C241" t="str">
        <f t="shared" si="3"/>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c r="EL241">
        <v>0</v>
      </c>
      <c r="EM241">
        <v>0</v>
      </c>
      <c r="EN241">
        <v>0</v>
      </c>
    </row>
    <row r="242" spans="1:144" ht="39.950000000000003" customHeight="1" x14ac:dyDescent="0.25">
      <c r="A242" t="s">
        <v>378</v>
      </c>
      <c r="C242" t="str">
        <f t="shared" si="3"/>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row>
    <row r="243" spans="1:144" ht="39.950000000000003" customHeight="1" x14ac:dyDescent="0.25">
      <c r="A243" t="s">
        <v>379</v>
      </c>
      <c r="C243" t="str">
        <f t="shared" si="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c r="EL243">
        <v>0</v>
      </c>
      <c r="EM243">
        <v>0</v>
      </c>
      <c r="EN243">
        <v>0</v>
      </c>
    </row>
    <row r="244" spans="1:144" ht="39.950000000000003" customHeight="1" x14ac:dyDescent="0.25">
      <c r="A244" t="s">
        <v>380</v>
      </c>
      <c r="C244" t="str">
        <f t="shared" si="3"/>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row>
    <row r="245" spans="1:144" ht="39.950000000000003" customHeight="1" x14ac:dyDescent="0.25">
      <c r="A245" t="s">
        <v>381</v>
      </c>
      <c r="C245" t="str">
        <f t="shared" si="3"/>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row>
    <row r="246" spans="1:144" ht="39.950000000000003" customHeight="1" x14ac:dyDescent="0.25">
      <c r="A246" t="s">
        <v>382</v>
      </c>
      <c r="C246" t="str">
        <f t="shared" si="3"/>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c r="EL246">
        <v>0</v>
      </c>
      <c r="EM246">
        <v>0</v>
      </c>
      <c r="EN246">
        <v>0</v>
      </c>
    </row>
    <row r="247" spans="1:144" ht="39.950000000000003" customHeight="1" x14ac:dyDescent="0.25">
      <c r="A247" t="s">
        <v>383</v>
      </c>
      <c r="C247" t="str">
        <f t="shared" si="3"/>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c r="EN247">
        <v>0</v>
      </c>
    </row>
    <row r="248" spans="1:144" ht="39.950000000000003" customHeight="1" x14ac:dyDescent="0.25">
      <c r="A248" t="s">
        <v>384</v>
      </c>
      <c r="C248" t="str">
        <f t="shared" si="3"/>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c r="EL248">
        <v>0</v>
      </c>
      <c r="EM248">
        <v>0</v>
      </c>
      <c r="EN248">
        <v>0</v>
      </c>
    </row>
    <row r="249" spans="1:144" ht="39.950000000000003" customHeight="1" x14ac:dyDescent="0.25">
      <c r="A249" t="s">
        <v>385</v>
      </c>
      <c r="C249" t="str">
        <f t="shared" si="3"/>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c r="EL249">
        <v>0</v>
      </c>
      <c r="EM249">
        <v>0</v>
      </c>
      <c r="EN249">
        <v>0</v>
      </c>
    </row>
    <row r="250" spans="1:144" ht="39.950000000000003" customHeight="1" x14ac:dyDescent="0.25">
      <c r="A250" t="s">
        <v>386</v>
      </c>
      <c r="C250" t="str">
        <f t="shared" si="3"/>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0</v>
      </c>
    </row>
    <row r="251" spans="1:144" ht="39.950000000000003" customHeight="1" x14ac:dyDescent="0.25">
      <c r="A251" t="s">
        <v>387</v>
      </c>
      <c r="C251" t="str">
        <f t="shared" si="3"/>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row>
    <row r="252" spans="1:144" ht="39.950000000000003" customHeight="1" x14ac:dyDescent="0.25">
      <c r="A252" t="s">
        <v>388</v>
      </c>
      <c r="C252" t="str">
        <f t="shared" si="3"/>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row>
    <row r="253" spans="1:144" ht="39.950000000000003" customHeight="1" x14ac:dyDescent="0.25">
      <c r="A253" t="s">
        <v>389</v>
      </c>
      <c r="C253" t="str">
        <f t="shared" si="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c r="EL253">
        <v>0</v>
      </c>
      <c r="EM253">
        <v>0</v>
      </c>
      <c r="EN253">
        <v>0</v>
      </c>
    </row>
    <row r="254" spans="1:144" ht="39.950000000000003" customHeight="1" x14ac:dyDescent="0.25">
      <c r="A254" t="s">
        <v>390</v>
      </c>
      <c r="C254" t="str">
        <f t="shared" si="3"/>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c r="EL254">
        <v>0</v>
      </c>
      <c r="EM254">
        <v>0</v>
      </c>
      <c r="EN254">
        <v>0</v>
      </c>
    </row>
    <row r="255" spans="1:144" ht="39.950000000000003" customHeight="1" x14ac:dyDescent="0.25">
      <c r="A255" t="s">
        <v>391</v>
      </c>
      <c r="C255" t="str">
        <f t="shared" si="3"/>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row>
    <row r="256" spans="1:144" ht="39.950000000000003" customHeight="1" x14ac:dyDescent="0.25">
      <c r="A256" t="s">
        <v>392</v>
      </c>
      <c r="C256" t="str">
        <f t="shared" si="3"/>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row>
    <row r="257" spans="1:144" ht="39.950000000000003" customHeight="1" x14ac:dyDescent="0.25">
      <c r="A257" t="s">
        <v>393</v>
      </c>
      <c r="C257" t="str">
        <f t="shared" si="3"/>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row>
    <row r="258" spans="1:144" ht="39.950000000000003" customHeight="1" x14ac:dyDescent="0.25">
      <c r="A258" t="s">
        <v>394</v>
      </c>
      <c r="C258" t="str">
        <f t="shared" si="3"/>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c r="EL258">
        <v>0</v>
      </c>
      <c r="EM258">
        <v>0</v>
      </c>
      <c r="EN258">
        <v>0</v>
      </c>
    </row>
    <row r="259" spans="1:144" ht="39.950000000000003" customHeight="1" x14ac:dyDescent="0.25">
      <c r="A259" t="s">
        <v>395</v>
      </c>
      <c r="C259" t="str">
        <f t="shared" si="3"/>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c r="EL259">
        <v>0</v>
      </c>
      <c r="EM259">
        <v>0</v>
      </c>
      <c r="EN259">
        <v>0</v>
      </c>
    </row>
    <row r="260" spans="1:144" ht="39.950000000000003" customHeight="1" x14ac:dyDescent="0.25">
      <c r="A260" t="s">
        <v>396</v>
      </c>
      <c r="C260" t="str">
        <f t="shared" si="3"/>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row>
    <row r="261" spans="1:144" ht="39.950000000000003" customHeight="1" x14ac:dyDescent="0.25">
      <c r="A261" t="s">
        <v>397</v>
      </c>
      <c r="C261" t="str">
        <f t="shared" si="3"/>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c r="EL261">
        <v>0</v>
      </c>
      <c r="EM261">
        <v>0</v>
      </c>
      <c r="EN261">
        <v>0</v>
      </c>
    </row>
    <row r="262" spans="1:144" ht="39.950000000000003" customHeight="1" x14ac:dyDescent="0.25">
      <c r="A262" t="s">
        <v>398</v>
      </c>
      <c r="C262" t="str">
        <f t="shared" si="3"/>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c r="EL262">
        <v>0</v>
      </c>
      <c r="EM262">
        <v>0</v>
      </c>
      <c r="EN262">
        <v>0</v>
      </c>
    </row>
    <row r="263" spans="1:144" ht="39.950000000000003" customHeight="1" x14ac:dyDescent="0.25">
      <c r="A263" t="s">
        <v>399</v>
      </c>
      <c r="C263" t="str">
        <f t="shared" si="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c r="EL263">
        <v>0</v>
      </c>
      <c r="EM263">
        <v>0</v>
      </c>
      <c r="EN263">
        <v>0</v>
      </c>
    </row>
    <row r="264" spans="1:144" ht="39.950000000000003" customHeight="1" x14ac:dyDescent="0.25">
      <c r="A264" t="s">
        <v>400</v>
      </c>
      <c r="C264" t="str">
        <f t="shared" si="3"/>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c r="EL264">
        <v>0</v>
      </c>
      <c r="EM264">
        <v>0</v>
      </c>
      <c r="EN264">
        <v>0</v>
      </c>
    </row>
    <row r="265" spans="1:144" ht="39.950000000000003" customHeight="1" x14ac:dyDescent="0.25">
      <c r="A265" t="s">
        <v>401</v>
      </c>
      <c r="C265" t="str">
        <f t="shared" si="3"/>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c r="EL265">
        <v>0</v>
      </c>
      <c r="EM265">
        <v>0</v>
      </c>
      <c r="EN265">
        <v>0</v>
      </c>
    </row>
    <row r="266" spans="1:144" ht="39.950000000000003" customHeight="1" x14ac:dyDescent="0.25">
      <c r="A266" t="s">
        <v>402</v>
      </c>
      <c r="C266" t="str">
        <f t="shared" si="3"/>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c r="EL266">
        <v>0</v>
      </c>
      <c r="EM266">
        <v>0</v>
      </c>
      <c r="EN266">
        <v>0</v>
      </c>
    </row>
    <row r="267" spans="1:144" ht="39.950000000000003" customHeight="1" x14ac:dyDescent="0.25">
      <c r="A267" t="s">
        <v>403</v>
      </c>
      <c r="C267" t="str">
        <f t="shared" si="3"/>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c r="EL267">
        <v>0</v>
      </c>
      <c r="EM267">
        <v>0</v>
      </c>
      <c r="EN267">
        <v>0</v>
      </c>
    </row>
    <row r="268" spans="1:144" ht="39.950000000000003" customHeight="1" x14ac:dyDescent="0.25">
      <c r="A268" t="s">
        <v>404</v>
      </c>
      <c r="C268" t="str">
        <f t="shared" si="3"/>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row>
    <row r="269" spans="1:144" ht="39.950000000000003" customHeight="1" x14ac:dyDescent="0.25">
      <c r="A269" t="s">
        <v>405</v>
      </c>
      <c r="C269" t="str">
        <f t="shared" si="3"/>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c r="EL269">
        <v>0</v>
      </c>
      <c r="EM269">
        <v>0</v>
      </c>
      <c r="EN269">
        <v>0</v>
      </c>
    </row>
    <row r="270" spans="1:144" ht="39.950000000000003" customHeight="1" x14ac:dyDescent="0.25">
      <c r="A270" t="s">
        <v>406</v>
      </c>
      <c r="C270" t="str">
        <f t="shared" si="3"/>
        <v>0</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c r="EL270">
        <v>0</v>
      </c>
      <c r="EM270">
        <v>0</v>
      </c>
      <c r="EN270">
        <v>0</v>
      </c>
    </row>
    <row r="271" spans="1:144" ht="39.950000000000003" customHeight="1" x14ac:dyDescent="0.25">
      <c r="A271" t="s">
        <v>407</v>
      </c>
      <c r="C271" t="str">
        <f t="shared" si="3"/>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0</v>
      </c>
      <c r="EN271">
        <v>0</v>
      </c>
    </row>
    <row r="272" spans="1:144" ht="39.950000000000003" customHeight="1" x14ac:dyDescent="0.25">
      <c r="A272" t="s">
        <v>408</v>
      </c>
      <c r="C272" t="str">
        <f t="shared" si="3"/>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row>
    <row r="273" spans="1:144" ht="39.950000000000003" customHeight="1" x14ac:dyDescent="0.25">
      <c r="A273" t="s">
        <v>409</v>
      </c>
      <c r="C273" t="str">
        <f t="shared" si="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c r="EL273">
        <v>0</v>
      </c>
      <c r="EM273">
        <v>0</v>
      </c>
      <c r="EN273">
        <v>0</v>
      </c>
    </row>
    <row r="274" spans="1:144" ht="39.950000000000003" customHeight="1" x14ac:dyDescent="0.25">
      <c r="A274" t="s">
        <v>410</v>
      </c>
      <c r="C274" t="str">
        <f t="shared" si="3"/>
        <v>0</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c r="EL274">
        <v>0</v>
      </c>
      <c r="EM274">
        <v>0</v>
      </c>
      <c r="EN274">
        <v>0</v>
      </c>
    </row>
    <row r="275" spans="1:144" ht="39.950000000000003" customHeight="1" x14ac:dyDescent="0.25">
      <c r="A275" t="s">
        <v>411</v>
      </c>
      <c r="C275" t="str">
        <f t="shared" si="3"/>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c r="EL275">
        <v>0</v>
      </c>
      <c r="EM275">
        <v>0</v>
      </c>
      <c r="EN275">
        <v>0</v>
      </c>
    </row>
    <row r="276" spans="1:144" ht="39.950000000000003" customHeight="1" x14ac:dyDescent="0.25">
      <c r="A276" t="s">
        <v>412</v>
      </c>
      <c r="C276" t="str">
        <f t="shared" si="3"/>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c r="EL276">
        <v>0</v>
      </c>
      <c r="EM276">
        <v>0</v>
      </c>
      <c r="EN276">
        <v>0</v>
      </c>
    </row>
    <row r="277" spans="1:144" ht="39.950000000000003" customHeight="1" x14ac:dyDescent="0.25">
      <c r="A277" t="s">
        <v>413</v>
      </c>
      <c r="C277" t="str">
        <f t="shared" ref="C277:C302" si="4">IF(ISNUMBER(SEARCH("kecenderungan",B277)),"1","0")</f>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c r="EL277">
        <v>0</v>
      </c>
      <c r="EM277">
        <v>0</v>
      </c>
      <c r="EN277">
        <v>0</v>
      </c>
    </row>
    <row r="278" spans="1:144" ht="39.950000000000003" customHeight="1" x14ac:dyDescent="0.25">
      <c r="A278" t="s">
        <v>414</v>
      </c>
      <c r="C278" t="str">
        <f t="shared" si="4"/>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c r="EL278">
        <v>0</v>
      </c>
      <c r="EM278">
        <v>0</v>
      </c>
      <c r="EN278">
        <v>0</v>
      </c>
    </row>
    <row r="279" spans="1:144" ht="39.950000000000003" customHeight="1" x14ac:dyDescent="0.25">
      <c r="A279" t="s">
        <v>415</v>
      </c>
      <c r="C279" t="str">
        <f t="shared" si="4"/>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c r="EL279">
        <v>0</v>
      </c>
      <c r="EM279">
        <v>0</v>
      </c>
      <c r="EN279">
        <v>0</v>
      </c>
    </row>
    <row r="280" spans="1:144" ht="39.950000000000003" customHeight="1" x14ac:dyDescent="0.25">
      <c r="A280" t="s">
        <v>416</v>
      </c>
      <c r="C280" t="str">
        <f t="shared" si="4"/>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c r="EL280">
        <v>0</v>
      </c>
      <c r="EM280">
        <v>0</v>
      </c>
      <c r="EN280">
        <v>0</v>
      </c>
    </row>
    <row r="281" spans="1:144" ht="39.950000000000003" customHeight="1" x14ac:dyDescent="0.25">
      <c r="A281" t="s">
        <v>417</v>
      </c>
      <c r="C281" t="str">
        <f t="shared" si="4"/>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row>
    <row r="282" spans="1:144" ht="39.950000000000003" customHeight="1" x14ac:dyDescent="0.25">
      <c r="A282" t="s">
        <v>418</v>
      </c>
      <c r="C282" t="str">
        <f t="shared" si="4"/>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c r="EL282">
        <v>0</v>
      </c>
      <c r="EM282">
        <v>0</v>
      </c>
      <c r="EN282">
        <v>0</v>
      </c>
    </row>
    <row r="283" spans="1:144" ht="39.950000000000003" customHeight="1" x14ac:dyDescent="0.25">
      <c r="A283" t="s">
        <v>419</v>
      </c>
      <c r="C283" t="str">
        <f t="shared" si="4"/>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row>
    <row r="284" spans="1:144" ht="39.950000000000003" customHeight="1" x14ac:dyDescent="0.25">
      <c r="A284" t="s">
        <v>420</v>
      </c>
      <c r="C284" t="str">
        <f t="shared" si="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c r="EL284">
        <v>0</v>
      </c>
      <c r="EM284">
        <v>0</v>
      </c>
      <c r="EN284">
        <v>0</v>
      </c>
    </row>
    <row r="285" spans="1:144" ht="39.950000000000003" customHeight="1" x14ac:dyDescent="0.25">
      <c r="A285" t="s">
        <v>421</v>
      </c>
      <c r="C285" t="str">
        <f t="shared" si="4"/>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c r="EL285">
        <v>0</v>
      </c>
      <c r="EM285">
        <v>0</v>
      </c>
      <c r="EN285">
        <v>0</v>
      </c>
    </row>
    <row r="286" spans="1:144" ht="39.950000000000003" customHeight="1" x14ac:dyDescent="0.25">
      <c r="A286" t="s">
        <v>422</v>
      </c>
      <c r="C286" t="str">
        <f t="shared" si="4"/>
        <v>0</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c r="EL286">
        <v>0</v>
      </c>
      <c r="EM286">
        <v>0</v>
      </c>
      <c r="EN286">
        <v>0</v>
      </c>
    </row>
    <row r="287" spans="1:144" ht="39.950000000000003" customHeight="1" x14ac:dyDescent="0.25">
      <c r="A287" t="s">
        <v>423</v>
      </c>
      <c r="C287" t="str">
        <f t="shared" si="4"/>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0</v>
      </c>
    </row>
    <row r="288" spans="1:144" ht="39.950000000000003" customHeight="1" x14ac:dyDescent="0.25">
      <c r="A288" t="s">
        <v>424</v>
      </c>
      <c r="C288" t="str">
        <f t="shared" si="4"/>
        <v>0</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row>
    <row r="289" spans="1:144" ht="39.950000000000003" customHeight="1" x14ac:dyDescent="0.25">
      <c r="A289" t="s">
        <v>425</v>
      </c>
      <c r="C289" t="str">
        <f t="shared" si="4"/>
        <v>0</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c r="EL289">
        <v>0</v>
      </c>
      <c r="EM289">
        <v>0</v>
      </c>
      <c r="EN289">
        <v>0</v>
      </c>
    </row>
    <row r="290" spans="1:144" ht="39.950000000000003" customHeight="1" x14ac:dyDescent="0.25">
      <c r="A290" t="s">
        <v>426</v>
      </c>
      <c r="C290" t="str">
        <f t="shared" si="4"/>
        <v>0</v>
      </c>
      <c r="D290">
        <v>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c r="EN290">
        <v>0</v>
      </c>
    </row>
    <row r="291" spans="1:144" ht="39.950000000000003" customHeight="1" x14ac:dyDescent="0.25">
      <c r="A291" t="s">
        <v>427</v>
      </c>
      <c r="C291" t="str">
        <f t="shared" si="4"/>
        <v>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c r="EN291">
        <v>0</v>
      </c>
    </row>
    <row r="292" spans="1:144" ht="39.950000000000003" customHeight="1" x14ac:dyDescent="0.25">
      <c r="A292" t="s">
        <v>428</v>
      </c>
      <c r="C292" t="str">
        <f t="shared" si="4"/>
        <v>0</v>
      </c>
      <c r="D292">
        <v>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c r="EN292">
        <v>0</v>
      </c>
    </row>
    <row r="293" spans="1:144" ht="39.950000000000003" customHeight="1" x14ac:dyDescent="0.25">
      <c r="A293" t="s">
        <v>429</v>
      </c>
      <c r="C293" t="str">
        <f t="shared" si="4"/>
        <v>0</v>
      </c>
      <c r="D293">
        <v>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c r="EL293">
        <v>0</v>
      </c>
      <c r="EM293">
        <v>0</v>
      </c>
      <c r="EN293">
        <v>0</v>
      </c>
    </row>
    <row r="294" spans="1:144" ht="39.950000000000003" customHeight="1" x14ac:dyDescent="0.25">
      <c r="A294" t="s">
        <v>430</v>
      </c>
      <c r="C294" t="str">
        <f t="shared" si="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c r="EL294">
        <v>0</v>
      </c>
      <c r="EM294">
        <v>0</v>
      </c>
      <c r="EN294">
        <v>0</v>
      </c>
    </row>
    <row r="295" spans="1:144" ht="39.950000000000003" customHeight="1" x14ac:dyDescent="0.25">
      <c r="A295" t="s">
        <v>431</v>
      </c>
      <c r="C295" t="str">
        <f t="shared" si="4"/>
        <v>0</v>
      </c>
      <c r="D295">
        <v>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c r="EL295">
        <v>0</v>
      </c>
      <c r="EM295">
        <v>0</v>
      </c>
      <c r="EN295">
        <v>0</v>
      </c>
    </row>
    <row r="296" spans="1:144" ht="39.950000000000003" customHeight="1" x14ac:dyDescent="0.25">
      <c r="A296" t="s">
        <v>432</v>
      </c>
      <c r="C296" t="str">
        <f t="shared" si="4"/>
        <v>0</v>
      </c>
      <c r="D296">
        <v>0</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c r="EL296">
        <v>0</v>
      </c>
      <c r="EM296">
        <v>0</v>
      </c>
      <c r="EN296">
        <v>0</v>
      </c>
    </row>
    <row r="297" spans="1:144" ht="39.950000000000003" customHeight="1" x14ac:dyDescent="0.25">
      <c r="A297" t="s">
        <v>433</v>
      </c>
      <c r="C297" t="str">
        <f t="shared" si="4"/>
        <v>0</v>
      </c>
      <c r="D297">
        <v>0</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c r="EL297">
        <v>0</v>
      </c>
      <c r="EM297">
        <v>0</v>
      </c>
      <c r="EN297">
        <v>0</v>
      </c>
    </row>
    <row r="298" spans="1:144" ht="39.950000000000003" customHeight="1" x14ac:dyDescent="0.25">
      <c r="A298" t="s">
        <v>434</v>
      </c>
      <c r="C298" t="str">
        <f t="shared" si="4"/>
        <v>0</v>
      </c>
      <c r="D298">
        <v>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c r="EL298">
        <v>0</v>
      </c>
      <c r="EM298">
        <v>0</v>
      </c>
      <c r="EN298">
        <v>0</v>
      </c>
    </row>
    <row r="299" spans="1:144" ht="39.950000000000003" customHeight="1" x14ac:dyDescent="0.25">
      <c r="A299" t="s">
        <v>435</v>
      </c>
      <c r="C299" t="str">
        <f t="shared" si="4"/>
        <v>0</v>
      </c>
      <c r="D299">
        <v>0</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c r="EL299">
        <v>0</v>
      </c>
      <c r="EM299">
        <v>0</v>
      </c>
      <c r="EN299">
        <v>0</v>
      </c>
    </row>
    <row r="300" spans="1:144" ht="39.950000000000003" customHeight="1" x14ac:dyDescent="0.25">
      <c r="A300" t="s">
        <v>436</v>
      </c>
      <c r="C300" t="str">
        <f t="shared" si="4"/>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c r="EL300">
        <v>0</v>
      </c>
      <c r="EM300">
        <v>0</v>
      </c>
      <c r="EN300">
        <v>0</v>
      </c>
    </row>
    <row r="301" spans="1:144" ht="39.950000000000003" customHeight="1" x14ac:dyDescent="0.25">
      <c r="A301" t="s">
        <v>437</v>
      </c>
      <c r="C301" t="str">
        <f t="shared" si="4"/>
        <v>0</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c r="EL301">
        <v>0</v>
      </c>
      <c r="EM301">
        <v>0</v>
      </c>
      <c r="EN301">
        <v>0</v>
      </c>
    </row>
    <row r="302" spans="1:144" ht="39.950000000000003" customHeight="1" x14ac:dyDescent="0.25">
      <c r="A302" t="s">
        <v>438</v>
      </c>
      <c r="C302" t="str">
        <f t="shared" si="4"/>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c r="EL302">
        <v>0</v>
      </c>
      <c r="EM302">
        <v>0</v>
      </c>
      <c r="EN302">
        <v>0</v>
      </c>
    </row>
  </sheetData>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Santy</cp:lastModifiedBy>
  <dcterms:created xsi:type="dcterms:W3CDTF">2019-11-27T14:21:15Z</dcterms:created>
  <dcterms:modified xsi:type="dcterms:W3CDTF">2019-12-03T06:05:02Z</dcterms:modified>
</cp:coreProperties>
</file>