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Users\jhrs\projects\repo\jhrs\zondercitroen\eien\"/>
    </mc:Choice>
  </mc:AlternateContent>
  <xr:revisionPtr revIDLastSave="0" documentId="13_ncr:1_{E46F2AB4-0CAD-4D76-A7D2-7DFF141BC077}" xr6:coauthVersionLast="47" xr6:coauthVersionMax="47" xr10:uidLastSave="{00000000-0000-0000-0000-000000000000}"/>
  <bookViews>
    <workbookView xWindow="28680" yWindow="285" windowWidth="29040" windowHeight="15990" tabRatio="500" activeTab="1" xr2:uid="{00000000-000D-0000-FFFF-FFFF00000000}"/>
  </bookViews>
  <sheets>
    <sheet name="Instructions" sheetId="1" r:id="rId1"/>
    <sheet name="Cook Time Calculation" sheetId="2" r:id="rId2"/>
    <sheet name="Look Up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 i="2" l="1"/>
  <c r="B14" i="2" s="1"/>
  <c r="B28" i="2"/>
  <c r="B25" i="2"/>
  <c r="G11" i="2"/>
  <c r="C11" i="2"/>
  <c r="G7" i="2"/>
  <c r="C9" i="2"/>
  <c r="B7" i="2"/>
  <c r="B15" i="2" s="1"/>
  <c r="I3" i="2"/>
  <c r="G2" i="2" s="1"/>
  <c r="G10" i="2" s="1"/>
  <c r="G13" i="2" s="1"/>
  <c r="G14" i="2" s="1"/>
  <c r="B10" i="2" l="1"/>
  <c r="C10" i="2" s="1"/>
  <c r="B16" i="2" s="1"/>
  <c r="B19" i="2" s="1"/>
  <c r="G16" i="2"/>
  <c r="C19" i="2" l="1"/>
  <c r="D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C706FE6-10C6-40D7-B083-F8A8FD0BF111}">
      <text>
        <r>
          <rPr>
            <sz val="11"/>
            <color rgb="FF000000"/>
            <rFont val="Calibri"/>
            <family val="2"/>
          </rPr>
          <t>Float.  This is the total mass of the egg or eggas to be cooked as weighed...</t>
        </r>
      </text>
    </comment>
    <comment ref="G2" authorId="0" shapeId="0" xr:uid="{00000000-0006-0000-0100-00000B000000}">
      <text>
        <r>
          <rPr>
            <sz val="11"/>
            <color rgb="FF000000"/>
            <rFont val="Calibri"/>
            <family val="2"/>
          </rPr>
          <t>Float.  Ambient air pressure.  SAP is 1013.25 mBar.  See reference.</t>
        </r>
      </text>
    </comment>
    <comment ref="B3" authorId="0" shapeId="0" xr:uid="{193D11A5-D8B6-4BB2-896A-89E99E4FA53C}">
      <text>
        <r>
          <rPr>
            <sz val="11"/>
            <color rgb="FF000000"/>
            <rFont val="Calibri"/>
            <family val="2"/>
          </rPr>
          <t>Integer.  The number of eggs in the clutch being weighed.</t>
        </r>
      </text>
    </comment>
    <comment ref="G3" authorId="0" shapeId="0" xr:uid="{00000000-0006-0000-0100-00000C000000}">
      <text>
        <r>
          <rPr>
            <sz val="11"/>
            <color rgb="FF000000"/>
            <rFont val="Calibri"/>
            <family val="2"/>
          </rPr>
          <t>Float.  Standard Atmospheric Pressure at 0 MASL.</t>
        </r>
      </text>
    </comment>
    <comment ref="B4" authorId="0" shapeId="0" xr:uid="{00000000-0006-0000-0100-000001000000}">
      <text>
        <r>
          <rPr>
            <sz val="11"/>
            <color rgb="FF000000"/>
            <rFont val="Calibri"/>
            <family val="2"/>
          </rPr>
          <t xml:space="preserve">Integer.  This is the mass of the egg in gramms.  Official egg sizes are bracketed by mass [in grams].  See reference.
</t>
        </r>
      </text>
    </comment>
    <comment ref="G4" authorId="0" shapeId="0" xr:uid="{00000000-0006-0000-0100-00000D000000}">
      <text>
        <r>
          <rPr>
            <sz val="11"/>
            <color rgb="FF000000"/>
            <rFont val="Calibri"/>
            <family val="2"/>
          </rPr>
          <t>Float.  Latent heat of Vapourization of Water.</t>
        </r>
      </text>
    </comment>
    <comment ref="B5" authorId="0" shapeId="0" xr:uid="{00000000-0006-0000-0100-000002000000}">
      <text>
        <r>
          <rPr>
            <sz val="11"/>
            <color rgb="FF000000"/>
            <rFont val="Calibri"/>
            <family val="2"/>
          </rPr>
          <t>Float.  This is the Specific Heat Capacity of an egg.  It is a number empirically derived and essentially a blended value.</t>
        </r>
      </text>
    </comment>
    <comment ref="G5" authorId="0" shapeId="0" xr:uid="{00000000-0006-0000-0100-00000E000000}">
      <text>
        <r>
          <rPr>
            <sz val="11"/>
            <color rgb="FF000000"/>
            <rFont val="Calibri"/>
            <family val="2"/>
          </rPr>
          <t>Float.  Universal Gas Constant.</t>
        </r>
      </text>
    </comment>
    <comment ref="B6" authorId="0" shapeId="0" xr:uid="{00000000-0006-0000-0100-000003000000}">
      <text>
        <r>
          <rPr>
            <sz val="11"/>
            <color rgb="FF000000"/>
            <rFont val="Calibri"/>
            <family val="2"/>
          </rPr>
          <t>Float.  This is the Density of an egg.  It is a number empirically derived and essentially a blended value.</t>
        </r>
      </text>
    </comment>
    <comment ref="G6" authorId="0" shapeId="0" xr:uid="{00000000-0006-0000-0100-00000F000000}">
      <text>
        <r>
          <rPr>
            <sz val="11"/>
            <color rgb="FF000000"/>
            <rFont val="Calibri"/>
            <family val="2"/>
          </rPr>
          <t>Float.  The ‘reference temperature’ used by the C-C Equation.</t>
        </r>
      </text>
    </comment>
    <comment ref="B7" authorId="0" shapeId="0" xr:uid="{00000000-0006-0000-0100-000004000000}">
      <text>
        <r>
          <rPr>
            <sz val="11"/>
            <color rgb="FF000000"/>
            <rFont val="Calibri"/>
            <family val="2"/>
          </rPr>
          <t>Float.  This is the Thermal Conductivity of an egg.  It is a number empirically derived and essentially a blended value.</t>
        </r>
      </text>
    </comment>
    <comment ref="G8" authorId="0" shapeId="0" xr:uid="{00000000-0006-0000-0100-000010000000}">
      <text>
        <r>
          <rPr>
            <sz val="11"/>
            <color rgb="FF000000"/>
            <rFont val="Calibri"/>
            <family val="2"/>
          </rPr>
          <t>Float.  Absolute Zero.</t>
        </r>
      </text>
    </comment>
    <comment ref="B9" authorId="0" shapeId="0" xr:uid="{00000000-0006-0000-0100-000005000000}">
      <text>
        <r>
          <rPr>
            <sz val="11"/>
            <color rgb="FF000000"/>
            <rFont val="Calibri"/>
            <family val="2"/>
          </rPr>
          <t>Float.  This is the initial temperature of the egg to be cooked.  Clearly this would be ‘fridge temperature’ for a chilled egg or ;room temperature’ for one stored at ambient temperature.</t>
        </r>
      </text>
    </comment>
    <comment ref="B10" authorId="0" shapeId="0" xr:uid="{00000000-0006-0000-0100-000006000000}">
      <text>
        <r>
          <rPr>
            <sz val="11"/>
            <color rgb="FF000000"/>
            <rFont val="Calibri"/>
            <family val="2"/>
          </rPr>
          <t xml:space="preserve">Float.  The temperature of the cooking water or steam.  Linked to the calculated value.
</t>
        </r>
      </text>
    </comment>
    <comment ref="B11" authorId="0" shapeId="0" xr:uid="{00000000-0006-0000-0100-000007000000}">
      <text>
        <r>
          <rPr>
            <sz val="11"/>
            <color rgb="FF000000"/>
            <rFont val="Calibri"/>
            <family val="2"/>
          </rPr>
          <t>Float.  The target temperature of the yolk.  Ultimately personal choice and ultimately reflective of the desired ‘cook state’.  See reference.</t>
        </r>
      </text>
    </comment>
    <comment ref="B14" authorId="0" shapeId="0" xr:uid="{00000000-0006-0000-0100-000008000000}">
      <text>
        <r>
          <rPr>
            <sz val="11"/>
            <color rgb="FF000000"/>
            <rFont val="Calibri"/>
            <family val="2"/>
          </rPr>
          <t xml:space="preserve">Interim calculated value.  May be ignored.
</t>
        </r>
      </text>
    </comment>
    <comment ref="B15" authorId="0" shapeId="0" xr:uid="{00000000-0006-0000-0100-000009000000}">
      <text>
        <r>
          <rPr>
            <sz val="11"/>
            <color rgb="FF000000"/>
            <rFont val="Calibri"/>
            <family val="2"/>
          </rPr>
          <t xml:space="preserve">Interim calculated value.  May be ignored.
</t>
        </r>
      </text>
    </comment>
    <comment ref="B16" authorId="0" shapeId="0" xr:uid="{00000000-0006-0000-0100-00000A000000}">
      <text>
        <r>
          <rPr>
            <sz val="11"/>
            <color rgb="FF000000"/>
            <rFont val="Calibri"/>
            <family val="2"/>
          </rPr>
          <t xml:space="preserve">Interim calculated value.  May be ignored.
</t>
        </r>
      </text>
    </comment>
  </commentList>
</comments>
</file>

<file path=xl/sharedStrings.xml><?xml version="1.0" encoding="utf-8"?>
<sst xmlns="http://schemas.openxmlformats.org/spreadsheetml/2006/main" count="86" uniqueCount="67">
  <si>
    <t>HOW TO USE THIS SPREADSHEET</t>
  </si>
  <si>
    <t>In general terms, adjust only the values in red and leave those in blue and black alone.  Blue values are input constants (such as, say, the universal Gas Constant) and black values are calculates.  Important results are ‘red-boxed’.</t>
  </si>
  <si>
    <t>Cells have comments describing each value.</t>
  </si>
  <si>
    <t>Procedure :-</t>
  </si>
  <si>
    <t>Variable</t>
  </si>
  <si>
    <t>Value</t>
  </si>
  <si>
    <t>Unit</t>
  </si>
  <si>
    <t>Conversion</t>
  </si>
  <si>
    <t>mMegg</t>
  </si>
  <si>
    <t>Ambient pressure</t>
  </si>
  <si>
    <t>millibar</t>
  </si>
  <si>
    <t>inches of mercury</t>
  </si>
  <si>
    <t>mSHCegg</t>
  </si>
  <si>
    <r>
      <rPr>
        <sz val="11"/>
        <color rgb="FF000000"/>
        <rFont val="Calibri"/>
        <family val="2"/>
      </rPr>
      <t>J.g</t>
    </r>
    <r>
      <rPr>
        <vertAlign val="superscript"/>
        <sz val="11"/>
        <color rgb="FF000000"/>
        <rFont val="Calibri"/>
        <family val="2"/>
      </rPr>
      <t>-1</t>
    </r>
    <r>
      <rPr>
        <sz val="11"/>
        <color rgb="FF000000"/>
        <rFont val="Calibri"/>
        <family val="2"/>
      </rPr>
      <t>.K</t>
    </r>
    <r>
      <rPr>
        <vertAlign val="superscript"/>
        <sz val="11"/>
        <color rgb="FF000000"/>
        <rFont val="Calibri"/>
        <family val="2"/>
      </rPr>
      <t>-1</t>
    </r>
  </si>
  <si>
    <t>Standard pressure</t>
  </si>
  <si>
    <t>mRHOegg</t>
  </si>
  <si>
    <r>
      <rPr>
        <sz val="11"/>
        <color rgb="FF000000"/>
        <rFont val="Calibri"/>
        <family val="2"/>
      </rPr>
      <t>g.cm</t>
    </r>
    <r>
      <rPr>
        <vertAlign val="superscript"/>
        <sz val="11"/>
        <color rgb="FF000000"/>
        <rFont val="Calibri"/>
        <family val="2"/>
      </rPr>
      <t>-3</t>
    </r>
  </si>
  <si>
    <t>Lt Ht Vap (Water)</t>
  </si>
  <si>
    <r>
      <rPr>
        <sz val="11"/>
        <color rgb="FF000000"/>
        <rFont val="Calibri"/>
        <family val="2"/>
      </rPr>
      <t>KJ.mol</t>
    </r>
    <r>
      <rPr>
        <vertAlign val="superscript"/>
        <sz val="11"/>
        <color rgb="FF000000"/>
        <rFont val="Calibri"/>
        <family val="2"/>
      </rPr>
      <t>-1</t>
    </r>
  </si>
  <si>
    <t>mKegg</t>
  </si>
  <si>
    <r>
      <rPr>
        <sz val="11"/>
        <color rgb="FF000000"/>
        <rFont val="Calibri"/>
        <family val="2"/>
      </rPr>
      <t>W.cm</t>
    </r>
    <r>
      <rPr>
        <vertAlign val="superscript"/>
        <sz val="11"/>
        <color rgb="FF000000"/>
        <rFont val="Calibri"/>
        <family val="2"/>
      </rPr>
      <t>-1</t>
    </r>
    <r>
      <rPr>
        <sz val="11"/>
        <color rgb="FF000000"/>
        <rFont val="Calibri"/>
        <family val="2"/>
      </rPr>
      <t>K</t>
    </r>
    <r>
      <rPr>
        <vertAlign val="superscript"/>
        <sz val="11"/>
        <color rgb="FF000000"/>
        <rFont val="Calibri"/>
        <family val="2"/>
      </rPr>
      <t>-1</t>
    </r>
  </si>
  <si>
    <t>Univ Gas Const</t>
  </si>
  <si>
    <r>
      <rPr>
        <sz val="11"/>
        <color rgb="FF000000"/>
        <rFont val="Calibri"/>
        <family val="2"/>
      </rPr>
      <t>KJ.mol</t>
    </r>
    <r>
      <rPr>
        <vertAlign val="superscript"/>
        <sz val="11"/>
        <color rgb="FF000000"/>
        <rFont val="Calibri"/>
        <family val="2"/>
      </rPr>
      <t>-1</t>
    </r>
    <r>
      <rPr>
        <sz val="11"/>
        <color rgb="FF000000"/>
        <rFont val="Calibri"/>
        <family val="2"/>
      </rPr>
      <t>.K</t>
    </r>
    <r>
      <rPr>
        <vertAlign val="superscript"/>
        <sz val="11"/>
        <color rgb="FF000000"/>
        <rFont val="Calibri"/>
        <family val="2"/>
      </rPr>
      <t>-1</t>
    </r>
  </si>
  <si>
    <t>Reference temp C</t>
  </si>
  <si>
    <t>C</t>
  </si>
  <si>
    <t>mTegg</t>
  </si>
  <si>
    <t>K</t>
  </si>
  <si>
    <t>Reference temp K</t>
  </si>
  <si>
    <t>mTwater</t>
  </si>
  <si>
    <t>Absolute Zero</t>
  </si>
  <si>
    <t>mTyolk</t>
  </si>
  <si>
    <t>Cook State</t>
  </si>
  <si>
    <t>Pressure quotient</t>
  </si>
  <si>
    <t>ConstantR</t>
  </si>
  <si>
    <t>Numerator</t>
  </si>
  <si>
    <t>Denominator</t>
  </si>
  <si>
    <t>Boiling point</t>
  </si>
  <si>
    <t>Log factor</t>
  </si>
  <si>
    <t>seconds</t>
  </si>
  <si>
    <t>minutes</t>
  </si>
  <si>
    <t>Minute Equivalent</t>
  </si>
  <si>
    <t>No unit</t>
  </si>
  <si>
    <t>Cook Time</t>
  </si>
  <si>
    <t>(Water)</t>
  </si>
  <si>
    <t>(Steam?)</t>
  </si>
  <si>
    <t>K Water (99 C)</t>
  </si>
  <si>
    <t>K Steam (100 C)</t>
  </si>
  <si>
    <t>Water weight</t>
  </si>
  <si>
    <t>Steam weight</t>
  </si>
  <si>
    <t>Blended K</t>
  </si>
  <si>
    <t>Use this graphic to determine the 'additional cook time'.</t>
  </si>
  <si>
    <t>The cook time calculation will 'arrive' at a state of 'cooked white, liquid yolk'.</t>
  </si>
  <si>
    <t>Add additional minutes as required.</t>
  </si>
  <si>
    <t>g</t>
  </si>
  <si>
    <t>Number of eggs</t>
  </si>
  <si>
    <t>Mass of egg(s)</t>
  </si>
  <si>
    <t>Weigh your egg or eggs…</t>
  </si>
  <si>
    <t>Gazette the total weight (in grams) into cell B2</t>
  </si>
  <si>
    <t>Gazette the number of eggs in the clutch weighed into cell B3</t>
  </si>
  <si>
    <t>Take the local barametric pressure…</t>
  </si>
  <si>
    <t>If measured in millBar, gazette the value into cell G2</t>
  </si>
  <si>
    <t>If measure in Inches of Mercury, gazette the value into cell I2</t>
  </si>
  <si>
    <t>(Note this will be used to calculate the boiling point of water (assumed to be pure); and the boiling point will be consumed by the cooking time calculation).</t>
  </si>
  <si>
    <t>Gazette the ‘starting temperature’ of the egg; viz if it is from a fridge, use the fridge temperature; it is at room temperature, use the ambient temperature.  Cell B9.</t>
  </si>
  <si>
    <t>Red values are volatile; blue quasi-static inputs, and balck vaules are calculetd.</t>
  </si>
  <si>
    <t>The required cook time for an egg with 'solid white and liquid yolk' will be shown in cells C/D19.  red-boxed.</t>
  </si>
  <si>
    <t>Refer to the graphic on the Look Up tab to add 'minutes' according to the desired cook state.  Time additional minutes according to the 'minute equivalent' time in cell G16.  Cook time will lengthen as the boiling point of water lowers.  Therefore the cook state per 'minute' will vary.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</si>
</sst>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00"/>
    <numFmt numFmtId="167" formatCode="0.0"/>
    <numFmt numFmtId="168" formatCode="0.0000"/>
  </numFmts>
  <fonts count="12" x14ac:knownFonts="1">
    <font>
      <sz val="11"/>
      <color rgb="FF000000"/>
      <name val="Calibri"/>
      <family val="2"/>
    </font>
    <font>
      <b/>
      <u/>
      <sz val="16"/>
      <color rgb="FF000000"/>
      <name val="Calibri"/>
      <family val="2"/>
    </font>
    <font>
      <u/>
      <sz val="11"/>
      <color rgb="FF000000"/>
      <name val="Calibri"/>
      <family val="2"/>
    </font>
    <font>
      <b/>
      <sz val="16"/>
      <color rgb="FF000000"/>
      <name val="Calibri"/>
      <family val="2"/>
    </font>
    <font>
      <sz val="11"/>
      <color rgb="FFFF0000"/>
      <name val="Calibri"/>
      <family val="2"/>
    </font>
    <font>
      <sz val="11"/>
      <color rgb="FF0070C0"/>
      <name val="Calibri"/>
      <family val="2"/>
    </font>
    <font>
      <vertAlign val="superscript"/>
      <sz val="11"/>
      <color rgb="FF000000"/>
      <name val="Calibri"/>
      <family val="2"/>
    </font>
    <font>
      <sz val="11"/>
      <name val="Calibri"/>
      <family val="2"/>
    </font>
    <font>
      <sz val="11"/>
      <color rgb="FFC9211E"/>
      <name val="Calibri"/>
      <family val="2"/>
    </font>
    <font>
      <b/>
      <sz val="11"/>
      <color rgb="FF000000"/>
      <name val="Calibri"/>
      <family val="2"/>
    </font>
    <font>
      <sz val="12"/>
      <color rgb="FF000000"/>
      <name val="Calibri"/>
      <family val="2"/>
    </font>
    <font>
      <sz val="11"/>
      <color rgb="FF00B0F0"/>
      <name val="Calibri"/>
      <family val="2"/>
    </font>
  </fonts>
  <fills count="2">
    <fill>
      <patternFill patternType="none"/>
    </fill>
    <fill>
      <patternFill patternType="gray125"/>
    </fill>
  </fills>
  <borders count="10">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1">
    <xf numFmtId="0" fontId="0" fillId="0" borderId="0"/>
  </cellStyleXfs>
  <cellXfs count="42">
    <xf numFmtId="0" fontId="0" fillId="0" borderId="0" xfId="0"/>
    <xf numFmtId="0" fontId="3" fillId="0" borderId="0" xfId="0" applyFont="1" applyBorder="1" applyAlignment="1">
      <alignment horizontal="left" vertical="center"/>
    </xf>
    <xf numFmtId="0" fontId="1" fillId="0" borderId="0" xfId="0" applyFont="1" applyAlignment="1">
      <alignment vertical="center"/>
    </xf>
    <xf numFmtId="0" fontId="2" fillId="0" borderId="0" xfId="0" applyFont="1"/>
    <xf numFmtId="0" fontId="0" fillId="0" borderId="0" xfId="0" applyFont="1" applyAlignment="1">
      <alignment vertical="center" wrapText="1"/>
    </xf>
    <xf numFmtId="0" fontId="0" fillId="0" borderId="0" xfId="0" applyAlignment="1">
      <alignment vertical="center"/>
    </xf>
    <xf numFmtId="2" fontId="0" fillId="0" borderId="0" xfId="0" applyNumberFormat="1" applyAlignment="1">
      <alignment vertical="center"/>
    </xf>
    <xf numFmtId="0" fontId="3" fillId="0" borderId="0" xfId="0" applyFont="1" applyAlignment="1">
      <alignment vertical="center"/>
    </xf>
    <xf numFmtId="0" fontId="3" fillId="0" borderId="0" xfId="0" applyFont="1" applyBorder="1" applyAlignment="1">
      <alignment horizontal="left" vertical="center"/>
    </xf>
    <xf numFmtId="1" fontId="4" fillId="0" borderId="0" xfId="0" applyNumberFormat="1" applyFont="1" applyAlignment="1">
      <alignment vertical="center"/>
    </xf>
    <xf numFmtId="2" fontId="4" fillId="0" borderId="0" xfId="0" applyNumberFormat="1" applyFont="1" applyAlignment="1">
      <alignment vertical="center"/>
    </xf>
    <xf numFmtId="0" fontId="0" fillId="0" borderId="0" xfId="0" applyFont="1" applyAlignment="1">
      <alignment horizontal="right" vertical="center"/>
    </xf>
    <xf numFmtId="164" fontId="4" fillId="0" borderId="0" xfId="0" applyNumberFormat="1" applyFont="1" applyAlignment="1">
      <alignment vertical="center"/>
    </xf>
    <xf numFmtId="2" fontId="5" fillId="0" borderId="0" xfId="0" applyNumberFormat="1" applyFont="1" applyAlignment="1">
      <alignment vertical="center"/>
    </xf>
    <xf numFmtId="165" fontId="0" fillId="0" borderId="0" xfId="0" applyNumberFormat="1" applyAlignment="1">
      <alignment vertical="center"/>
    </xf>
    <xf numFmtId="167" fontId="4" fillId="0" borderId="0" xfId="0" applyNumberFormat="1" applyFont="1" applyAlignment="1">
      <alignment vertical="center"/>
    </xf>
    <xf numFmtId="167" fontId="0" fillId="0" borderId="0" xfId="0" applyNumberFormat="1" applyAlignment="1">
      <alignment vertical="center"/>
    </xf>
    <xf numFmtId="0" fontId="0" fillId="0" borderId="0" xfId="0" applyFont="1" applyAlignment="1">
      <alignment horizontal="center" vertical="center"/>
    </xf>
    <xf numFmtId="2" fontId="7" fillId="0" borderId="0" xfId="0" applyNumberFormat="1" applyFont="1" applyAlignment="1">
      <alignment vertical="center"/>
    </xf>
    <xf numFmtId="167" fontId="0" fillId="0" borderId="0" xfId="0" applyNumberFormat="1" applyFont="1" applyAlignment="1">
      <alignment vertical="center"/>
    </xf>
    <xf numFmtId="167" fontId="8" fillId="0" borderId="0" xfId="0" applyNumberFormat="1" applyFont="1" applyAlignment="1">
      <alignment vertical="center"/>
    </xf>
    <xf numFmtId="168" fontId="0" fillId="0" borderId="0" xfId="0" applyNumberFormat="1" applyAlignment="1">
      <alignment vertical="center"/>
    </xf>
    <xf numFmtId="168" fontId="0" fillId="0" borderId="0" xfId="0" applyNumberFormat="1" applyAlignment="1">
      <alignment horizontal="center" vertical="center"/>
    </xf>
    <xf numFmtId="0" fontId="10" fillId="0" borderId="0" xfId="0" applyFont="1" applyAlignment="1">
      <alignment vertical="center" wrapText="1"/>
    </xf>
    <xf numFmtId="0" fontId="0" fillId="0" borderId="0" xfId="0" applyAlignment="1">
      <alignment horizontal="right" vertical="center"/>
    </xf>
    <xf numFmtId="167" fontId="11" fillId="0" borderId="0" xfId="0" applyNumberFormat="1" applyFont="1" applyAlignment="1">
      <alignment vertical="center"/>
    </xf>
    <xf numFmtId="165" fontId="11" fillId="0" borderId="0" xfId="0" applyNumberFormat="1" applyFont="1" applyAlignment="1">
      <alignment vertical="center"/>
    </xf>
    <xf numFmtId="2" fontId="11" fillId="0" borderId="0" xfId="0" applyNumberFormat="1" applyFont="1" applyAlignment="1">
      <alignment vertical="center"/>
    </xf>
    <xf numFmtId="166" fontId="11" fillId="0" borderId="0" xfId="0" applyNumberFormat="1" applyFont="1" applyAlignment="1">
      <alignment vertical="center"/>
    </xf>
    <xf numFmtId="0" fontId="9" fillId="0" borderId="1" xfId="0" applyFont="1" applyBorder="1" applyAlignment="1">
      <alignment vertical="center"/>
    </xf>
    <xf numFmtId="168" fontId="9" fillId="0" borderId="2" xfId="0" applyNumberFormat="1" applyFont="1" applyBorder="1" applyAlignment="1">
      <alignment vertical="center"/>
    </xf>
    <xf numFmtId="0" fontId="9" fillId="0" borderId="3" xfId="0" applyFont="1" applyBorder="1" applyAlignment="1">
      <alignment horizontal="right" vertical="center"/>
    </xf>
    <xf numFmtId="0" fontId="9" fillId="0" borderId="4" xfId="0" applyFont="1" applyBorder="1" applyAlignment="1">
      <alignment vertical="center"/>
    </xf>
    <xf numFmtId="168" fontId="9" fillId="0" borderId="5" xfId="0" applyNumberFormat="1" applyFont="1" applyBorder="1" applyAlignment="1">
      <alignment vertical="center"/>
    </xf>
    <xf numFmtId="0" fontId="9" fillId="0" borderId="6" xfId="0" applyFont="1" applyBorder="1" applyAlignment="1">
      <alignment horizontal="right" vertical="center"/>
    </xf>
    <xf numFmtId="0" fontId="9" fillId="0" borderId="7" xfId="0" applyFont="1" applyBorder="1" applyAlignment="1">
      <alignment horizontal="left" vertical="center"/>
    </xf>
    <xf numFmtId="2" fontId="9" fillId="0" borderId="8" xfId="0" applyNumberFormat="1" applyFont="1" applyBorder="1" applyAlignment="1">
      <alignment horizontal="right" vertical="center"/>
    </xf>
    <xf numFmtId="0" fontId="9" fillId="0" borderId="9" xfId="0" applyFont="1" applyBorder="1" applyAlignment="1">
      <alignment horizontal="right"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1" fontId="9"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xdr:row>
      <xdr:rowOff>9525</xdr:rowOff>
    </xdr:from>
    <xdr:to>
      <xdr:col>13</xdr:col>
      <xdr:colOff>333375</xdr:colOff>
      <xdr:row>54</xdr:row>
      <xdr:rowOff>95250</xdr:rowOff>
    </xdr:to>
    <xdr:pic>
      <xdr:nvPicPr>
        <xdr:cNvPr id="2" name="Picture 1">
          <a:extLst>
            <a:ext uri="{FF2B5EF4-FFF2-40B4-BE49-F238E27FC236}">
              <a16:creationId xmlns:a16="http://schemas.microsoft.com/office/drawing/2014/main" id="{A7353B1B-B2DC-58C7-AF3F-1DE7F1226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200025"/>
          <a:ext cx="5715000" cy="1018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9"/>
  <sheetViews>
    <sheetView zoomScale="75" zoomScaleNormal="75" workbookViewId="0"/>
  </sheetViews>
  <sheetFormatPr defaultColWidth="11.5703125" defaultRowHeight="15" x14ac:dyDescent="0.25"/>
  <cols>
    <col min="1" max="1" width="153" customWidth="1"/>
    <col min="2" max="10" width="25.5703125" customWidth="1"/>
  </cols>
  <sheetData>
    <row r="1" spans="1:2" ht="25.15" customHeight="1" x14ac:dyDescent="0.25">
      <c r="A1" s="2" t="s">
        <v>0</v>
      </c>
      <c r="B1" s="3"/>
    </row>
    <row r="2" spans="1:2" ht="39.950000000000003" customHeight="1" x14ac:dyDescent="0.25">
      <c r="A2" s="23" t="s">
        <v>1</v>
      </c>
    </row>
    <row r="3" spans="1:2" ht="39.950000000000003" customHeight="1" x14ac:dyDescent="0.25">
      <c r="A3" s="23" t="s">
        <v>2</v>
      </c>
    </row>
    <row r="4" spans="1:2" ht="39.950000000000003" customHeight="1" x14ac:dyDescent="0.25">
      <c r="A4" s="23"/>
    </row>
    <row r="5" spans="1:2" ht="39.950000000000003" customHeight="1" x14ac:dyDescent="0.25">
      <c r="A5" s="23" t="s">
        <v>3</v>
      </c>
    </row>
    <row r="6" spans="1:2" ht="39.950000000000003" customHeight="1" x14ac:dyDescent="0.25">
      <c r="A6" s="23" t="s">
        <v>56</v>
      </c>
    </row>
    <row r="7" spans="1:2" ht="39.950000000000003" customHeight="1" x14ac:dyDescent="0.25">
      <c r="A7" s="23" t="s">
        <v>57</v>
      </c>
    </row>
    <row r="8" spans="1:2" ht="39.950000000000003" customHeight="1" x14ac:dyDescent="0.25">
      <c r="A8" s="23" t="s">
        <v>58</v>
      </c>
    </row>
    <row r="9" spans="1:2" ht="39.950000000000003" customHeight="1" x14ac:dyDescent="0.25">
      <c r="A9" s="23" t="s">
        <v>59</v>
      </c>
    </row>
    <row r="10" spans="1:2" ht="39.950000000000003" customHeight="1" x14ac:dyDescent="0.25">
      <c r="A10" s="23" t="s">
        <v>60</v>
      </c>
    </row>
    <row r="11" spans="1:2" ht="39.950000000000003" customHeight="1" x14ac:dyDescent="0.25">
      <c r="A11" s="23" t="s">
        <v>61</v>
      </c>
    </row>
    <row r="12" spans="1:2" ht="39.950000000000003" customHeight="1" x14ac:dyDescent="0.25">
      <c r="A12" s="23" t="s">
        <v>62</v>
      </c>
    </row>
    <row r="13" spans="1:2" ht="39.950000000000003" customHeight="1" x14ac:dyDescent="0.25">
      <c r="A13" s="23"/>
    </row>
    <row r="14" spans="1:2" ht="39.950000000000003" customHeight="1" x14ac:dyDescent="0.25">
      <c r="A14" s="23" t="s">
        <v>63</v>
      </c>
    </row>
    <row r="15" spans="1:2" ht="39.950000000000003" customHeight="1" x14ac:dyDescent="0.25">
      <c r="A15" s="23"/>
    </row>
    <row r="16" spans="1:2" ht="39.950000000000003" customHeight="1" x14ac:dyDescent="0.25">
      <c r="A16" s="23" t="s">
        <v>65</v>
      </c>
    </row>
    <row r="17" spans="1:1" ht="39.950000000000003" customHeight="1" x14ac:dyDescent="0.25">
      <c r="A17" s="23" t="s">
        <v>66</v>
      </c>
    </row>
    <row r="18" spans="1:1" ht="39.950000000000003" customHeight="1" x14ac:dyDescent="0.25">
      <c r="A18" s="23"/>
    </row>
    <row r="19" spans="1:1" ht="39.950000000000003" customHeight="1" x14ac:dyDescent="0.25">
      <c r="A19" s="23" t="s">
        <v>64</v>
      </c>
    </row>
    <row r="20" spans="1:1" ht="25.15" customHeight="1" x14ac:dyDescent="0.25">
      <c r="A20" s="23"/>
    </row>
    <row r="21" spans="1:1" ht="25.15" customHeight="1" x14ac:dyDescent="0.25">
      <c r="A21" s="23"/>
    </row>
    <row r="22" spans="1:1" ht="25.15" customHeight="1" x14ac:dyDescent="0.25">
      <c r="A22" s="23"/>
    </row>
    <row r="23" spans="1:1" ht="25.15" customHeight="1" x14ac:dyDescent="0.25">
      <c r="A23" s="23"/>
    </row>
    <row r="24" spans="1:1" ht="25.15" customHeight="1" x14ac:dyDescent="0.25">
      <c r="A24" s="23"/>
    </row>
    <row r="25" spans="1:1" ht="25.15" customHeight="1" x14ac:dyDescent="0.25">
      <c r="A25" s="23"/>
    </row>
    <row r="26" spans="1:1" ht="25.15" customHeight="1" x14ac:dyDescent="0.25">
      <c r="A26" s="23"/>
    </row>
    <row r="27" spans="1:1" ht="25.15" customHeight="1" x14ac:dyDescent="0.25">
      <c r="A27" s="23"/>
    </row>
    <row r="28" spans="1:1" ht="25.15" customHeight="1" x14ac:dyDescent="0.25">
      <c r="A28" s="23"/>
    </row>
    <row r="29" spans="1:1" ht="25.15" customHeight="1" x14ac:dyDescent="0.25">
      <c r="A29" s="4"/>
    </row>
    <row r="30" spans="1:1" ht="25.15" customHeight="1" x14ac:dyDescent="0.25">
      <c r="A30" s="4"/>
    </row>
    <row r="31" spans="1:1" ht="25.15" customHeight="1" x14ac:dyDescent="0.25">
      <c r="A31" s="4"/>
    </row>
    <row r="32" spans="1:1" ht="25.15" customHeight="1" x14ac:dyDescent="0.25">
      <c r="A32" s="4"/>
    </row>
    <row r="33" spans="1:1" ht="25.15" customHeight="1" x14ac:dyDescent="0.25">
      <c r="A33" s="4"/>
    </row>
    <row r="34" spans="1:1" ht="25.15" customHeight="1" x14ac:dyDescent="0.25">
      <c r="A34" s="4"/>
    </row>
    <row r="35" spans="1:1" ht="25.15" customHeight="1" x14ac:dyDescent="0.25">
      <c r="A35" s="4"/>
    </row>
    <row r="36" spans="1:1" ht="25.15" customHeight="1" x14ac:dyDescent="0.25">
      <c r="A36" s="4"/>
    </row>
    <row r="37" spans="1:1" ht="25.15" customHeight="1" x14ac:dyDescent="0.25">
      <c r="A37" s="4"/>
    </row>
    <row r="38" spans="1:1" ht="25.15" customHeight="1" x14ac:dyDescent="0.25">
      <c r="A38" s="4"/>
    </row>
    <row r="39" spans="1:1" ht="25.15" customHeight="1" x14ac:dyDescent="0.25">
      <c r="A39" s="4"/>
    </row>
    <row r="40" spans="1:1" ht="25.15" customHeight="1" x14ac:dyDescent="0.25"/>
    <row r="41" spans="1:1" ht="25.15" customHeight="1" x14ac:dyDescent="0.25"/>
    <row r="42" spans="1:1" ht="25.15" customHeight="1" x14ac:dyDescent="0.25"/>
    <row r="43" spans="1:1" ht="25.15" customHeight="1" x14ac:dyDescent="0.25"/>
    <row r="44" spans="1:1" ht="25.15" customHeight="1" x14ac:dyDescent="0.25"/>
    <row r="45" spans="1:1" ht="25.15" customHeight="1" x14ac:dyDescent="0.25"/>
    <row r="46" spans="1:1" ht="25.15" customHeight="1" x14ac:dyDescent="0.25"/>
    <row r="47" spans="1:1" ht="25.15" customHeight="1" x14ac:dyDescent="0.25"/>
    <row r="48" spans="1:1" ht="25.15" customHeight="1" x14ac:dyDescent="0.25"/>
    <row r="49" ht="25.15" customHeight="1" x14ac:dyDescent="0.25"/>
    <row r="50" ht="25.15" customHeight="1" x14ac:dyDescent="0.25"/>
    <row r="51" ht="25.15" customHeight="1" x14ac:dyDescent="0.25"/>
    <row r="52" ht="25.15" customHeight="1" x14ac:dyDescent="0.25"/>
    <row r="53" ht="25.15" customHeight="1" x14ac:dyDescent="0.25"/>
    <row r="54" ht="25.15" customHeight="1" x14ac:dyDescent="0.25"/>
    <row r="55" ht="25.15" customHeight="1" x14ac:dyDescent="0.25"/>
    <row r="56" ht="25.15" customHeight="1" x14ac:dyDescent="0.25"/>
    <row r="57" ht="25.15" customHeight="1" x14ac:dyDescent="0.25"/>
    <row r="58" ht="25.15" customHeight="1" x14ac:dyDescent="0.25"/>
    <row r="59" ht="25.15" customHeight="1" x14ac:dyDescent="0.25"/>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tabSelected="1" zoomScaleNormal="100" workbookViewId="0"/>
  </sheetViews>
  <sheetFormatPr defaultColWidth="9.140625" defaultRowHeight="15" x14ac:dyDescent="0.25"/>
  <cols>
    <col min="1" max="6" width="20.7109375" style="5" customWidth="1"/>
    <col min="7" max="7" width="20.7109375" style="6" customWidth="1"/>
    <col min="8" max="11" width="20.7109375" style="5" customWidth="1"/>
    <col min="12" max="1024" width="9.140625" style="5"/>
  </cols>
  <sheetData>
    <row r="1" spans="1:10" s="7" customFormat="1" ht="24.95" customHeight="1" x14ac:dyDescent="0.25">
      <c r="A1" s="7" t="s">
        <v>4</v>
      </c>
      <c r="B1" s="7" t="s">
        <v>5</v>
      </c>
      <c r="C1" s="1" t="s">
        <v>6</v>
      </c>
      <c r="D1" s="1"/>
      <c r="F1" s="7" t="s">
        <v>4</v>
      </c>
      <c r="G1" s="7" t="s">
        <v>5</v>
      </c>
      <c r="H1" s="7" t="s">
        <v>6</v>
      </c>
      <c r="I1" s="7" t="s">
        <v>7</v>
      </c>
      <c r="J1" s="7" t="s">
        <v>6</v>
      </c>
    </row>
    <row r="2" spans="1:10" ht="24.95" customHeight="1" x14ac:dyDescent="0.25">
      <c r="A2" s="5" t="s">
        <v>55</v>
      </c>
      <c r="B2" s="15">
        <v>130</v>
      </c>
      <c r="C2" s="24" t="s">
        <v>53</v>
      </c>
      <c r="D2" s="8"/>
      <c r="E2" s="7"/>
      <c r="F2" s="5" t="s">
        <v>9</v>
      </c>
      <c r="G2" s="10">
        <f>I3</f>
        <v>965.12086499999998</v>
      </c>
      <c r="H2" s="11" t="s">
        <v>10</v>
      </c>
      <c r="I2" s="12">
        <v>28.5</v>
      </c>
      <c r="J2" s="11" t="s">
        <v>11</v>
      </c>
    </row>
    <row r="3" spans="1:10" ht="24.95" customHeight="1" x14ac:dyDescent="0.25">
      <c r="A3" s="5" t="s">
        <v>54</v>
      </c>
      <c r="B3" s="9">
        <v>2</v>
      </c>
      <c r="C3" s="24" t="s">
        <v>41</v>
      </c>
      <c r="D3" s="8"/>
      <c r="E3" s="7"/>
      <c r="F3" s="5" t="s">
        <v>14</v>
      </c>
      <c r="G3" s="27">
        <v>1013.25</v>
      </c>
      <c r="H3" s="11" t="s">
        <v>10</v>
      </c>
      <c r="I3" s="6">
        <f>33.86389*I2</f>
        <v>965.12086499999998</v>
      </c>
      <c r="J3" s="11" t="s">
        <v>10</v>
      </c>
    </row>
    <row r="4" spans="1:10" ht="24.95" customHeight="1" x14ac:dyDescent="0.25">
      <c r="A4" s="5" t="s">
        <v>8</v>
      </c>
      <c r="B4" s="25">
        <f>B2/B3</f>
        <v>65</v>
      </c>
      <c r="C4" s="24" t="s">
        <v>53</v>
      </c>
      <c r="F4" s="5" t="s">
        <v>17</v>
      </c>
      <c r="G4" s="27">
        <v>40.659999999999997</v>
      </c>
      <c r="H4" s="11" t="s">
        <v>18</v>
      </c>
    </row>
    <row r="5" spans="1:10" ht="24.95" customHeight="1" x14ac:dyDescent="0.25">
      <c r="A5" s="5" t="s">
        <v>12</v>
      </c>
      <c r="B5" s="26">
        <v>3.7</v>
      </c>
      <c r="C5" s="11" t="s">
        <v>13</v>
      </c>
      <c r="F5" s="5" t="s">
        <v>21</v>
      </c>
      <c r="G5" s="28">
        <v>8.3140000000000002E-3</v>
      </c>
      <c r="H5" s="11" t="s">
        <v>22</v>
      </c>
    </row>
    <row r="6" spans="1:10" ht="24.95" customHeight="1" x14ac:dyDescent="0.25">
      <c r="A6" s="5" t="s">
        <v>15</v>
      </c>
      <c r="B6" s="26">
        <v>1.038</v>
      </c>
      <c r="C6" s="11" t="s">
        <v>16</v>
      </c>
      <c r="F6" s="5" t="s">
        <v>23</v>
      </c>
      <c r="G6" s="27">
        <v>100</v>
      </c>
      <c r="H6" s="11" t="s">
        <v>24</v>
      </c>
    </row>
    <row r="7" spans="1:10" ht="24.95" customHeight="1" x14ac:dyDescent="0.25">
      <c r="A7" s="5" t="s">
        <v>19</v>
      </c>
      <c r="B7" s="26">
        <f>5.4*10^-3</f>
        <v>5.4000000000000003E-3</v>
      </c>
      <c r="C7" s="11" t="s">
        <v>20</v>
      </c>
      <c r="F7" s="5" t="s">
        <v>27</v>
      </c>
      <c r="G7" s="18">
        <f>G6+ABS(G8)</f>
        <v>373.15</v>
      </c>
      <c r="H7" s="11" t="s">
        <v>26</v>
      </c>
    </row>
    <row r="8" spans="1:10" ht="24.95" customHeight="1" x14ac:dyDescent="0.25">
      <c r="B8" s="14"/>
      <c r="F8" s="5" t="s">
        <v>29</v>
      </c>
      <c r="G8" s="27">
        <v>-273.14999999999998</v>
      </c>
      <c r="H8" s="11" t="s">
        <v>24</v>
      </c>
    </row>
    <row r="9" spans="1:10" ht="24.95" customHeight="1" x14ac:dyDescent="0.25">
      <c r="A9" s="5" t="s">
        <v>25</v>
      </c>
      <c r="B9" s="15">
        <v>3</v>
      </c>
      <c r="C9" s="16">
        <f>B9+ABS(G8)</f>
        <v>276.14999999999998</v>
      </c>
      <c r="D9" s="17" t="s">
        <v>26</v>
      </c>
      <c r="G9" s="13"/>
    </row>
    <row r="10" spans="1:10" ht="24.95" customHeight="1" x14ac:dyDescent="0.25">
      <c r="A10" s="5" t="s">
        <v>28</v>
      </c>
      <c r="B10" s="19">
        <f>G14</f>
        <v>98.61956497975666</v>
      </c>
      <c r="C10" s="16">
        <f>B10+ABS(G8)</f>
        <v>371.76956497975664</v>
      </c>
      <c r="D10" s="17" t="s">
        <v>26</v>
      </c>
      <c r="F10" s="5" t="s">
        <v>32</v>
      </c>
      <c r="G10" s="21">
        <f>LN(G2/G3)</f>
        <v>-4.8664923307732914E-2</v>
      </c>
    </row>
    <row r="11" spans="1:10" ht="24.95" customHeight="1" x14ac:dyDescent="0.25">
      <c r="A11" s="5" t="s">
        <v>30</v>
      </c>
      <c r="B11" s="25">
        <v>68</v>
      </c>
      <c r="C11" s="16">
        <f>B11+ABS(G8)</f>
        <v>341.15</v>
      </c>
      <c r="D11" s="17" t="s">
        <v>26</v>
      </c>
      <c r="F11" s="5" t="s">
        <v>33</v>
      </c>
      <c r="G11" s="6">
        <f>G4/G5</f>
        <v>4890.5460668751502</v>
      </c>
    </row>
    <row r="12" spans="1:10" ht="24.95" customHeight="1" thickBot="1" x14ac:dyDescent="0.3">
      <c r="A12" s="5" t="s">
        <v>31</v>
      </c>
      <c r="B12" s="20"/>
      <c r="C12" s="16"/>
      <c r="D12" s="17"/>
    </row>
    <row r="13" spans="1:10" ht="24.95" customHeight="1" x14ac:dyDescent="0.25">
      <c r="F13" s="29" t="s">
        <v>36</v>
      </c>
      <c r="G13" s="30">
        <f>(G10/G11 - G7^-1)^-1*-1</f>
        <v>371.76956497975664</v>
      </c>
      <c r="H13" s="31" t="s">
        <v>26</v>
      </c>
    </row>
    <row r="14" spans="1:10" ht="24.95" customHeight="1" thickBot="1" x14ac:dyDescent="0.3">
      <c r="A14" s="5" t="s">
        <v>34</v>
      </c>
      <c r="B14" s="5">
        <f>B4^(2/3)*B5*B6^(1/3)</f>
        <v>60.563330005313425</v>
      </c>
      <c r="F14" s="32" t="s">
        <v>36</v>
      </c>
      <c r="G14" s="33">
        <f>G13-273.15</f>
        <v>98.61956497975666</v>
      </c>
      <c r="H14" s="34" t="s">
        <v>24</v>
      </c>
    </row>
    <row r="15" spans="1:10" s="17" customFormat="1" ht="24.95" customHeight="1" thickBot="1" x14ac:dyDescent="0.3">
      <c r="A15" s="5" t="s">
        <v>35</v>
      </c>
      <c r="B15" s="5">
        <f>(B7*PI()^2*(4/3*PI())^(2/3))</f>
        <v>0.13849026450902358</v>
      </c>
      <c r="C15" s="5"/>
      <c r="D15" s="5"/>
      <c r="E15" s="5"/>
      <c r="F15" s="5"/>
      <c r="G15" s="21"/>
      <c r="H15" s="5"/>
    </row>
    <row r="16" spans="1:10" ht="24.95" customHeight="1" thickBot="1" x14ac:dyDescent="0.3">
      <c r="A16" s="5" t="s">
        <v>37</v>
      </c>
      <c r="B16" s="5">
        <f>LN(0.76*(C9-C10)/(C11-C10))</f>
        <v>0.86430142495020801</v>
      </c>
      <c r="F16" s="35" t="s">
        <v>40</v>
      </c>
      <c r="G16" s="36">
        <f>100/G14</f>
        <v>1.013997577666528</v>
      </c>
      <c r="H16" s="37" t="s">
        <v>41</v>
      </c>
    </row>
    <row r="17" spans="1:5" ht="24.95" customHeight="1" thickBot="1" x14ac:dyDescent="0.3"/>
    <row r="18" spans="1:5" ht="24.95" customHeight="1" x14ac:dyDescent="0.25">
      <c r="A18" s="17"/>
      <c r="B18" s="17" t="s">
        <v>38</v>
      </c>
      <c r="C18" s="38" t="s">
        <v>39</v>
      </c>
      <c r="D18" s="39" t="s">
        <v>38</v>
      </c>
      <c r="E18" s="17"/>
    </row>
    <row r="19" spans="1:5" ht="24.95" customHeight="1" thickBot="1" x14ac:dyDescent="0.3">
      <c r="A19" s="5" t="s">
        <v>42</v>
      </c>
      <c r="B19" s="22">
        <f>B14/B15*B16</f>
        <v>377.9686074605732</v>
      </c>
      <c r="C19" s="40">
        <f>INT(B19/60)</f>
        <v>6</v>
      </c>
      <c r="D19" s="41">
        <f>ROUND((B19/60-C19)*60,0)</f>
        <v>18</v>
      </c>
    </row>
    <row r="20" spans="1:5" ht="24.95" customHeight="1" x14ac:dyDescent="0.25">
      <c r="A20" s="5" t="s">
        <v>43</v>
      </c>
    </row>
    <row r="21" spans="1:5" ht="24.95" customHeight="1" x14ac:dyDescent="0.25">
      <c r="A21" s="5" t="s">
        <v>44</v>
      </c>
    </row>
    <row r="22" spans="1:5" ht="24.95" customHeight="1" x14ac:dyDescent="0.25"/>
    <row r="23" spans="1:5" ht="24.95" customHeight="1" x14ac:dyDescent="0.25">
      <c r="A23" s="5" t="s">
        <v>45</v>
      </c>
      <c r="B23" s="5">
        <v>677</v>
      </c>
      <c r="C23" s="11" t="s">
        <v>20</v>
      </c>
    </row>
    <row r="24" spans="1:5" ht="24.95" customHeight="1" x14ac:dyDescent="0.25">
      <c r="A24" s="5" t="s">
        <v>46</v>
      </c>
      <c r="B24" s="5">
        <v>25</v>
      </c>
      <c r="C24" s="11" t="s">
        <v>20</v>
      </c>
    </row>
    <row r="25" spans="1:5" ht="24.95" customHeight="1" x14ac:dyDescent="0.25">
      <c r="B25" s="5">
        <f>B23/B24</f>
        <v>27.08</v>
      </c>
    </row>
    <row r="26" spans="1:5" ht="24.95" customHeight="1" x14ac:dyDescent="0.25">
      <c r="A26" s="5" t="s">
        <v>47</v>
      </c>
      <c r="B26" s="5">
        <v>1</v>
      </c>
    </row>
    <row r="27" spans="1:5" ht="24.95" customHeight="1" x14ac:dyDescent="0.25">
      <c r="A27" s="5" t="s">
        <v>48</v>
      </c>
      <c r="B27" s="5">
        <v>5</v>
      </c>
    </row>
    <row r="28" spans="1:5" ht="24.95" customHeight="1" x14ac:dyDescent="0.25">
      <c r="A28" s="5" t="s">
        <v>49</v>
      </c>
      <c r="B28" s="6">
        <f>(B26*B23+B24*B27)/(B26+B27)</f>
        <v>133.66666666666666</v>
      </c>
    </row>
    <row r="29" spans="1:5" ht="24.95" customHeight="1" x14ac:dyDescent="0.25"/>
    <row r="30" spans="1:5" ht="24.95" customHeight="1" x14ac:dyDescent="0.25"/>
  </sheetData>
  <mergeCells count="1">
    <mergeCell ref="C1:D1"/>
  </mergeCells>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'Look Ups'!$A$3:$A$7</xm:f>
          </x14:formula1>
          <x14:formula2>
            <xm:f>0</xm:f>
          </x14:formula2>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6"/>
  <sheetViews>
    <sheetView zoomScaleNormal="100" workbookViewId="0"/>
  </sheetViews>
  <sheetFormatPr defaultColWidth="11.5703125" defaultRowHeight="15" x14ac:dyDescent="0.25"/>
  <sheetData>
    <row r="2" spans="1:1" x14ac:dyDescent="0.25">
      <c r="A2" t="s">
        <v>31</v>
      </c>
    </row>
    <row r="4" spans="1:1" x14ac:dyDescent="0.25">
      <c r="A4" t="s">
        <v>50</v>
      </c>
    </row>
    <row r="5" spans="1:1" x14ac:dyDescent="0.25">
      <c r="A5" t="s">
        <v>51</v>
      </c>
    </row>
    <row r="6" spans="1:1" x14ac:dyDescent="0.25">
      <c r="A6" t="s">
        <v>52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38987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Cook Time Calculation</vt:lpstr>
      <vt:lpstr>Look 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Spiller</dc:creator>
  <dc:description/>
  <cp:lastModifiedBy>Jason Spiller</cp:lastModifiedBy>
  <cp:revision>21</cp:revision>
  <dcterms:created xsi:type="dcterms:W3CDTF">2022-04-04T16:27:50Z</dcterms:created>
  <dcterms:modified xsi:type="dcterms:W3CDTF">2022-11-06T15:11:16Z</dcterms:modified>
  <dc:language>en-US</dc:language>
</cp:coreProperties>
</file>