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시설물안접법★\3. 교통량조사\2021 교통량조사\11.조사결과\"/>
    </mc:Choice>
  </mc:AlternateContent>
  <bookViews>
    <workbookView xWindow="0" yWindow="0" windowWidth="8355" windowHeight="12180"/>
  </bookViews>
  <sheets>
    <sheet name="조사결과 총괄" sheetId="5" r:id="rId1"/>
    <sheet name="국지도 및 지방도" sheetId="1" r:id="rId2"/>
    <sheet name="시도" sheetId="2" r:id="rId3"/>
    <sheet name="Sheet1" sheetId="4" r:id="rId4"/>
  </sheets>
  <definedNames>
    <definedName name="_xlnm._FilterDatabase" localSheetId="1" hidden="1">'국지도 및 지방도'!$B$6:$S$51</definedName>
    <definedName name="_xlnm._FilterDatabase" localSheetId="2" hidden="1">시도!$A$6:$M$74</definedName>
    <definedName name="_xlnm.Print_Area" localSheetId="1">'국지도 및 지방도'!$A$1:$O$51</definedName>
    <definedName name="_xlnm.Print_Area" localSheetId="2">시도!$A$1:$M$75</definedName>
    <definedName name="_xlnm.Print_Area" localSheetId="0">'조사결과 총괄'!$B$1:$S$40</definedName>
    <definedName name="_xlnm.Print_Titles" localSheetId="1">'국지도 및 지방도'!$4:$5</definedName>
    <definedName name="_xlnm.Print_Titles" localSheetId="2">시도!$4:$5</definedName>
  </definedNames>
  <calcPr calcId="162913"/>
</workbook>
</file>

<file path=xl/calcChain.xml><?xml version="1.0" encoding="utf-8"?>
<calcChain xmlns="http://schemas.openxmlformats.org/spreadsheetml/2006/main">
  <c r="E30" i="5" l="1"/>
  <c r="E28" i="5"/>
  <c r="E29" i="5"/>
  <c r="H110" i="4" l="1"/>
  <c r="H104" i="4"/>
  <c r="G104" i="4"/>
  <c r="E104" i="4"/>
  <c r="F104" i="4"/>
  <c r="D104" i="4"/>
  <c r="N87" i="4"/>
  <c r="M87" i="4"/>
  <c r="K87" i="4"/>
  <c r="L87" i="4"/>
  <c r="J87" i="4"/>
  <c r="G101" i="4"/>
  <c r="H101" i="4"/>
  <c r="G88" i="4"/>
  <c r="H88" i="4" s="1"/>
  <c r="G89" i="4"/>
  <c r="H89" i="4"/>
  <c r="G90" i="4"/>
  <c r="H90" i="4" s="1"/>
  <c r="G91" i="4"/>
  <c r="H91" i="4"/>
  <c r="G92" i="4"/>
  <c r="H92" i="4" s="1"/>
  <c r="G93" i="4"/>
  <c r="H93" i="4"/>
  <c r="G94" i="4"/>
  <c r="H94" i="4" s="1"/>
  <c r="G95" i="4"/>
  <c r="H95" i="4"/>
  <c r="G96" i="4"/>
  <c r="H96" i="4" s="1"/>
  <c r="G97" i="4"/>
  <c r="H97" i="4"/>
  <c r="G98" i="4"/>
  <c r="H98" i="4" s="1"/>
  <c r="G99" i="4"/>
  <c r="H99" i="4"/>
  <c r="G100" i="4"/>
  <c r="H100" i="4" s="1"/>
  <c r="H87" i="4"/>
  <c r="G87" i="4"/>
  <c r="E87" i="4"/>
  <c r="F87" i="4"/>
  <c r="D87" i="4"/>
  <c r="H69" i="4"/>
  <c r="G69" i="4"/>
  <c r="E69" i="4"/>
  <c r="F69" i="4"/>
  <c r="D69" i="4"/>
  <c r="D29" i="5"/>
  <c r="D30" i="5"/>
  <c r="D28" i="5"/>
  <c r="C27" i="5"/>
  <c r="O11" i="5"/>
  <c r="O12" i="5"/>
  <c r="O13" i="5"/>
  <c r="O14" i="5"/>
  <c r="O15" i="5"/>
  <c r="O16" i="5"/>
  <c r="O17" i="5"/>
  <c r="O18" i="5"/>
  <c r="O19" i="5"/>
  <c r="O20" i="5"/>
  <c r="O21" i="5"/>
  <c r="O22" i="5"/>
  <c r="O10" i="5"/>
  <c r="N11" i="5"/>
  <c r="N12" i="5"/>
  <c r="N13" i="5"/>
  <c r="N14" i="5"/>
  <c r="N15" i="5"/>
  <c r="N16" i="5"/>
  <c r="N17" i="5"/>
  <c r="N18" i="5"/>
  <c r="N19" i="5"/>
  <c r="N20" i="5"/>
  <c r="N21" i="5"/>
  <c r="N22" i="5"/>
  <c r="N10" i="5"/>
  <c r="J11" i="5"/>
  <c r="J12" i="5"/>
  <c r="J13" i="5"/>
  <c r="J14" i="5"/>
  <c r="J15" i="5"/>
  <c r="J16" i="5"/>
  <c r="J17" i="5"/>
  <c r="J18" i="5"/>
  <c r="J19" i="5"/>
  <c r="J20" i="5"/>
  <c r="J21" i="5"/>
  <c r="J22" i="5"/>
  <c r="J10" i="5"/>
  <c r="I11" i="5"/>
  <c r="I12" i="5"/>
  <c r="I13" i="5"/>
  <c r="I14" i="5"/>
  <c r="I15" i="5"/>
  <c r="I16" i="5"/>
  <c r="I17" i="5"/>
  <c r="I18" i="5"/>
  <c r="I19" i="5"/>
  <c r="I20" i="5"/>
  <c r="I21" i="5"/>
  <c r="I22" i="5"/>
  <c r="I10" i="5"/>
  <c r="P11" i="5"/>
  <c r="P12" i="5"/>
  <c r="P13" i="5"/>
  <c r="P14" i="5"/>
  <c r="Q14" i="5" s="1"/>
  <c r="R14" i="5" s="1"/>
  <c r="P15" i="5"/>
  <c r="Q15" i="5" s="1"/>
  <c r="R15" i="5" s="1"/>
  <c r="P16" i="5"/>
  <c r="Q16" i="5" s="1"/>
  <c r="R16" i="5" s="1"/>
  <c r="P17" i="5"/>
  <c r="P18" i="5"/>
  <c r="P19" i="5"/>
  <c r="P20" i="5"/>
  <c r="P21" i="5"/>
  <c r="P22" i="5"/>
  <c r="P10" i="5"/>
  <c r="K11" i="5"/>
  <c r="K12" i="5"/>
  <c r="K13" i="5"/>
  <c r="K14" i="5"/>
  <c r="K15" i="5"/>
  <c r="K16" i="5"/>
  <c r="K17" i="5"/>
  <c r="K18" i="5"/>
  <c r="K19" i="5"/>
  <c r="K20" i="5"/>
  <c r="K21" i="5"/>
  <c r="K22" i="5"/>
  <c r="F22" i="5" s="1"/>
  <c r="K10" i="5"/>
  <c r="C9" i="5"/>
  <c r="Q13" i="5" l="1"/>
  <c r="R13" i="5" s="1"/>
  <c r="Q10" i="5"/>
  <c r="R10" i="5" s="1"/>
  <c r="Q11" i="5"/>
  <c r="R11" i="5" s="1"/>
  <c r="Q12" i="5"/>
  <c r="R12" i="5" s="1"/>
  <c r="L18" i="5"/>
  <c r="M18" i="5" s="1"/>
  <c r="L14" i="5"/>
  <c r="M14" i="5" s="1"/>
  <c r="D15" i="5"/>
  <c r="E20" i="5"/>
  <c r="E16" i="5"/>
  <c r="E12" i="5"/>
  <c r="F20" i="5"/>
  <c r="F16" i="5"/>
  <c r="F12" i="5"/>
  <c r="E27" i="5"/>
  <c r="D27" i="5"/>
  <c r="E21" i="5"/>
  <c r="E17" i="5"/>
  <c r="E13" i="5"/>
  <c r="O9" i="5"/>
  <c r="F21" i="5"/>
  <c r="F17" i="5"/>
  <c r="F13" i="5"/>
  <c r="E10" i="5"/>
  <c r="E19" i="5"/>
  <c r="E15" i="5"/>
  <c r="E11" i="5"/>
  <c r="F10" i="5"/>
  <c r="F19" i="5"/>
  <c r="F15" i="5"/>
  <c r="F11" i="5"/>
  <c r="E22" i="5"/>
  <c r="G22" i="5" s="1"/>
  <c r="H22" i="5" s="1"/>
  <c r="E18" i="5"/>
  <c r="E14" i="5"/>
  <c r="F18" i="5"/>
  <c r="F14" i="5"/>
  <c r="L20" i="5"/>
  <c r="M20" i="5" s="1"/>
  <c r="L16" i="5"/>
  <c r="L12" i="5"/>
  <c r="M12" i="5" s="1"/>
  <c r="L10" i="5"/>
  <c r="M10" i="5" s="1"/>
  <c r="L19" i="5"/>
  <c r="M19" i="5" s="1"/>
  <c r="L15" i="5"/>
  <c r="L11" i="5"/>
  <c r="M11" i="5" s="1"/>
  <c r="L21" i="5"/>
  <c r="M21" i="5" s="1"/>
  <c r="L13" i="5"/>
  <c r="M13" i="5" s="1"/>
  <c r="L22" i="5"/>
  <c r="M22" i="5" s="1"/>
  <c r="N9" i="5"/>
  <c r="D12" i="5"/>
  <c r="J9" i="5"/>
  <c r="D16" i="5"/>
  <c r="D22" i="5"/>
  <c r="D14" i="5"/>
  <c r="D13" i="5"/>
  <c r="D17" i="5"/>
  <c r="P9" i="5"/>
  <c r="I9" i="5"/>
  <c r="D18" i="5"/>
  <c r="D21" i="5"/>
  <c r="K9" i="5"/>
  <c r="D11" i="5"/>
  <c r="D19" i="5"/>
  <c r="D20" i="5"/>
  <c r="D10" i="5"/>
  <c r="F62" i="4"/>
  <c r="G62" i="4" s="1"/>
  <c r="F63" i="4"/>
  <c r="G63" i="4"/>
  <c r="G61" i="4"/>
  <c r="F61" i="4"/>
  <c r="K56" i="4"/>
  <c r="H55" i="4"/>
  <c r="G57" i="4"/>
  <c r="G58" i="4"/>
  <c r="G59" i="4"/>
  <c r="G56" i="4"/>
  <c r="K38" i="2"/>
  <c r="L38" i="2" s="1"/>
  <c r="G15" i="5" l="1"/>
  <c r="H15" i="5" s="1"/>
  <c r="G19" i="5"/>
  <c r="H19" i="5" s="1"/>
  <c r="G10" i="5"/>
  <c r="H10" i="5" s="1"/>
  <c r="G17" i="5"/>
  <c r="G11" i="5"/>
  <c r="H11" i="5" s="1"/>
  <c r="G13" i="5"/>
  <c r="H13" i="5" s="1"/>
  <c r="G16" i="5"/>
  <c r="H16" i="5" s="1"/>
  <c r="G12" i="5"/>
  <c r="H12" i="5" s="1"/>
  <c r="G20" i="5"/>
  <c r="H20" i="5" s="1"/>
  <c r="Q9" i="5"/>
  <c r="R9" i="5" s="1"/>
  <c r="G21" i="5"/>
  <c r="H21" i="5" s="1"/>
  <c r="E9" i="5"/>
  <c r="G18" i="5"/>
  <c r="H18" i="5" s="1"/>
  <c r="G14" i="5"/>
  <c r="H14" i="5" s="1"/>
  <c r="F9" i="5"/>
  <c r="L9" i="5"/>
  <c r="M9" i="5" s="1"/>
  <c r="D9" i="5"/>
  <c r="C6" i="1"/>
  <c r="F57" i="4"/>
  <c r="F55" i="4" s="1"/>
  <c r="G55" i="4" s="1"/>
  <c r="F58" i="4"/>
  <c r="F59" i="4"/>
  <c r="F56" i="4"/>
  <c r="E55" i="4"/>
  <c r="D55" i="4"/>
  <c r="J35" i="5" l="1"/>
  <c r="J33" i="5"/>
  <c r="L37" i="5"/>
  <c r="L39" i="5"/>
  <c r="K33" i="5"/>
  <c r="J36" i="5"/>
  <c r="J40" i="5"/>
  <c r="K32" i="5"/>
  <c r="K35" i="5"/>
  <c r="L36" i="5"/>
  <c r="J39" i="5"/>
  <c r="L35" i="5"/>
  <c r="M35" i="5" s="1"/>
  <c r="N35" i="5" s="1"/>
  <c r="L33" i="5"/>
  <c r="K36" i="5"/>
  <c r="K38" i="5"/>
  <c r="K40" i="5"/>
  <c r="J32" i="5"/>
  <c r="J34" i="5"/>
  <c r="L40" i="5"/>
  <c r="J37" i="5"/>
  <c r="L32" i="5"/>
  <c r="L34" i="5"/>
  <c r="K37" i="5"/>
  <c r="K39" i="5"/>
  <c r="J38" i="5"/>
  <c r="L38" i="5"/>
  <c r="M38" i="5" s="1"/>
  <c r="N38" i="5" s="1"/>
  <c r="K34" i="5"/>
  <c r="J30" i="5"/>
  <c r="K28" i="5"/>
  <c r="K30" i="5"/>
  <c r="K31" i="5"/>
  <c r="L31" i="5"/>
  <c r="J29" i="5"/>
  <c r="L30" i="5"/>
  <c r="L29" i="5"/>
  <c r="J31" i="5"/>
  <c r="J28" i="5"/>
  <c r="K29" i="5"/>
  <c r="L28" i="5"/>
  <c r="G9" i="5"/>
  <c r="H9" i="5" s="1"/>
  <c r="K45" i="2"/>
  <c r="L45" i="2" s="1"/>
  <c r="K16" i="2"/>
  <c r="L16" i="2" s="1"/>
  <c r="K61" i="2"/>
  <c r="L61" i="2" s="1"/>
  <c r="K21" i="2"/>
  <c r="L21" i="2" s="1"/>
  <c r="K37" i="2"/>
  <c r="L37" i="2" s="1"/>
  <c r="K19" i="2"/>
  <c r="L19" i="2" s="1"/>
  <c r="K12" i="2"/>
  <c r="L12" i="2" s="1"/>
  <c r="K26" i="2"/>
  <c r="L26" i="2" s="1"/>
  <c r="K41" i="2"/>
  <c r="L41" i="2" s="1"/>
  <c r="K39" i="2"/>
  <c r="L39" i="2" s="1"/>
  <c r="K48" i="2"/>
  <c r="L48" i="2" s="1"/>
  <c r="K28" i="2"/>
  <c r="L28" i="2" s="1"/>
  <c r="K23" i="2"/>
  <c r="L23" i="2" s="1"/>
  <c r="K24" i="2"/>
  <c r="L24" i="2" s="1"/>
  <c r="K59" i="2"/>
  <c r="L59" i="2" s="1"/>
  <c r="K58" i="2"/>
  <c r="L58" i="2" s="1"/>
  <c r="K27" i="2"/>
  <c r="L27" i="2" s="1"/>
  <c r="K73" i="2"/>
  <c r="L73" i="2" s="1"/>
  <c r="K56" i="2"/>
  <c r="L56" i="2" s="1"/>
  <c r="K74" i="2"/>
  <c r="L74" i="2" s="1"/>
  <c r="K36" i="2"/>
  <c r="L36" i="2" s="1"/>
  <c r="K20" i="2"/>
  <c r="L20" i="2" s="1"/>
  <c r="K69" i="2"/>
  <c r="L69" i="2" s="1"/>
  <c r="K42" i="2"/>
  <c r="L42" i="2" s="1"/>
  <c r="K30" i="2"/>
  <c r="L30" i="2" s="1"/>
  <c r="K54" i="2"/>
  <c r="L54" i="2" s="1"/>
  <c r="K52" i="2"/>
  <c r="L52" i="2" s="1"/>
  <c r="K72" i="2"/>
  <c r="L72" i="2" s="1"/>
  <c r="K49" i="2"/>
  <c r="L49" i="2" s="1"/>
  <c r="K57" i="2"/>
  <c r="L57" i="2" s="1"/>
  <c r="K60" i="2"/>
  <c r="L60" i="2" s="1"/>
  <c r="K10" i="2"/>
  <c r="L10" i="2" s="1"/>
  <c r="K18" i="2"/>
  <c r="L18" i="2" s="1"/>
  <c r="K40" i="2"/>
  <c r="L40" i="2" s="1"/>
  <c r="K50" i="2"/>
  <c r="L50" i="2" s="1"/>
  <c r="K44" i="2"/>
  <c r="L44" i="2" s="1"/>
  <c r="K68" i="2"/>
  <c r="L68" i="2" s="1"/>
  <c r="K47" i="2"/>
  <c r="L47" i="2" s="1"/>
  <c r="K65" i="2"/>
  <c r="L65" i="2" s="1"/>
  <c r="K55" i="2"/>
  <c r="L55" i="2" s="1"/>
  <c r="K71" i="2"/>
  <c r="L71" i="2" s="1"/>
  <c r="K67" i="2"/>
  <c r="L67" i="2" s="1"/>
  <c r="K8" i="2"/>
  <c r="L8" i="2" s="1"/>
  <c r="K63" i="2"/>
  <c r="L63" i="2" s="1"/>
  <c r="K70" i="2"/>
  <c r="L70" i="2" s="1"/>
  <c r="K53" i="2"/>
  <c r="L53" i="2" s="1"/>
  <c r="K64" i="2"/>
  <c r="L64" i="2" s="1"/>
  <c r="K17" i="2"/>
  <c r="L17" i="2" s="1"/>
  <c r="K34" i="2"/>
  <c r="L34" i="2" s="1"/>
  <c r="K46" i="2"/>
  <c r="L46" i="2" s="1"/>
  <c r="K32" i="2"/>
  <c r="L32" i="2" s="1"/>
  <c r="K35" i="2"/>
  <c r="L35" i="2" s="1"/>
  <c r="K43" i="2"/>
  <c r="L43" i="2" s="1"/>
  <c r="K7" i="2"/>
  <c r="L7" i="2" s="1"/>
  <c r="K31" i="2"/>
  <c r="L31" i="2" s="1"/>
  <c r="K9" i="2"/>
  <c r="L9" i="2" s="1"/>
  <c r="K13" i="2"/>
  <c r="L13" i="2" s="1"/>
  <c r="K62" i="2"/>
  <c r="L62" i="2" s="1"/>
  <c r="K15" i="2"/>
  <c r="L15" i="2" s="1"/>
  <c r="K11" i="2"/>
  <c r="L11" i="2" s="1"/>
  <c r="K33" i="2"/>
  <c r="L33" i="2" s="1"/>
  <c r="K29" i="2"/>
  <c r="L29" i="2" s="1"/>
  <c r="K14" i="2"/>
  <c r="L14" i="2" s="1"/>
  <c r="K22" i="2"/>
  <c r="L22" i="2" s="1"/>
  <c r="K51" i="2"/>
  <c r="L51" i="2" s="1"/>
  <c r="K66" i="2"/>
  <c r="L66" i="2" s="1"/>
  <c r="K25" i="2"/>
  <c r="L25" i="2" s="1"/>
  <c r="G6" i="1"/>
  <c r="H6" i="1"/>
  <c r="I6" i="1"/>
  <c r="J6" i="1"/>
  <c r="L6" i="1"/>
  <c r="E6" i="2"/>
  <c r="F6" i="2"/>
  <c r="G6" i="2"/>
  <c r="H6" i="2"/>
  <c r="J6" i="2"/>
  <c r="M32" i="5" l="1"/>
  <c r="N32" i="5" s="1"/>
  <c r="M34" i="5"/>
  <c r="N34" i="5" s="1"/>
  <c r="M36" i="5"/>
  <c r="N36" i="5" s="1"/>
  <c r="M39" i="5"/>
  <c r="N39" i="5" s="1"/>
  <c r="M37" i="5"/>
  <c r="N37" i="5" s="1"/>
  <c r="M40" i="5"/>
  <c r="N40" i="5" s="1"/>
  <c r="M33" i="5"/>
  <c r="N33" i="5" s="1"/>
  <c r="M30" i="5"/>
  <c r="N30" i="5" s="1"/>
  <c r="M31" i="5"/>
  <c r="N31" i="5" s="1"/>
  <c r="M29" i="5"/>
  <c r="N29" i="5" s="1"/>
  <c r="L27" i="5"/>
  <c r="M28" i="5"/>
  <c r="K27" i="5"/>
  <c r="J27" i="5"/>
  <c r="M11" i="1"/>
  <c r="N11" i="1" s="1"/>
  <c r="M19" i="1"/>
  <c r="N19" i="1" s="1"/>
  <c r="M25" i="1"/>
  <c r="N25" i="1" s="1"/>
  <c r="M17" i="1"/>
  <c r="M40" i="1"/>
  <c r="N40" i="1" s="1"/>
  <c r="M41" i="1"/>
  <c r="N41" i="1" s="1"/>
  <c r="M44" i="1"/>
  <c r="M34" i="1"/>
  <c r="N34" i="1" s="1"/>
  <c r="M24" i="1"/>
  <c r="N24" i="1" s="1"/>
  <c r="M36" i="1"/>
  <c r="N36" i="1" s="1"/>
  <c r="M31" i="1"/>
  <c r="N31" i="1" s="1"/>
  <c r="M33" i="1"/>
  <c r="N33" i="1" s="1"/>
  <c r="M28" i="1"/>
  <c r="N28" i="1" s="1"/>
  <c r="M39" i="1"/>
  <c r="N39" i="1" s="1"/>
  <c r="M38" i="1"/>
  <c r="N38" i="1" s="1"/>
  <c r="M37" i="1"/>
  <c r="N37" i="1" s="1"/>
  <c r="M45" i="1"/>
  <c r="N45" i="1" s="1"/>
  <c r="M51" i="1"/>
  <c r="N51" i="1" s="1"/>
  <c r="M48" i="1"/>
  <c r="N48" i="1" s="1"/>
  <c r="M50" i="1"/>
  <c r="M49" i="1"/>
  <c r="M30" i="1"/>
  <c r="N30" i="1" s="1"/>
  <c r="M18" i="1"/>
  <c r="M13" i="1"/>
  <c r="N13" i="1" s="1"/>
  <c r="M22" i="1"/>
  <c r="N22" i="1" s="1"/>
  <c r="M20" i="1"/>
  <c r="N20" i="1" s="1"/>
  <c r="M21" i="1"/>
  <c r="N21" i="1" s="1"/>
  <c r="M46" i="1"/>
  <c r="N46" i="1" s="1"/>
  <c r="M27" i="1"/>
  <c r="N27" i="1" s="1"/>
  <c r="M16" i="1"/>
  <c r="N16" i="1" s="1"/>
  <c r="M10" i="1"/>
  <c r="N10" i="1" s="1"/>
  <c r="M12" i="1"/>
  <c r="M15" i="1"/>
  <c r="M9" i="1"/>
  <c r="N9" i="1" s="1"/>
  <c r="M8" i="1"/>
  <c r="N8" i="1" s="1"/>
  <c r="M23" i="1"/>
  <c r="N23" i="1" s="1"/>
  <c r="M7" i="1"/>
  <c r="N7" i="1" s="1"/>
  <c r="M29" i="1"/>
  <c r="N29" i="1" s="1"/>
  <c r="M43" i="1"/>
  <c r="N43" i="1" s="1"/>
  <c r="M42" i="1"/>
  <c r="N42" i="1" s="1"/>
  <c r="M47" i="1"/>
  <c r="N47" i="1" s="1"/>
  <c r="M32" i="1"/>
  <c r="N32" i="1" s="1"/>
  <c r="M26" i="1"/>
  <c r="N26" i="1" s="1"/>
  <c r="M35" i="1"/>
  <c r="N35" i="1" s="1"/>
  <c r="M14" i="1"/>
  <c r="N28" i="5" l="1"/>
  <c r="M27" i="5"/>
  <c r="N27" i="5" s="1"/>
  <c r="N18" i="1"/>
  <c r="N44" i="1"/>
  <c r="N14" i="1"/>
  <c r="M6" i="1" l="1"/>
  <c r="F28" i="4"/>
  <c r="D6" i="1" l="1"/>
  <c r="G29" i="4"/>
  <c r="G11" i="4" l="1"/>
  <c r="K6" i="1"/>
  <c r="N6" i="1" s="1"/>
  <c r="I6" i="2" l="1"/>
  <c r="K6" i="2" s="1"/>
  <c r="L6" i="2" s="1"/>
  <c r="A6" i="2" l="1"/>
  <c r="M13" i="4"/>
  <c r="K4" i="4"/>
  <c r="D28" i="4"/>
  <c r="I13" i="4"/>
  <c r="I14" i="4"/>
  <c r="I15" i="4"/>
  <c r="I16" i="4"/>
  <c r="I17" i="4"/>
  <c r="I18" i="4"/>
  <c r="I19" i="4"/>
  <c r="I20" i="4"/>
  <c r="I21" i="4"/>
  <c r="I22" i="4"/>
  <c r="I23" i="4"/>
  <c r="I24" i="4"/>
  <c r="I12" i="4"/>
  <c r="E13" i="4"/>
  <c r="E14" i="4"/>
  <c r="E15" i="4"/>
  <c r="E11" i="4" s="1"/>
  <c r="E16" i="4"/>
  <c r="E17" i="4"/>
  <c r="E18" i="4"/>
  <c r="E19" i="4"/>
  <c r="E20" i="4"/>
  <c r="E21" i="4"/>
  <c r="E22" i="4"/>
  <c r="E23" i="4"/>
  <c r="E24" i="4"/>
  <c r="E12" i="4"/>
  <c r="B6" i="2"/>
  <c r="I11" i="4" l="1"/>
</calcChain>
</file>

<file path=xl/sharedStrings.xml><?xml version="1.0" encoding="utf-8"?>
<sst xmlns="http://schemas.openxmlformats.org/spreadsheetml/2006/main" count="579" uniqueCount="264">
  <si>
    <t>어음</t>
  </si>
  <si>
    <t>조사</t>
    <phoneticPr fontId="2" type="noConversion"/>
  </si>
  <si>
    <t>97-10</t>
    <phoneticPr fontId="6" type="noConversion"/>
  </si>
  <si>
    <t>평대</t>
  </si>
  <si>
    <t>1112-01</t>
  </si>
  <si>
    <t>송당</t>
  </si>
  <si>
    <t>1112-03</t>
  </si>
  <si>
    <t>대천</t>
  </si>
  <si>
    <t>1112-05</t>
  </si>
  <si>
    <t>교래</t>
  </si>
  <si>
    <t>1112-06</t>
  </si>
  <si>
    <t>동명</t>
  </si>
  <si>
    <t>1116-01</t>
  </si>
  <si>
    <t>금악</t>
  </si>
  <si>
    <t>1116-03</t>
  </si>
  <si>
    <t>아라</t>
  </si>
  <si>
    <t>1117-01</t>
  </si>
  <si>
    <t>노형</t>
  </si>
  <si>
    <t>1117-02</t>
  </si>
  <si>
    <t>납읍목장</t>
  </si>
  <si>
    <t>1117-03</t>
  </si>
  <si>
    <t>명월</t>
  </si>
  <si>
    <t>1120-02</t>
  </si>
  <si>
    <t>산양</t>
  </si>
  <si>
    <t>1120-03</t>
  </si>
  <si>
    <t>1131-04</t>
  </si>
  <si>
    <t>1131-05</t>
  </si>
  <si>
    <t>삼양</t>
  </si>
  <si>
    <t>1132-01</t>
  </si>
  <si>
    <t>신촌</t>
  </si>
  <si>
    <t>1132-02</t>
  </si>
  <si>
    <t>1132-05</t>
  </si>
  <si>
    <t>고산</t>
  </si>
  <si>
    <t>1132-17</t>
  </si>
  <si>
    <t>월령</t>
  </si>
  <si>
    <t>1132-18</t>
  </si>
  <si>
    <t>금성</t>
  </si>
  <si>
    <t>1132-19</t>
  </si>
  <si>
    <t>1132-20</t>
  </si>
  <si>
    <t>광령</t>
  </si>
  <si>
    <t>1135-01</t>
  </si>
  <si>
    <t>1135-02</t>
  </si>
  <si>
    <t>1136-01</t>
  </si>
  <si>
    <t>1136-02</t>
  </si>
  <si>
    <t>1136-03</t>
  </si>
  <si>
    <t>1136-05</t>
  </si>
  <si>
    <t>1136-18</t>
  </si>
  <si>
    <t>와산</t>
  </si>
  <si>
    <t>1136-20</t>
  </si>
  <si>
    <t>와흘</t>
  </si>
  <si>
    <t>1136-21</t>
  </si>
  <si>
    <t>월평</t>
  </si>
  <si>
    <t>1136-22</t>
  </si>
  <si>
    <t>해안</t>
  </si>
  <si>
    <t>1139-05</t>
  </si>
  <si>
    <t>도로별</t>
    <phoneticPr fontId="2" type="noConversion"/>
  </si>
  <si>
    <t>노선별</t>
    <phoneticPr fontId="2" type="noConversion"/>
  </si>
  <si>
    <t>관측지점</t>
    <phoneticPr fontId="2" type="noConversion"/>
  </si>
  <si>
    <t>장소</t>
    <phoneticPr fontId="2" type="noConversion"/>
  </si>
  <si>
    <t>대기고앞</t>
    <phoneticPr fontId="2" type="noConversion"/>
  </si>
  <si>
    <t>봉개</t>
    <phoneticPr fontId="2" type="noConversion"/>
  </si>
  <si>
    <t>대천(제주)</t>
    <phoneticPr fontId="2" type="noConversion"/>
  </si>
  <si>
    <t>대천(표선)</t>
    <phoneticPr fontId="2" type="noConversion"/>
  </si>
  <si>
    <t>97-02</t>
    <phoneticPr fontId="6" type="noConversion"/>
  </si>
  <si>
    <t>97-05</t>
    <phoneticPr fontId="6" type="noConversion"/>
  </si>
  <si>
    <t>97-06</t>
    <phoneticPr fontId="6" type="noConversion"/>
  </si>
  <si>
    <t>대흘(남원)</t>
  </si>
  <si>
    <t>대흘(조천)</t>
  </si>
  <si>
    <t>아라1</t>
  </si>
  <si>
    <t>아라2</t>
  </si>
  <si>
    <t>외도2</t>
  </si>
  <si>
    <t>한림읍</t>
    <phoneticPr fontId="2" type="noConversion"/>
  </si>
  <si>
    <t>애월읍</t>
    <phoneticPr fontId="2" type="noConversion"/>
  </si>
  <si>
    <t>조천읍</t>
    <phoneticPr fontId="2" type="noConversion"/>
  </si>
  <si>
    <t>구좌읍</t>
    <phoneticPr fontId="2" type="noConversion"/>
  </si>
  <si>
    <t>한경면</t>
    <phoneticPr fontId="2" type="noConversion"/>
  </si>
  <si>
    <t>봉개동</t>
    <phoneticPr fontId="2" type="noConversion"/>
  </si>
  <si>
    <t>삼양동</t>
    <phoneticPr fontId="2" type="noConversion"/>
  </si>
  <si>
    <t>노형동</t>
    <phoneticPr fontId="2" type="noConversion"/>
  </si>
  <si>
    <t>아라동</t>
    <phoneticPr fontId="2" type="noConversion"/>
  </si>
  <si>
    <t>외도동</t>
    <phoneticPr fontId="2" type="noConversion"/>
  </si>
  <si>
    <t>노선번호</t>
    <phoneticPr fontId="2" type="noConversion"/>
  </si>
  <si>
    <t>1112-04</t>
    <phoneticPr fontId="2" type="noConversion"/>
  </si>
  <si>
    <t>비고</t>
    <phoneticPr fontId="2" type="noConversion"/>
  </si>
  <si>
    <t>1121-01</t>
    <phoneticPr fontId="2" type="noConversion"/>
  </si>
  <si>
    <t>애월읍</t>
    <phoneticPr fontId="2" type="noConversion"/>
  </si>
  <si>
    <t>상가</t>
    <phoneticPr fontId="2" type="noConversion"/>
  </si>
  <si>
    <t>노선명</t>
  </si>
  <si>
    <t>노선번호</t>
  </si>
  <si>
    <t>시도</t>
    <phoneticPr fontId="2" type="noConversion"/>
  </si>
  <si>
    <t>자구내입구 낚시가게 앞</t>
  </si>
  <si>
    <t>조수2리사무소</t>
  </si>
  <si>
    <t>신창성당 앞</t>
  </si>
  <si>
    <t>고산1리사무고 옆 육거리</t>
  </si>
  <si>
    <t>신흥동입구 정자</t>
  </si>
  <si>
    <t>낙천리사무소 앞</t>
  </si>
  <si>
    <t>한원리사무소 앞</t>
  </si>
  <si>
    <t>저지교회 앞</t>
  </si>
  <si>
    <t>판포상동 입구</t>
  </si>
  <si>
    <t>저지방림원 앞</t>
  </si>
  <si>
    <t>금능석재사 앞</t>
    <phoneticPr fontId="2" type="noConversion"/>
  </si>
  <si>
    <t>고림동 입구</t>
    <phoneticPr fontId="2" type="noConversion"/>
  </si>
  <si>
    <t>농공단지입구 
교차로</t>
    <phoneticPr fontId="2" type="noConversion"/>
  </si>
  <si>
    <t>명월초등학교 앞</t>
    <phoneticPr fontId="2" type="noConversion"/>
  </si>
  <si>
    <t>금악입구1,2</t>
    <phoneticPr fontId="2" type="noConversion"/>
  </si>
  <si>
    <t>한림향교</t>
    <phoneticPr fontId="2" type="noConversion"/>
  </si>
  <si>
    <t>문수동 진입로</t>
    <phoneticPr fontId="2" type="noConversion"/>
  </si>
  <si>
    <t>한림읍사무소 앞</t>
    <phoneticPr fontId="2" type="noConversion"/>
  </si>
  <si>
    <t>한림보건소 앞</t>
    <phoneticPr fontId="2" type="noConversion"/>
  </si>
  <si>
    <t>귀덕2리
새마을금고 맞은편</t>
    <phoneticPr fontId="2" type="noConversion"/>
  </si>
  <si>
    <t>귀덕3리
사무소 앞</t>
    <phoneticPr fontId="2" type="noConversion"/>
  </si>
  <si>
    <t>어음2리 분교</t>
  </si>
  <si>
    <t>귀덕3리 
게이트볼장 앞</t>
    <phoneticPr fontId="2" type="noConversion"/>
  </si>
  <si>
    <t>곽지초 후문</t>
  </si>
  <si>
    <t>귀덕1리 입구</t>
    <phoneticPr fontId="2" type="noConversion"/>
  </si>
  <si>
    <t>해안도로(동양콘도)</t>
    <phoneticPr fontId="2" type="noConversion"/>
  </si>
  <si>
    <t>애월리 600</t>
  </si>
  <si>
    <t>상가리 1133</t>
  </si>
  <si>
    <t>자운당사거리</t>
  </si>
  <si>
    <t>신엄리 2326-1</t>
  </si>
  <si>
    <t>신엄리 
2503-1</t>
    <phoneticPr fontId="2" type="noConversion"/>
  </si>
  <si>
    <t>구엄초 후문</t>
    <phoneticPr fontId="2" type="noConversion"/>
  </si>
  <si>
    <t>선교로 202 앞</t>
    <phoneticPr fontId="2" type="noConversion"/>
  </si>
  <si>
    <t>귀일주유소</t>
    <phoneticPr fontId="2" type="noConversion"/>
  </si>
  <si>
    <t>신조로 24 앞</t>
    <phoneticPr fontId="2" type="noConversion"/>
  </si>
  <si>
    <t>귀일중학교</t>
  </si>
  <si>
    <t>조함해안로 69</t>
    <phoneticPr fontId="2" type="noConversion"/>
  </si>
  <si>
    <t>광령3리
사무소</t>
    <phoneticPr fontId="2" type="noConversion"/>
  </si>
  <si>
    <t>신와로 92 앞</t>
    <phoneticPr fontId="2" type="noConversion"/>
  </si>
  <si>
    <t>함대로 25-1 앞</t>
    <phoneticPr fontId="2" type="noConversion"/>
  </si>
  <si>
    <t>함와로 65 앞</t>
    <phoneticPr fontId="2" type="noConversion"/>
  </si>
  <si>
    <t>동백로 15 앞</t>
    <phoneticPr fontId="2" type="noConversion"/>
  </si>
  <si>
    <t>북선로 330</t>
    <phoneticPr fontId="2" type="noConversion"/>
  </si>
  <si>
    <t>북흘로 9 앞</t>
    <phoneticPr fontId="2" type="noConversion"/>
  </si>
  <si>
    <t>김녕리 3313</t>
    <phoneticPr fontId="2" type="noConversion"/>
  </si>
  <si>
    <t>동복남4길 3</t>
  </si>
  <si>
    <t>구좌해안로 32</t>
  </si>
  <si>
    <t>용눈이오름로 8</t>
  </si>
  <si>
    <t>김송로 14</t>
  </si>
  <si>
    <t>송당리 1465-4번지</t>
  </si>
  <si>
    <t>하도13길 4</t>
  </si>
  <si>
    <t>월정리 1838번지</t>
  </si>
  <si>
    <t>해맞이해안로 2281</t>
  </si>
  <si>
    <t>월정리 990-1번지</t>
  </si>
  <si>
    <t>추자면</t>
    <phoneticPr fontId="2" type="noConversion"/>
  </si>
  <si>
    <t>추자교</t>
  </si>
  <si>
    <t>한동리 1139-13번지</t>
  </si>
  <si>
    <t>우도면</t>
    <phoneticPr fontId="2" type="noConversion"/>
  </si>
  <si>
    <t>하우목동~ 조일리</t>
    <phoneticPr fontId="2" type="noConversion"/>
  </si>
  <si>
    <t>충렬로 14</t>
  </si>
  <si>
    <t>천진항~ 우도봉</t>
    <phoneticPr fontId="2" type="noConversion"/>
  </si>
  <si>
    <t>문주란로 1</t>
  </si>
  <si>
    <t>세종로 53</t>
  </si>
  <si>
    <t>천진항 ~ 오봉리</t>
    <phoneticPr fontId="2" type="noConversion"/>
  </si>
  <si>
    <t>1123-01</t>
    <phoneticPr fontId="2" type="noConversion"/>
  </si>
  <si>
    <t>21신규</t>
    <phoneticPr fontId="2" type="noConversion"/>
  </si>
  <si>
    <t>1123-02</t>
    <phoneticPr fontId="2" type="noConversion"/>
  </si>
  <si>
    <t>1124-01</t>
    <phoneticPr fontId="2" type="noConversion"/>
  </si>
  <si>
    <t>상가</t>
    <phoneticPr fontId="2" type="noConversion"/>
  </si>
  <si>
    <t>송당</t>
    <phoneticPr fontId="2" type="noConversion"/>
  </si>
  <si>
    <t>구좌읍</t>
    <phoneticPr fontId="2" type="noConversion"/>
  </si>
  <si>
    <t>1132-22</t>
    <phoneticPr fontId="2" type="noConversion"/>
  </si>
  <si>
    <t>구엄</t>
    <phoneticPr fontId="2" type="noConversion"/>
  </si>
  <si>
    <t>삼양</t>
    <phoneticPr fontId="2" type="noConversion"/>
  </si>
  <si>
    <t>1132-23</t>
    <phoneticPr fontId="2" type="noConversion"/>
  </si>
  <si>
    <t>화북</t>
    <phoneticPr fontId="2" type="noConversion"/>
  </si>
  <si>
    <t>97-11</t>
    <phoneticPr fontId="2" type="noConversion"/>
  </si>
  <si>
    <t>송당리 1172-1번지</t>
    <phoneticPr fontId="2" type="noConversion"/>
  </si>
  <si>
    <t xml:space="preserve"> ○ 조사기간 : 2021. 10. 14.(목) 07:00 ~ 2021. 10. 15.(금) 07:00</t>
    <phoneticPr fontId="2" type="noConversion"/>
  </si>
  <si>
    <t>교통량</t>
    <phoneticPr fontId="2" type="noConversion"/>
  </si>
  <si>
    <t>제주시 시도 교통량 조사 인원편성</t>
    <phoneticPr fontId="2" type="noConversion"/>
  </si>
  <si>
    <t>읍면동</t>
    <phoneticPr fontId="2" type="noConversion"/>
  </si>
  <si>
    <t>지점수</t>
    <phoneticPr fontId="2" type="noConversion"/>
  </si>
  <si>
    <t>화북동</t>
    <phoneticPr fontId="2" type="noConversion"/>
  </si>
  <si>
    <t>99-03</t>
    <phoneticPr fontId="2" type="noConversion"/>
  </si>
  <si>
    <t>99-04</t>
    <phoneticPr fontId="2" type="noConversion"/>
  </si>
  <si>
    <t>산재보험료</t>
    <phoneticPr fontId="2" type="noConversion"/>
  </si>
  <si>
    <t>소득세</t>
    <phoneticPr fontId="2" type="noConversion"/>
  </si>
  <si>
    <t>지방소득세</t>
    <phoneticPr fontId="2" type="noConversion"/>
  </si>
  <si>
    <t>소득세의 10%</t>
    <phoneticPr fontId="2" type="noConversion"/>
  </si>
  <si>
    <t>(284200-150000)*0.06*0.45</t>
    <phoneticPr fontId="2" type="noConversion"/>
  </si>
  <si>
    <t>연번</t>
    <phoneticPr fontId="2" type="noConversion"/>
  </si>
  <si>
    <t>합계</t>
    <phoneticPr fontId="2" type="noConversion"/>
  </si>
  <si>
    <t>지방도,국지도</t>
    <phoneticPr fontId="2" type="noConversion"/>
  </si>
  <si>
    <t>◎조사일시 : 2021.10.14(목) 07:00~2021.10.15(금)07:00, 24시간</t>
    <phoneticPr fontId="2" type="noConversion"/>
  </si>
  <si>
    <t>장소
(읍면동)</t>
    <phoneticPr fontId="2" type="noConversion"/>
  </si>
  <si>
    <t>○ 조사기간 : 2021. 10. 14.(목) 07:00 ~ 2021. 10. 15.(금) 07:00</t>
    <phoneticPr fontId="2" type="noConversion"/>
  </si>
  <si>
    <t>광령리 
2084-1</t>
    <phoneticPr fontId="2" type="noConversion"/>
  </si>
  <si>
    <t>전년대비</t>
    <phoneticPr fontId="2" type="noConversion"/>
  </si>
  <si>
    <t>-</t>
    <phoneticPr fontId="2" type="noConversion"/>
  </si>
  <si>
    <t>21신규</t>
    <phoneticPr fontId="2" type="noConversion"/>
  </si>
  <si>
    <t>16년 미 조사</t>
    <phoneticPr fontId="2" type="noConversion"/>
  </si>
  <si>
    <t>16년 미조사</t>
    <phoneticPr fontId="2" type="noConversion"/>
  </si>
  <si>
    <t>21신규(지방도 승격)</t>
    <phoneticPr fontId="2" type="noConversion"/>
  </si>
  <si>
    <t>제주시 국지도 및 지방도 교통량 조사 결과</t>
    <phoneticPr fontId="2" type="noConversion"/>
  </si>
  <si>
    <r>
      <rPr>
        <b/>
        <sz val="12"/>
        <color rgb="FF0000FF"/>
        <rFont val="맑은 고딕"/>
        <family val="3"/>
        <charset val="129"/>
        <scheme val="minor"/>
      </rPr>
      <t>증</t>
    </r>
    <r>
      <rPr>
        <b/>
        <sz val="12"/>
        <rFont val="맑은 고딕"/>
        <family val="3"/>
        <charset val="129"/>
        <scheme val="minor"/>
      </rPr>
      <t>·</t>
    </r>
    <r>
      <rPr>
        <b/>
        <sz val="12"/>
        <color rgb="FFFF0000"/>
        <rFont val="맑은 고딕"/>
        <family val="3"/>
        <charset val="129"/>
        <scheme val="minor"/>
      </rPr>
      <t>△감</t>
    </r>
    <r>
      <rPr>
        <b/>
        <sz val="12"/>
        <rFont val="맑은 고딕"/>
        <family val="3"/>
        <charset val="129"/>
        <scheme val="minor"/>
      </rPr>
      <t>량(대)</t>
    </r>
    <phoneticPr fontId="2" type="noConversion"/>
  </si>
  <si>
    <r>
      <rPr>
        <b/>
        <sz val="12"/>
        <color rgb="FF0000FF"/>
        <rFont val="맑은 고딕"/>
        <family val="3"/>
        <charset val="129"/>
        <scheme val="minor"/>
      </rPr>
      <t>증</t>
    </r>
    <r>
      <rPr>
        <b/>
        <sz val="12"/>
        <rFont val="맑은 고딕"/>
        <family val="3"/>
        <charset val="129"/>
        <scheme val="minor"/>
      </rPr>
      <t>·</t>
    </r>
    <r>
      <rPr>
        <b/>
        <sz val="12"/>
        <color rgb="FFFF0000"/>
        <rFont val="맑은 고딕"/>
        <family val="3"/>
        <charset val="129"/>
        <scheme val="minor"/>
      </rPr>
      <t>△감</t>
    </r>
    <r>
      <rPr>
        <b/>
        <sz val="12"/>
        <rFont val="맑은 고딕"/>
        <family val="3"/>
        <charset val="129"/>
        <scheme val="minor"/>
      </rPr>
      <t>율(%)</t>
    </r>
    <phoneticPr fontId="2" type="noConversion"/>
  </si>
  <si>
    <t>국지도</t>
    <phoneticPr fontId="2" type="noConversion"/>
  </si>
  <si>
    <t>지방도</t>
    <phoneticPr fontId="2" type="noConversion"/>
  </si>
  <si>
    <t>지방도(구국도)</t>
    <phoneticPr fontId="2" type="noConversion"/>
  </si>
  <si>
    <t>번영로(97호선)</t>
    <phoneticPr fontId="2" type="noConversion"/>
  </si>
  <si>
    <t>남조로(99호선)</t>
    <phoneticPr fontId="2" type="noConversion"/>
  </si>
  <si>
    <t>비자림로(1112호선)</t>
    <phoneticPr fontId="2" type="noConversion"/>
  </si>
  <si>
    <t>한창로(1116호선)</t>
    <phoneticPr fontId="2" type="noConversion"/>
  </si>
  <si>
    <t>제1산록도로(1117호선)</t>
    <phoneticPr fontId="2" type="noConversion"/>
  </si>
  <si>
    <t>대한로(1120호선)</t>
    <phoneticPr fontId="2" type="noConversion"/>
  </si>
  <si>
    <t>제안로(1121호선)</t>
    <phoneticPr fontId="2" type="noConversion"/>
  </si>
  <si>
    <t>애원로(1123호선)</t>
    <phoneticPr fontId="2" type="noConversion"/>
  </si>
  <si>
    <t>금백조로(1124호선)</t>
    <phoneticPr fontId="2" type="noConversion"/>
  </si>
  <si>
    <t>5.16도로(1131호선)</t>
    <phoneticPr fontId="2" type="noConversion"/>
  </si>
  <si>
    <t>일주도로(1132호선)</t>
    <phoneticPr fontId="2" type="noConversion"/>
  </si>
  <si>
    <t>평화로(1135호선)</t>
    <phoneticPr fontId="2" type="noConversion"/>
  </si>
  <si>
    <t>중산간도로(1136호선)</t>
    <phoneticPr fontId="2" type="noConversion"/>
  </si>
  <si>
    <t>1100도로(1139호선)</t>
    <phoneticPr fontId="2" type="noConversion"/>
  </si>
  <si>
    <t>20년도 미조사, 19년도 적용</t>
    <phoneticPr fontId="2" type="noConversion"/>
  </si>
  <si>
    <t>하도리 3330-2번지</t>
    <phoneticPr fontId="2" type="noConversion"/>
  </si>
  <si>
    <t>선흘리 338-2</t>
    <phoneticPr fontId="2" type="noConversion"/>
  </si>
  <si>
    <t>2021교통량</t>
    <phoneticPr fontId="2" type="noConversion"/>
  </si>
  <si>
    <t>2020교통량</t>
    <phoneticPr fontId="2" type="noConversion"/>
  </si>
  <si>
    <t>노터치</t>
    <phoneticPr fontId="2" type="noConversion"/>
  </si>
  <si>
    <t>증감</t>
    <phoneticPr fontId="2" type="noConversion"/>
  </si>
  <si>
    <t>증감율</t>
    <phoneticPr fontId="2" type="noConversion"/>
  </si>
  <si>
    <t>노터치</t>
    <phoneticPr fontId="2" type="noConversion"/>
  </si>
  <si>
    <t>증감율</t>
    <phoneticPr fontId="2" type="noConversion"/>
  </si>
  <si>
    <t>2021교통량</t>
    <phoneticPr fontId="2" type="noConversion"/>
  </si>
  <si>
    <t>2020교통량</t>
    <phoneticPr fontId="2" type="noConversion"/>
  </si>
  <si>
    <t>애월읍(신규)</t>
    <phoneticPr fontId="2" type="noConversion"/>
  </si>
  <si>
    <t>삼양동(신규)</t>
    <phoneticPr fontId="2" type="noConversion"/>
  </si>
  <si>
    <t>화북동(신규)</t>
    <phoneticPr fontId="2" type="noConversion"/>
  </si>
  <si>
    <t>애월읍(신규)</t>
    <phoneticPr fontId="2" type="noConversion"/>
  </si>
  <si>
    <t>애월읍(신규)</t>
    <phoneticPr fontId="2" type="noConversion"/>
  </si>
  <si>
    <t>2021 제주시 교통량 조사 결과</t>
    <phoneticPr fontId="2" type="noConversion"/>
  </si>
  <si>
    <t>◎ 총괄표(신규노선 제외)</t>
    <phoneticPr fontId="2" type="noConversion"/>
  </si>
  <si>
    <t>지점수</t>
    <phoneticPr fontId="2" type="noConversion"/>
  </si>
  <si>
    <t>2021교통량</t>
    <phoneticPr fontId="2" type="noConversion"/>
  </si>
  <si>
    <t>삼양동(신규)</t>
    <phoneticPr fontId="2" type="noConversion"/>
  </si>
  <si>
    <t>비고</t>
    <phoneticPr fontId="2" type="noConversion"/>
  </si>
  <si>
    <t>비고</t>
    <phoneticPr fontId="2" type="noConversion"/>
  </si>
  <si>
    <t>연번</t>
    <phoneticPr fontId="2" type="noConversion"/>
  </si>
  <si>
    <t>노선명</t>
    <phoneticPr fontId="2" type="noConversion"/>
  </si>
  <si>
    <t>지점수</t>
    <phoneticPr fontId="2" type="noConversion"/>
  </si>
  <si>
    <t>증감</t>
    <phoneticPr fontId="2" type="noConversion"/>
  </si>
  <si>
    <t>증감율</t>
    <phoneticPr fontId="2" type="noConversion"/>
  </si>
  <si>
    <t>번영로(97호선)신규</t>
    <phoneticPr fontId="2" type="noConversion"/>
  </si>
  <si>
    <t>애원로(1123호선)신규</t>
    <phoneticPr fontId="2" type="noConversion"/>
  </si>
  <si>
    <t>일주도로(1132호선)신규</t>
    <phoneticPr fontId="2" type="noConversion"/>
  </si>
  <si>
    <t>◎ 국지도, 지방도 노선별 교통량 현황(21년도 신규 제외)</t>
    <phoneticPr fontId="2" type="noConversion"/>
  </si>
  <si>
    <t>◎ 21년도 신규노선 교통량 현황</t>
    <phoneticPr fontId="2" type="noConversion"/>
  </si>
  <si>
    <t>번영로(97호선)</t>
    <phoneticPr fontId="2" type="noConversion"/>
  </si>
  <si>
    <t>남조로(99호선)</t>
    <phoneticPr fontId="2" type="noConversion"/>
  </si>
  <si>
    <t>비자림로(1112호선)</t>
    <phoneticPr fontId="2" type="noConversion"/>
  </si>
  <si>
    <t>한창로(1116호선)</t>
    <phoneticPr fontId="2" type="noConversion"/>
  </si>
  <si>
    <t>제1산록도로(1117호선)</t>
    <phoneticPr fontId="2" type="noConversion"/>
  </si>
  <si>
    <t>대한로(1120호선)</t>
    <phoneticPr fontId="2" type="noConversion"/>
  </si>
  <si>
    <t>제안로(1121호선)</t>
    <phoneticPr fontId="2" type="noConversion"/>
  </si>
  <si>
    <t>5.16도로(1131호선)</t>
    <phoneticPr fontId="2" type="noConversion"/>
  </si>
  <si>
    <t>일주도로(1132호선)</t>
    <phoneticPr fontId="2" type="noConversion"/>
  </si>
  <si>
    <t>평화로(1135호선)</t>
    <phoneticPr fontId="2" type="noConversion"/>
  </si>
  <si>
    <t>중산간도로(1136호선)</t>
    <phoneticPr fontId="2" type="noConversion"/>
  </si>
  <si>
    <t>1100도로(1139호선)</t>
    <phoneticPr fontId="2" type="noConversion"/>
  </si>
  <si>
    <t>금백조로(1124호선)</t>
    <phoneticPr fontId="2" type="noConversion"/>
  </si>
  <si>
    <t>13개노선</t>
    <phoneticPr fontId="2" type="noConversion"/>
  </si>
  <si>
    <t>신규1</t>
    <phoneticPr fontId="2" type="noConversion"/>
  </si>
  <si>
    <t>신규3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</si>
</sst>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176" formatCode="0.0%"/>
    <numFmt numFmtId="177" formatCode="General&quot;개&quot;&quot;노&quot;&quot;선&quot;"/>
    <numFmt numFmtId="178" formatCode="General&quot;개&quot;&quot;지&quot;&quot;점&quot;"/>
    <numFmt numFmtId="179" formatCode="0_ "/>
    <numFmt numFmtId="180" formatCode="General&quot;개&quot;\ &quot;읍&quot;&quot;면&quot;&quot;동&quot;"/>
    <numFmt numFmtId="181" formatCode="General&quot;개&quot;\ &quot;노&quot;&quot;선&quot;"/>
    <numFmt numFmtId="182" formatCode="General&quot;개&quot;\ &quot;지&quot;&quot;점&quot;"/>
    <numFmt numFmtId="183" formatCode="General&quot;개&quot;\ &quot;도&quot;&quot;로&quot;"/>
    <numFmt numFmtId="184" formatCode="\△&quot;감&quot;_*\ #,##0_-;\-* #,##0_-;_-* &quot;-&quot;_-;_-@_-"/>
    <numFmt numFmtId="185" formatCode="&quot;△감&quot;_*\ #,##0_-;\-* #,##0_-;_-* &quot;-&quot;_-;_-@_-"/>
  </numFmts>
  <fonts count="40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HY그래픽"/>
      <family val="1"/>
      <charset val="129"/>
    </font>
    <font>
      <sz val="8"/>
      <name val="맑은 고딕"/>
      <family val="3"/>
      <charset val="129"/>
    </font>
    <font>
      <sz val="12"/>
      <color theme="1"/>
      <name val="HY견고딕"/>
      <family val="1"/>
      <charset val="129"/>
    </font>
    <font>
      <b/>
      <sz val="12"/>
      <color theme="1"/>
      <name val="HY그래픽"/>
      <family val="1"/>
      <charset val="129"/>
    </font>
    <font>
      <b/>
      <sz val="12"/>
      <name val="HY그래픽"/>
      <family val="1"/>
      <charset val="129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HY견고딕"/>
      <family val="1"/>
      <charset val="129"/>
    </font>
    <font>
      <sz val="9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4"/>
      <color theme="1"/>
      <name val="(한)문화방송"/>
      <family val="1"/>
      <charset val="129"/>
    </font>
    <font>
      <sz val="12"/>
      <color rgb="FF000000"/>
      <name val="HCI Poppy"/>
      <family val="2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0"/>
      <color rgb="FF000000"/>
      <name val="HCI Poppy"/>
      <family val="2"/>
    </font>
    <font>
      <sz val="20"/>
      <color theme="1"/>
      <name val="HY헤드라인M"/>
      <family val="1"/>
      <charset val="129"/>
    </font>
    <font>
      <sz val="36"/>
      <color theme="1"/>
      <name val="HY견고딕"/>
      <family val="1"/>
      <charset val="129"/>
    </font>
    <font>
      <sz val="12"/>
      <color rgb="FF0000FF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7" fillId="0" borderId="0" xfId="0" applyFont="1">
      <alignment vertical="center"/>
    </xf>
    <xf numFmtId="41" fontId="9" fillId="0" borderId="0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1" fontId="5" fillId="0" borderId="0" xfId="1" applyFont="1" applyFill="1" applyBorder="1" applyAlignment="1">
      <alignment horizontal="center" vertical="center" wrapText="1"/>
    </xf>
    <xf numFmtId="41" fontId="13" fillId="0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Border="1">
      <alignment vertical="center"/>
    </xf>
    <xf numFmtId="0" fontId="21" fillId="0" borderId="1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3" fontId="24" fillId="0" borderId="15" xfId="0" applyNumberFormat="1" applyFont="1" applyBorder="1" applyAlignment="1">
      <alignment horizontal="right" vertical="center" wrapText="1"/>
    </xf>
    <xf numFmtId="41" fontId="0" fillId="0" borderId="0" xfId="1" applyFont="1">
      <alignment vertical="center"/>
    </xf>
    <xf numFmtId="0" fontId="21" fillId="0" borderId="0" xfId="0" applyFont="1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179" fontId="21" fillId="0" borderId="26" xfId="0" applyNumberFormat="1" applyFont="1" applyBorder="1" applyAlignment="1">
      <alignment horizontal="center" vertical="center"/>
    </xf>
    <xf numFmtId="179" fontId="21" fillId="0" borderId="27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180" fontId="14" fillId="0" borderId="23" xfId="0" applyNumberFormat="1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shrinkToFit="1"/>
    </xf>
    <xf numFmtId="178" fontId="10" fillId="0" borderId="1" xfId="0" applyNumberFormat="1" applyFont="1" applyBorder="1" applyAlignment="1">
      <alignment horizontal="center" vertical="center" shrinkToFit="1"/>
    </xf>
    <xf numFmtId="9" fontId="11" fillId="0" borderId="4" xfId="2" applyFont="1" applyBorder="1" applyAlignment="1">
      <alignment vertical="center" shrinkToFit="1"/>
    </xf>
    <xf numFmtId="0" fontId="13" fillId="3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14" fillId="0" borderId="1" xfId="0" applyNumberFormat="1" applyFont="1" applyBorder="1" applyAlignment="1">
      <alignment horizontal="center" vertical="center" shrinkToFi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NumberFormat="1" applyFont="1" applyFill="1" applyBorder="1" applyAlignment="1">
      <alignment horizontal="center" vertical="center" wrapText="1"/>
    </xf>
    <xf numFmtId="181" fontId="4" fillId="0" borderId="42" xfId="0" applyNumberFormat="1" applyFont="1" applyFill="1" applyBorder="1" applyAlignment="1">
      <alignment horizontal="center" vertical="center" wrapText="1"/>
    </xf>
    <xf numFmtId="9" fontId="11" fillId="0" borderId="4" xfId="2" applyFont="1" applyBorder="1">
      <alignment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 wrapText="1"/>
    </xf>
    <xf numFmtId="179" fontId="21" fillId="0" borderId="26" xfId="0" applyNumberFormat="1" applyFont="1" applyFill="1" applyBorder="1" applyAlignment="1">
      <alignment horizontal="center" vertical="center"/>
    </xf>
    <xf numFmtId="0" fontId="24" fillId="0" borderId="44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183" fontId="10" fillId="0" borderId="42" xfId="0" applyNumberFormat="1" applyFont="1" applyBorder="1" applyAlignment="1">
      <alignment horizontal="center" vertical="center" shrinkToFit="1"/>
    </xf>
    <xf numFmtId="41" fontId="13" fillId="2" borderId="9" xfId="1" applyFont="1" applyFill="1" applyBorder="1" applyAlignment="1">
      <alignment horizontal="center" vertical="center" wrapText="1"/>
    </xf>
    <xf numFmtId="41" fontId="13" fillId="0" borderId="9" xfId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1" fontId="14" fillId="2" borderId="9" xfId="1" applyFont="1" applyFill="1" applyBorder="1" applyAlignment="1">
      <alignment horizontal="center" vertical="center" wrapText="1"/>
    </xf>
    <xf numFmtId="0" fontId="20" fillId="0" borderId="9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 wrapText="1"/>
    </xf>
    <xf numFmtId="0" fontId="18" fillId="0" borderId="9" xfId="0" applyNumberFormat="1" applyFont="1" applyFill="1" applyBorder="1" applyAlignment="1">
      <alignment horizontal="center" vertical="center" wrapText="1"/>
    </xf>
    <xf numFmtId="0" fontId="17" fillId="0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13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41" fontId="14" fillId="0" borderId="37" xfId="0" applyNumberFormat="1" applyFont="1" applyBorder="1" applyAlignment="1">
      <alignment horizontal="center" vertical="center" shrinkToFit="1"/>
    </xf>
    <xf numFmtId="41" fontId="10" fillId="0" borderId="1" xfId="0" applyNumberFormat="1" applyFont="1" applyFill="1" applyBorder="1" applyAlignment="1">
      <alignment horizontal="center" vertical="center" wrapText="1"/>
    </xf>
    <xf numFmtId="41" fontId="10" fillId="0" borderId="1" xfId="1" applyFont="1" applyFill="1" applyBorder="1" applyAlignment="1">
      <alignment horizontal="center" vertical="center" wrapText="1"/>
    </xf>
    <xf numFmtId="41" fontId="10" fillId="2" borderId="1" xfId="1" applyFont="1" applyFill="1" applyBorder="1" applyAlignment="1">
      <alignment horizontal="center" vertical="center" wrapText="1"/>
    </xf>
    <xf numFmtId="41" fontId="10" fillId="0" borderId="1" xfId="1" applyFont="1" applyFill="1" applyBorder="1" applyAlignment="1">
      <alignment horizontal="right" vertical="center" wrapText="1"/>
    </xf>
    <xf numFmtId="41" fontId="27" fillId="0" borderId="1" xfId="1" applyFont="1" applyFill="1" applyBorder="1" applyAlignment="1">
      <alignment horizontal="center" vertical="center" wrapText="1"/>
    </xf>
    <xf numFmtId="41" fontId="10" fillId="0" borderId="43" xfId="1" applyFont="1" applyFill="1" applyBorder="1" applyAlignment="1">
      <alignment horizontal="center" vertical="center" wrapText="1"/>
    </xf>
    <xf numFmtId="41" fontId="10" fillId="2" borderId="43" xfId="1" applyFont="1" applyFill="1" applyBorder="1" applyAlignment="1">
      <alignment horizontal="center" vertical="center" wrapText="1"/>
    </xf>
    <xf numFmtId="41" fontId="12" fillId="0" borderId="1" xfId="1" applyFont="1" applyFill="1" applyBorder="1" applyAlignment="1">
      <alignment horizontal="center" vertical="center" wrapText="1"/>
    </xf>
    <xf numFmtId="41" fontId="11" fillId="0" borderId="1" xfId="1" applyFont="1" applyFill="1" applyBorder="1" applyAlignment="1">
      <alignment horizontal="center" vertical="center" wrapText="1"/>
    </xf>
    <xf numFmtId="41" fontId="11" fillId="2" borderId="1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41" fontId="10" fillId="2" borderId="37" xfId="0" applyNumberFormat="1" applyFont="1" applyFill="1" applyBorder="1" applyAlignment="1">
      <alignment horizontal="center" vertical="center" wrapText="1"/>
    </xf>
    <xf numFmtId="41" fontId="10" fillId="2" borderId="37" xfId="1" applyFont="1" applyFill="1" applyBorder="1" applyAlignment="1">
      <alignment horizontal="center" vertical="center" wrapText="1"/>
    </xf>
    <xf numFmtId="41" fontId="11" fillId="0" borderId="37" xfId="1" applyFont="1" applyFill="1" applyBorder="1" applyAlignment="1">
      <alignment horizontal="center" vertical="center" wrapText="1"/>
    </xf>
    <xf numFmtId="41" fontId="27" fillId="2" borderId="37" xfId="1" applyFont="1" applyFill="1" applyBorder="1" applyAlignment="1">
      <alignment horizontal="center" vertical="center" wrapText="1"/>
    </xf>
    <xf numFmtId="41" fontId="10" fillId="0" borderId="37" xfId="1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41" fontId="14" fillId="0" borderId="51" xfId="0" applyNumberFormat="1" applyFont="1" applyBorder="1" applyAlignment="1">
      <alignment horizontal="center" vertical="center" shrinkToFit="1"/>
    </xf>
    <xf numFmtId="41" fontId="10" fillId="2" borderId="52" xfId="0" applyNumberFormat="1" applyFont="1" applyFill="1" applyBorder="1" applyAlignment="1">
      <alignment horizontal="center" vertical="center" wrapText="1"/>
    </xf>
    <xf numFmtId="41" fontId="10" fillId="2" borderId="53" xfId="0" applyNumberFormat="1" applyFont="1" applyFill="1" applyBorder="1" applyAlignment="1">
      <alignment horizontal="center" vertical="center" wrapText="1"/>
    </xf>
    <xf numFmtId="41" fontId="10" fillId="2" borderId="52" xfId="1" applyFont="1" applyFill="1" applyBorder="1" applyAlignment="1">
      <alignment horizontal="center" vertical="center" wrapText="1"/>
    </xf>
    <xf numFmtId="41" fontId="27" fillId="2" borderId="52" xfId="1" applyFont="1" applyFill="1" applyBorder="1" applyAlignment="1">
      <alignment horizontal="center" vertical="center" wrapText="1"/>
    </xf>
    <xf numFmtId="41" fontId="10" fillId="0" borderId="52" xfId="1" applyFont="1" applyFill="1" applyBorder="1" applyAlignment="1">
      <alignment horizontal="center" vertical="center" wrapText="1"/>
    </xf>
    <xf numFmtId="0" fontId="13" fillId="3" borderId="54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41" fontId="10" fillId="2" borderId="53" xfId="1" applyFont="1" applyFill="1" applyBorder="1" applyAlignment="1">
      <alignment horizontal="center" vertical="center" wrapText="1"/>
    </xf>
    <xf numFmtId="41" fontId="27" fillId="2" borderId="53" xfId="1" applyFont="1" applyFill="1" applyBorder="1" applyAlignment="1">
      <alignment horizontal="center" vertical="center" wrapText="1"/>
    </xf>
    <xf numFmtId="41" fontId="10" fillId="0" borderId="53" xfId="1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9" fontId="11" fillId="0" borderId="4" xfId="2" applyFont="1" applyFill="1" applyBorder="1" applyAlignment="1">
      <alignment vertical="center" shrinkToFit="1"/>
    </xf>
    <xf numFmtId="9" fontId="11" fillId="0" borderId="60" xfId="2" applyFont="1" applyBorder="1" applyAlignment="1">
      <alignment vertical="center" shrinkToFit="1"/>
    </xf>
    <xf numFmtId="9" fontId="31" fillId="0" borderId="4" xfId="2" applyFont="1" applyBorder="1" applyAlignment="1">
      <alignment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wrapText="1"/>
    </xf>
    <xf numFmtId="41" fontId="11" fillId="4" borderId="10" xfId="0" applyNumberFormat="1" applyFont="1" applyFill="1" applyBorder="1" applyAlignment="1">
      <alignment horizontal="center" vertical="center" wrapText="1"/>
    </xf>
    <xf numFmtId="41" fontId="11" fillId="4" borderId="10" xfId="1" applyFont="1" applyFill="1" applyBorder="1" applyAlignment="1">
      <alignment horizontal="center" vertical="center" wrapText="1"/>
    </xf>
    <xf numFmtId="17" fontId="10" fillId="0" borderId="9" xfId="0" quotePrefix="1" applyNumberFormat="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17" fontId="10" fillId="0" borderId="9" xfId="0" quotePrefix="1" applyNumberFormat="1" applyFont="1" applyFill="1" applyBorder="1" applyAlignment="1">
      <alignment horizontal="center" vertical="center"/>
    </xf>
    <xf numFmtId="0" fontId="10" fillId="0" borderId="9" xfId="0" quotePrefix="1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/>
    </xf>
    <xf numFmtId="41" fontId="11" fillId="4" borderId="56" xfId="1" applyFont="1" applyFill="1" applyBorder="1" applyAlignment="1">
      <alignment horizontal="center" vertical="center" wrapText="1"/>
    </xf>
    <xf numFmtId="0" fontId="33" fillId="3" borderId="2" xfId="0" applyNumberFormat="1" applyFont="1" applyFill="1" applyBorder="1" applyAlignment="1">
      <alignment horizontal="center" vertical="center" wrapText="1"/>
    </xf>
    <xf numFmtId="0" fontId="4" fillId="0" borderId="62" xfId="0" applyNumberFormat="1" applyFont="1" applyFill="1" applyBorder="1" applyAlignment="1">
      <alignment horizontal="center" vertical="center" wrapText="1"/>
    </xf>
    <xf numFmtId="41" fontId="13" fillId="2" borderId="43" xfId="1" applyFont="1" applyFill="1" applyBorder="1" applyAlignment="1">
      <alignment horizontal="center" vertical="center" wrapText="1"/>
    </xf>
    <xf numFmtId="9" fontId="11" fillId="0" borderId="60" xfId="2" applyFont="1" applyBorder="1">
      <alignment vertical="center"/>
    </xf>
    <xf numFmtId="9" fontId="11" fillId="0" borderId="0" xfId="2" applyFont="1" applyBorder="1">
      <alignment vertical="center"/>
    </xf>
    <xf numFmtId="9" fontId="11" fillId="0" borderId="38" xfId="2" applyFont="1" applyBorder="1" applyAlignment="1">
      <alignment vertical="center" shrinkToFit="1"/>
    </xf>
    <xf numFmtId="3" fontId="0" fillId="0" borderId="0" xfId="0" applyNumberFormat="1">
      <alignment vertical="center"/>
    </xf>
    <xf numFmtId="3" fontId="35" fillId="0" borderId="63" xfId="0" applyNumberFormat="1" applyFont="1" applyBorder="1" applyAlignment="1">
      <alignment horizontal="right" vertical="center" wrapText="1"/>
    </xf>
    <xf numFmtId="3" fontId="35" fillId="0" borderId="64" xfId="0" applyNumberFormat="1" applyFont="1" applyBorder="1" applyAlignment="1">
      <alignment horizontal="right" vertical="center" wrapText="1"/>
    </xf>
    <xf numFmtId="9" fontId="35" fillId="0" borderId="64" xfId="0" applyNumberFormat="1" applyFont="1" applyBorder="1" applyAlignment="1">
      <alignment horizontal="right" vertical="center" wrapText="1"/>
    </xf>
    <xf numFmtId="3" fontId="35" fillId="0" borderId="16" xfId="0" applyNumberFormat="1" applyFont="1" applyBorder="1" applyAlignment="1">
      <alignment horizontal="right" vertical="center" wrapText="1"/>
    </xf>
    <xf numFmtId="3" fontId="35" fillId="0" borderId="17" xfId="0" applyNumberFormat="1" applyFont="1" applyBorder="1" applyAlignment="1">
      <alignment horizontal="right" vertical="center" wrapText="1"/>
    </xf>
    <xf numFmtId="9" fontId="0" fillId="0" borderId="0" xfId="2" applyFont="1">
      <alignment vertical="center"/>
    </xf>
    <xf numFmtId="0" fontId="4" fillId="0" borderId="9" xfId="0" applyFont="1" applyFill="1" applyBorder="1" applyAlignment="1">
      <alignment horizontal="center" vertical="center" shrinkToFit="1"/>
    </xf>
    <xf numFmtId="0" fontId="4" fillId="0" borderId="43" xfId="0" applyFont="1" applyFill="1" applyBorder="1" applyAlignment="1">
      <alignment horizontal="center" vertical="center" shrinkToFit="1"/>
    </xf>
    <xf numFmtId="0" fontId="26" fillId="0" borderId="10" xfId="0" applyFont="1" applyFill="1" applyBorder="1" applyAlignment="1">
      <alignment horizontal="center" vertical="center" shrinkToFit="1"/>
    </xf>
    <xf numFmtId="0" fontId="11" fillId="0" borderId="5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 shrinkToFit="1"/>
    </xf>
    <xf numFmtId="0" fontId="20" fillId="0" borderId="10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horizontal="center" vertical="center" shrinkToFit="1"/>
    </xf>
    <xf numFmtId="0" fontId="20" fillId="0" borderId="43" xfId="0" applyFont="1" applyFill="1" applyBorder="1" applyAlignment="1">
      <alignment horizontal="center" vertical="center" shrinkToFit="1"/>
    </xf>
    <xf numFmtId="41" fontId="11" fillId="4" borderId="9" xfId="1" applyFont="1" applyFill="1" applyBorder="1" applyAlignment="1">
      <alignment horizontal="center" vertical="center" wrapText="1"/>
    </xf>
    <xf numFmtId="9" fontId="10" fillId="0" borderId="4" xfId="2" applyFont="1" applyBorder="1" applyAlignment="1">
      <alignment horizontal="center" vertical="center" shrinkToFit="1"/>
    </xf>
    <xf numFmtId="9" fontId="11" fillId="0" borderId="4" xfId="2" applyFont="1" applyBorder="1" applyAlignment="1">
      <alignment horizontal="center" vertical="center" shrinkToFit="1"/>
    </xf>
    <xf numFmtId="3" fontId="1" fillId="0" borderId="16" xfId="0" applyNumberFormat="1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9" fontId="35" fillId="0" borderId="0" xfId="0" applyNumberFormat="1" applyFont="1" applyFill="1" applyBorder="1" applyAlignment="1">
      <alignment horizontal="right" vertical="center" wrapText="1"/>
    </xf>
    <xf numFmtId="10" fontId="35" fillId="0" borderId="0" xfId="0" applyNumberFormat="1" applyFont="1" applyFill="1" applyBorder="1" applyAlignment="1">
      <alignment horizontal="right" vertical="center" wrapText="1"/>
    </xf>
    <xf numFmtId="0" fontId="4" fillId="0" borderId="43" xfId="0" applyNumberFormat="1" applyFont="1" applyFill="1" applyBorder="1" applyAlignment="1">
      <alignment horizontal="center" vertical="center"/>
    </xf>
    <xf numFmtId="0" fontId="4" fillId="4" borderId="56" xfId="0" applyNumberFormat="1" applyFont="1" applyFill="1" applyBorder="1" applyAlignment="1">
      <alignment horizontal="center" vertical="center"/>
    </xf>
    <xf numFmtId="0" fontId="17" fillId="0" borderId="43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41" fontId="22" fillId="0" borderId="20" xfId="1" applyFont="1" applyBorder="1" applyAlignment="1">
      <alignment horizontal="center" vertical="center"/>
    </xf>
    <xf numFmtId="9" fontId="21" fillId="0" borderId="20" xfId="2" applyFont="1" applyBorder="1" applyAlignment="1">
      <alignment horizontal="center" vertical="center"/>
    </xf>
    <xf numFmtId="9" fontId="21" fillId="0" borderId="23" xfId="2" applyFont="1" applyBorder="1" applyAlignment="1">
      <alignment horizontal="center" vertical="center"/>
    </xf>
    <xf numFmtId="41" fontId="22" fillId="0" borderId="26" xfId="1" applyFont="1" applyBorder="1" applyAlignment="1">
      <alignment horizontal="center" vertical="center"/>
    </xf>
    <xf numFmtId="41" fontId="22" fillId="0" borderId="26" xfId="1" applyFont="1" applyFill="1" applyBorder="1" applyAlignment="1">
      <alignment horizontal="center" vertical="center"/>
    </xf>
    <xf numFmtId="41" fontId="21" fillId="0" borderId="28" xfId="1" applyFont="1" applyBorder="1" applyAlignment="1">
      <alignment horizontal="center" vertical="center"/>
    </xf>
    <xf numFmtId="0" fontId="25" fillId="0" borderId="0" xfId="0" applyFont="1" applyBorder="1" applyAlignment="1">
      <alignment vertical="top"/>
    </xf>
    <xf numFmtId="41" fontId="22" fillId="0" borderId="27" xfId="1" applyFont="1" applyBorder="1" applyAlignment="1">
      <alignment horizontal="center" vertical="center"/>
    </xf>
    <xf numFmtId="41" fontId="22" fillId="0" borderId="24" xfId="1" applyFont="1" applyBorder="1" applyAlignment="1">
      <alignment horizontal="center" vertical="center"/>
    </xf>
    <xf numFmtId="41" fontId="22" fillId="0" borderId="27" xfId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5" fillId="0" borderId="4" xfId="0" applyFont="1" applyBorder="1" applyAlignment="1">
      <alignment vertical="top"/>
    </xf>
    <xf numFmtId="0" fontId="21" fillId="0" borderId="6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5" fillId="0" borderId="60" xfId="0" applyFont="1" applyBorder="1" applyAlignment="1">
      <alignment vertical="top"/>
    </xf>
    <xf numFmtId="0" fontId="21" fillId="0" borderId="6" xfId="0" applyFont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0" fontId="25" fillId="0" borderId="39" xfId="0" applyFont="1" applyBorder="1" applyAlignment="1">
      <alignment vertical="top"/>
    </xf>
    <xf numFmtId="0" fontId="25" fillId="0" borderId="1" xfId="0" applyFont="1" applyBorder="1" applyAlignment="1">
      <alignment horizontal="center" vertical="top"/>
    </xf>
    <xf numFmtId="0" fontId="25" fillId="0" borderId="43" xfId="0" applyFont="1" applyBorder="1" applyAlignment="1">
      <alignment horizontal="center" vertical="top"/>
    </xf>
    <xf numFmtId="0" fontId="21" fillId="0" borderId="8" xfId="0" applyFont="1" applyBorder="1" applyAlignment="1">
      <alignment horizontal="center" vertical="top"/>
    </xf>
    <xf numFmtId="41" fontId="25" fillId="0" borderId="1" xfId="1" applyFont="1" applyBorder="1" applyAlignment="1">
      <alignment horizontal="center" vertical="top"/>
    </xf>
    <xf numFmtId="41" fontId="25" fillId="0" borderId="43" xfId="1" applyFont="1" applyBorder="1" applyAlignment="1">
      <alignment horizontal="center" vertical="top"/>
    </xf>
    <xf numFmtId="41" fontId="21" fillId="0" borderId="8" xfId="1" applyFont="1" applyBorder="1" applyAlignment="1">
      <alignment horizontal="center" vertical="top"/>
    </xf>
    <xf numFmtId="0" fontId="21" fillId="3" borderId="72" xfId="0" applyFont="1" applyFill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41" fontId="25" fillId="0" borderId="1" xfId="1" applyFont="1" applyBorder="1" applyAlignment="1">
      <alignment horizontal="center" vertical="center"/>
    </xf>
    <xf numFmtId="41" fontId="25" fillId="0" borderId="43" xfId="1" applyFont="1" applyBorder="1" applyAlignment="1">
      <alignment horizontal="center" vertical="center"/>
    </xf>
    <xf numFmtId="9" fontId="25" fillId="0" borderId="43" xfId="2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21" fillId="0" borderId="74" xfId="1" applyFont="1" applyBorder="1" applyAlignment="1">
      <alignment horizontal="center" vertical="center"/>
    </xf>
    <xf numFmtId="41" fontId="21" fillId="0" borderId="75" xfId="1" applyFont="1" applyBorder="1" applyAlignment="1">
      <alignment horizontal="center" vertical="center"/>
    </xf>
    <xf numFmtId="9" fontId="21" fillId="0" borderId="24" xfId="2" applyFont="1" applyBorder="1" applyAlignment="1">
      <alignment horizontal="center" vertical="center"/>
    </xf>
    <xf numFmtId="41" fontId="22" fillId="0" borderId="74" xfId="1" applyFont="1" applyBorder="1" applyAlignment="1">
      <alignment horizontal="center" vertical="center"/>
    </xf>
    <xf numFmtId="41" fontId="22" fillId="0" borderId="75" xfId="1" applyFont="1" applyBorder="1" applyAlignment="1">
      <alignment horizontal="center" vertical="center"/>
    </xf>
    <xf numFmtId="41" fontId="22" fillId="0" borderId="74" xfId="1" applyFont="1" applyFill="1" applyBorder="1" applyAlignment="1">
      <alignment horizontal="center" vertical="center"/>
    </xf>
    <xf numFmtId="179" fontId="22" fillId="0" borderId="74" xfId="0" applyNumberFormat="1" applyFont="1" applyFill="1" applyBorder="1" applyAlignment="1">
      <alignment horizontal="center" vertical="center"/>
    </xf>
    <xf numFmtId="41" fontId="22" fillId="0" borderId="75" xfId="1" applyFont="1" applyFill="1" applyBorder="1" applyAlignment="1">
      <alignment horizontal="center" vertical="center"/>
    </xf>
    <xf numFmtId="179" fontId="22" fillId="0" borderId="75" xfId="0" applyNumberFormat="1" applyFont="1" applyFill="1" applyBorder="1" applyAlignment="1">
      <alignment horizontal="center" vertical="center"/>
    </xf>
    <xf numFmtId="41" fontId="21" fillId="0" borderId="76" xfId="1" applyFont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9" fontId="22" fillId="0" borderId="20" xfId="2" applyFont="1" applyFill="1" applyBorder="1" applyAlignment="1">
      <alignment horizontal="center" vertical="center"/>
    </xf>
    <xf numFmtId="9" fontId="22" fillId="0" borderId="24" xfId="2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41" fontId="21" fillId="0" borderId="8" xfId="0" applyNumberFormat="1" applyFont="1" applyBorder="1" applyAlignment="1">
      <alignment horizontal="center" vertical="center"/>
    </xf>
    <xf numFmtId="9" fontId="21" fillId="0" borderId="8" xfId="2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3" fontId="24" fillId="0" borderId="83" xfId="0" applyNumberFormat="1" applyFont="1" applyBorder="1" applyAlignment="1">
      <alignment horizontal="center" vertical="center" wrapText="1"/>
    </xf>
    <xf numFmtId="3" fontId="24" fillId="0" borderId="84" xfId="0" applyNumberFormat="1" applyFont="1" applyBorder="1" applyAlignment="1">
      <alignment horizontal="center" vertical="center" wrapText="1"/>
    </xf>
    <xf numFmtId="3" fontId="24" fillId="0" borderId="83" xfId="0" applyNumberFormat="1" applyFont="1" applyBorder="1" applyAlignment="1">
      <alignment horizontal="right" vertical="center" wrapText="1"/>
    </xf>
    <xf numFmtId="3" fontId="24" fillId="0" borderId="84" xfId="0" applyNumberFormat="1" applyFont="1" applyBorder="1" applyAlignment="1">
      <alignment horizontal="right" vertical="center" wrapText="1"/>
    </xf>
    <xf numFmtId="3" fontId="24" fillId="0" borderId="16" xfId="0" applyNumberFormat="1" applyFont="1" applyBorder="1" applyAlignment="1">
      <alignment horizontal="right" vertical="center" wrapText="1"/>
    </xf>
    <xf numFmtId="3" fontId="24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right" vertical="center" wrapText="1"/>
    </xf>
    <xf numFmtId="41" fontId="21" fillId="0" borderId="42" xfId="1" applyFont="1" applyBorder="1" applyAlignment="1">
      <alignment horizontal="center" vertical="center"/>
    </xf>
    <xf numFmtId="41" fontId="21" fillId="0" borderId="1" xfId="1" applyFont="1" applyBorder="1" applyAlignment="1">
      <alignment horizontal="center" vertical="center" shrinkToFit="1"/>
    </xf>
    <xf numFmtId="41" fontId="21" fillId="0" borderId="62" xfId="1" applyFont="1" applyBorder="1" applyAlignment="1">
      <alignment horizontal="center" vertical="center"/>
    </xf>
    <xf numFmtId="41" fontId="21" fillId="0" borderId="43" xfId="1" applyFont="1" applyBorder="1" applyAlignment="1">
      <alignment horizontal="center" vertical="center" shrinkToFit="1"/>
    </xf>
    <xf numFmtId="41" fontId="13" fillId="0" borderId="50" xfId="0" applyNumberFormat="1" applyFont="1" applyBorder="1" applyAlignment="1">
      <alignment horizontal="center" vertical="center" shrinkToFit="1"/>
    </xf>
    <xf numFmtId="0" fontId="10" fillId="0" borderId="0" xfId="0" applyFont="1">
      <alignment vertical="center"/>
    </xf>
    <xf numFmtId="41" fontId="10" fillId="2" borderId="48" xfId="1" applyFont="1" applyFill="1" applyBorder="1" applyAlignment="1">
      <alignment horizontal="center" vertical="center" wrapText="1"/>
    </xf>
    <xf numFmtId="41" fontId="10" fillId="2" borderId="57" xfId="1" applyFont="1" applyFill="1" applyBorder="1" applyAlignment="1">
      <alignment horizontal="center" vertical="center" wrapText="1"/>
    </xf>
    <xf numFmtId="41" fontId="10" fillId="2" borderId="58" xfId="1" applyFont="1" applyFill="1" applyBorder="1" applyAlignment="1">
      <alignment horizontal="center" vertical="center" wrapText="1"/>
    </xf>
    <xf numFmtId="41" fontId="28" fillId="0" borderId="37" xfId="1" applyFont="1" applyFill="1" applyBorder="1" applyAlignment="1">
      <alignment horizontal="center" vertical="center" wrapText="1"/>
    </xf>
    <xf numFmtId="41" fontId="29" fillId="0" borderId="37" xfId="1" applyFont="1" applyFill="1" applyBorder="1" applyAlignment="1">
      <alignment horizontal="center" vertical="center" wrapText="1"/>
    </xf>
    <xf numFmtId="41" fontId="29" fillId="0" borderId="48" xfId="1" applyFont="1" applyFill="1" applyBorder="1" applyAlignment="1">
      <alignment horizontal="center" vertical="center" wrapText="1"/>
    </xf>
    <xf numFmtId="9" fontId="29" fillId="0" borderId="37" xfId="2" applyFont="1" applyFill="1" applyBorder="1" applyAlignment="1">
      <alignment horizontal="center" vertical="center" wrapText="1"/>
    </xf>
    <xf numFmtId="9" fontId="29" fillId="0" borderId="48" xfId="2" applyFont="1" applyFill="1" applyBorder="1" applyAlignment="1">
      <alignment horizontal="center" vertical="center" wrapText="1"/>
    </xf>
    <xf numFmtId="9" fontId="28" fillId="0" borderId="37" xfId="2" applyFont="1" applyFill="1" applyBorder="1" applyAlignment="1">
      <alignment horizontal="center" vertical="center" wrapText="1"/>
    </xf>
    <xf numFmtId="41" fontId="29" fillId="0" borderId="61" xfId="0" applyNumberFormat="1" applyFont="1" applyBorder="1" applyAlignment="1">
      <alignment horizontal="center" vertical="center" shrinkToFit="1"/>
    </xf>
    <xf numFmtId="9" fontId="38" fillId="2" borderId="33" xfId="2" applyFont="1" applyFill="1" applyBorder="1" applyAlignment="1">
      <alignment horizontal="center" vertical="center" wrapText="1"/>
    </xf>
    <xf numFmtId="41" fontId="38" fillId="2" borderId="34" xfId="0" applyNumberFormat="1" applyFont="1" applyFill="1" applyBorder="1" applyAlignment="1">
      <alignment horizontal="center" vertical="center" wrapText="1"/>
    </xf>
    <xf numFmtId="184" fontId="39" fillId="2" borderId="34" xfId="0" applyNumberFormat="1" applyFont="1" applyFill="1" applyBorder="1" applyAlignment="1">
      <alignment horizontal="center" vertical="center" wrapText="1"/>
    </xf>
    <xf numFmtId="9" fontId="39" fillId="2" borderId="33" xfId="2" applyFont="1" applyFill="1" applyBorder="1" applyAlignment="1">
      <alignment horizontal="center" vertical="center" wrapText="1"/>
    </xf>
    <xf numFmtId="185" fontId="39" fillId="2" borderId="34" xfId="0" applyNumberFormat="1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/>
    </xf>
    <xf numFmtId="0" fontId="10" fillId="0" borderId="43" xfId="0" applyNumberFormat="1" applyFont="1" applyFill="1" applyBorder="1" applyAlignment="1">
      <alignment horizontal="center" vertical="center" wrapText="1"/>
    </xf>
    <xf numFmtId="184" fontId="39" fillId="2" borderId="59" xfId="0" applyNumberFormat="1" applyFont="1" applyFill="1" applyBorder="1" applyAlignment="1">
      <alignment horizontal="center" vertical="center" wrapText="1"/>
    </xf>
    <xf numFmtId="9" fontId="10" fillId="0" borderId="38" xfId="2" applyFont="1" applyBorder="1" applyAlignment="1">
      <alignment horizontal="center" vertical="center" shrinkToFit="1"/>
    </xf>
    <xf numFmtId="0" fontId="21" fillId="3" borderId="2" xfId="0" applyFont="1" applyFill="1" applyBorder="1" applyAlignment="1">
      <alignment horizontal="center" vertical="center"/>
    </xf>
    <xf numFmtId="0" fontId="21" fillId="3" borderId="41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1" fillId="3" borderId="70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/>
    </xf>
    <xf numFmtId="0" fontId="21" fillId="3" borderId="71" xfId="0" applyFont="1" applyFill="1" applyBorder="1" applyAlignment="1">
      <alignment horizontal="center" vertical="center"/>
    </xf>
    <xf numFmtId="0" fontId="21" fillId="3" borderId="72" xfId="0" applyFont="1" applyFill="1" applyBorder="1" applyAlignment="1">
      <alignment horizontal="center" vertical="center"/>
    </xf>
    <xf numFmtId="0" fontId="25" fillId="3" borderId="41" xfId="0" applyFont="1" applyFill="1" applyBorder="1" applyAlignment="1">
      <alignment horizontal="center" vertical="center"/>
    </xf>
    <xf numFmtId="0" fontId="25" fillId="3" borderId="73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9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 shrinkToFit="1"/>
    </xf>
    <xf numFmtId="0" fontId="4" fillId="0" borderId="67" xfId="0" applyFont="1" applyFill="1" applyBorder="1" applyAlignment="1">
      <alignment horizontal="center" vertical="center" shrinkToFit="1"/>
    </xf>
    <xf numFmtId="0" fontId="4" fillId="0" borderId="66" xfId="0" applyFont="1" applyFill="1" applyBorder="1" applyAlignment="1">
      <alignment horizontal="center" vertical="center" shrinkToFit="1"/>
    </xf>
    <xf numFmtId="0" fontId="26" fillId="0" borderId="66" xfId="0" applyFont="1" applyFill="1" applyBorder="1" applyAlignment="1">
      <alignment horizontal="center" vertical="center" shrinkToFit="1"/>
    </xf>
    <xf numFmtId="0" fontId="26" fillId="0" borderId="67" xfId="0" applyFont="1" applyFill="1" applyBorder="1" applyAlignment="1">
      <alignment horizontal="center" vertical="center" shrinkToFit="1"/>
    </xf>
    <xf numFmtId="0" fontId="12" fillId="0" borderId="65" xfId="0" applyFont="1" applyFill="1" applyBorder="1" applyAlignment="1">
      <alignment horizontal="center" vertical="center" shrinkToFit="1"/>
    </xf>
    <xf numFmtId="0" fontId="12" fillId="0" borderId="66" xfId="0" applyFont="1" applyFill="1" applyBorder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32" fillId="3" borderId="40" xfId="0" applyNumberFormat="1" applyFont="1" applyFill="1" applyBorder="1" applyAlignment="1">
      <alignment horizontal="center" vertical="center" wrapText="1"/>
    </xf>
    <xf numFmtId="0" fontId="32" fillId="3" borderId="42" xfId="0" applyNumberFormat="1" applyFont="1" applyFill="1" applyBorder="1" applyAlignment="1">
      <alignment horizontal="center" vertical="center" wrapText="1"/>
    </xf>
    <xf numFmtId="0" fontId="33" fillId="3" borderId="2" xfId="0" applyNumberFormat="1" applyFont="1" applyFill="1" applyBorder="1" applyAlignment="1">
      <alignment horizontal="center" vertical="center" wrapText="1"/>
    </xf>
    <xf numFmtId="0" fontId="33" fillId="3" borderId="1" xfId="0" applyNumberFormat="1" applyFont="1" applyFill="1" applyBorder="1" applyAlignment="1">
      <alignment horizontal="center" vertical="center" wrapText="1"/>
    </xf>
    <xf numFmtId="0" fontId="34" fillId="3" borderId="2" xfId="0" applyNumberFormat="1" applyFont="1" applyFill="1" applyBorder="1" applyAlignment="1">
      <alignment horizontal="center" vertical="center" wrapText="1"/>
    </xf>
    <xf numFmtId="0" fontId="34" fillId="3" borderId="1" xfId="0" applyNumberFormat="1" applyFont="1" applyFill="1" applyBorder="1" applyAlignment="1">
      <alignment horizontal="center" vertical="center" wrapText="1"/>
    </xf>
    <xf numFmtId="176" fontId="13" fillId="3" borderId="41" xfId="0" applyNumberFormat="1" applyFont="1" applyFill="1" applyBorder="1" applyAlignment="1">
      <alignment horizontal="center" vertical="center" wrapText="1"/>
    </xf>
    <xf numFmtId="176" fontId="13" fillId="3" borderId="4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view="pageBreakPreview" zoomScale="55" zoomScaleNormal="100" zoomScaleSheetLayoutView="55" workbookViewId="0">
      <selection activeCell="J59" sqref="J59"/>
    </sheetView>
  </sheetViews>
  <sheetFormatPr defaultRowHeight="16.5"/>
  <cols>
    <col min="3" max="3" width="16.125" bestFit="1" customWidth="1"/>
    <col min="4" max="4" width="10.25" customWidth="1"/>
    <col min="5" max="8" width="12.75" customWidth="1"/>
    <col min="9" max="9" width="16.5" customWidth="1"/>
    <col min="10" max="13" width="12.75" customWidth="1"/>
    <col min="14" max="14" width="10.25" customWidth="1"/>
    <col min="15" max="15" width="14.125" customWidth="1"/>
    <col min="16" max="18" width="12.75" customWidth="1"/>
    <col min="19" max="19" width="10.625" customWidth="1"/>
  </cols>
  <sheetData>
    <row r="1" spans="2:19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2:19" s="16" customFormat="1" ht="43.5" customHeight="1">
      <c r="B2" s="260" t="s">
        <v>231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2:19" s="16" customFormat="1" ht="2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2:19" s="16" customFormat="1" ht="22.5" customHeight="1">
      <c r="B4" s="16" t="s">
        <v>184</v>
      </c>
    </row>
    <row r="5" spans="2:19" s="16" customFormat="1" ht="22.5" customHeight="1"/>
    <row r="6" spans="2:19" s="16" customFormat="1" ht="36" customHeight="1" thickBot="1">
      <c r="B6" s="173" t="s">
        <v>232</v>
      </c>
      <c r="K6" s="229"/>
    </row>
    <row r="7" spans="2:19" s="16" customFormat="1" ht="24.75" customHeight="1">
      <c r="B7" s="261" t="s">
        <v>181</v>
      </c>
      <c r="C7" s="263" t="s">
        <v>171</v>
      </c>
      <c r="D7" s="265" t="s">
        <v>182</v>
      </c>
      <c r="E7" s="253"/>
      <c r="F7" s="253"/>
      <c r="G7" s="253"/>
      <c r="H7" s="266"/>
      <c r="I7" s="252" t="s">
        <v>183</v>
      </c>
      <c r="J7" s="253"/>
      <c r="K7" s="253"/>
      <c r="L7" s="253"/>
      <c r="M7" s="254"/>
      <c r="N7" s="252" t="s">
        <v>89</v>
      </c>
      <c r="O7" s="253"/>
      <c r="P7" s="253"/>
      <c r="Q7" s="253"/>
      <c r="R7" s="254"/>
      <c r="S7" s="267" t="s">
        <v>236</v>
      </c>
    </row>
    <row r="8" spans="2:19" s="16" customFormat="1" ht="24.75" customHeight="1" thickBot="1">
      <c r="B8" s="262"/>
      <c r="C8" s="264"/>
      <c r="D8" s="30" t="s">
        <v>172</v>
      </c>
      <c r="E8" s="207" t="s">
        <v>218</v>
      </c>
      <c r="F8" s="207" t="s">
        <v>217</v>
      </c>
      <c r="G8" s="207" t="s">
        <v>220</v>
      </c>
      <c r="H8" s="31" t="s">
        <v>221</v>
      </c>
      <c r="I8" s="30" t="s">
        <v>172</v>
      </c>
      <c r="J8" s="207" t="s">
        <v>218</v>
      </c>
      <c r="K8" s="207" t="s">
        <v>217</v>
      </c>
      <c r="L8" s="207" t="s">
        <v>220</v>
      </c>
      <c r="M8" s="31" t="s">
        <v>221</v>
      </c>
      <c r="N8" s="30" t="s">
        <v>172</v>
      </c>
      <c r="O8" s="207" t="s">
        <v>225</v>
      </c>
      <c r="P8" s="207" t="s">
        <v>224</v>
      </c>
      <c r="Q8" s="207" t="s">
        <v>220</v>
      </c>
      <c r="R8" s="31" t="s">
        <v>223</v>
      </c>
      <c r="S8" s="268"/>
    </row>
    <row r="9" spans="2:19" s="26" customFormat="1" ht="24.75" customHeight="1" thickTop="1">
      <c r="B9" s="18" t="s">
        <v>182</v>
      </c>
      <c r="C9" s="37">
        <f>SUBTOTAL(3,C10:C22)</f>
        <v>13</v>
      </c>
      <c r="D9" s="29">
        <f>SUM(D10:D22)</f>
        <v>108</v>
      </c>
      <c r="E9" s="206">
        <f>SUM(E10:E22)</f>
        <v>714692</v>
      </c>
      <c r="F9" s="206">
        <f t="shared" ref="F9:G9" si="0">SUM(F10:F22)</f>
        <v>741516</v>
      </c>
      <c r="G9" s="206">
        <f t="shared" si="0"/>
        <v>26824</v>
      </c>
      <c r="H9" s="165">
        <f>G9/E9</f>
        <v>3.7532251655258489E-2</v>
      </c>
      <c r="I9" s="168">
        <f>SUM(I10:I22)</f>
        <v>40</v>
      </c>
      <c r="J9" s="206">
        <f>SUM(J10:J22)</f>
        <v>583108</v>
      </c>
      <c r="K9" s="206">
        <f>SUM(K10:K22)</f>
        <v>606619</v>
      </c>
      <c r="L9" s="206">
        <f>K9-J9</f>
        <v>23511</v>
      </c>
      <c r="M9" s="165">
        <f>L9/J9</f>
        <v>4.0320146525172011E-2</v>
      </c>
      <c r="N9" s="29">
        <f>SUM(N10:N18)</f>
        <v>68</v>
      </c>
      <c r="O9" s="206">
        <f>SUM(O10:O18)</f>
        <v>131584</v>
      </c>
      <c r="P9" s="206">
        <f>SUM(P10:P18)</f>
        <v>134897</v>
      </c>
      <c r="Q9" s="206">
        <f>P9-O9</f>
        <v>3313</v>
      </c>
      <c r="R9" s="165">
        <f>Q9/O9</f>
        <v>2.5177833171206226E-2</v>
      </c>
      <c r="S9" s="208"/>
    </row>
    <row r="10" spans="2:19" s="16" customFormat="1" ht="24.75" customHeight="1">
      <c r="B10" s="27">
        <v>1</v>
      </c>
      <c r="C10" s="28" t="s">
        <v>71</v>
      </c>
      <c r="D10" s="32">
        <f>I10+N10</f>
        <v>18</v>
      </c>
      <c r="E10" s="197">
        <f>J10+O10</f>
        <v>67346</v>
      </c>
      <c r="F10" s="197">
        <f>K10+P10</f>
        <v>71122</v>
      </c>
      <c r="G10" s="197">
        <f>F10-E10</f>
        <v>3776</v>
      </c>
      <c r="H10" s="164">
        <f t="shared" ref="H10:H22" si="1">G10/E10</f>
        <v>5.6068660351023078E-2</v>
      </c>
      <c r="I10" s="166">
        <f>SUMIF('국지도 및 지방도'!F:F,C10,'국지도 및 지방도'!P:P)</f>
        <v>5</v>
      </c>
      <c r="J10" s="200">
        <f>SUMIF('국지도 및 지방도'!F:F,C10,'국지도 및 지방도'!K:K)</f>
        <v>32616</v>
      </c>
      <c r="K10" s="200">
        <f>SUMIF('국지도 및 지방도'!F:F,C10,'국지도 및 지방도'!L:L)</f>
        <v>36087</v>
      </c>
      <c r="L10" s="200">
        <f>K10-J10</f>
        <v>3471</v>
      </c>
      <c r="M10" s="163">
        <f>L10/J10</f>
        <v>0.10642016188373804</v>
      </c>
      <c r="N10" s="167">
        <f>SUMIF(시도!C:C,C10,시도!N:N)</f>
        <v>13</v>
      </c>
      <c r="O10" s="202">
        <f>SUMIF(시도!C:C,C10,시도!I:I)</f>
        <v>34730</v>
      </c>
      <c r="P10" s="202">
        <f>SUMIF(시도!C:C,C10,시도!J:J)</f>
        <v>35035</v>
      </c>
      <c r="Q10" s="202">
        <f>P10-O10</f>
        <v>305</v>
      </c>
      <c r="R10" s="211">
        <f>Q10/O10</f>
        <v>8.7820328246472797E-3</v>
      </c>
      <c r="S10" s="209"/>
    </row>
    <row r="11" spans="2:19" s="16" customFormat="1" ht="24.75" customHeight="1">
      <c r="B11" s="27">
        <v>2</v>
      </c>
      <c r="C11" s="28" t="s">
        <v>72</v>
      </c>
      <c r="D11" s="32">
        <f t="shared" ref="D11:D22" si="2">I11+N11</f>
        <v>19</v>
      </c>
      <c r="E11" s="197">
        <f t="shared" ref="E11:E22" si="3">J11+O11</f>
        <v>169933</v>
      </c>
      <c r="F11" s="197">
        <f t="shared" ref="F11:F22" si="4">K11+P11</f>
        <v>174918</v>
      </c>
      <c r="G11" s="197">
        <f t="shared" ref="G11:G22" si="5">F11-E11</f>
        <v>4985</v>
      </c>
      <c r="H11" s="164">
        <f t="shared" si="1"/>
        <v>2.9335090888762041E-2</v>
      </c>
      <c r="I11" s="166">
        <f>SUMIF('국지도 및 지방도'!F:F,C11,'국지도 및 지방도'!P:P)</f>
        <v>6</v>
      </c>
      <c r="J11" s="200">
        <f>SUMIF('국지도 및 지방도'!F:F,C11,'국지도 및 지방도'!K:K)</f>
        <v>134126</v>
      </c>
      <c r="K11" s="200">
        <f>SUMIF('국지도 및 지방도'!F:F,C11,'국지도 및 지방도'!L:L)</f>
        <v>138110</v>
      </c>
      <c r="L11" s="200">
        <f t="shared" ref="L11:L22" si="6">K11-J11</f>
        <v>3984</v>
      </c>
      <c r="M11" s="163">
        <f t="shared" ref="M11:M22" si="7">L11/J11</f>
        <v>2.9703413208475613E-2</v>
      </c>
      <c r="N11" s="167">
        <f>SUMIF(시도!C:C,C11,시도!N:N)</f>
        <v>13</v>
      </c>
      <c r="O11" s="202">
        <f>SUMIF(시도!C:C,C11,시도!I:I)</f>
        <v>35807</v>
      </c>
      <c r="P11" s="202">
        <f>SUMIF(시도!C:C,C11,시도!J:J)</f>
        <v>36808</v>
      </c>
      <c r="Q11" s="202">
        <f t="shared" ref="Q11:Q16" si="8">P11-O11</f>
        <v>1001</v>
      </c>
      <c r="R11" s="211">
        <f t="shared" ref="R11:R16" si="9">Q11/O11</f>
        <v>2.7955427709665706E-2</v>
      </c>
      <c r="S11" s="209" t="s">
        <v>263</v>
      </c>
    </row>
    <row r="12" spans="2:19" s="16" customFormat="1" ht="24.75" customHeight="1">
      <c r="B12" s="27">
        <v>3</v>
      </c>
      <c r="C12" s="28" t="s">
        <v>74</v>
      </c>
      <c r="D12" s="32">
        <f t="shared" si="2"/>
        <v>25</v>
      </c>
      <c r="E12" s="197">
        <f t="shared" si="3"/>
        <v>109056</v>
      </c>
      <c r="F12" s="197">
        <f t="shared" si="4"/>
        <v>110878</v>
      </c>
      <c r="G12" s="197">
        <f t="shared" si="5"/>
        <v>1822</v>
      </c>
      <c r="H12" s="164">
        <f t="shared" si="1"/>
        <v>1.6707012910798121E-2</v>
      </c>
      <c r="I12" s="166">
        <f>SUMIF('국지도 및 지방도'!F:F,C12,'국지도 및 지방도'!P:P)</f>
        <v>9</v>
      </c>
      <c r="J12" s="200">
        <f>SUMIF('국지도 및 지방도'!F:F,C12,'국지도 및 지방도'!K:K)</f>
        <v>88837</v>
      </c>
      <c r="K12" s="200">
        <f>SUMIF('국지도 및 지방도'!F:F,C12,'국지도 및 지방도'!L:L)</f>
        <v>90283</v>
      </c>
      <c r="L12" s="200">
        <f t="shared" si="6"/>
        <v>1446</v>
      </c>
      <c r="M12" s="163">
        <f t="shared" si="7"/>
        <v>1.6277001699742225E-2</v>
      </c>
      <c r="N12" s="167">
        <f>SUMIF(시도!C:C,C12,시도!N:N)</f>
        <v>16</v>
      </c>
      <c r="O12" s="202">
        <f>SUMIF(시도!C:C,C12,시도!I:I)</f>
        <v>20219</v>
      </c>
      <c r="P12" s="202">
        <f>SUMIF(시도!C:C,C12,시도!J:J)</f>
        <v>20595</v>
      </c>
      <c r="Q12" s="202">
        <f t="shared" si="8"/>
        <v>376</v>
      </c>
      <c r="R12" s="211">
        <f t="shared" si="9"/>
        <v>1.8596369751224095E-2</v>
      </c>
      <c r="S12" s="209"/>
    </row>
    <row r="13" spans="2:19" s="16" customFormat="1" ht="24.75" customHeight="1">
      <c r="B13" s="27">
        <v>4</v>
      </c>
      <c r="C13" s="28" t="s">
        <v>73</v>
      </c>
      <c r="D13" s="54">
        <f t="shared" si="2"/>
        <v>16</v>
      </c>
      <c r="E13" s="197">
        <f t="shared" si="3"/>
        <v>67258</v>
      </c>
      <c r="F13" s="197">
        <f t="shared" si="4"/>
        <v>71713</v>
      </c>
      <c r="G13" s="197">
        <f t="shared" si="5"/>
        <v>4455</v>
      </c>
      <c r="H13" s="164">
        <f t="shared" si="1"/>
        <v>6.6237473609087397E-2</v>
      </c>
      <c r="I13" s="166">
        <f>SUMIF('국지도 및 지방도'!F:F,C13,'국지도 및 지방도'!P:P)</f>
        <v>6</v>
      </c>
      <c r="J13" s="200">
        <f>SUMIF('국지도 및 지방도'!F:F,C13,'국지도 및 지방도'!K:K)</f>
        <v>46069</v>
      </c>
      <c r="K13" s="200">
        <f>SUMIF('국지도 및 지방도'!F:F,C13,'국지도 및 지방도'!L:L)</f>
        <v>46426</v>
      </c>
      <c r="L13" s="200">
        <f t="shared" si="6"/>
        <v>357</v>
      </c>
      <c r="M13" s="163">
        <f t="shared" si="7"/>
        <v>7.7492456966723831E-3</v>
      </c>
      <c r="N13" s="167">
        <f>SUMIF(시도!C:C,C13,시도!N:N)</f>
        <v>10</v>
      </c>
      <c r="O13" s="202">
        <f>SUMIF(시도!C:C,C13,시도!I:I)</f>
        <v>21189</v>
      </c>
      <c r="P13" s="202">
        <f>SUMIF(시도!C:C,C13,시도!J:J)</f>
        <v>25287</v>
      </c>
      <c r="Q13" s="202">
        <f t="shared" si="8"/>
        <v>4098</v>
      </c>
      <c r="R13" s="211">
        <f t="shared" si="9"/>
        <v>0.19340223700976922</v>
      </c>
      <c r="S13" s="209"/>
    </row>
    <row r="14" spans="2:19" s="16" customFormat="1" ht="24.75" customHeight="1">
      <c r="B14" s="27">
        <v>5</v>
      </c>
      <c r="C14" s="28" t="s">
        <v>75</v>
      </c>
      <c r="D14" s="32">
        <f t="shared" si="2"/>
        <v>14</v>
      </c>
      <c r="E14" s="197">
        <f t="shared" si="3"/>
        <v>21348</v>
      </c>
      <c r="F14" s="197">
        <f t="shared" si="4"/>
        <v>19227</v>
      </c>
      <c r="G14" s="197">
        <f t="shared" si="5"/>
        <v>-2121</v>
      </c>
      <c r="H14" s="164">
        <f t="shared" si="1"/>
        <v>-9.9353569421023052E-2</v>
      </c>
      <c r="I14" s="166">
        <f>SUMIF('국지도 및 지방도'!F:F,C14,'국지도 및 지방도'!P:P)</f>
        <v>2</v>
      </c>
      <c r="J14" s="200">
        <f>SUMIF('국지도 및 지방도'!F:F,C14,'국지도 및 지방도'!K:K)</f>
        <v>4964</v>
      </c>
      <c r="K14" s="200">
        <f>SUMIF('국지도 및 지방도'!F:F,C14,'국지도 및 지방도'!L:L)</f>
        <v>5076</v>
      </c>
      <c r="L14" s="200">
        <f t="shared" si="6"/>
        <v>112</v>
      </c>
      <c r="M14" s="163">
        <f t="shared" si="7"/>
        <v>2.2562449637389202E-2</v>
      </c>
      <c r="N14" s="167">
        <f>SUMIF(시도!C:C,C14,시도!N:N)</f>
        <v>12</v>
      </c>
      <c r="O14" s="202">
        <f>SUMIF(시도!C:C,C14,시도!I:I)</f>
        <v>16384</v>
      </c>
      <c r="P14" s="202">
        <f>SUMIF(시도!C:C,C14,시도!J:J)</f>
        <v>14151</v>
      </c>
      <c r="Q14" s="202">
        <f t="shared" si="8"/>
        <v>-2233</v>
      </c>
      <c r="R14" s="211">
        <f t="shared" si="9"/>
        <v>-0.13629150390625</v>
      </c>
      <c r="S14" s="209"/>
    </row>
    <row r="15" spans="2:19" s="16" customFormat="1" ht="24.75" customHeight="1">
      <c r="B15" s="27">
        <v>6</v>
      </c>
      <c r="C15" s="35" t="s">
        <v>144</v>
      </c>
      <c r="D15" s="32">
        <f t="shared" si="2"/>
        <v>1</v>
      </c>
      <c r="E15" s="197">
        <f t="shared" si="3"/>
        <v>452</v>
      </c>
      <c r="F15" s="197">
        <f t="shared" si="4"/>
        <v>399</v>
      </c>
      <c r="G15" s="197">
        <f t="shared" si="5"/>
        <v>-53</v>
      </c>
      <c r="H15" s="164">
        <f t="shared" si="1"/>
        <v>-0.11725663716814159</v>
      </c>
      <c r="I15" s="166">
        <f>SUMIF('국지도 및 지방도'!F:F,C15,'국지도 및 지방도'!P:P)</f>
        <v>0</v>
      </c>
      <c r="J15" s="200">
        <f>SUMIF('국지도 및 지방도'!F:F,C15,'국지도 및 지방도'!K:K)</f>
        <v>0</v>
      </c>
      <c r="K15" s="200">
        <f>SUMIF('국지도 및 지방도'!F:F,C15,'국지도 및 지방도'!L:L)</f>
        <v>0</v>
      </c>
      <c r="L15" s="200">
        <f t="shared" si="6"/>
        <v>0</v>
      </c>
      <c r="M15" s="163"/>
      <c r="N15" s="167">
        <f>SUMIF(시도!C:C,C15,시도!N:N)</f>
        <v>1</v>
      </c>
      <c r="O15" s="202">
        <f>SUMIF(시도!C:C,C15,시도!I:I)</f>
        <v>452</v>
      </c>
      <c r="P15" s="202">
        <f>SUMIF(시도!C:C,C15,시도!J:J)</f>
        <v>399</v>
      </c>
      <c r="Q15" s="202">
        <f t="shared" si="8"/>
        <v>-53</v>
      </c>
      <c r="R15" s="211">
        <f t="shared" si="9"/>
        <v>-0.11725663716814159</v>
      </c>
      <c r="S15" s="209"/>
    </row>
    <row r="16" spans="2:19" s="16" customFormat="1" ht="24.75" customHeight="1">
      <c r="B16" s="27">
        <v>7</v>
      </c>
      <c r="C16" s="35" t="s">
        <v>147</v>
      </c>
      <c r="D16" s="32">
        <f t="shared" si="2"/>
        <v>3</v>
      </c>
      <c r="E16" s="197">
        <f t="shared" si="3"/>
        <v>2803</v>
      </c>
      <c r="F16" s="197">
        <f t="shared" si="4"/>
        <v>2622</v>
      </c>
      <c r="G16" s="197">
        <f t="shared" si="5"/>
        <v>-181</v>
      </c>
      <c r="H16" s="164">
        <f t="shared" si="1"/>
        <v>-6.4573671066714231E-2</v>
      </c>
      <c r="I16" s="166">
        <f>SUMIF('국지도 및 지방도'!F:F,C16,'국지도 및 지방도'!P:P)</f>
        <v>0</v>
      </c>
      <c r="J16" s="200">
        <f>SUMIF('국지도 및 지방도'!F:F,C16,'국지도 및 지방도'!K:K)</f>
        <v>0</v>
      </c>
      <c r="K16" s="200">
        <f>SUMIF('국지도 및 지방도'!F:F,C16,'국지도 및 지방도'!L:L)</f>
        <v>0</v>
      </c>
      <c r="L16" s="200">
        <f t="shared" si="6"/>
        <v>0</v>
      </c>
      <c r="M16" s="163"/>
      <c r="N16" s="167">
        <f>SUMIF(시도!C:C,C16,시도!N:N)</f>
        <v>3</v>
      </c>
      <c r="O16" s="202">
        <f>SUMIF(시도!C:C,C16,시도!I:I)</f>
        <v>2803</v>
      </c>
      <c r="P16" s="202">
        <f>SUMIF(시도!C:C,C16,시도!J:J)</f>
        <v>2622</v>
      </c>
      <c r="Q16" s="202">
        <f t="shared" si="8"/>
        <v>-181</v>
      </c>
      <c r="R16" s="211">
        <f t="shared" si="9"/>
        <v>-6.4573671066714231E-2</v>
      </c>
      <c r="S16" s="209"/>
    </row>
    <row r="17" spans="1:20" s="16" customFormat="1" ht="24.75" customHeight="1">
      <c r="B17" s="27">
        <v>8</v>
      </c>
      <c r="C17" s="28" t="s">
        <v>173</v>
      </c>
      <c r="D17" s="32">
        <f t="shared" si="2"/>
        <v>0</v>
      </c>
      <c r="E17" s="197">
        <f t="shared" si="3"/>
        <v>0</v>
      </c>
      <c r="F17" s="197">
        <f t="shared" si="4"/>
        <v>0</v>
      </c>
      <c r="G17" s="197">
        <f t="shared" si="5"/>
        <v>0</v>
      </c>
      <c r="H17" s="164"/>
      <c r="I17" s="166">
        <f>SUMIF('국지도 및 지방도'!F:F,C17,'국지도 및 지방도'!P:P)</f>
        <v>0</v>
      </c>
      <c r="J17" s="200">
        <f>SUMIF('국지도 및 지방도'!F:F,C17,'국지도 및 지방도'!K:K)</f>
        <v>0</v>
      </c>
      <c r="K17" s="200">
        <f>SUMIF('국지도 및 지방도'!F:F,C17,'국지도 및 지방도'!L:L)</f>
        <v>0</v>
      </c>
      <c r="L17" s="200"/>
      <c r="M17" s="163"/>
      <c r="N17" s="167">
        <f>SUMIF(시도!C:C,C17,시도!N:N)</f>
        <v>0</v>
      </c>
      <c r="O17" s="202">
        <f>SUMIF(시도!C:C,C17,시도!I:I)</f>
        <v>0</v>
      </c>
      <c r="P17" s="202">
        <f>SUMIF(시도!C:C,C17,시도!J:J)</f>
        <v>0</v>
      </c>
      <c r="Q17" s="203"/>
      <c r="R17" s="211"/>
      <c r="S17" s="209" t="s">
        <v>262</v>
      </c>
    </row>
    <row r="18" spans="1:20" s="16" customFormat="1" ht="24.75" customHeight="1">
      <c r="B18" s="27">
        <v>9</v>
      </c>
      <c r="C18" s="28" t="s">
        <v>77</v>
      </c>
      <c r="D18" s="32">
        <f t="shared" si="2"/>
        <v>1</v>
      </c>
      <c r="E18" s="197">
        <f t="shared" si="3"/>
        <v>15464</v>
      </c>
      <c r="F18" s="197">
        <f t="shared" si="4"/>
        <v>15582</v>
      </c>
      <c r="G18" s="197">
        <f t="shared" si="5"/>
        <v>118</v>
      </c>
      <c r="H18" s="164">
        <f t="shared" si="1"/>
        <v>7.6306259699948269E-3</v>
      </c>
      <c r="I18" s="166">
        <f>SUMIF('국지도 및 지방도'!F:F,C18,'국지도 및 지방도'!P:P)</f>
        <v>1</v>
      </c>
      <c r="J18" s="200">
        <f>SUMIF('국지도 및 지방도'!F:F,C18,'국지도 및 지방도'!K:K)</f>
        <v>15464</v>
      </c>
      <c r="K18" s="200">
        <f>SUMIF('국지도 및 지방도'!F:F,C18,'국지도 및 지방도'!L:L)</f>
        <v>15582</v>
      </c>
      <c r="L18" s="200">
        <f t="shared" si="6"/>
        <v>118</v>
      </c>
      <c r="M18" s="163">
        <f t="shared" si="7"/>
        <v>7.6306259699948269E-3</v>
      </c>
      <c r="N18" s="167">
        <f>SUMIF(시도!C:C,C18,시도!N:N)</f>
        <v>0</v>
      </c>
      <c r="O18" s="202">
        <f>SUMIF(시도!C:C,C18,시도!I:I)</f>
        <v>0</v>
      </c>
      <c r="P18" s="202">
        <f>SUMIF(시도!C:C,C18,시도!J:J)</f>
        <v>0</v>
      </c>
      <c r="Q18" s="203"/>
      <c r="R18" s="211"/>
      <c r="S18" s="209" t="s">
        <v>262</v>
      </c>
    </row>
    <row r="19" spans="1:20" s="16" customFormat="1" ht="24.75" customHeight="1">
      <c r="B19" s="27">
        <v>10</v>
      </c>
      <c r="C19" s="28" t="s">
        <v>79</v>
      </c>
      <c r="D19" s="32">
        <f t="shared" si="2"/>
        <v>5</v>
      </c>
      <c r="E19" s="197">
        <f t="shared" si="3"/>
        <v>87902</v>
      </c>
      <c r="F19" s="197">
        <f t="shared" si="4"/>
        <v>86037</v>
      </c>
      <c r="G19" s="197">
        <f t="shared" si="5"/>
        <v>-1865</v>
      </c>
      <c r="H19" s="164">
        <f t="shared" si="1"/>
        <v>-2.1216809628904917E-2</v>
      </c>
      <c r="I19" s="166">
        <f>SUMIF('국지도 및 지방도'!F:F,C19,'국지도 및 지방도'!P:P)</f>
        <v>5</v>
      </c>
      <c r="J19" s="200">
        <f>SUMIF('국지도 및 지방도'!F:F,C19,'국지도 및 지방도'!K:K)</f>
        <v>87902</v>
      </c>
      <c r="K19" s="200">
        <f>SUMIF('국지도 및 지방도'!F:F,C19,'국지도 및 지방도'!L:L)</f>
        <v>86037</v>
      </c>
      <c r="L19" s="200">
        <f t="shared" si="6"/>
        <v>-1865</v>
      </c>
      <c r="M19" s="163">
        <f t="shared" si="7"/>
        <v>-2.1216809628904917E-2</v>
      </c>
      <c r="N19" s="167">
        <f>SUMIF(시도!C:C,C19,시도!N:N)</f>
        <v>0</v>
      </c>
      <c r="O19" s="202">
        <f>SUMIF(시도!C:C,C19,시도!I:I)</f>
        <v>0</v>
      </c>
      <c r="P19" s="202">
        <f>SUMIF(시도!C:C,C19,시도!J:J)</f>
        <v>0</v>
      </c>
      <c r="Q19" s="203"/>
      <c r="R19" s="211"/>
      <c r="S19" s="209"/>
    </row>
    <row r="20" spans="1:20" s="16" customFormat="1" ht="24.75" customHeight="1">
      <c r="B20" s="27">
        <v>11</v>
      </c>
      <c r="C20" s="28" t="s">
        <v>78</v>
      </c>
      <c r="D20" s="32">
        <f t="shared" si="2"/>
        <v>3</v>
      </c>
      <c r="E20" s="197">
        <f t="shared" si="3"/>
        <v>62062</v>
      </c>
      <c r="F20" s="197">
        <f t="shared" si="4"/>
        <v>74323</v>
      </c>
      <c r="G20" s="197">
        <f t="shared" si="5"/>
        <v>12261</v>
      </c>
      <c r="H20" s="164">
        <f t="shared" si="1"/>
        <v>0.19756050401211692</v>
      </c>
      <c r="I20" s="166">
        <f>SUMIF('국지도 및 지방도'!F:F,C20,'국지도 및 지방도'!P:P)</f>
        <v>3</v>
      </c>
      <c r="J20" s="200">
        <f>SUMIF('국지도 및 지방도'!F:F,C20,'국지도 및 지방도'!K:K)</f>
        <v>62062</v>
      </c>
      <c r="K20" s="200">
        <f>SUMIF('국지도 및 지방도'!F:F,C20,'국지도 및 지방도'!L:L)</f>
        <v>74323</v>
      </c>
      <c r="L20" s="200">
        <f t="shared" si="6"/>
        <v>12261</v>
      </c>
      <c r="M20" s="163">
        <f t="shared" si="7"/>
        <v>0.19756050401211692</v>
      </c>
      <c r="N20" s="167">
        <f>SUMIF(시도!C:C,C20,시도!N:N)</f>
        <v>0</v>
      </c>
      <c r="O20" s="202">
        <f>SUMIF(시도!C:C,C20,시도!I:I)</f>
        <v>0</v>
      </c>
      <c r="P20" s="202">
        <f>SUMIF(시도!C:C,C20,시도!J:J)</f>
        <v>0</v>
      </c>
      <c r="Q20" s="203"/>
      <c r="R20" s="211"/>
      <c r="S20" s="209"/>
    </row>
    <row r="21" spans="1:20" s="16" customFormat="1" ht="24.75" customHeight="1">
      <c r="B21" s="27">
        <v>12</v>
      </c>
      <c r="C21" s="28" t="s">
        <v>76</v>
      </c>
      <c r="D21" s="32">
        <f t="shared" si="2"/>
        <v>2</v>
      </c>
      <c r="E21" s="197">
        <f t="shared" si="3"/>
        <v>65895</v>
      </c>
      <c r="F21" s="197">
        <f t="shared" si="4"/>
        <v>72420</v>
      </c>
      <c r="G21" s="197">
        <f t="shared" si="5"/>
        <v>6525</v>
      </c>
      <c r="H21" s="164">
        <f t="shared" si="1"/>
        <v>9.9021170043250631E-2</v>
      </c>
      <c r="I21" s="166">
        <f>SUMIF('국지도 및 지방도'!F:F,C21,'국지도 및 지방도'!P:P)</f>
        <v>2</v>
      </c>
      <c r="J21" s="200">
        <f>SUMIF('국지도 및 지방도'!F:F,C21,'국지도 및 지방도'!K:K)</f>
        <v>65895</v>
      </c>
      <c r="K21" s="200">
        <f>SUMIF('국지도 및 지방도'!F:F,C21,'국지도 및 지방도'!L:L)</f>
        <v>72420</v>
      </c>
      <c r="L21" s="200">
        <f t="shared" si="6"/>
        <v>6525</v>
      </c>
      <c r="M21" s="163">
        <f t="shared" si="7"/>
        <v>9.9021170043250631E-2</v>
      </c>
      <c r="N21" s="167">
        <f>SUMIF(시도!C:C,C21,시도!N:N)</f>
        <v>0</v>
      </c>
      <c r="O21" s="202">
        <f>SUMIF(시도!C:C,C21,시도!I:I)</f>
        <v>0</v>
      </c>
      <c r="P21" s="202">
        <f>SUMIF(시도!C:C,C21,시도!J:J)</f>
        <v>0</v>
      </c>
      <c r="Q21" s="203"/>
      <c r="R21" s="211"/>
      <c r="S21" s="209"/>
    </row>
    <row r="22" spans="1:20" s="16" customFormat="1" ht="24.75" customHeight="1" thickBot="1">
      <c r="B22" s="36">
        <v>13</v>
      </c>
      <c r="C22" s="34" t="s">
        <v>80</v>
      </c>
      <c r="D22" s="33">
        <f t="shared" si="2"/>
        <v>1</v>
      </c>
      <c r="E22" s="198">
        <f t="shared" si="3"/>
        <v>45173</v>
      </c>
      <c r="F22" s="198">
        <f t="shared" si="4"/>
        <v>42275</v>
      </c>
      <c r="G22" s="198">
        <f t="shared" si="5"/>
        <v>-2898</v>
      </c>
      <c r="H22" s="199">
        <f t="shared" si="1"/>
        <v>-6.4153365948686161E-2</v>
      </c>
      <c r="I22" s="170">
        <f>SUMIF('국지도 및 지방도'!F:F,C22,'국지도 및 지방도'!P:P)</f>
        <v>1</v>
      </c>
      <c r="J22" s="201">
        <f>SUMIF('국지도 및 지방도'!F:F,C22,'국지도 및 지방도'!K:K)</f>
        <v>45173</v>
      </c>
      <c r="K22" s="201">
        <f>SUMIF('국지도 및 지방도'!F:F,C22,'국지도 및 지방도'!L:L)</f>
        <v>42275</v>
      </c>
      <c r="L22" s="201">
        <f t="shared" si="6"/>
        <v>-2898</v>
      </c>
      <c r="M22" s="171">
        <f t="shared" si="7"/>
        <v>-6.4153365948686161E-2</v>
      </c>
      <c r="N22" s="172">
        <f>SUMIF(시도!C:C,C22,시도!N:N)</f>
        <v>0</v>
      </c>
      <c r="O22" s="204">
        <f>SUMIF(시도!C:C,C22,시도!I:I)</f>
        <v>0</v>
      </c>
      <c r="P22" s="204">
        <f>SUMIF(시도!C:C,C22,시도!J:J)</f>
        <v>0</v>
      </c>
      <c r="Q22" s="205"/>
      <c r="R22" s="212"/>
      <c r="S22" s="210"/>
    </row>
    <row r="23" spans="1:20" ht="28.5" customHeigh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20" ht="26.25" thickBot="1">
      <c r="B24" s="173" t="s">
        <v>247</v>
      </c>
      <c r="C24" s="169"/>
      <c r="D24" s="169"/>
      <c r="E24" s="169"/>
      <c r="F24" s="169"/>
      <c r="G24" s="169"/>
      <c r="H24" s="173" t="s">
        <v>246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9"/>
    </row>
    <row r="25" spans="1:20" ht="22.5" customHeight="1">
      <c r="B25" s="255" t="s">
        <v>181</v>
      </c>
      <c r="C25" s="249" t="s">
        <v>171</v>
      </c>
      <c r="D25" s="249" t="s">
        <v>198</v>
      </c>
      <c r="E25" s="249"/>
      <c r="F25" s="258" t="s">
        <v>237</v>
      </c>
      <c r="G25" s="169"/>
      <c r="H25" s="255" t="s">
        <v>238</v>
      </c>
      <c r="I25" s="249" t="s">
        <v>239</v>
      </c>
      <c r="J25" s="249" t="s">
        <v>240</v>
      </c>
      <c r="K25" s="249" t="s">
        <v>169</v>
      </c>
      <c r="L25" s="249"/>
      <c r="M25" s="249"/>
      <c r="N25" s="249"/>
      <c r="O25" s="250" t="s">
        <v>237</v>
      </c>
      <c r="P25" s="169"/>
      <c r="Q25" s="169"/>
      <c r="R25" s="169"/>
      <c r="S25" s="169"/>
      <c r="T25" s="19"/>
    </row>
    <row r="26" spans="1:20" ht="22.5" customHeight="1" thickBot="1">
      <c r="B26" s="256"/>
      <c r="C26" s="257"/>
      <c r="D26" s="189" t="s">
        <v>233</v>
      </c>
      <c r="E26" s="189" t="s">
        <v>234</v>
      </c>
      <c r="F26" s="259"/>
      <c r="G26" s="169"/>
      <c r="H26" s="256"/>
      <c r="I26" s="257"/>
      <c r="J26" s="257"/>
      <c r="K26" s="189">
        <v>2020</v>
      </c>
      <c r="L26" s="189">
        <v>2021</v>
      </c>
      <c r="M26" s="189" t="s">
        <v>241</v>
      </c>
      <c r="N26" s="189" t="s">
        <v>242</v>
      </c>
      <c r="O26" s="251"/>
      <c r="P26" s="169"/>
      <c r="Q26" s="169"/>
      <c r="R26" s="169"/>
      <c r="S26" s="169"/>
      <c r="T26" s="19"/>
    </row>
    <row r="27" spans="1:20" ht="22.5" customHeight="1" thickTop="1">
      <c r="B27" s="180" t="s">
        <v>182</v>
      </c>
      <c r="C27" s="181">
        <f>SUBTOTAL(3,C28:C40)</f>
        <v>3</v>
      </c>
      <c r="D27" s="185">
        <f>SUM(D28:D30)</f>
        <v>5</v>
      </c>
      <c r="E27" s="188">
        <f>SUM(E28:E30)</f>
        <v>95082</v>
      </c>
      <c r="F27" s="182"/>
      <c r="G27" s="169"/>
      <c r="H27" s="180" t="s">
        <v>182</v>
      </c>
      <c r="I27" s="213" t="s">
        <v>261</v>
      </c>
      <c r="J27" s="214">
        <f>SUM(J28:J40)</f>
        <v>40</v>
      </c>
      <c r="K27" s="214">
        <f>SUM(K28:K40)</f>
        <v>583108</v>
      </c>
      <c r="L27" s="214">
        <f>SUM(L28:L40)</f>
        <v>606619</v>
      </c>
      <c r="M27" s="214">
        <f>SUM(M28:M40)</f>
        <v>23511</v>
      </c>
      <c r="N27" s="215">
        <f>M27/K27</f>
        <v>4.0320146525172011E-2</v>
      </c>
      <c r="O27" s="216"/>
      <c r="P27" s="169"/>
      <c r="Q27" s="169"/>
      <c r="R27" s="169"/>
      <c r="S27" s="169"/>
      <c r="T27" s="19"/>
    </row>
    <row r="28" spans="1:20" ht="23.25" customHeight="1">
      <c r="B28" s="175">
        <v>1</v>
      </c>
      <c r="C28" s="174" t="s">
        <v>230</v>
      </c>
      <c r="D28" s="183">
        <f>SUMIF('국지도 및 지방도'!F:F,C28,'국지도 및 지방도'!P:P)</f>
        <v>3</v>
      </c>
      <c r="E28" s="186">
        <f>SUMIF('국지도 및 지방도'!F:F,C28,'국지도 및 지방도'!L:L)</f>
        <v>40419</v>
      </c>
      <c r="F28" s="176"/>
      <c r="G28" s="169"/>
      <c r="H28" s="224">
        <v>1</v>
      </c>
      <c r="I28" s="225" t="s">
        <v>248</v>
      </c>
      <c r="J28" s="191">
        <f>SUMIF('국지도 및 지방도'!C:C,I28,'국지도 및 지방도'!P:P)</f>
        <v>4</v>
      </c>
      <c r="K28" s="191">
        <f>SUMIF('국지도 및 지방도'!C:C,I28,'국지도 및 지방도'!K:K)</f>
        <v>102108</v>
      </c>
      <c r="L28" s="191">
        <f>SUMIF('국지도 및 지방도'!C:C,I28,'국지도 및 지방도'!L:L)</f>
        <v>104665</v>
      </c>
      <c r="M28" s="191">
        <f>L28-K28</f>
        <v>2557</v>
      </c>
      <c r="N28" s="190">
        <f>M28/K28</f>
        <v>2.5042112273279273E-2</v>
      </c>
      <c r="O28" s="194"/>
      <c r="P28" s="169"/>
      <c r="Q28" s="169"/>
      <c r="R28" s="169"/>
      <c r="S28" s="169"/>
      <c r="T28" s="19"/>
    </row>
    <row r="29" spans="1:20" ht="23.25" customHeight="1">
      <c r="B29" s="175">
        <v>2</v>
      </c>
      <c r="C29" s="174" t="s">
        <v>235</v>
      </c>
      <c r="D29" s="183">
        <f>SUMIF('국지도 및 지방도'!F:F,C29,'국지도 및 지방도'!P:P)</f>
        <v>1</v>
      </c>
      <c r="E29" s="186">
        <f>SUMIF('국지도 및 지방도'!F:F,C29,'국지도 및 지방도'!L:L)</f>
        <v>33240</v>
      </c>
      <c r="F29" s="176"/>
      <c r="G29" s="169"/>
      <c r="H29" s="224">
        <v>2</v>
      </c>
      <c r="I29" s="225" t="s">
        <v>249</v>
      </c>
      <c r="J29" s="191">
        <f>SUMIF('국지도 및 지방도'!C:C,I29,'국지도 및 지방도'!P:P)</f>
        <v>2</v>
      </c>
      <c r="K29" s="191">
        <f>SUMIF('국지도 및 지방도'!C:C,I29,'국지도 및 지방도'!K:K)</f>
        <v>14289</v>
      </c>
      <c r="L29" s="191">
        <f>SUMIF('국지도 및 지방도'!C:C,I29,'국지도 및 지방도'!L:L)</f>
        <v>9265</v>
      </c>
      <c r="M29" s="191">
        <f t="shared" ref="M29:M31" si="10">L29-K29</f>
        <v>-5024</v>
      </c>
      <c r="N29" s="190">
        <f t="shared" ref="N29:N31" si="11">M29/K29</f>
        <v>-0.3515991321995941</v>
      </c>
      <c r="O29" s="194"/>
      <c r="P29" s="169"/>
      <c r="Q29" s="169"/>
      <c r="R29" s="169"/>
      <c r="S29" s="169"/>
      <c r="T29" s="19"/>
    </row>
    <row r="30" spans="1:20" ht="23.25" customHeight="1" thickBot="1">
      <c r="B30" s="177">
        <v>3</v>
      </c>
      <c r="C30" s="178" t="s">
        <v>228</v>
      </c>
      <c r="D30" s="184">
        <f>SUMIF('국지도 및 지방도'!F:F,C30,'국지도 및 지방도'!P:P)</f>
        <v>1</v>
      </c>
      <c r="E30" s="187">
        <f>SUMIF('국지도 및 지방도'!F:F,C30,'국지도 및 지방도'!L:L)</f>
        <v>21423</v>
      </c>
      <c r="F30" s="179"/>
      <c r="G30" s="169"/>
      <c r="H30" s="224">
        <v>3</v>
      </c>
      <c r="I30" s="225" t="s">
        <v>250</v>
      </c>
      <c r="J30" s="191">
        <f>SUMIF('국지도 및 지방도'!C:C,I30,'국지도 및 지방도'!P:P)</f>
        <v>5</v>
      </c>
      <c r="K30" s="191">
        <f>SUMIF('국지도 및 지방도'!C:C,I30,'국지도 및 지방도'!K:K)</f>
        <v>33659</v>
      </c>
      <c r="L30" s="191">
        <f>SUMIF('국지도 및 지방도'!C:C,I30,'국지도 및 지방도'!L:L)</f>
        <v>36177</v>
      </c>
      <c r="M30" s="191">
        <f t="shared" si="10"/>
        <v>2518</v>
      </c>
      <c r="N30" s="190">
        <f t="shared" si="11"/>
        <v>7.4809114946968125E-2</v>
      </c>
      <c r="O30" s="194"/>
      <c r="P30" s="169"/>
      <c r="Q30" s="169"/>
      <c r="R30" s="169"/>
      <c r="S30" s="169"/>
      <c r="T30" s="19"/>
    </row>
    <row r="31" spans="1:20" ht="23.25" customHeight="1">
      <c r="A31" s="19"/>
      <c r="B31" s="169"/>
      <c r="C31" s="169"/>
      <c r="D31" s="169"/>
      <c r="E31" s="169"/>
      <c r="F31" s="169"/>
      <c r="G31" s="169"/>
      <c r="H31" s="224">
        <v>4</v>
      </c>
      <c r="I31" s="225" t="s">
        <v>251</v>
      </c>
      <c r="J31" s="191">
        <f>SUMIF('국지도 및 지방도'!C:C,I31,'국지도 및 지방도'!P:P)</f>
        <v>2</v>
      </c>
      <c r="K31" s="191">
        <f>SUMIF('국지도 및 지방도'!C:C,I31,'국지도 및 지방도'!K:K)</f>
        <v>14898</v>
      </c>
      <c r="L31" s="191">
        <f>SUMIF('국지도 및 지방도'!C:C,I31,'국지도 및 지방도'!L:L)</f>
        <v>17296</v>
      </c>
      <c r="M31" s="191">
        <f t="shared" si="10"/>
        <v>2398</v>
      </c>
      <c r="N31" s="190">
        <f t="shared" si="11"/>
        <v>0.16096120284601961</v>
      </c>
      <c r="O31" s="194"/>
      <c r="P31" s="169"/>
      <c r="Q31" s="169"/>
      <c r="R31" s="169"/>
      <c r="S31" s="169"/>
      <c r="T31" s="19"/>
    </row>
    <row r="32" spans="1:20" ht="23.25" customHeight="1">
      <c r="A32" s="19"/>
      <c r="B32" s="169"/>
      <c r="C32" s="169"/>
      <c r="D32" s="169"/>
      <c r="E32" s="169"/>
      <c r="F32" s="169"/>
      <c r="G32" s="169"/>
      <c r="H32" s="224">
        <v>5</v>
      </c>
      <c r="I32" s="225" t="s">
        <v>252</v>
      </c>
      <c r="J32" s="191">
        <f>SUMIF('국지도 및 지방도'!C:C,I32,'국지도 및 지방도'!P:P)</f>
        <v>3</v>
      </c>
      <c r="K32" s="191">
        <f>SUMIF('국지도 및 지방도'!C:C,I32,'국지도 및 지방도'!K:K)</f>
        <v>14048</v>
      </c>
      <c r="L32" s="191">
        <f>SUMIF('국지도 및 지방도'!C:C,I32,'국지도 및 지방도'!L:L)</f>
        <v>15663</v>
      </c>
      <c r="M32" s="191">
        <f t="shared" ref="M32:M40" si="12">L32-K32</f>
        <v>1615</v>
      </c>
      <c r="N32" s="190">
        <f t="shared" ref="N32:N40" si="13">M32/K32</f>
        <v>0.1149629840546697</v>
      </c>
      <c r="O32" s="194"/>
      <c r="P32" s="169"/>
      <c r="Q32" s="169"/>
      <c r="R32" s="169"/>
      <c r="S32" s="169"/>
      <c r="T32" s="19"/>
    </row>
    <row r="33" spans="8:20" ht="23.25" customHeight="1">
      <c r="H33" s="224">
        <v>6</v>
      </c>
      <c r="I33" s="225" t="s">
        <v>253</v>
      </c>
      <c r="J33" s="191">
        <f>SUMIF('국지도 및 지방도'!C:C,I33,'국지도 및 지방도'!P:P)</f>
        <v>2</v>
      </c>
      <c r="K33" s="191">
        <f>SUMIF('국지도 및 지방도'!C:C,I33,'국지도 및 지방도'!K:K)</f>
        <v>5640</v>
      </c>
      <c r="L33" s="191">
        <f>SUMIF('국지도 및 지방도'!C:C,I33,'국지도 및 지방도'!L:L)</f>
        <v>5370</v>
      </c>
      <c r="M33" s="191">
        <f t="shared" si="12"/>
        <v>-270</v>
      </c>
      <c r="N33" s="190">
        <f t="shared" si="13"/>
        <v>-4.7872340425531915E-2</v>
      </c>
      <c r="O33" s="195"/>
      <c r="R33" s="19"/>
      <c r="S33" s="19"/>
      <c r="T33" s="19"/>
    </row>
    <row r="34" spans="8:20" ht="23.25" customHeight="1">
      <c r="H34" s="224">
        <v>7</v>
      </c>
      <c r="I34" s="225" t="s">
        <v>254</v>
      </c>
      <c r="J34" s="191">
        <f>SUMIF('국지도 및 지방도'!C:C,I34,'국지도 및 지방도'!P:P)</f>
        <v>1</v>
      </c>
      <c r="K34" s="191">
        <f>SUMIF('국지도 및 지방도'!C:C,I34,'국지도 및 지방도'!K:K)</f>
        <v>3521</v>
      </c>
      <c r="L34" s="191">
        <f>SUMIF('국지도 및 지방도'!C:C,I34,'국지도 및 지방도'!L:L)</f>
        <v>3163</v>
      </c>
      <c r="M34" s="191">
        <f t="shared" si="12"/>
        <v>-358</v>
      </c>
      <c r="N34" s="190">
        <f t="shared" si="13"/>
        <v>-0.10167566032377165</v>
      </c>
      <c r="O34" s="195"/>
    </row>
    <row r="35" spans="8:20" ht="23.25" customHeight="1">
      <c r="H35" s="224">
        <v>8</v>
      </c>
      <c r="I35" s="225" t="s">
        <v>260</v>
      </c>
      <c r="J35" s="191">
        <f>SUMIF('국지도 및 지방도'!C:C,I35,'국지도 및 지방도'!P:P)</f>
        <v>1</v>
      </c>
      <c r="K35" s="191">
        <f>SUMIF('국지도 및 지방도'!C:C,I35,'국지도 및 지방도'!K:K)</f>
        <v>5634</v>
      </c>
      <c r="L35" s="191">
        <f>SUMIF('국지도 및 지방도'!C:C,I35,'국지도 및 지방도'!L:L)</f>
        <v>7513</v>
      </c>
      <c r="M35" s="191">
        <f t="shared" ref="M35" si="14">L35-K35</f>
        <v>1879</v>
      </c>
      <c r="N35" s="190">
        <f t="shared" ref="N35" si="15">M35/K35</f>
        <v>0.33351082712105079</v>
      </c>
      <c r="O35" s="195"/>
    </row>
    <row r="36" spans="8:20" ht="23.25" customHeight="1">
      <c r="H36" s="224">
        <v>9</v>
      </c>
      <c r="I36" s="225" t="s">
        <v>255</v>
      </c>
      <c r="J36" s="191">
        <f>SUMIF('국지도 및 지방도'!C:C,I36,'국지도 및 지방도'!P:P)</f>
        <v>2</v>
      </c>
      <c r="K36" s="191">
        <f>SUMIF('국지도 및 지방도'!C:C,I36,'국지도 및 지방도'!K:K)</f>
        <v>54286</v>
      </c>
      <c r="L36" s="191">
        <f>SUMIF('국지도 및 지방도'!C:C,I36,'국지도 및 지방도'!L:L)</f>
        <v>55492</v>
      </c>
      <c r="M36" s="191">
        <f t="shared" si="12"/>
        <v>1206</v>
      </c>
      <c r="N36" s="190">
        <f t="shared" si="13"/>
        <v>2.2215672549091847E-2</v>
      </c>
      <c r="O36" s="195"/>
    </row>
    <row r="37" spans="8:20" ht="23.25" customHeight="1">
      <c r="H37" s="224">
        <v>10</v>
      </c>
      <c r="I37" s="225" t="s">
        <v>256</v>
      </c>
      <c r="J37" s="191">
        <f>SUMIF('국지도 및 지방도'!C:C,I37,'국지도 및 지방도'!P:P)</f>
        <v>7</v>
      </c>
      <c r="K37" s="191">
        <f>SUMIF('국지도 및 지방도'!C:C,I37,'국지도 및 지방도'!K:K)</f>
        <v>136060</v>
      </c>
      <c r="L37" s="191">
        <f>SUMIF('국지도 및 지방도'!C:C,I37,'국지도 및 지방도'!L:L)</f>
        <v>131597</v>
      </c>
      <c r="M37" s="191">
        <f t="shared" si="12"/>
        <v>-4463</v>
      </c>
      <c r="N37" s="190">
        <f t="shared" si="13"/>
        <v>-3.2801705130089669E-2</v>
      </c>
      <c r="O37" s="195"/>
    </row>
    <row r="38" spans="8:20" ht="23.25" customHeight="1">
      <c r="H38" s="224">
        <v>11</v>
      </c>
      <c r="I38" s="225" t="s">
        <v>257</v>
      </c>
      <c r="J38" s="191">
        <f>SUMIF('국지도 및 지방도'!C:C,I38,'국지도 및 지방도'!P:P)</f>
        <v>2</v>
      </c>
      <c r="K38" s="191">
        <f>SUMIF('국지도 및 지방도'!C:C,I38,'국지도 및 지방도'!K:K)</f>
        <v>91804</v>
      </c>
      <c r="L38" s="191">
        <f>SUMIF('국지도 및 지방도'!C:C,I38,'국지도 및 지방도'!L:L)</f>
        <v>96537</v>
      </c>
      <c r="M38" s="191">
        <f t="shared" si="12"/>
        <v>4733</v>
      </c>
      <c r="N38" s="190">
        <f t="shared" si="13"/>
        <v>5.1555487778310316E-2</v>
      </c>
      <c r="O38" s="195"/>
    </row>
    <row r="39" spans="8:20" ht="23.25" customHeight="1">
      <c r="H39" s="224">
        <v>12</v>
      </c>
      <c r="I39" s="225" t="s">
        <v>258</v>
      </c>
      <c r="J39" s="191">
        <f>SUMIF('국지도 및 지방도'!C:C,I39,'국지도 및 지방도'!P:P)</f>
        <v>8</v>
      </c>
      <c r="K39" s="191">
        <f>SUMIF('국지도 및 지방도'!C:C,I39,'국지도 및 지방도'!K:K)</f>
        <v>101771</v>
      </c>
      <c r="L39" s="191">
        <f>SUMIF('국지도 및 지방도'!C:C,I39,'국지도 및 지방도'!L:L)</f>
        <v>117182</v>
      </c>
      <c r="M39" s="191">
        <f t="shared" si="12"/>
        <v>15411</v>
      </c>
      <c r="N39" s="190">
        <f t="shared" si="13"/>
        <v>0.15142820646353086</v>
      </c>
      <c r="O39" s="195"/>
    </row>
    <row r="40" spans="8:20" ht="23.25" customHeight="1" thickBot="1">
      <c r="H40" s="226">
        <v>13</v>
      </c>
      <c r="I40" s="227" t="s">
        <v>259</v>
      </c>
      <c r="J40" s="192">
        <f>SUMIF('국지도 및 지방도'!C:C,I40,'국지도 및 지방도'!P:P)</f>
        <v>1</v>
      </c>
      <c r="K40" s="192">
        <f>SUMIF('국지도 및 지방도'!C:C,I40,'국지도 및 지방도'!K:K)</f>
        <v>5390</v>
      </c>
      <c r="L40" s="192">
        <f>SUMIF('국지도 및 지방도'!C:C,I40,'국지도 및 지방도'!L:L)</f>
        <v>6699</v>
      </c>
      <c r="M40" s="192">
        <f t="shared" si="12"/>
        <v>1309</v>
      </c>
      <c r="N40" s="193">
        <f t="shared" si="13"/>
        <v>0.24285714285714285</v>
      </c>
      <c r="O40" s="196"/>
    </row>
  </sheetData>
  <mergeCells count="16">
    <mergeCell ref="B2:S2"/>
    <mergeCell ref="B7:B8"/>
    <mergeCell ref="C7:C8"/>
    <mergeCell ref="D7:H7"/>
    <mergeCell ref="S7:S8"/>
    <mergeCell ref="K25:N25"/>
    <mergeCell ref="O25:O26"/>
    <mergeCell ref="I7:M7"/>
    <mergeCell ref="N7:R7"/>
    <mergeCell ref="B25:B26"/>
    <mergeCell ref="C25:C26"/>
    <mergeCell ref="D25:E25"/>
    <mergeCell ref="F25:F26"/>
    <mergeCell ref="H25:H26"/>
    <mergeCell ref="I25:I26"/>
    <mergeCell ref="J25:J2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view="pageBreakPreview" topLeftCell="B1" zoomScale="85" zoomScaleNormal="100" zoomScaleSheetLayoutView="85" workbookViewId="0">
      <selection activeCell="C8" sqref="C8"/>
    </sheetView>
  </sheetViews>
  <sheetFormatPr defaultRowHeight="17.25"/>
  <cols>
    <col min="1" max="1" width="0" hidden="1" customWidth="1"/>
    <col min="2" max="2" width="14.625" customWidth="1"/>
    <col min="3" max="3" width="16" customWidth="1"/>
    <col min="4" max="4" width="10.75" customWidth="1"/>
    <col min="5" max="5" width="10.5" customWidth="1"/>
    <col min="6" max="6" width="12.5" style="15" customWidth="1"/>
    <col min="7" max="10" width="8.5" style="15" customWidth="1"/>
    <col min="11" max="12" width="10.75" style="43" customWidth="1"/>
    <col min="13" max="13" width="18.375" style="43" customWidth="1"/>
    <col min="14" max="14" width="15.5" style="43" customWidth="1"/>
    <col min="15" max="15" width="11.75" style="109" customWidth="1"/>
    <col min="16" max="16" width="9.375" customWidth="1"/>
  </cols>
  <sheetData>
    <row r="2" spans="1:19" ht="34.5" customHeight="1">
      <c r="B2" s="276" t="s">
        <v>194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3" spans="1:19" ht="21" customHeight="1" thickBot="1">
      <c r="B3" s="2" t="s">
        <v>168</v>
      </c>
    </row>
    <row r="4" spans="1:19" ht="23.25" customHeight="1">
      <c r="B4" s="281" t="s">
        <v>55</v>
      </c>
      <c r="C4" s="277" t="s">
        <v>56</v>
      </c>
      <c r="D4" s="277" t="s">
        <v>57</v>
      </c>
      <c r="E4" s="277" t="s">
        <v>81</v>
      </c>
      <c r="F4" s="277" t="s">
        <v>185</v>
      </c>
      <c r="G4" s="73">
        <v>2016</v>
      </c>
      <c r="H4" s="73">
        <v>2017</v>
      </c>
      <c r="I4" s="73">
        <v>2018</v>
      </c>
      <c r="J4" s="87">
        <v>2019</v>
      </c>
      <c r="K4" s="103">
        <v>2020</v>
      </c>
      <c r="L4" s="104">
        <v>2021</v>
      </c>
      <c r="M4" s="94" t="s">
        <v>188</v>
      </c>
      <c r="N4" s="74" t="s">
        <v>188</v>
      </c>
      <c r="O4" s="279" t="s">
        <v>83</v>
      </c>
    </row>
    <row r="5" spans="1:19" ht="27.75" customHeight="1">
      <c r="B5" s="282"/>
      <c r="C5" s="278"/>
      <c r="D5" s="278"/>
      <c r="E5" s="278"/>
      <c r="F5" s="278"/>
      <c r="G5" s="86" t="s">
        <v>169</v>
      </c>
      <c r="H5" s="86" t="s">
        <v>169</v>
      </c>
      <c r="I5" s="86" t="s">
        <v>169</v>
      </c>
      <c r="J5" s="88" t="s">
        <v>169</v>
      </c>
      <c r="K5" s="96" t="s">
        <v>169</v>
      </c>
      <c r="L5" s="105" t="s">
        <v>169</v>
      </c>
      <c r="M5" s="95" t="s">
        <v>195</v>
      </c>
      <c r="N5" s="42" t="s">
        <v>196</v>
      </c>
      <c r="O5" s="280"/>
      <c r="P5" s="162" t="s">
        <v>219</v>
      </c>
      <c r="S5" s="1"/>
    </row>
    <row r="6" spans="1:19" ht="23.25" customHeight="1">
      <c r="B6" s="58"/>
      <c r="C6" s="39">
        <f>SUBTOTAL(3,A7:A51)</f>
        <v>14</v>
      </c>
      <c r="D6" s="40">
        <f>SUBTOTAL(3,D7:D51)</f>
        <v>45</v>
      </c>
      <c r="E6" s="113"/>
      <c r="F6" s="114"/>
      <c r="G6" s="44">
        <f t="shared" ref="G6:M6" si="0">SUBTOTAL(9,(G7:G51))</f>
        <v>491300</v>
      </c>
      <c r="H6" s="44">
        <f t="shared" si="0"/>
        <v>506342</v>
      </c>
      <c r="I6" s="44">
        <f t="shared" si="0"/>
        <v>540284</v>
      </c>
      <c r="J6" s="75">
        <f t="shared" si="0"/>
        <v>564263</v>
      </c>
      <c r="K6" s="228">
        <f t="shared" si="0"/>
        <v>583108</v>
      </c>
      <c r="L6" s="97">
        <f t="shared" si="0"/>
        <v>701701</v>
      </c>
      <c r="M6" s="239">
        <f t="shared" si="0"/>
        <v>118593</v>
      </c>
      <c r="N6" s="240">
        <f t="shared" ref="N6" si="1">M6/K6</f>
        <v>0.20338084883074833</v>
      </c>
      <c r="O6" s="41"/>
    </row>
    <row r="7" spans="1:19" ht="23.25" customHeight="1">
      <c r="A7" s="274" t="s">
        <v>200</v>
      </c>
      <c r="B7" s="143" t="s">
        <v>199</v>
      </c>
      <c r="C7" s="148" t="s">
        <v>212</v>
      </c>
      <c r="D7" s="115" t="s">
        <v>17</v>
      </c>
      <c r="E7" s="115" t="s">
        <v>43</v>
      </c>
      <c r="F7" s="152" t="s">
        <v>78</v>
      </c>
      <c r="G7" s="77">
        <v>47419</v>
      </c>
      <c r="H7" s="77">
        <v>65974</v>
      </c>
      <c r="I7" s="77">
        <v>48622</v>
      </c>
      <c r="J7" s="90">
        <v>50742</v>
      </c>
      <c r="K7" s="100">
        <v>51395</v>
      </c>
      <c r="L7" s="106">
        <v>62314</v>
      </c>
      <c r="M7" s="241">
        <f t="shared" ref="M7:M51" si="2">L7-K7</f>
        <v>10919</v>
      </c>
      <c r="N7" s="240">
        <f>M7/K7</f>
        <v>0.21245257320751046</v>
      </c>
      <c r="O7" s="41"/>
      <c r="P7" s="15">
        <v>1</v>
      </c>
    </row>
    <row r="8" spans="1:19" ht="23.25" customHeight="1">
      <c r="A8" s="275"/>
      <c r="B8" s="145" t="s">
        <v>199</v>
      </c>
      <c r="C8" s="149" t="s">
        <v>211</v>
      </c>
      <c r="D8" s="119" t="s">
        <v>0</v>
      </c>
      <c r="E8" s="115" t="s">
        <v>41</v>
      </c>
      <c r="F8" s="117" t="s">
        <v>72</v>
      </c>
      <c r="G8" s="77">
        <v>35388</v>
      </c>
      <c r="H8" s="77">
        <v>45820</v>
      </c>
      <c r="I8" s="77">
        <v>48450</v>
      </c>
      <c r="J8" s="90">
        <v>51570</v>
      </c>
      <c r="K8" s="102">
        <v>42543</v>
      </c>
      <c r="L8" s="108">
        <v>50019</v>
      </c>
      <c r="M8" s="241">
        <f t="shared" si="2"/>
        <v>7476</v>
      </c>
      <c r="N8" s="240">
        <f>M8/K8</f>
        <v>0.17572808687680699</v>
      </c>
      <c r="O8" s="41"/>
      <c r="P8" s="15">
        <v>1</v>
      </c>
    </row>
    <row r="9" spans="1:19" ht="23.25" customHeight="1">
      <c r="A9" s="275"/>
      <c r="B9" s="145" t="s">
        <v>199</v>
      </c>
      <c r="C9" s="149" t="s">
        <v>211</v>
      </c>
      <c r="D9" s="119" t="s">
        <v>39</v>
      </c>
      <c r="E9" s="125" t="s">
        <v>40</v>
      </c>
      <c r="F9" s="117" t="s">
        <v>72</v>
      </c>
      <c r="G9" s="77">
        <v>40215</v>
      </c>
      <c r="H9" s="77">
        <v>41824</v>
      </c>
      <c r="I9" s="77">
        <v>49653</v>
      </c>
      <c r="J9" s="90">
        <v>54779</v>
      </c>
      <c r="K9" s="102">
        <v>49261</v>
      </c>
      <c r="L9" s="108">
        <v>46518</v>
      </c>
      <c r="M9" s="242">
        <f t="shared" si="2"/>
        <v>-2743</v>
      </c>
      <c r="N9" s="243">
        <f>M9/K9</f>
        <v>-5.5682994661090925E-2</v>
      </c>
      <c r="O9" s="132"/>
      <c r="P9" s="15">
        <v>1</v>
      </c>
    </row>
    <row r="10" spans="1:19" ht="23.25" customHeight="1">
      <c r="A10" s="275"/>
      <c r="B10" s="145" t="s">
        <v>199</v>
      </c>
      <c r="C10" s="149" t="s">
        <v>210</v>
      </c>
      <c r="D10" s="119" t="s">
        <v>70</v>
      </c>
      <c r="E10" s="125" t="s">
        <v>38</v>
      </c>
      <c r="F10" s="117" t="s">
        <v>80</v>
      </c>
      <c r="G10" s="77">
        <v>39053</v>
      </c>
      <c r="H10" s="77">
        <v>42105</v>
      </c>
      <c r="I10" s="77">
        <v>36623</v>
      </c>
      <c r="J10" s="90">
        <v>41786</v>
      </c>
      <c r="K10" s="102">
        <v>45173</v>
      </c>
      <c r="L10" s="108">
        <v>42275</v>
      </c>
      <c r="M10" s="242">
        <f t="shared" si="2"/>
        <v>-2898</v>
      </c>
      <c r="N10" s="243">
        <f>M10/K10</f>
        <v>-6.4153365948686161E-2</v>
      </c>
      <c r="O10" s="132"/>
      <c r="P10" s="15">
        <v>1</v>
      </c>
    </row>
    <row r="11" spans="1:19" ht="23.25" customHeight="1">
      <c r="A11" s="275"/>
      <c r="B11" s="145" t="s">
        <v>197</v>
      </c>
      <c r="C11" s="142" t="s">
        <v>200</v>
      </c>
      <c r="D11" s="115" t="s">
        <v>60</v>
      </c>
      <c r="E11" s="115" t="s">
        <v>63</v>
      </c>
      <c r="F11" s="116" t="s">
        <v>76</v>
      </c>
      <c r="G11" s="77">
        <v>33407</v>
      </c>
      <c r="H11" s="77"/>
      <c r="I11" s="77">
        <v>34499</v>
      </c>
      <c r="J11" s="90">
        <v>36359</v>
      </c>
      <c r="K11" s="100">
        <v>29038</v>
      </c>
      <c r="L11" s="106">
        <v>38702</v>
      </c>
      <c r="M11" s="241">
        <f t="shared" si="2"/>
        <v>9664</v>
      </c>
      <c r="N11" s="240">
        <f>M11/K11</f>
        <v>0.33280528962049727</v>
      </c>
      <c r="O11" s="41"/>
      <c r="P11" s="15">
        <v>1</v>
      </c>
    </row>
    <row r="12" spans="1:19" ht="23.25" customHeight="1">
      <c r="A12" s="272" t="s">
        <v>201</v>
      </c>
      <c r="B12" s="145" t="s">
        <v>199</v>
      </c>
      <c r="C12" s="149" t="s">
        <v>245</v>
      </c>
      <c r="D12" s="119" t="s">
        <v>162</v>
      </c>
      <c r="E12" s="125" t="s">
        <v>161</v>
      </c>
      <c r="F12" s="117" t="s">
        <v>226</v>
      </c>
      <c r="G12" s="84"/>
      <c r="H12" s="84"/>
      <c r="I12" s="84"/>
      <c r="J12" s="91"/>
      <c r="K12" s="102"/>
      <c r="L12" s="108">
        <v>36173</v>
      </c>
      <c r="M12" s="241">
        <f t="shared" si="2"/>
        <v>36173</v>
      </c>
      <c r="N12" s="240"/>
      <c r="O12" s="41" t="s">
        <v>155</v>
      </c>
      <c r="P12" s="15">
        <v>1</v>
      </c>
    </row>
    <row r="13" spans="1:19" ht="23.25" customHeight="1">
      <c r="A13" s="273"/>
      <c r="B13" s="146" t="s">
        <v>199</v>
      </c>
      <c r="C13" s="150" t="s">
        <v>209</v>
      </c>
      <c r="D13" s="119" t="s">
        <v>69</v>
      </c>
      <c r="E13" s="124" t="s">
        <v>26</v>
      </c>
      <c r="F13" s="117" t="s">
        <v>79</v>
      </c>
      <c r="G13" s="77">
        <v>44484</v>
      </c>
      <c r="H13" s="77">
        <v>39409</v>
      </c>
      <c r="I13" s="77">
        <v>43207</v>
      </c>
      <c r="J13" s="93">
        <v>41081</v>
      </c>
      <c r="K13" s="102">
        <v>34546</v>
      </c>
      <c r="L13" s="108">
        <v>34444</v>
      </c>
      <c r="M13" s="242">
        <f t="shared" si="2"/>
        <v>-102</v>
      </c>
      <c r="N13" s="243">
        <f>M13/K13</f>
        <v>-2.9525849591848551E-3</v>
      </c>
      <c r="O13" s="110"/>
      <c r="P13" s="15">
        <v>1</v>
      </c>
    </row>
    <row r="14" spans="1:19" ht="23.25" customHeight="1">
      <c r="A14" s="269" t="s">
        <v>202</v>
      </c>
      <c r="B14" s="143" t="s">
        <v>197</v>
      </c>
      <c r="C14" s="144" t="s">
        <v>200</v>
      </c>
      <c r="D14" s="115" t="s">
        <v>59</v>
      </c>
      <c r="E14" s="115" t="s">
        <v>2</v>
      </c>
      <c r="F14" s="116" t="s">
        <v>76</v>
      </c>
      <c r="G14" s="76">
        <v>34680</v>
      </c>
      <c r="H14" s="76">
        <v>36718</v>
      </c>
      <c r="I14" s="76">
        <v>38932</v>
      </c>
      <c r="J14" s="89">
        <v>33825</v>
      </c>
      <c r="K14" s="98">
        <v>36857</v>
      </c>
      <c r="L14" s="99">
        <v>33718</v>
      </c>
      <c r="M14" s="244">
        <f t="shared" si="2"/>
        <v>-3139</v>
      </c>
      <c r="N14" s="243">
        <f>M14/K14</f>
        <v>-8.516699677130532E-2</v>
      </c>
      <c r="O14" s="132"/>
      <c r="P14" s="15">
        <v>1</v>
      </c>
    </row>
    <row r="15" spans="1:19" ht="23.25" customHeight="1">
      <c r="A15" s="271"/>
      <c r="B15" s="145" t="s">
        <v>199</v>
      </c>
      <c r="C15" s="149" t="s">
        <v>245</v>
      </c>
      <c r="D15" s="119" t="s">
        <v>163</v>
      </c>
      <c r="E15" s="125" t="s">
        <v>164</v>
      </c>
      <c r="F15" s="117" t="s">
        <v>227</v>
      </c>
      <c r="G15" s="84"/>
      <c r="H15" s="84"/>
      <c r="I15" s="84"/>
      <c r="J15" s="91"/>
      <c r="K15" s="100"/>
      <c r="L15" s="106">
        <v>33240</v>
      </c>
      <c r="M15" s="241">
        <f t="shared" si="2"/>
        <v>33240</v>
      </c>
      <c r="N15" s="240"/>
      <c r="O15" s="132" t="s">
        <v>155</v>
      </c>
      <c r="P15" s="15">
        <v>1</v>
      </c>
    </row>
    <row r="16" spans="1:19" ht="23.25" customHeight="1">
      <c r="A16" s="271"/>
      <c r="B16" s="145" t="s">
        <v>199</v>
      </c>
      <c r="C16" s="149" t="s">
        <v>210</v>
      </c>
      <c r="D16" s="119" t="s">
        <v>36</v>
      </c>
      <c r="E16" s="125" t="s">
        <v>37</v>
      </c>
      <c r="F16" s="117" t="s">
        <v>72</v>
      </c>
      <c r="G16" s="77">
        <v>17365</v>
      </c>
      <c r="H16" s="77">
        <v>19841</v>
      </c>
      <c r="I16" s="77">
        <v>19965</v>
      </c>
      <c r="J16" s="90">
        <v>20665</v>
      </c>
      <c r="K16" s="100">
        <v>29784</v>
      </c>
      <c r="L16" s="106">
        <v>23538</v>
      </c>
      <c r="M16" s="242">
        <f t="shared" si="2"/>
        <v>-6246</v>
      </c>
      <c r="N16" s="243">
        <f>M16/K16</f>
        <v>-0.209709911361805</v>
      </c>
      <c r="O16" s="132"/>
      <c r="P16" s="15">
        <v>1</v>
      </c>
    </row>
    <row r="17" spans="1:16" ht="23.25" customHeight="1">
      <c r="A17" s="271"/>
      <c r="B17" s="145" t="s">
        <v>197</v>
      </c>
      <c r="C17" s="142" t="s">
        <v>243</v>
      </c>
      <c r="D17" s="115" t="s">
        <v>165</v>
      </c>
      <c r="E17" s="118" t="s">
        <v>166</v>
      </c>
      <c r="F17" s="117" t="s">
        <v>228</v>
      </c>
      <c r="G17" s="84"/>
      <c r="H17" s="84"/>
      <c r="I17" s="84"/>
      <c r="J17" s="91"/>
      <c r="K17" s="100"/>
      <c r="L17" s="106">
        <v>21423</v>
      </c>
      <c r="M17" s="241">
        <f t="shared" si="2"/>
        <v>21423</v>
      </c>
      <c r="N17" s="240"/>
      <c r="O17" s="132" t="s">
        <v>190</v>
      </c>
      <c r="P17" s="15">
        <v>1</v>
      </c>
    </row>
    <row r="18" spans="1:16" ht="23.25" customHeight="1">
      <c r="A18" s="270"/>
      <c r="B18" s="145" t="s">
        <v>199</v>
      </c>
      <c r="C18" s="150" t="s">
        <v>209</v>
      </c>
      <c r="D18" s="119" t="s">
        <v>68</v>
      </c>
      <c r="E18" s="124" t="s">
        <v>25</v>
      </c>
      <c r="F18" s="117" t="s">
        <v>79</v>
      </c>
      <c r="G18" s="84">
        <v>17957</v>
      </c>
      <c r="H18" s="84">
        <v>18761</v>
      </c>
      <c r="I18" s="84">
        <v>19174</v>
      </c>
      <c r="J18" s="91">
        <v>19751</v>
      </c>
      <c r="K18" s="102">
        <v>19740</v>
      </c>
      <c r="L18" s="108">
        <v>21048</v>
      </c>
      <c r="M18" s="241">
        <f t="shared" si="2"/>
        <v>1308</v>
      </c>
      <c r="N18" s="240">
        <f t="shared" ref="N18:N48" si="3">M18/K18</f>
        <v>6.62613981762918E-2</v>
      </c>
      <c r="O18" s="41"/>
      <c r="P18" s="15">
        <v>1</v>
      </c>
    </row>
    <row r="19" spans="1:16" ht="23.25" customHeight="1">
      <c r="A19" s="269" t="s">
        <v>203</v>
      </c>
      <c r="B19" s="145" t="s">
        <v>197</v>
      </c>
      <c r="C19" s="144" t="s">
        <v>200</v>
      </c>
      <c r="D19" s="115" t="s">
        <v>61</v>
      </c>
      <c r="E19" s="115" t="s">
        <v>64</v>
      </c>
      <c r="F19" s="117" t="s">
        <v>74</v>
      </c>
      <c r="G19" s="77">
        <v>15695</v>
      </c>
      <c r="H19" s="77">
        <v>13135</v>
      </c>
      <c r="I19" s="77">
        <v>13858</v>
      </c>
      <c r="J19" s="90">
        <v>16314</v>
      </c>
      <c r="K19" s="100">
        <v>20262</v>
      </c>
      <c r="L19" s="108">
        <v>20220</v>
      </c>
      <c r="M19" s="242">
        <f t="shared" si="2"/>
        <v>-42</v>
      </c>
      <c r="N19" s="243">
        <f t="shared" si="3"/>
        <v>-2.0728457210541901E-3</v>
      </c>
      <c r="O19" s="154"/>
      <c r="P19" s="15">
        <v>1</v>
      </c>
    </row>
    <row r="20" spans="1:16" ht="23.25" customHeight="1">
      <c r="A20" s="270"/>
      <c r="B20" s="145" t="s">
        <v>199</v>
      </c>
      <c r="C20" s="150" t="s">
        <v>210</v>
      </c>
      <c r="D20" s="115" t="s">
        <v>29</v>
      </c>
      <c r="E20" s="125" t="s">
        <v>30</v>
      </c>
      <c r="F20" s="117" t="s">
        <v>73</v>
      </c>
      <c r="G20" s="77">
        <v>15339</v>
      </c>
      <c r="H20" s="77">
        <v>16314</v>
      </c>
      <c r="I20" s="77">
        <v>15774</v>
      </c>
      <c r="J20" s="90">
        <v>16510</v>
      </c>
      <c r="K20" s="100">
        <v>17833</v>
      </c>
      <c r="L20" s="106">
        <v>19059</v>
      </c>
      <c r="M20" s="241">
        <f t="shared" si="2"/>
        <v>1226</v>
      </c>
      <c r="N20" s="240">
        <f t="shared" si="3"/>
        <v>6.8748948578478103E-2</v>
      </c>
      <c r="O20" s="41"/>
      <c r="P20" s="15">
        <v>1</v>
      </c>
    </row>
    <row r="21" spans="1:16" ht="23.25" customHeight="1">
      <c r="A21" s="269" t="s">
        <v>204</v>
      </c>
      <c r="B21" s="145" t="s">
        <v>199</v>
      </c>
      <c r="C21" s="148" t="s">
        <v>210</v>
      </c>
      <c r="D21" s="119" t="s">
        <v>3</v>
      </c>
      <c r="E21" s="125" t="s">
        <v>31</v>
      </c>
      <c r="F21" s="117" t="s">
        <v>74</v>
      </c>
      <c r="G21" s="77">
        <v>14324</v>
      </c>
      <c r="H21" s="77">
        <v>12033</v>
      </c>
      <c r="I21" s="77">
        <v>12715</v>
      </c>
      <c r="J21" s="90">
        <v>13399</v>
      </c>
      <c r="K21" s="100">
        <v>15289</v>
      </c>
      <c r="L21" s="108">
        <v>17205</v>
      </c>
      <c r="M21" s="241">
        <f t="shared" si="2"/>
        <v>1916</v>
      </c>
      <c r="N21" s="240">
        <f t="shared" si="3"/>
        <v>0.12531885669435541</v>
      </c>
      <c r="O21" s="154"/>
      <c r="P21" s="15">
        <v>1</v>
      </c>
    </row>
    <row r="22" spans="1:16" ht="23.25" customHeight="1">
      <c r="A22" s="271"/>
      <c r="B22" s="145" t="s">
        <v>199</v>
      </c>
      <c r="C22" s="149" t="s">
        <v>210</v>
      </c>
      <c r="D22" s="119" t="s">
        <v>27</v>
      </c>
      <c r="E22" s="115" t="s">
        <v>28</v>
      </c>
      <c r="F22" s="117" t="s">
        <v>77</v>
      </c>
      <c r="G22" s="77">
        <v>13514</v>
      </c>
      <c r="H22" s="77">
        <v>14632</v>
      </c>
      <c r="I22" s="77">
        <v>15927</v>
      </c>
      <c r="J22" s="90">
        <v>16076</v>
      </c>
      <c r="K22" s="100">
        <v>15464</v>
      </c>
      <c r="L22" s="106">
        <v>15582</v>
      </c>
      <c r="M22" s="241">
        <f t="shared" si="2"/>
        <v>118</v>
      </c>
      <c r="N22" s="240">
        <f t="shared" si="3"/>
        <v>7.6306259699948269E-3</v>
      </c>
      <c r="O22" s="110"/>
      <c r="P22" s="15">
        <v>1</v>
      </c>
    </row>
    <row r="23" spans="1:16" ht="23.25" customHeight="1">
      <c r="A23" s="270"/>
      <c r="B23" s="145" t="s">
        <v>199</v>
      </c>
      <c r="C23" s="150" t="s">
        <v>212</v>
      </c>
      <c r="D23" s="119" t="s">
        <v>15</v>
      </c>
      <c r="E23" s="115" t="s">
        <v>42</v>
      </c>
      <c r="F23" s="117" t="s">
        <v>79</v>
      </c>
      <c r="G23" s="77">
        <v>11595</v>
      </c>
      <c r="H23" s="77">
        <v>14159</v>
      </c>
      <c r="I23" s="77">
        <v>11238</v>
      </c>
      <c r="J23" s="90">
        <v>13214</v>
      </c>
      <c r="K23" s="100">
        <v>17116</v>
      </c>
      <c r="L23" s="106">
        <v>14451</v>
      </c>
      <c r="M23" s="242">
        <f t="shared" si="2"/>
        <v>-2665</v>
      </c>
      <c r="N23" s="243">
        <f t="shared" si="3"/>
        <v>-0.15570226688478617</v>
      </c>
      <c r="O23" s="41"/>
      <c r="P23" s="15">
        <v>1</v>
      </c>
    </row>
    <row r="24" spans="1:16" ht="23.25" customHeight="1">
      <c r="A24" s="269" t="s">
        <v>205</v>
      </c>
      <c r="B24" s="145" t="s">
        <v>198</v>
      </c>
      <c r="C24" s="148" t="s">
        <v>202</v>
      </c>
      <c r="D24" s="115" t="s">
        <v>5</v>
      </c>
      <c r="E24" s="122" t="s">
        <v>82</v>
      </c>
      <c r="F24" s="117" t="s">
        <v>74</v>
      </c>
      <c r="G24" s="79" t="s">
        <v>189</v>
      </c>
      <c r="H24" s="79" t="s">
        <v>189</v>
      </c>
      <c r="I24" s="79">
        <v>10440</v>
      </c>
      <c r="J24" s="90">
        <v>9800</v>
      </c>
      <c r="K24" s="100">
        <v>12599</v>
      </c>
      <c r="L24" s="108">
        <v>12086</v>
      </c>
      <c r="M24" s="242">
        <f t="shared" si="2"/>
        <v>-513</v>
      </c>
      <c r="N24" s="243">
        <f t="shared" si="3"/>
        <v>-4.0717517263274862E-2</v>
      </c>
      <c r="O24" s="154"/>
      <c r="P24" s="15">
        <v>1</v>
      </c>
    </row>
    <row r="25" spans="1:16" ht="23.25" customHeight="1">
      <c r="A25" s="270"/>
      <c r="B25" s="145" t="s">
        <v>197</v>
      </c>
      <c r="C25" s="147" t="s">
        <v>200</v>
      </c>
      <c r="D25" s="115" t="s">
        <v>62</v>
      </c>
      <c r="E25" s="115" t="s">
        <v>65</v>
      </c>
      <c r="F25" s="117" t="s">
        <v>74</v>
      </c>
      <c r="G25" s="77">
        <v>11686</v>
      </c>
      <c r="H25" s="77">
        <v>12926</v>
      </c>
      <c r="I25" s="77">
        <v>13020</v>
      </c>
      <c r="J25" s="90">
        <v>13237</v>
      </c>
      <c r="K25" s="100">
        <v>15951</v>
      </c>
      <c r="L25" s="108">
        <v>12025</v>
      </c>
      <c r="M25" s="242">
        <f t="shared" si="2"/>
        <v>-3926</v>
      </c>
      <c r="N25" s="243">
        <f t="shared" si="3"/>
        <v>-0.24612876935615322</v>
      </c>
      <c r="O25" s="153"/>
      <c r="P25" s="15">
        <v>1</v>
      </c>
    </row>
    <row r="26" spans="1:16" ht="23.25" customHeight="1">
      <c r="A26" s="140" t="s">
        <v>206</v>
      </c>
      <c r="B26" s="145" t="s">
        <v>199</v>
      </c>
      <c r="C26" s="148" t="s">
        <v>212</v>
      </c>
      <c r="D26" s="115" t="s">
        <v>51</v>
      </c>
      <c r="E26" s="115" t="s">
        <v>52</v>
      </c>
      <c r="F26" s="117" t="s">
        <v>79</v>
      </c>
      <c r="G26" s="77">
        <v>10891</v>
      </c>
      <c r="H26" s="77">
        <v>11516</v>
      </c>
      <c r="I26" s="77">
        <v>9956</v>
      </c>
      <c r="J26" s="90">
        <v>11616</v>
      </c>
      <c r="K26" s="100">
        <v>12186</v>
      </c>
      <c r="L26" s="106">
        <v>11295</v>
      </c>
      <c r="M26" s="242">
        <f t="shared" si="2"/>
        <v>-891</v>
      </c>
      <c r="N26" s="243">
        <f t="shared" si="3"/>
        <v>-7.3116691285081234E-2</v>
      </c>
      <c r="O26" s="41"/>
      <c r="P26" s="15">
        <v>1</v>
      </c>
    </row>
    <row r="27" spans="1:16" ht="23.25" customHeight="1">
      <c r="A27" s="269" t="s">
        <v>207</v>
      </c>
      <c r="B27" s="145" t="s">
        <v>199</v>
      </c>
      <c r="C27" s="148" t="s">
        <v>210</v>
      </c>
      <c r="D27" s="115" t="s">
        <v>34</v>
      </c>
      <c r="E27" s="124" t="s">
        <v>35</v>
      </c>
      <c r="F27" s="117" t="s">
        <v>71</v>
      </c>
      <c r="G27" s="77">
        <v>6088</v>
      </c>
      <c r="H27" s="77">
        <v>6855</v>
      </c>
      <c r="I27" s="77">
        <v>6646</v>
      </c>
      <c r="J27" s="90">
        <v>7309</v>
      </c>
      <c r="K27" s="100">
        <v>9137</v>
      </c>
      <c r="L27" s="106">
        <v>10353</v>
      </c>
      <c r="M27" s="241">
        <f t="shared" si="2"/>
        <v>1216</v>
      </c>
      <c r="N27" s="240">
        <f t="shared" si="3"/>
        <v>0.13308525774324176</v>
      </c>
      <c r="O27" s="41"/>
      <c r="P27" s="15">
        <v>1</v>
      </c>
    </row>
    <row r="28" spans="1:16" ht="23.25" customHeight="1">
      <c r="A28" s="270"/>
      <c r="B28" s="145" t="s">
        <v>198</v>
      </c>
      <c r="C28" s="150" t="s">
        <v>203</v>
      </c>
      <c r="D28" s="115" t="s">
        <v>13</v>
      </c>
      <c r="E28" s="122" t="s">
        <v>14</v>
      </c>
      <c r="F28" s="117" t="s">
        <v>71</v>
      </c>
      <c r="G28" s="77">
        <v>6271</v>
      </c>
      <c r="H28" s="77">
        <v>6712</v>
      </c>
      <c r="I28" s="80">
        <v>7338</v>
      </c>
      <c r="J28" s="92">
        <v>7085</v>
      </c>
      <c r="K28" s="101">
        <v>8153</v>
      </c>
      <c r="L28" s="107">
        <v>10055</v>
      </c>
      <c r="M28" s="241">
        <f t="shared" si="2"/>
        <v>1902</v>
      </c>
      <c r="N28" s="240">
        <f t="shared" si="3"/>
        <v>0.2332883601128419</v>
      </c>
      <c r="O28" s="41"/>
      <c r="P28" s="15">
        <v>1</v>
      </c>
    </row>
    <row r="29" spans="1:16" ht="23.25" customHeight="1">
      <c r="A29" s="140" t="s">
        <v>208</v>
      </c>
      <c r="B29" s="146" t="s">
        <v>199</v>
      </c>
      <c r="C29" s="148" t="s">
        <v>212</v>
      </c>
      <c r="D29" s="115" t="s">
        <v>39</v>
      </c>
      <c r="E29" s="115" t="s">
        <v>44</v>
      </c>
      <c r="F29" s="117" t="s">
        <v>72</v>
      </c>
      <c r="G29" s="77">
        <v>7350</v>
      </c>
      <c r="H29" s="77">
        <v>4990</v>
      </c>
      <c r="I29" s="77">
        <v>3897</v>
      </c>
      <c r="J29" s="90">
        <v>4658</v>
      </c>
      <c r="K29" s="100">
        <v>4560</v>
      </c>
      <c r="L29" s="106">
        <v>9318</v>
      </c>
      <c r="M29" s="241">
        <f t="shared" si="2"/>
        <v>4758</v>
      </c>
      <c r="N29" s="240">
        <f t="shared" si="3"/>
        <v>1.043421052631579</v>
      </c>
      <c r="O29" s="41"/>
      <c r="P29" s="15">
        <v>1</v>
      </c>
    </row>
    <row r="30" spans="1:16" ht="23.25" customHeight="1">
      <c r="A30" s="269" t="s">
        <v>209</v>
      </c>
      <c r="B30" s="143" t="s">
        <v>198</v>
      </c>
      <c r="C30" s="148" t="s">
        <v>208</v>
      </c>
      <c r="D30" s="119" t="s">
        <v>159</v>
      </c>
      <c r="E30" s="122" t="s">
        <v>157</v>
      </c>
      <c r="F30" s="117" t="s">
        <v>160</v>
      </c>
      <c r="G30" s="84"/>
      <c r="H30" s="84"/>
      <c r="I30" s="84"/>
      <c r="J30" s="91"/>
      <c r="K30" s="100">
        <v>5634</v>
      </c>
      <c r="L30" s="106">
        <v>7513</v>
      </c>
      <c r="M30" s="241">
        <f t="shared" si="2"/>
        <v>1879</v>
      </c>
      <c r="N30" s="240">
        <f t="shared" si="3"/>
        <v>0.33351082712105079</v>
      </c>
      <c r="O30" s="41" t="s">
        <v>193</v>
      </c>
      <c r="P30" s="15">
        <v>1</v>
      </c>
    </row>
    <row r="31" spans="1:16" ht="23.25" customHeight="1">
      <c r="A31" s="270"/>
      <c r="B31" s="145" t="s">
        <v>198</v>
      </c>
      <c r="C31" s="150" t="s">
        <v>202</v>
      </c>
      <c r="D31" s="115" t="s">
        <v>9</v>
      </c>
      <c r="E31" s="122" t="s">
        <v>10</v>
      </c>
      <c r="F31" s="117" t="s">
        <v>73</v>
      </c>
      <c r="G31" s="77">
        <v>5790</v>
      </c>
      <c r="H31" s="77">
        <v>4456</v>
      </c>
      <c r="I31" s="78">
        <v>6526</v>
      </c>
      <c r="J31" s="90">
        <v>6672</v>
      </c>
      <c r="K31" s="100">
        <v>5174</v>
      </c>
      <c r="L31" s="106">
        <v>7418</v>
      </c>
      <c r="M31" s="241">
        <f t="shared" si="2"/>
        <v>2244</v>
      </c>
      <c r="N31" s="240">
        <f t="shared" si="3"/>
        <v>0.43370699652106687</v>
      </c>
      <c r="O31" s="41"/>
      <c r="P31" s="15">
        <v>1</v>
      </c>
    </row>
    <row r="32" spans="1:16" ht="23.25" customHeight="1">
      <c r="A32" s="269" t="s">
        <v>210</v>
      </c>
      <c r="B32" s="145" t="s">
        <v>199</v>
      </c>
      <c r="C32" s="148" t="s">
        <v>212</v>
      </c>
      <c r="D32" s="115" t="s">
        <v>49</v>
      </c>
      <c r="E32" s="115" t="s">
        <v>50</v>
      </c>
      <c r="F32" s="117" t="s">
        <v>73</v>
      </c>
      <c r="G32" s="77">
        <v>3844</v>
      </c>
      <c r="H32" s="77">
        <v>3731</v>
      </c>
      <c r="I32" s="77">
        <v>4566</v>
      </c>
      <c r="J32" s="90">
        <v>5424</v>
      </c>
      <c r="K32" s="100">
        <v>5327</v>
      </c>
      <c r="L32" s="106">
        <v>7340</v>
      </c>
      <c r="M32" s="241">
        <f t="shared" si="2"/>
        <v>2013</v>
      </c>
      <c r="N32" s="240">
        <f t="shared" si="3"/>
        <v>0.37788623990989301</v>
      </c>
      <c r="O32" s="41"/>
      <c r="P32" s="15">
        <v>1</v>
      </c>
    </row>
    <row r="33" spans="1:16" ht="23.25" customHeight="1">
      <c r="A33" s="271"/>
      <c r="B33" s="145" t="s">
        <v>198</v>
      </c>
      <c r="C33" s="149" t="s">
        <v>203</v>
      </c>
      <c r="D33" s="115" t="s">
        <v>11</v>
      </c>
      <c r="E33" s="122" t="s">
        <v>12</v>
      </c>
      <c r="F33" s="117" t="s">
        <v>71</v>
      </c>
      <c r="G33" s="77">
        <v>7418</v>
      </c>
      <c r="H33" s="77">
        <v>6978</v>
      </c>
      <c r="I33" s="80">
        <v>6809</v>
      </c>
      <c r="J33" s="92">
        <v>6554</v>
      </c>
      <c r="K33" s="101">
        <v>6745</v>
      </c>
      <c r="L33" s="107">
        <v>7241</v>
      </c>
      <c r="M33" s="241">
        <f t="shared" si="2"/>
        <v>496</v>
      </c>
      <c r="N33" s="240">
        <f t="shared" si="3"/>
        <v>7.3535952557449963E-2</v>
      </c>
      <c r="O33" s="41"/>
      <c r="P33" s="15">
        <v>1</v>
      </c>
    </row>
    <row r="34" spans="1:16" ht="23.25" customHeight="1">
      <c r="A34" s="271"/>
      <c r="B34" s="145" t="s">
        <v>198</v>
      </c>
      <c r="C34" s="149" t="s">
        <v>202</v>
      </c>
      <c r="D34" s="115" t="s">
        <v>5</v>
      </c>
      <c r="E34" s="122" t="s">
        <v>6</v>
      </c>
      <c r="F34" s="117" t="s">
        <v>74</v>
      </c>
      <c r="G34" s="77">
        <v>4235</v>
      </c>
      <c r="H34" s="77">
        <v>4414</v>
      </c>
      <c r="I34" s="77">
        <v>4755</v>
      </c>
      <c r="J34" s="90">
        <v>4994</v>
      </c>
      <c r="K34" s="100">
        <v>6404</v>
      </c>
      <c r="L34" s="108">
        <v>6847</v>
      </c>
      <c r="M34" s="241">
        <f t="shared" si="2"/>
        <v>443</v>
      </c>
      <c r="N34" s="240">
        <f t="shared" si="3"/>
        <v>6.917551530293567E-2</v>
      </c>
      <c r="O34" s="248"/>
      <c r="P34" s="15">
        <v>1</v>
      </c>
    </row>
    <row r="35" spans="1:16" ht="23.25" customHeight="1">
      <c r="A35" s="271"/>
      <c r="B35" s="145" t="s">
        <v>199</v>
      </c>
      <c r="C35" s="149" t="s">
        <v>213</v>
      </c>
      <c r="D35" s="115" t="s">
        <v>53</v>
      </c>
      <c r="E35" s="115" t="s">
        <v>54</v>
      </c>
      <c r="F35" s="117" t="s">
        <v>78</v>
      </c>
      <c r="G35" s="77">
        <v>3259</v>
      </c>
      <c r="H35" s="77">
        <v>5989</v>
      </c>
      <c r="I35" s="77">
        <v>4827</v>
      </c>
      <c r="J35" s="90">
        <v>5433</v>
      </c>
      <c r="K35" s="100">
        <v>5390</v>
      </c>
      <c r="L35" s="106">
        <v>6699</v>
      </c>
      <c r="M35" s="241">
        <f t="shared" si="2"/>
        <v>1309</v>
      </c>
      <c r="N35" s="240">
        <f t="shared" si="3"/>
        <v>0.24285714285714285</v>
      </c>
      <c r="O35" s="41"/>
      <c r="P35" s="15">
        <v>1</v>
      </c>
    </row>
    <row r="36" spans="1:16" ht="23.25" customHeight="1">
      <c r="A36" s="271"/>
      <c r="B36" s="145" t="s">
        <v>198</v>
      </c>
      <c r="C36" s="149" t="s">
        <v>202</v>
      </c>
      <c r="D36" s="115" t="s">
        <v>7</v>
      </c>
      <c r="E36" s="122" t="s">
        <v>8</v>
      </c>
      <c r="F36" s="117" t="s">
        <v>74</v>
      </c>
      <c r="G36" s="77">
        <v>9299</v>
      </c>
      <c r="H36" s="77">
        <v>9895</v>
      </c>
      <c r="I36" s="77">
        <v>10551</v>
      </c>
      <c r="J36" s="90">
        <v>10907</v>
      </c>
      <c r="K36" s="100">
        <v>5735</v>
      </c>
      <c r="L36" s="108">
        <v>5849</v>
      </c>
      <c r="M36" s="241">
        <f t="shared" si="2"/>
        <v>114</v>
      </c>
      <c r="N36" s="240">
        <f t="shared" si="3"/>
        <v>1.9877942458587618E-2</v>
      </c>
      <c r="O36" s="154"/>
      <c r="P36" s="15">
        <v>1</v>
      </c>
    </row>
    <row r="37" spans="1:16" ht="23.25" customHeight="1">
      <c r="A37" s="271"/>
      <c r="B37" s="145" t="s">
        <v>198</v>
      </c>
      <c r="C37" s="149" t="s">
        <v>204</v>
      </c>
      <c r="D37" s="119" t="s">
        <v>19</v>
      </c>
      <c r="E37" s="123" t="s">
        <v>20</v>
      </c>
      <c r="F37" s="117" t="s">
        <v>72</v>
      </c>
      <c r="G37" s="77">
        <v>1881</v>
      </c>
      <c r="H37" s="77">
        <v>3496</v>
      </c>
      <c r="I37" s="78">
        <v>4278</v>
      </c>
      <c r="J37" s="90">
        <v>4515</v>
      </c>
      <c r="K37" s="100">
        <v>4457</v>
      </c>
      <c r="L37" s="106">
        <v>5554</v>
      </c>
      <c r="M37" s="241">
        <f t="shared" si="2"/>
        <v>1097</v>
      </c>
      <c r="N37" s="240">
        <f t="shared" si="3"/>
        <v>0.24612968364370652</v>
      </c>
      <c r="O37" s="41"/>
      <c r="P37" s="15">
        <v>1</v>
      </c>
    </row>
    <row r="38" spans="1:16" ht="23.25" customHeight="1">
      <c r="A38" s="271"/>
      <c r="B38" s="145" t="s">
        <v>198</v>
      </c>
      <c r="C38" s="149" t="s">
        <v>204</v>
      </c>
      <c r="D38" s="115" t="s">
        <v>17</v>
      </c>
      <c r="E38" s="122" t="s">
        <v>18</v>
      </c>
      <c r="F38" s="117" t="s">
        <v>78</v>
      </c>
      <c r="G38" s="77">
        <v>1913</v>
      </c>
      <c r="H38" s="77">
        <v>5431</v>
      </c>
      <c r="I38" s="77">
        <v>5113</v>
      </c>
      <c r="J38" s="90">
        <v>5221</v>
      </c>
      <c r="K38" s="100">
        <v>5277</v>
      </c>
      <c r="L38" s="106">
        <v>5310</v>
      </c>
      <c r="M38" s="241">
        <f t="shared" si="2"/>
        <v>33</v>
      </c>
      <c r="N38" s="240">
        <f t="shared" si="3"/>
        <v>6.2535531552018195E-3</v>
      </c>
      <c r="O38" s="41"/>
      <c r="P38" s="15">
        <v>1</v>
      </c>
    </row>
    <row r="39" spans="1:16" ht="23.25" customHeight="1">
      <c r="A39" s="271"/>
      <c r="B39" s="145" t="s">
        <v>198</v>
      </c>
      <c r="C39" s="149" t="s">
        <v>204</v>
      </c>
      <c r="D39" s="115" t="s">
        <v>15</v>
      </c>
      <c r="E39" s="122" t="s">
        <v>16</v>
      </c>
      <c r="F39" s="117" t="s">
        <v>79</v>
      </c>
      <c r="G39" s="77">
        <v>2949</v>
      </c>
      <c r="H39" s="77">
        <v>3511</v>
      </c>
      <c r="I39" s="77">
        <v>3767</v>
      </c>
      <c r="J39" s="90">
        <v>3778</v>
      </c>
      <c r="K39" s="100">
        <v>4314</v>
      </c>
      <c r="L39" s="106">
        <v>4799</v>
      </c>
      <c r="M39" s="241">
        <f t="shared" si="2"/>
        <v>485</v>
      </c>
      <c r="N39" s="240">
        <f t="shared" si="3"/>
        <v>0.11242466388502549</v>
      </c>
      <c r="O39" s="41"/>
      <c r="P39" s="15">
        <v>1</v>
      </c>
    </row>
    <row r="40" spans="1:16" ht="23.25" customHeight="1">
      <c r="A40" s="270"/>
      <c r="B40" s="145" t="s">
        <v>197</v>
      </c>
      <c r="C40" s="147" t="s">
        <v>201</v>
      </c>
      <c r="D40" s="119" t="s">
        <v>66</v>
      </c>
      <c r="E40" s="120" t="s">
        <v>174</v>
      </c>
      <c r="F40" s="117" t="s">
        <v>73</v>
      </c>
      <c r="G40" s="77">
        <v>8484</v>
      </c>
      <c r="H40" s="77">
        <v>14455</v>
      </c>
      <c r="I40" s="78">
        <v>8480</v>
      </c>
      <c r="J40" s="90">
        <v>9002</v>
      </c>
      <c r="K40" s="100">
        <v>10069</v>
      </c>
      <c r="L40" s="106">
        <v>4691</v>
      </c>
      <c r="M40" s="242">
        <f t="shared" si="2"/>
        <v>-5378</v>
      </c>
      <c r="N40" s="243">
        <f t="shared" si="3"/>
        <v>-0.53411460919654385</v>
      </c>
      <c r="O40" s="41"/>
      <c r="P40" s="15">
        <v>1</v>
      </c>
    </row>
    <row r="41" spans="1:16" ht="23.25" customHeight="1">
      <c r="A41" s="269" t="s">
        <v>211</v>
      </c>
      <c r="B41" s="145" t="s">
        <v>197</v>
      </c>
      <c r="C41" s="144" t="s">
        <v>201</v>
      </c>
      <c r="D41" s="119" t="s">
        <v>67</v>
      </c>
      <c r="E41" s="121" t="s">
        <v>175</v>
      </c>
      <c r="F41" s="117" t="s">
        <v>73</v>
      </c>
      <c r="G41" s="77">
        <v>1697</v>
      </c>
      <c r="H41" s="77">
        <v>2488</v>
      </c>
      <c r="I41" s="77">
        <v>2598</v>
      </c>
      <c r="J41" s="90">
        <v>3833</v>
      </c>
      <c r="K41" s="100">
        <v>4220</v>
      </c>
      <c r="L41" s="106">
        <v>4574</v>
      </c>
      <c r="M41" s="241">
        <f t="shared" si="2"/>
        <v>354</v>
      </c>
      <c r="N41" s="240">
        <f t="shared" si="3"/>
        <v>8.3886255924170622E-2</v>
      </c>
      <c r="O41" s="41"/>
      <c r="P41" s="15">
        <v>1</v>
      </c>
    </row>
    <row r="42" spans="1:16" ht="23.25" customHeight="1">
      <c r="A42" s="270"/>
      <c r="B42" s="145" t="s">
        <v>199</v>
      </c>
      <c r="C42" s="150" t="s">
        <v>212</v>
      </c>
      <c r="D42" s="115" t="s">
        <v>5</v>
      </c>
      <c r="E42" s="115" t="s">
        <v>46</v>
      </c>
      <c r="F42" s="117" t="s">
        <v>74</v>
      </c>
      <c r="G42" s="77">
        <v>2233</v>
      </c>
      <c r="H42" s="77">
        <v>2229</v>
      </c>
      <c r="I42" s="77">
        <v>2410</v>
      </c>
      <c r="J42" s="90">
        <v>2567</v>
      </c>
      <c r="K42" s="100">
        <v>3216</v>
      </c>
      <c r="L42" s="106">
        <v>4561</v>
      </c>
      <c r="M42" s="241">
        <f t="shared" si="2"/>
        <v>1345</v>
      </c>
      <c r="N42" s="240">
        <f t="shared" si="3"/>
        <v>0.41822139303482586</v>
      </c>
      <c r="O42" s="154"/>
      <c r="P42" s="15">
        <v>1</v>
      </c>
    </row>
    <row r="43" spans="1:16" ht="23.25" customHeight="1">
      <c r="A43" s="269" t="s">
        <v>212</v>
      </c>
      <c r="B43" s="145" t="s">
        <v>199</v>
      </c>
      <c r="C43" s="148" t="s">
        <v>212</v>
      </c>
      <c r="D43" s="115" t="s">
        <v>21</v>
      </c>
      <c r="E43" s="115" t="s">
        <v>45</v>
      </c>
      <c r="F43" s="117" t="s">
        <v>71</v>
      </c>
      <c r="G43" s="77">
        <v>3814</v>
      </c>
      <c r="H43" s="77">
        <v>4205</v>
      </c>
      <c r="I43" s="77">
        <v>3909</v>
      </c>
      <c r="J43" s="90">
        <v>3395</v>
      </c>
      <c r="K43" s="100">
        <v>4525</v>
      </c>
      <c r="L43" s="106">
        <v>4559</v>
      </c>
      <c r="M43" s="241">
        <f t="shared" si="2"/>
        <v>34</v>
      </c>
      <c r="N43" s="240">
        <f t="shared" si="3"/>
        <v>7.5138121546961326E-3</v>
      </c>
      <c r="O43" s="41"/>
      <c r="P43" s="15">
        <v>1</v>
      </c>
    </row>
    <row r="44" spans="1:16" ht="23.25" customHeight="1">
      <c r="A44" s="271"/>
      <c r="B44" s="145" t="s">
        <v>198</v>
      </c>
      <c r="C44" s="149" t="s">
        <v>202</v>
      </c>
      <c r="D44" s="115" t="s">
        <v>3</v>
      </c>
      <c r="E44" s="122" t="s">
        <v>4</v>
      </c>
      <c r="F44" s="117" t="s">
        <v>74</v>
      </c>
      <c r="G44" s="77">
        <v>2973</v>
      </c>
      <c r="H44" s="77">
        <v>2804</v>
      </c>
      <c r="I44" s="77">
        <v>2744</v>
      </c>
      <c r="J44" s="90">
        <v>3008</v>
      </c>
      <c r="K44" s="100">
        <v>3747</v>
      </c>
      <c r="L44" s="108">
        <v>3977</v>
      </c>
      <c r="M44" s="241">
        <f t="shared" si="2"/>
        <v>230</v>
      </c>
      <c r="N44" s="240">
        <f t="shared" si="3"/>
        <v>6.1382439284761142E-2</v>
      </c>
      <c r="O44" s="154"/>
      <c r="P44" s="15">
        <v>1</v>
      </c>
    </row>
    <row r="45" spans="1:16" ht="23.25" customHeight="1">
      <c r="A45" s="271"/>
      <c r="B45" s="145" t="s">
        <v>198</v>
      </c>
      <c r="C45" s="149" t="s">
        <v>205</v>
      </c>
      <c r="D45" s="115" t="s">
        <v>21</v>
      </c>
      <c r="E45" s="122" t="s">
        <v>22</v>
      </c>
      <c r="F45" s="117" t="s">
        <v>71</v>
      </c>
      <c r="G45" s="77">
        <v>4092</v>
      </c>
      <c r="H45" s="77">
        <v>3737</v>
      </c>
      <c r="I45" s="77">
        <v>3427</v>
      </c>
      <c r="J45" s="90">
        <v>3591</v>
      </c>
      <c r="K45" s="100">
        <v>4056</v>
      </c>
      <c r="L45" s="106">
        <v>3879</v>
      </c>
      <c r="M45" s="242">
        <f t="shared" si="2"/>
        <v>-177</v>
      </c>
      <c r="N45" s="243">
        <f t="shared" si="3"/>
        <v>-4.3639053254437871E-2</v>
      </c>
      <c r="O45" s="41"/>
      <c r="P45" s="15">
        <v>1</v>
      </c>
    </row>
    <row r="46" spans="1:16" ht="23.25" customHeight="1">
      <c r="A46" s="271"/>
      <c r="B46" s="145" t="s">
        <v>199</v>
      </c>
      <c r="C46" s="149" t="s">
        <v>210</v>
      </c>
      <c r="D46" s="119" t="s">
        <v>32</v>
      </c>
      <c r="E46" s="115" t="s">
        <v>33</v>
      </c>
      <c r="F46" s="117" t="s">
        <v>75</v>
      </c>
      <c r="G46" s="77">
        <v>1514</v>
      </c>
      <c r="H46" s="77">
        <v>1528</v>
      </c>
      <c r="I46" s="77">
        <v>1606</v>
      </c>
      <c r="J46" s="90">
        <v>1585</v>
      </c>
      <c r="K46" s="100">
        <v>3380</v>
      </c>
      <c r="L46" s="106">
        <v>3585</v>
      </c>
      <c r="M46" s="241">
        <f t="shared" si="2"/>
        <v>205</v>
      </c>
      <c r="N46" s="240">
        <f t="shared" si="3"/>
        <v>6.0650887573964495E-2</v>
      </c>
      <c r="O46" s="41"/>
      <c r="P46" s="15">
        <v>1</v>
      </c>
    </row>
    <row r="47" spans="1:16" ht="23.25" customHeight="1">
      <c r="A47" s="271"/>
      <c r="B47" s="145" t="s">
        <v>199</v>
      </c>
      <c r="C47" s="149" t="s">
        <v>212</v>
      </c>
      <c r="D47" s="115" t="s">
        <v>47</v>
      </c>
      <c r="E47" s="115" t="s">
        <v>48</v>
      </c>
      <c r="F47" s="117" t="s">
        <v>73</v>
      </c>
      <c r="G47" s="77">
        <v>1837</v>
      </c>
      <c r="H47" s="77">
        <v>1883</v>
      </c>
      <c r="I47" s="77">
        <v>2662</v>
      </c>
      <c r="J47" s="90">
        <v>2712</v>
      </c>
      <c r="K47" s="100">
        <v>3446</v>
      </c>
      <c r="L47" s="106">
        <v>3344</v>
      </c>
      <c r="M47" s="242">
        <f t="shared" si="2"/>
        <v>-102</v>
      </c>
      <c r="N47" s="243">
        <f t="shared" si="3"/>
        <v>-2.9599535693557749E-2</v>
      </c>
      <c r="O47" s="132"/>
      <c r="P47" s="15">
        <v>1</v>
      </c>
    </row>
    <row r="48" spans="1:16" ht="23.25" customHeight="1">
      <c r="A48" s="271"/>
      <c r="B48" s="145" t="s">
        <v>198</v>
      </c>
      <c r="C48" s="149" t="s">
        <v>206</v>
      </c>
      <c r="D48" s="119" t="s">
        <v>86</v>
      </c>
      <c r="E48" s="122" t="s">
        <v>84</v>
      </c>
      <c r="F48" s="117" t="s">
        <v>85</v>
      </c>
      <c r="G48" s="84"/>
      <c r="H48" s="84"/>
      <c r="I48" s="84"/>
      <c r="J48" s="91"/>
      <c r="K48" s="100">
        <v>3521</v>
      </c>
      <c r="L48" s="106">
        <v>3163</v>
      </c>
      <c r="M48" s="242">
        <f t="shared" si="2"/>
        <v>-358</v>
      </c>
      <c r="N48" s="243">
        <f t="shared" si="3"/>
        <v>-0.10167566032377165</v>
      </c>
      <c r="O48" s="41" t="s">
        <v>193</v>
      </c>
      <c r="P48" s="15">
        <v>1</v>
      </c>
    </row>
    <row r="49" spans="1:16" ht="23.25" customHeight="1">
      <c r="A49" s="271"/>
      <c r="B49" s="145" t="s">
        <v>198</v>
      </c>
      <c r="C49" s="149" t="s">
        <v>244</v>
      </c>
      <c r="D49" s="119" t="s">
        <v>158</v>
      </c>
      <c r="E49" s="122" t="s">
        <v>156</v>
      </c>
      <c r="F49" s="117" t="s">
        <v>229</v>
      </c>
      <c r="G49" s="84"/>
      <c r="H49" s="84"/>
      <c r="I49" s="84"/>
      <c r="J49" s="91"/>
      <c r="K49" s="100"/>
      <c r="L49" s="106">
        <v>2244</v>
      </c>
      <c r="M49" s="241">
        <f t="shared" si="2"/>
        <v>2244</v>
      </c>
      <c r="N49" s="240"/>
      <c r="O49" s="41" t="s">
        <v>155</v>
      </c>
      <c r="P49" s="15">
        <v>1</v>
      </c>
    </row>
    <row r="50" spans="1:16" ht="23.25" customHeight="1">
      <c r="A50" s="270"/>
      <c r="B50" s="145" t="s">
        <v>198</v>
      </c>
      <c r="C50" s="150" t="s">
        <v>244</v>
      </c>
      <c r="D50" s="119" t="s">
        <v>158</v>
      </c>
      <c r="E50" s="122" t="s">
        <v>154</v>
      </c>
      <c r="F50" s="117" t="s">
        <v>230</v>
      </c>
      <c r="G50" s="84"/>
      <c r="H50" s="84"/>
      <c r="I50" s="84"/>
      <c r="J50" s="91"/>
      <c r="K50" s="100"/>
      <c r="L50" s="106">
        <v>2002</v>
      </c>
      <c r="M50" s="241">
        <f t="shared" si="2"/>
        <v>2002</v>
      </c>
      <c r="N50" s="240"/>
      <c r="O50" s="41" t="s">
        <v>155</v>
      </c>
      <c r="P50" s="15">
        <v>1</v>
      </c>
    </row>
    <row r="51" spans="1:16" ht="26.25" customHeight="1" thickBot="1">
      <c r="A51" s="141" t="s">
        <v>213</v>
      </c>
      <c r="B51" s="145" t="s">
        <v>198</v>
      </c>
      <c r="C51" s="151" t="s">
        <v>205</v>
      </c>
      <c r="D51" s="245" t="s">
        <v>23</v>
      </c>
      <c r="E51" s="246" t="s">
        <v>24</v>
      </c>
      <c r="F51" s="126" t="s">
        <v>75</v>
      </c>
      <c r="G51" s="81">
        <v>1347</v>
      </c>
      <c r="H51" s="81">
        <v>1388</v>
      </c>
      <c r="I51" s="81">
        <v>1322</v>
      </c>
      <c r="J51" s="230">
        <v>1296</v>
      </c>
      <c r="K51" s="231">
        <v>1584</v>
      </c>
      <c r="L51" s="232">
        <v>1491</v>
      </c>
      <c r="M51" s="247">
        <f t="shared" si="2"/>
        <v>-93</v>
      </c>
      <c r="N51" s="243">
        <f>M51/K51</f>
        <v>-5.8712121212121215E-2</v>
      </c>
      <c r="O51" s="111"/>
      <c r="P51" s="15">
        <v>1</v>
      </c>
    </row>
    <row r="52" spans="1:16" ht="27" customHeight="1">
      <c r="B52" s="4"/>
      <c r="C52" s="5"/>
      <c r="D52" s="6"/>
      <c r="E52" s="5"/>
      <c r="F52" s="7"/>
      <c r="G52" s="7"/>
      <c r="H52" s="7"/>
      <c r="I52" s="7"/>
      <c r="J52" s="7"/>
      <c r="K52" s="3"/>
      <c r="L52" s="3"/>
      <c r="M52" s="3"/>
      <c r="N52" s="3"/>
    </row>
  </sheetData>
  <autoFilter ref="B6:S51">
    <sortState ref="B7:S51">
      <sortCondition descending="1" ref="L6:L51"/>
    </sortState>
  </autoFilter>
  <mergeCells count="18">
    <mergeCell ref="A12:A13"/>
    <mergeCell ref="A7:A11"/>
    <mergeCell ref="B2:O2"/>
    <mergeCell ref="F4:F5"/>
    <mergeCell ref="O4:O5"/>
    <mergeCell ref="B4:B5"/>
    <mergeCell ref="C4:C5"/>
    <mergeCell ref="E4:E5"/>
    <mergeCell ref="D4:D5"/>
    <mergeCell ref="A30:A31"/>
    <mergeCell ref="A43:A50"/>
    <mergeCell ref="A32:A40"/>
    <mergeCell ref="A27:A28"/>
    <mergeCell ref="A14:A18"/>
    <mergeCell ref="A41:A42"/>
    <mergeCell ref="A21:A23"/>
    <mergeCell ref="A19:A20"/>
    <mergeCell ref="A24:A25"/>
  </mergeCells>
  <phoneticPr fontId="2" type="noConversion"/>
  <printOptions horizontalCentered="1"/>
  <pageMargins left="0.35433070866141736" right="0.35433070866141736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view="pageBreakPreview" zoomScale="85" zoomScaleNormal="100" zoomScaleSheetLayoutView="85" workbookViewId="0">
      <selection activeCell="K67" sqref="K67"/>
    </sheetView>
  </sheetViews>
  <sheetFormatPr defaultRowHeight="16.5"/>
  <cols>
    <col min="1" max="2" width="12.625" customWidth="1"/>
    <col min="3" max="3" width="12.625" style="15" customWidth="1"/>
    <col min="4" max="8" width="12.625" customWidth="1"/>
    <col min="9" max="9" width="13.125" style="12" customWidth="1"/>
    <col min="10" max="10" width="12.625" style="12" customWidth="1"/>
    <col min="11" max="12" width="14.625" style="12" customWidth="1"/>
    <col min="13" max="13" width="12.625" customWidth="1"/>
  </cols>
  <sheetData>
    <row r="2" spans="1:14" ht="34.5" customHeight="1">
      <c r="A2" s="276" t="s">
        <v>170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</row>
    <row r="3" spans="1:14" ht="20.25" customHeight="1" thickBot="1">
      <c r="A3" s="9" t="s">
        <v>186</v>
      </c>
    </row>
    <row r="4" spans="1:14" ht="24" customHeight="1">
      <c r="A4" s="283" t="s">
        <v>87</v>
      </c>
      <c r="B4" s="285" t="s">
        <v>88</v>
      </c>
      <c r="C4" s="287" t="s">
        <v>58</v>
      </c>
      <c r="D4" s="285" t="s">
        <v>57</v>
      </c>
      <c r="E4" s="127">
        <v>2016</v>
      </c>
      <c r="F4" s="127">
        <v>2017</v>
      </c>
      <c r="G4" s="127">
        <v>2018</v>
      </c>
      <c r="H4" s="127">
        <v>2019</v>
      </c>
      <c r="I4" s="46">
        <v>2020</v>
      </c>
      <c r="J4" s="72">
        <v>2021</v>
      </c>
      <c r="K4" s="94" t="s">
        <v>188</v>
      </c>
      <c r="L4" s="74" t="s">
        <v>188</v>
      </c>
      <c r="M4" s="289" t="s">
        <v>83</v>
      </c>
    </row>
    <row r="5" spans="1:14" ht="23.25" customHeight="1">
      <c r="A5" s="284"/>
      <c r="B5" s="286"/>
      <c r="C5" s="288"/>
      <c r="D5" s="286"/>
      <c r="E5" s="45" t="s">
        <v>1</v>
      </c>
      <c r="F5" s="45" t="s">
        <v>1</v>
      </c>
      <c r="G5" s="45" t="s">
        <v>1</v>
      </c>
      <c r="H5" s="45" t="s">
        <v>1</v>
      </c>
      <c r="I5" s="45" t="s">
        <v>1</v>
      </c>
      <c r="J5" s="45" t="s">
        <v>1</v>
      </c>
      <c r="K5" s="95" t="s">
        <v>195</v>
      </c>
      <c r="L5" s="42" t="s">
        <v>196</v>
      </c>
      <c r="M5" s="290"/>
      <c r="N5" s="162" t="s">
        <v>222</v>
      </c>
    </row>
    <row r="6" spans="1:14" ht="27" customHeight="1">
      <c r="A6" s="47">
        <f>SUBTOTAL(3,A7:A74)</f>
        <v>68</v>
      </c>
      <c r="B6" s="38">
        <f>SUBTOTAL(2,B7:B74)</f>
        <v>68</v>
      </c>
      <c r="C6" s="49"/>
      <c r="D6" s="13"/>
      <c r="E6" s="8">
        <f t="shared" ref="E6:H6" si="0">SUBTOTAL(9,E7:E74)</f>
        <v>101024</v>
      </c>
      <c r="F6" s="8">
        <f t="shared" si="0"/>
        <v>108997</v>
      </c>
      <c r="G6" s="8">
        <f t="shared" si="0"/>
        <v>110821</v>
      </c>
      <c r="H6" s="8">
        <f t="shared" si="0"/>
        <v>119291</v>
      </c>
      <c r="I6" s="8">
        <f>SUBTOTAL(9,I7:I74)</f>
        <v>131584</v>
      </c>
      <c r="J6" s="8">
        <f>SUBTOTAL(9,J7:J74)</f>
        <v>134897</v>
      </c>
      <c r="K6" s="234">
        <f t="shared" ref="K6" si="1">J6-I6</f>
        <v>3313</v>
      </c>
      <c r="L6" s="236">
        <f t="shared" ref="L6" si="2">K6/I6</f>
        <v>2.5177833171206226E-2</v>
      </c>
      <c r="M6" s="48"/>
    </row>
    <row r="7" spans="1:14" ht="27" customHeight="1">
      <c r="A7" s="62" t="s">
        <v>89</v>
      </c>
      <c r="B7" s="61">
        <v>66</v>
      </c>
      <c r="C7" s="50" t="s">
        <v>74</v>
      </c>
      <c r="D7" s="61" t="s">
        <v>140</v>
      </c>
      <c r="E7" s="83" t="s">
        <v>192</v>
      </c>
      <c r="F7" s="77">
        <v>515</v>
      </c>
      <c r="G7" s="77">
        <v>500</v>
      </c>
      <c r="H7" s="78">
        <v>358</v>
      </c>
      <c r="I7" s="59">
        <v>530</v>
      </c>
      <c r="J7" s="59">
        <v>121</v>
      </c>
      <c r="K7" s="233">
        <f t="shared" ref="K7:K38" si="3">J7-I7</f>
        <v>-409</v>
      </c>
      <c r="L7" s="238">
        <f t="shared" ref="L7:L38" si="4">K7/I7</f>
        <v>-0.77169811320754722</v>
      </c>
      <c r="M7" s="48"/>
      <c r="N7">
        <v>1</v>
      </c>
    </row>
    <row r="8" spans="1:14" ht="25.5" customHeight="1">
      <c r="A8" s="62" t="s">
        <v>89</v>
      </c>
      <c r="B8" s="61">
        <v>52</v>
      </c>
      <c r="C8" s="51" t="s">
        <v>73</v>
      </c>
      <c r="D8" s="61" t="s">
        <v>216</v>
      </c>
      <c r="E8" s="83" t="s">
        <v>192</v>
      </c>
      <c r="F8" s="77">
        <v>87</v>
      </c>
      <c r="G8" s="77">
        <v>1337</v>
      </c>
      <c r="H8" s="78">
        <v>202</v>
      </c>
      <c r="I8" s="59">
        <v>1566</v>
      </c>
      <c r="J8" s="59">
        <v>180</v>
      </c>
      <c r="K8" s="233">
        <f t="shared" si="3"/>
        <v>-1386</v>
      </c>
      <c r="L8" s="238">
        <f t="shared" si="4"/>
        <v>-0.88505747126436785</v>
      </c>
      <c r="M8" s="48"/>
      <c r="N8">
        <v>1</v>
      </c>
    </row>
    <row r="9" spans="1:14" ht="25.5" customHeight="1">
      <c r="A9" s="62" t="s">
        <v>89</v>
      </c>
      <c r="B9" s="61">
        <v>68</v>
      </c>
      <c r="C9" s="51" t="s">
        <v>74</v>
      </c>
      <c r="D9" s="61" t="s">
        <v>215</v>
      </c>
      <c r="E9" s="83" t="s">
        <v>192</v>
      </c>
      <c r="F9" s="77">
        <v>272</v>
      </c>
      <c r="G9" s="77">
        <v>282</v>
      </c>
      <c r="H9" s="78">
        <v>187</v>
      </c>
      <c r="I9" s="59">
        <v>496</v>
      </c>
      <c r="J9" s="59">
        <v>205</v>
      </c>
      <c r="K9" s="233">
        <f t="shared" si="3"/>
        <v>-291</v>
      </c>
      <c r="L9" s="238">
        <f t="shared" si="4"/>
        <v>-0.58669354838709675</v>
      </c>
      <c r="M9" s="48"/>
      <c r="N9">
        <v>1</v>
      </c>
    </row>
    <row r="10" spans="1:14" ht="25.5" customHeight="1">
      <c r="A10" s="62" t="s">
        <v>89</v>
      </c>
      <c r="B10" s="61">
        <v>39</v>
      </c>
      <c r="C10" s="51" t="s">
        <v>72</v>
      </c>
      <c r="D10" s="63" t="s">
        <v>119</v>
      </c>
      <c r="E10" s="77">
        <v>688</v>
      </c>
      <c r="F10" s="77">
        <v>201</v>
      </c>
      <c r="G10" s="78">
        <v>245</v>
      </c>
      <c r="H10" s="78">
        <v>312</v>
      </c>
      <c r="I10" s="60">
        <v>249</v>
      </c>
      <c r="J10" s="60">
        <v>242</v>
      </c>
      <c r="K10" s="233">
        <f t="shared" si="3"/>
        <v>-7</v>
      </c>
      <c r="L10" s="238">
        <f t="shared" si="4"/>
        <v>-2.8112449799196786E-2</v>
      </c>
      <c r="M10" s="48"/>
      <c r="N10">
        <v>1</v>
      </c>
    </row>
    <row r="11" spans="1:14" ht="25.5" customHeight="1">
      <c r="A11" s="62" t="s">
        <v>89</v>
      </c>
      <c r="B11" s="61">
        <v>72</v>
      </c>
      <c r="C11" s="51" t="s">
        <v>144</v>
      </c>
      <c r="D11" s="61" t="s">
        <v>145</v>
      </c>
      <c r="E11" s="77">
        <v>310</v>
      </c>
      <c r="F11" s="77">
        <v>276</v>
      </c>
      <c r="G11" s="77">
        <v>705</v>
      </c>
      <c r="H11" s="78">
        <v>535</v>
      </c>
      <c r="I11" s="59">
        <v>452</v>
      </c>
      <c r="J11" s="59">
        <v>399</v>
      </c>
      <c r="K11" s="233">
        <f t="shared" si="3"/>
        <v>-53</v>
      </c>
      <c r="L11" s="238">
        <f t="shared" si="4"/>
        <v>-0.11725663716814159</v>
      </c>
      <c r="M11" s="48"/>
      <c r="N11">
        <v>1</v>
      </c>
    </row>
    <row r="12" spans="1:14" ht="25.5" customHeight="1">
      <c r="A12" s="62" t="s">
        <v>89</v>
      </c>
      <c r="B12" s="61">
        <v>7</v>
      </c>
      <c r="C12" s="51" t="s">
        <v>75</v>
      </c>
      <c r="D12" s="61" t="s">
        <v>94</v>
      </c>
      <c r="E12" s="77" t="s">
        <v>191</v>
      </c>
      <c r="F12" s="77">
        <v>310</v>
      </c>
      <c r="G12" s="77">
        <v>284</v>
      </c>
      <c r="H12" s="78">
        <v>435</v>
      </c>
      <c r="I12" s="59">
        <v>519</v>
      </c>
      <c r="J12" s="59">
        <v>490</v>
      </c>
      <c r="K12" s="233">
        <f t="shared" si="3"/>
        <v>-29</v>
      </c>
      <c r="L12" s="238">
        <f t="shared" si="4"/>
        <v>-5.5876685934489405E-2</v>
      </c>
      <c r="M12" s="48"/>
      <c r="N12">
        <v>1</v>
      </c>
    </row>
    <row r="13" spans="1:14" ht="25.5" customHeight="1">
      <c r="A13" s="62" t="s">
        <v>89</v>
      </c>
      <c r="B13" s="61">
        <v>69</v>
      </c>
      <c r="C13" s="51" t="s">
        <v>74</v>
      </c>
      <c r="D13" s="61" t="s">
        <v>141</v>
      </c>
      <c r="E13" s="83" t="s">
        <v>192</v>
      </c>
      <c r="F13" s="77">
        <v>685</v>
      </c>
      <c r="G13" s="77">
        <v>648</v>
      </c>
      <c r="H13" s="78">
        <v>633</v>
      </c>
      <c r="I13" s="59">
        <v>519</v>
      </c>
      <c r="J13" s="59">
        <v>502</v>
      </c>
      <c r="K13" s="233">
        <f t="shared" si="3"/>
        <v>-17</v>
      </c>
      <c r="L13" s="238">
        <f t="shared" si="4"/>
        <v>-3.2755298651252408E-2</v>
      </c>
      <c r="M13" s="48"/>
      <c r="N13">
        <v>1</v>
      </c>
    </row>
    <row r="14" spans="1:14" ht="25.5" customHeight="1">
      <c r="A14" s="62" t="s">
        <v>89</v>
      </c>
      <c r="B14" s="61">
        <v>75</v>
      </c>
      <c r="C14" s="51" t="s">
        <v>74</v>
      </c>
      <c r="D14" s="61" t="s">
        <v>149</v>
      </c>
      <c r="E14" s="77">
        <v>432</v>
      </c>
      <c r="F14" s="77">
        <v>474</v>
      </c>
      <c r="G14" s="77">
        <v>511</v>
      </c>
      <c r="H14" s="78">
        <v>512</v>
      </c>
      <c r="I14" s="59">
        <v>570</v>
      </c>
      <c r="J14" s="59">
        <v>539</v>
      </c>
      <c r="K14" s="233">
        <f t="shared" si="3"/>
        <v>-31</v>
      </c>
      <c r="L14" s="238">
        <f t="shared" si="4"/>
        <v>-5.4385964912280704E-2</v>
      </c>
      <c r="M14" s="48"/>
      <c r="N14">
        <v>1</v>
      </c>
    </row>
    <row r="15" spans="1:14" ht="25.5" customHeight="1">
      <c r="A15" s="62" t="s">
        <v>89</v>
      </c>
      <c r="B15" s="61">
        <v>71</v>
      </c>
      <c r="C15" s="51" t="s">
        <v>74</v>
      </c>
      <c r="D15" s="61" t="s">
        <v>143</v>
      </c>
      <c r="E15" s="77">
        <v>590</v>
      </c>
      <c r="F15" s="77">
        <v>505</v>
      </c>
      <c r="G15" s="77">
        <v>514</v>
      </c>
      <c r="H15" s="78">
        <v>557</v>
      </c>
      <c r="I15" s="59">
        <v>716</v>
      </c>
      <c r="J15" s="59">
        <v>550</v>
      </c>
      <c r="K15" s="233">
        <f t="shared" si="3"/>
        <v>-166</v>
      </c>
      <c r="L15" s="238">
        <f t="shared" si="4"/>
        <v>-0.23184357541899442</v>
      </c>
      <c r="M15" s="48"/>
      <c r="N15">
        <v>1</v>
      </c>
    </row>
    <row r="16" spans="1:14" ht="25.5" customHeight="1">
      <c r="A16" s="62" t="s">
        <v>89</v>
      </c>
      <c r="B16" s="61">
        <v>2</v>
      </c>
      <c r="C16" s="51" t="s">
        <v>75</v>
      </c>
      <c r="D16" s="61" t="s">
        <v>91</v>
      </c>
      <c r="E16" s="77">
        <v>498</v>
      </c>
      <c r="F16" s="77">
        <v>485</v>
      </c>
      <c r="G16" s="77">
        <v>424</v>
      </c>
      <c r="H16" s="78">
        <v>852</v>
      </c>
      <c r="I16" s="59">
        <v>558</v>
      </c>
      <c r="J16" s="59">
        <v>553</v>
      </c>
      <c r="K16" s="233">
        <f t="shared" si="3"/>
        <v>-5</v>
      </c>
      <c r="L16" s="238">
        <f t="shared" si="4"/>
        <v>-8.9605734767025085E-3</v>
      </c>
      <c r="M16" s="48"/>
      <c r="N16">
        <v>1</v>
      </c>
    </row>
    <row r="17" spans="1:14" s="10" customFormat="1" ht="25.5" customHeight="1">
      <c r="A17" s="62" t="s">
        <v>89</v>
      </c>
      <c r="B17" s="61">
        <v>59</v>
      </c>
      <c r="C17" s="51" t="s">
        <v>73</v>
      </c>
      <c r="D17" s="61" t="s">
        <v>133</v>
      </c>
      <c r="E17" s="77">
        <v>4669</v>
      </c>
      <c r="F17" s="77">
        <v>5485</v>
      </c>
      <c r="G17" s="77">
        <v>5938</v>
      </c>
      <c r="H17" s="78">
        <v>5634</v>
      </c>
      <c r="I17" s="59">
        <v>631</v>
      </c>
      <c r="J17" s="59">
        <v>569</v>
      </c>
      <c r="K17" s="233">
        <f t="shared" si="3"/>
        <v>-62</v>
      </c>
      <c r="L17" s="238">
        <f t="shared" si="4"/>
        <v>-9.8256735340728998E-2</v>
      </c>
      <c r="M17" s="48"/>
      <c r="N17">
        <v>1</v>
      </c>
    </row>
    <row r="18" spans="1:14" ht="25.5" customHeight="1">
      <c r="A18" s="66" t="s">
        <v>89</v>
      </c>
      <c r="B18" s="65">
        <v>40</v>
      </c>
      <c r="C18" s="51" t="s">
        <v>72</v>
      </c>
      <c r="D18" s="63" t="s">
        <v>187</v>
      </c>
      <c r="E18" s="83" t="s">
        <v>192</v>
      </c>
      <c r="F18" s="84">
        <v>1507</v>
      </c>
      <c r="G18" s="85">
        <v>1148</v>
      </c>
      <c r="H18" s="85">
        <v>1040</v>
      </c>
      <c r="I18" s="64">
        <v>1255</v>
      </c>
      <c r="J18" s="64">
        <v>638</v>
      </c>
      <c r="K18" s="233">
        <f t="shared" si="3"/>
        <v>-617</v>
      </c>
      <c r="L18" s="238">
        <f t="shared" si="4"/>
        <v>-0.49163346613545816</v>
      </c>
      <c r="M18" s="48"/>
      <c r="N18">
        <v>1</v>
      </c>
    </row>
    <row r="19" spans="1:14" ht="25.5" customHeight="1">
      <c r="A19" s="62" t="s">
        <v>89</v>
      </c>
      <c r="B19" s="61">
        <v>6</v>
      </c>
      <c r="C19" s="51" t="s">
        <v>75</v>
      </c>
      <c r="D19" s="61" t="s">
        <v>93</v>
      </c>
      <c r="E19" s="77">
        <v>583</v>
      </c>
      <c r="F19" s="77">
        <v>603</v>
      </c>
      <c r="G19" s="77">
        <v>689</v>
      </c>
      <c r="H19" s="78">
        <v>281</v>
      </c>
      <c r="I19" s="59">
        <v>772</v>
      </c>
      <c r="J19" s="59">
        <v>659</v>
      </c>
      <c r="K19" s="233">
        <f t="shared" si="3"/>
        <v>-113</v>
      </c>
      <c r="L19" s="238">
        <f t="shared" si="4"/>
        <v>-0.14637305699481865</v>
      </c>
      <c r="M19" s="48"/>
      <c r="N19">
        <v>1</v>
      </c>
    </row>
    <row r="20" spans="1:14" ht="25.5" customHeight="1">
      <c r="A20" s="62" t="s">
        <v>89</v>
      </c>
      <c r="B20" s="67">
        <v>25</v>
      </c>
      <c r="C20" s="52" t="s">
        <v>71</v>
      </c>
      <c r="D20" s="69" t="s">
        <v>109</v>
      </c>
      <c r="E20" s="77" t="s">
        <v>191</v>
      </c>
      <c r="F20" s="77">
        <v>520</v>
      </c>
      <c r="G20" s="78">
        <v>640</v>
      </c>
      <c r="H20" s="78">
        <v>588</v>
      </c>
      <c r="I20" s="59">
        <v>690</v>
      </c>
      <c r="J20" s="59">
        <v>687</v>
      </c>
      <c r="K20" s="233">
        <f t="shared" si="3"/>
        <v>-3</v>
      </c>
      <c r="L20" s="238">
        <f t="shared" si="4"/>
        <v>-4.3478260869565218E-3</v>
      </c>
      <c r="M20" s="48"/>
      <c r="N20">
        <v>1</v>
      </c>
    </row>
    <row r="21" spans="1:14" ht="25.5" customHeight="1">
      <c r="A21" s="62" t="s">
        <v>89</v>
      </c>
      <c r="B21" s="61">
        <v>4</v>
      </c>
      <c r="C21" s="51" t="s">
        <v>75</v>
      </c>
      <c r="D21" s="61" t="s">
        <v>93</v>
      </c>
      <c r="E21" s="77">
        <v>658</v>
      </c>
      <c r="F21" s="77">
        <v>649</v>
      </c>
      <c r="G21" s="77">
        <v>671</v>
      </c>
      <c r="H21" s="78">
        <v>961</v>
      </c>
      <c r="I21" s="59">
        <v>776</v>
      </c>
      <c r="J21" s="59">
        <v>745</v>
      </c>
      <c r="K21" s="233">
        <f t="shared" si="3"/>
        <v>-31</v>
      </c>
      <c r="L21" s="238">
        <f t="shared" si="4"/>
        <v>-3.994845360824742E-2</v>
      </c>
      <c r="M21" s="48"/>
      <c r="N21">
        <v>1</v>
      </c>
    </row>
    <row r="22" spans="1:14" ht="25.5" customHeight="1">
      <c r="A22" s="62" t="s">
        <v>89</v>
      </c>
      <c r="B22" s="61">
        <v>76</v>
      </c>
      <c r="C22" s="51" t="s">
        <v>147</v>
      </c>
      <c r="D22" s="61" t="s">
        <v>150</v>
      </c>
      <c r="E22" s="77">
        <v>1090</v>
      </c>
      <c r="F22" s="77">
        <v>690</v>
      </c>
      <c r="G22" s="77">
        <v>1103</v>
      </c>
      <c r="H22" s="78">
        <v>1050</v>
      </c>
      <c r="I22" s="59">
        <v>988</v>
      </c>
      <c r="J22" s="59">
        <v>824</v>
      </c>
      <c r="K22" s="233">
        <f t="shared" si="3"/>
        <v>-164</v>
      </c>
      <c r="L22" s="238">
        <f t="shared" si="4"/>
        <v>-0.16599190283400811</v>
      </c>
      <c r="M22" s="48"/>
      <c r="N22">
        <v>1</v>
      </c>
    </row>
    <row r="23" spans="1:14" ht="25.5" customHeight="1">
      <c r="A23" s="62" t="s">
        <v>89</v>
      </c>
      <c r="B23" s="67">
        <v>15</v>
      </c>
      <c r="C23" s="52" t="s">
        <v>71</v>
      </c>
      <c r="D23" s="67" t="s">
        <v>100</v>
      </c>
      <c r="E23" s="77">
        <v>642</v>
      </c>
      <c r="F23" s="77">
        <v>615</v>
      </c>
      <c r="G23" s="78">
        <v>452</v>
      </c>
      <c r="H23" s="78">
        <v>536</v>
      </c>
      <c r="I23" s="59">
        <v>898</v>
      </c>
      <c r="J23" s="59">
        <v>829</v>
      </c>
      <c r="K23" s="233">
        <f t="shared" si="3"/>
        <v>-69</v>
      </c>
      <c r="L23" s="238">
        <f t="shared" si="4"/>
        <v>-7.6837416481069037E-2</v>
      </c>
      <c r="M23" s="48"/>
      <c r="N23">
        <v>1</v>
      </c>
    </row>
    <row r="24" spans="1:14" ht="25.5" customHeight="1">
      <c r="A24" s="62" t="s">
        <v>89</v>
      </c>
      <c r="B24" s="67">
        <v>16</v>
      </c>
      <c r="C24" s="52" t="s">
        <v>71</v>
      </c>
      <c r="D24" s="67" t="s">
        <v>101</v>
      </c>
      <c r="E24" s="77">
        <v>702</v>
      </c>
      <c r="F24" s="77">
        <v>698</v>
      </c>
      <c r="G24" s="77">
        <v>640</v>
      </c>
      <c r="H24" s="78">
        <v>633</v>
      </c>
      <c r="I24" s="59">
        <v>818</v>
      </c>
      <c r="J24" s="59">
        <v>834</v>
      </c>
      <c r="K24" s="234">
        <f t="shared" si="3"/>
        <v>16</v>
      </c>
      <c r="L24" s="236">
        <f t="shared" si="4"/>
        <v>1.9559902200488997E-2</v>
      </c>
      <c r="M24" s="48"/>
      <c r="N24">
        <v>1</v>
      </c>
    </row>
    <row r="25" spans="1:14" ht="25.5" customHeight="1">
      <c r="A25" s="62" t="s">
        <v>89</v>
      </c>
      <c r="B25" s="61">
        <v>81</v>
      </c>
      <c r="C25" s="51" t="s">
        <v>147</v>
      </c>
      <c r="D25" s="61" t="s">
        <v>153</v>
      </c>
      <c r="E25" s="77">
        <v>953</v>
      </c>
      <c r="F25" s="77">
        <v>845</v>
      </c>
      <c r="G25" s="77">
        <v>808</v>
      </c>
      <c r="H25" s="78">
        <v>975</v>
      </c>
      <c r="I25" s="59">
        <v>861</v>
      </c>
      <c r="J25" s="59">
        <v>835</v>
      </c>
      <c r="K25" s="233">
        <f t="shared" si="3"/>
        <v>-26</v>
      </c>
      <c r="L25" s="238">
        <f t="shared" si="4"/>
        <v>-3.0197444831591175E-2</v>
      </c>
      <c r="M25" s="48"/>
      <c r="N25">
        <v>1</v>
      </c>
    </row>
    <row r="26" spans="1:14" ht="25.5" customHeight="1">
      <c r="A26" s="62" t="s">
        <v>89</v>
      </c>
      <c r="B26" s="61">
        <v>8</v>
      </c>
      <c r="C26" s="51" t="s">
        <v>75</v>
      </c>
      <c r="D26" s="61" t="s">
        <v>95</v>
      </c>
      <c r="E26" s="77">
        <v>501</v>
      </c>
      <c r="F26" s="77">
        <v>483</v>
      </c>
      <c r="G26" s="77">
        <v>524</v>
      </c>
      <c r="H26" s="78">
        <v>1167</v>
      </c>
      <c r="I26" s="59">
        <v>338</v>
      </c>
      <c r="J26" s="59">
        <v>852</v>
      </c>
      <c r="K26" s="234">
        <f t="shared" si="3"/>
        <v>514</v>
      </c>
      <c r="L26" s="236">
        <f t="shared" si="4"/>
        <v>1.5207100591715976</v>
      </c>
      <c r="M26" s="48"/>
      <c r="N26">
        <v>1</v>
      </c>
    </row>
    <row r="27" spans="1:14" ht="25.5" customHeight="1">
      <c r="A27" s="62" t="s">
        <v>89</v>
      </c>
      <c r="B27" s="67">
        <v>20</v>
      </c>
      <c r="C27" s="52" t="s">
        <v>71</v>
      </c>
      <c r="D27" s="67" t="s">
        <v>104</v>
      </c>
      <c r="E27" s="77" t="s">
        <v>191</v>
      </c>
      <c r="F27" s="77">
        <v>633</v>
      </c>
      <c r="G27" s="77">
        <v>657</v>
      </c>
      <c r="H27" s="78">
        <v>768</v>
      </c>
      <c r="I27" s="59">
        <v>889</v>
      </c>
      <c r="J27" s="59">
        <v>870</v>
      </c>
      <c r="K27" s="233">
        <f t="shared" si="3"/>
        <v>-19</v>
      </c>
      <c r="L27" s="238">
        <f t="shared" si="4"/>
        <v>-2.1372328458942633E-2</v>
      </c>
      <c r="M27" s="48"/>
      <c r="N27">
        <v>1</v>
      </c>
    </row>
    <row r="28" spans="1:14" ht="25.5" customHeight="1">
      <c r="A28" s="62" t="s">
        <v>89</v>
      </c>
      <c r="B28" s="71">
        <v>12</v>
      </c>
      <c r="C28" s="51" t="s">
        <v>75</v>
      </c>
      <c r="D28" s="61" t="s">
        <v>99</v>
      </c>
      <c r="E28" s="77">
        <v>1722</v>
      </c>
      <c r="F28" s="77">
        <v>1744</v>
      </c>
      <c r="G28" s="77">
        <v>1504</v>
      </c>
      <c r="H28" s="78">
        <v>2622</v>
      </c>
      <c r="I28" s="59">
        <v>3346</v>
      </c>
      <c r="J28" s="59">
        <v>873</v>
      </c>
      <c r="K28" s="233">
        <f t="shared" si="3"/>
        <v>-2473</v>
      </c>
      <c r="L28" s="238">
        <f t="shared" si="4"/>
        <v>-0.73909145248057384</v>
      </c>
      <c r="M28" s="48"/>
      <c r="N28">
        <v>1</v>
      </c>
    </row>
    <row r="29" spans="1:14" ht="25.5" customHeight="1">
      <c r="A29" s="62" t="s">
        <v>89</v>
      </c>
      <c r="B29" s="61">
        <v>74</v>
      </c>
      <c r="C29" s="51" t="s">
        <v>147</v>
      </c>
      <c r="D29" s="61" t="s">
        <v>148</v>
      </c>
      <c r="E29" s="77">
        <v>1201</v>
      </c>
      <c r="F29" s="77">
        <v>418</v>
      </c>
      <c r="G29" s="77">
        <v>899</v>
      </c>
      <c r="H29" s="78">
        <v>895</v>
      </c>
      <c r="I29" s="59">
        <v>954</v>
      </c>
      <c r="J29" s="59">
        <v>963</v>
      </c>
      <c r="K29" s="234">
        <f t="shared" si="3"/>
        <v>9</v>
      </c>
      <c r="L29" s="236">
        <f t="shared" si="4"/>
        <v>9.433962264150943E-3</v>
      </c>
      <c r="M29" s="48"/>
      <c r="N29">
        <v>1</v>
      </c>
    </row>
    <row r="30" spans="1:14" ht="25.5" customHeight="1">
      <c r="A30" s="62" t="s">
        <v>89</v>
      </c>
      <c r="B30" s="67">
        <v>29</v>
      </c>
      <c r="C30" s="51" t="s">
        <v>71</v>
      </c>
      <c r="D30" s="68" t="s">
        <v>112</v>
      </c>
      <c r="E30" s="77">
        <v>623</v>
      </c>
      <c r="F30" s="77">
        <v>831</v>
      </c>
      <c r="G30" s="78">
        <v>666</v>
      </c>
      <c r="H30" s="78">
        <v>812</v>
      </c>
      <c r="I30" s="59">
        <v>1205</v>
      </c>
      <c r="J30" s="59">
        <v>978</v>
      </c>
      <c r="K30" s="233">
        <f t="shared" si="3"/>
        <v>-227</v>
      </c>
      <c r="L30" s="238">
        <f t="shared" si="4"/>
        <v>-0.18838174273858921</v>
      </c>
      <c r="M30" s="48"/>
      <c r="N30">
        <v>1</v>
      </c>
    </row>
    <row r="31" spans="1:14" ht="25.5" customHeight="1">
      <c r="A31" s="62" t="s">
        <v>89</v>
      </c>
      <c r="B31" s="61">
        <v>67</v>
      </c>
      <c r="C31" s="51" t="s">
        <v>74</v>
      </c>
      <c r="D31" s="61" t="s">
        <v>167</v>
      </c>
      <c r="E31" s="83" t="s">
        <v>192</v>
      </c>
      <c r="F31" s="77">
        <v>331</v>
      </c>
      <c r="G31" s="77">
        <v>349</v>
      </c>
      <c r="H31" s="78">
        <v>599</v>
      </c>
      <c r="I31" s="59">
        <v>715</v>
      </c>
      <c r="J31" s="59">
        <v>989</v>
      </c>
      <c r="K31" s="234">
        <f t="shared" si="3"/>
        <v>274</v>
      </c>
      <c r="L31" s="236">
        <f t="shared" si="4"/>
        <v>0.38321678321678321</v>
      </c>
      <c r="M31" s="48"/>
      <c r="N31">
        <v>1</v>
      </c>
    </row>
    <row r="32" spans="1:14" ht="25.5" customHeight="1">
      <c r="A32" s="62" t="s">
        <v>89</v>
      </c>
      <c r="B32" s="61">
        <v>64</v>
      </c>
      <c r="C32" s="51" t="s">
        <v>74</v>
      </c>
      <c r="D32" s="61" t="s">
        <v>137</v>
      </c>
      <c r="E32" s="77">
        <v>764</v>
      </c>
      <c r="F32" s="77">
        <v>801</v>
      </c>
      <c r="G32" s="77">
        <v>857</v>
      </c>
      <c r="H32" s="78">
        <v>910</v>
      </c>
      <c r="I32" s="59">
        <v>985</v>
      </c>
      <c r="J32" s="59">
        <v>996</v>
      </c>
      <c r="K32" s="234">
        <f t="shared" si="3"/>
        <v>11</v>
      </c>
      <c r="L32" s="236">
        <f t="shared" si="4"/>
        <v>1.1167512690355329E-2</v>
      </c>
      <c r="M32" s="48"/>
      <c r="N32">
        <v>1</v>
      </c>
    </row>
    <row r="33" spans="1:14" ht="25.5" customHeight="1">
      <c r="A33" s="62" t="s">
        <v>89</v>
      </c>
      <c r="B33" s="61">
        <v>73</v>
      </c>
      <c r="C33" s="51" t="s">
        <v>74</v>
      </c>
      <c r="D33" s="61" t="s">
        <v>146</v>
      </c>
      <c r="E33" s="77">
        <v>613</v>
      </c>
      <c r="F33" s="77">
        <v>690</v>
      </c>
      <c r="G33" s="77">
        <v>728</v>
      </c>
      <c r="H33" s="78">
        <v>740</v>
      </c>
      <c r="I33" s="59">
        <v>1107</v>
      </c>
      <c r="J33" s="59">
        <v>1002</v>
      </c>
      <c r="K33" s="233">
        <f t="shared" si="3"/>
        <v>-105</v>
      </c>
      <c r="L33" s="238">
        <f t="shared" si="4"/>
        <v>-9.4850948509485097E-2</v>
      </c>
      <c r="M33" s="48"/>
      <c r="N33">
        <v>1</v>
      </c>
    </row>
    <row r="34" spans="1:14" ht="25.5" customHeight="1">
      <c r="A34" s="62" t="s">
        <v>89</v>
      </c>
      <c r="B34" s="61">
        <v>61</v>
      </c>
      <c r="C34" s="51" t="s">
        <v>74</v>
      </c>
      <c r="D34" s="61" t="s">
        <v>135</v>
      </c>
      <c r="E34" s="77">
        <v>1003</v>
      </c>
      <c r="F34" s="77">
        <v>822</v>
      </c>
      <c r="G34" s="77">
        <v>783</v>
      </c>
      <c r="H34" s="78">
        <v>1027</v>
      </c>
      <c r="I34" s="59">
        <v>966</v>
      </c>
      <c r="J34" s="59">
        <v>1021</v>
      </c>
      <c r="K34" s="234">
        <f t="shared" si="3"/>
        <v>55</v>
      </c>
      <c r="L34" s="236">
        <f t="shared" si="4"/>
        <v>5.6935817805383024E-2</v>
      </c>
      <c r="M34" s="48"/>
      <c r="N34">
        <v>1</v>
      </c>
    </row>
    <row r="35" spans="1:14" ht="25.5" customHeight="1">
      <c r="A35" s="62" t="s">
        <v>89</v>
      </c>
      <c r="B35" s="61">
        <v>63</v>
      </c>
      <c r="C35" s="51" t="s">
        <v>74</v>
      </c>
      <c r="D35" s="61" t="s">
        <v>138</v>
      </c>
      <c r="E35" s="77">
        <v>959</v>
      </c>
      <c r="F35" s="77">
        <v>807</v>
      </c>
      <c r="G35" s="77">
        <v>843</v>
      </c>
      <c r="H35" s="78">
        <v>673</v>
      </c>
      <c r="I35" s="59">
        <v>951</v>
      </c>
      <c r="J35" s="59">
        <v>1044</v>
      </c>
      <c r="K35" s="234">
        <f t="shared" si="3"/>
        <v>93</v>
      </c>
      <c r="L35" s="236">
        <f t="shared" si="4"/>
        <v>9.7791798107255523E-2</v>
      </c>
      <c r="M35" s="48"/>
      <c r="N35">
        <v>1</v>
      </c>
    </row>
    <row r="36" spans="1:14" ht="25.5" customHeight="1">
      <c r="A36" s="62" t="s">
        <v>89</v>
      </c>
      <c r="B36" s="67">
        <v>24</v>
      </c>
      <c r="C36" s="52" t="s">
        <v>71</v>
      </c>
      <c r="D36" s="67" t="s">
        <v>108</v>
      </c>
      <c r="E36" s="77">
        <v>1109</v>
      </c>
      <c r="F36" s="77">
        <v>1257</v>
      </c>
      <c r="G36" s="78">
        <v>999</v>
      </c>
      <c r="H36" s="78">
        <v>1011</v>
      </c>
      <c r="I36" s="59">
        <v>1043</v>
      </c>
      <c r="J36" s="59">
        <v>1073</v>
      </c>
      <c r="K36" s="234">
        <f t="shared" si="3"/>
        <v>30</v>
      </c>
      <c r="L36" s="236">
        <f t="shared" si="4"/>
        <v>2.8763183125599234E-2</v>
      </c>
      <c r="M36" s="48"/>
      <c r="N36">
        <v>1</v>
      </c>
    </row>
    <row r="37" spans="1:14" ht="25.5" customHeight="1">
      <c r="A37" s="62" t="s">
        <v>89</v>
      </c>
      <c r="B37" s="61">
        <v>5</v>
      </c>
      <c r="C37" s="51" t="s">
        <v>75</v>
      </c>
      <c r="D37" s="61" t="s">
        <v>92</v>
      </c>
      <c r="E37" s="77">
        <v>936</v>
      </c>
      <c r="F37" s="77">
        <v>951</v>
      </c>
      <c r="G37" s="77">
        <v>934</v>
      </c>
      <c r="H37" s="78">
        <v>706</v>
      </c>
      <c r="I37" s="59">
        <v>1221</v>
      </c>
      <c r="J37" s="59">
        <v>1083</v>
      </c>
      <c r="K37" s="233">
        <f t="shared" si="3"/>
        <v>-138</v>
      </c>
      <c r="L37" s="238">
        <f t="shared" si="4"/>
        <v>-0.11302211302211303</v>
      </c>
      <c r="M37" s="48"/>
      <c r="N37">
        <v>1</v>
      </c>
    </row>
    <row r="38" spans="1:14" ht="25.5" customHeight="1">
      <c r="A38" s="62" t="s">
        <v>89</v>
      </c>
      <c r="B38" s="61">
        <v>60</v>
      </c>
      <c r="C38" s="51" t="s">
        <v>74</v>
      </c>
      <c r="D38" s="61" t="s">
        <v>134</v>
      </c>
      <c r="E38" s="77">
        <v>876</v>
      </c>
      <c r="F38" s="77">
        <v>500</v>
      </c>
      <c r="G38" s="77">
        <v>473</v>
      </c>
      <c r="H38" s="78">
        <v>653</v>
      </c>
      <c r="I38" s="60">
        <v>653</v>
      </c>
      <c r="J38" s="60">
        <v>1119</v>
      </c>
      <c r="K38" s="234">
        <f t="shared" si="3"/>
        <v>466</v>
      </c>
      <c r="L38" s="236">
        <f t="shared" si="4"/>
        <v>0.71362940275650844</v>
      </c>
      <c r="M38" s="112" t="s">
        <v>214</v>
      </c>
      <c r="N38">
        <v>1</v>
      </c>
    </row>
    <row r="39" spans="1:14" ht="25.5" customHeight="1">
      <c r="A39" s="62" t="s">
        <v>89</v>
      </c>
      <c r="B39" s="61">
        <v>10</v>
      </c>
      <c r="C39" s="51" t="s">
        <v>75</v>
      </c>
      <c r="D39" s="61" t="s">
        <v>97</v>
      </c>
      <c r="E39" s="77">
        <v>2283</v>
      </c>
      <c r="F39" s="77">
        <v>2344</v>
      </c>
      <c r="G39" s="77">
        <v>2592</v>
      </c>
      <c r="H39" s="77">
        <v>1542</v>
      </c>
      <c r="I39" s="60">
        <v>865</v>
      </c>
      <c r="J39" s="60">
        <v>1179</v>
      </c>
      <c r="K39" s="234">
        <f t="shared" ref="K39:K70" si="5">J39-I39</f>
        <v>314</v>
      </c>
      <c r="L39" s="236">
        <f t="shared" ref="L39:L70" si="6">K39/I39</f>
        <v>0.36300578034682079</v>
      </c>
      <c r="M39" s="48"/>
      <c r="N39">
        <v>1</v>
      </c>
    </row>
    <row r="40" spans="1:14" s="11" customFormat="1" ht="25.5" customHeight="1">
      <c r="A40" s="62" t="s">
        <v>89</v>
      </c>
      <c r="B40" s="61">
        <v>41</v>
      </c>
      <c r="C40" s="51" t="s">
        <v>72</v>
      </c>
      <c r="D40" s="63" t="s">
        <v>120</v>
      </c>
      <c r="E40" s="77">
        <v>712</v>
      </c>
      <c r="F40" s="77">
        <v>887</v>
      </c>
      <c r="G40" s="78">
        <v>864</v>
      </c>
      <c r="H40" s="78">
        <v>877</v>
      </c>
      <c r="I40" s="59">
        <v>1022</v>
      </c>
      <c r="J40" s="59">
        <v>1236</v>
      </c>
      <c r="K40" s="234">
        <f t="shared" si="5"/>
        <v>214</v>
      </c>
      <c r="L40" s="236">
        <f t="shared" si="6"/>
        <v>0.20939334637964774</v>
      </c>
      <c r="M40" s="48"/>
      <c r="N40">
        <v>1</v>
      </c>
    </row>
    <row r="41" spans="1:14" ht="25.5" customHeight="1">
      <c r="A41" s="62" t="s">
        <v>89</v>
      </c>
      <c r="B41" s="61">
        <v>9</v>
      </c>
      <c r="C41" s="51" t="s">
        <v>75</v>
      </c>
      <c r="D41" s="61" t="s">
        <v>96</v>
      </c>
      <c r="E41" s="77">
        <v>1273</v>
      </c>
      <c r="F41" s="77">
        <v>1316</v>
      </c>
      <c r="G41" s="77">
        <v>1195</v>
      </c>
      <c r="H41" s="78">
        <v>626</v>
      </c>
      <c r="I41" s="59">
        <v>2075</v>
      </c>
      <c r="J41" s="59">
        <v>1314</v>
      </c>
      <c r="K41" s="233">
        <f t="shared" si="5"/>
        <v>-761</v>
      </c>
      <c r="L41" s="238">
        <f t="shared" si="6"/>
        <v>-0.36674698795180721</v>
      </c>
      <c r="M41" s="48"/>
      <c r="N41">
        <v>1</v>
      </c>
    </row>
    <row r="42" spans="1:14" ht="25.5" customHeight="1">
      <c r="A42" s="62" t="s">
        <v>89</v>
      </c>
      <c r="B42" s="61">
        <v>28</v>
      </c>
      <c r="C42" s="51" t="s">
        <v>72</v>
      </c>
      <c r="D42" s="63" t="s">
        <v>111</v>
      </c>
      <c r="E42" s="77">
        <v>824</v>
      </c>
      <c r="F42" s="77">
        <v>464</v>
      </c>
      <c r="G42" s="78">
        <v>634</v>
      </c>
      <c r="H42" s="78">
        <v>859</v>
      </c>
      <c r="I42" s="59">
        <v>1264</v>
      </c>
      <c r="J42" s="59">
        <v>1359</v>
      </c>
      <c r="K42" s="234">
        <f t="shared" si="5"/>
        <v>95</v>
      </c>
      <c r="L42" s="236">
        <f t="shared" si="6"/>
        <v>7.5158227848101264E-2</v>
      </c>
      <c r="M42" s="48"/>
      <c r="N42">
        <v>1</v>
      </c>
    </row>
    <row r="43" spans="1:14" ht="25.5" customHeight="1">
      <c r="A43" s="62" t="s">
        <v>89</v>
      </c>
      <c r="B43" s="61">
        <v>65</v>
      </c>
      <c r="C43" s="51" t="s">
        <v>74</v>
      </c>
      <c r="D43" s="61" t="s">
        <v>139</v>
      </c>
      <c r="E43" s="77">
        <v>801</v>
      </c>
      <c r="F43" s="77">
        <v>821</v>
      </c>
      <c r="G43" s="77">
        <v>845</v>
      </c>
      <c r="H43" s="78">
        <v>1021</v>
      </c>
      <c r="I43" s="59">
        <v>1237</v>
      </c>
      <c r="J43" s="59">
        <v>1440</v>
      </c>
      <c r="K43" s="234">
        <f t="shared" si="5"/>
        <v>203</v>
      </c>
      <c r="L43" s="236">
        <f t="shared" si="6"/>
        <v>0.16410670978173</v>
      </c>
      <c r="M43" s="48"/>
      <c r="N43">
        <v>1</v>
      </c>
    </row>
    <row r="44" spans="1:14" ht="25.5" customHeight="1">
      <c r="A44" s="62" t="s">
        <v>89</v>
      </c>
      <c r="B44" s="61">
        <v>44</v>
      </c>
      <c r="C44" s="51" t="s">
        <v>73</v>
      </c>
      <c r="D44" s="61" t="s">
        <v>122</v>
      </c>
      <c r="E44" s="77">
        <v>915</v>
      </c>
      <c r="F44" s="77">
        <v>931</v>
      </c>
      <c r="G44" s="78">
        <v>1033</v>
      </c>
      <c r="H44" s="78">
        <v>1003</v>
      </c>
      <c r="I44" s="59">
        <v>1177</v>
      </c>
      <c r="J44" s="59">
        <v>1480</v>
      </c>
      <c r="K44" s="234">
        <f t="shared" si="5"/>
        <v>303</v>
      </c>
      <c r="L44" s="236">
        <f t="shared" si="6"/>
        <v>0.2574341546304163</v>
      </c>
      <c r="M44" s="48"/>
      <c r="N44">
        <v>1</v>
      </c>
    </row>
    <row r="45" spans="1:14" ht="25.5" customHeight="1">
      <c r="A45" s="62" t="s">
        <v>89</v>
      </c>
      <c r="B45" s="61">
        <v>1</v>
      </c>
      <c r="C45" s="51" t="s">
        <v>75</v>
      </c>
      <c r="D45" s="61" t="s">
        <v>90</v>
      </c>
      <c r="E45" s="77">
        <v>1163</v>
      </c>
      <c r="F45" s="77">
        <v>956</v>
      </c>
      <c r="G45" s="77">
        <v>972</v>
      </c>
      <c r="H45" s="78">
        <v>987</v>
      </c>
      <c r="I45" s="59">
        <v>1412</v>
      </c>
      <c r="J45" s="59">
        <v>1698</v>
      </c>
      <c r="K45" s="234">
        <f t="shared" si="5"/>
        <v>286</v>
      </c>
      <c r="L45" s="236">
        <f t="shared" si="6"/>
        <v>0.20254957507082152</v>
      </c>
      <c r="M45" s="48"/>
      <c r="N45">
        <v>1</v>
      </c>
    </row>
    <row r="46" spans="1:14" ht="25.5" customHeight="1">
      <c r="A46" s="62" t="s">
        <v>89</v>
      </c>
      <c r="B46" s="61">
        <v>62</v>
      </c>
      <c r="C46" s="51" t="s">
        <v>74</v>
      </c>
      <c r="D46" s="61" t="s">
        <v>136</v>
      </c>
      <c r="E46" s="77">
        <v>406</v>
      </c>
      <c r="F46" s="77">
        <v>476</v>
      </c>
      <c r="G46" s="77">
        <v>487</v>
      </c>
      <c r="H46" s="78">
        <v>754</v>
      </c>
      <c r="I46" s="59">
        <v>1379</v>
      </c>
      <c r="J46" s="59">
        <v>1717</v>
      </c>
      <c r="K46" s="234">
        <f t="shared" si="5"/>
        <v>338</v>
      </c>
      <c r="L46" s="236">
        <f t="shared" si="6"/>
        <v>0.24510514865844815</v>
      </c>
      <c r="M46" s="48"/>
      <c r="N46">
        <v>1</v>
      </c>
    </row>
    <row r="47" spans="1:14" ht="25.5" customHeight="1">
      <c r="A47" s="62" t="s">
        <v>89</v>
      </c>
      <c r="B47" s="61">
        <v>46</v>
      </c>
      <c r="C47" s="51" t="s">
        <v>73</v>
      </c>
      <c r="D47" s="61" t="s">
        <v>124</v>
      </c>
      <c r="E47" s="77">
        <v>1456</v>
      </c>
      <c r="F47" s="77">
        <v>1266</v>
      </c>
      <c r="G47" s="77">
        <v>1191</v>
      </c>
      <c r="H47" s="78">
        <v>1721</v>
      </c>
      <c r="I47" s="59">
        <v>1916</v>
      </c>
      <c r="J47" s="59">
        <v>1798</v>
      </c>
      <c r="K47" s="233">
        <f t="shared" si="5"/>
        <v>-118</v>
      </c>
      <c r="L47" s="238">
        <f t="shared" si="6"/>
        <v>-6.1586638830897704E-2</v>
      </c>
      <c r="M47" s="48"/>
      <c r="N47">
        <v>1</v>
      </c>
    </row>
    <row r="48" spans="1:14" ht="25.5" customHeight="1">
      <c r="A48" s="62" t="s">
        <v>89</v>
      </c>
      <c r="B48" s="61">
        <v>11</v>
      </c>
      <c r="C48" s="51" t="s">
        <v>75</v>
      </c>
      <c r="D48" s="61" t="s">
        <v>98</v>
      </c>
      <c r="E48" s="77">
        <v>558</v>
      </c>
      <c r="F48" s="77">
        <v>562</v>
      </c>
      <c r="G48" s="77">
        <v>633</v>
      </c>
      <c r="H48" s="78">
        <v>1590</v>
      </c>
      <c r="I48" s="59">
        <v>1870</v>
      </c>
      <c r="J48" s="59">
        <v>1845</v>
      </c>
      <c r="K48" s="233">
        <f t="shared" si="5"/>
        <v>-25</v>
      </c>
      <c r="L48" s="238">
        <f t="shared" si="6"/>
        <v>-1.3368983957219251E-2</v>
      </c>
      <c r="M48" s="48"/>
      <c r="N48">
        <v>1</v>
      </c>
    </row>
    <row r="49" spans="1:14" ht="25.5" customHeight="1">
      <c r="A49" s="62" t="s">
        <v>89</v>
      </c>
      <c r="B49" s="61">
        <v>34</v>
      </c>
      <c r="C49" s="51" t="s">
        <v>72</v>
      </c>
      <c r="D49" s="63" t="s">
        <v>116</v>
      </c>
      <c r="E49" s="77">
        <v>968</v>
      </c>
      <c r="F49" s="77">
        <v>1223</v>
      </c>
      <c r="G49" s="78">
        <v>1082</v>
      </c>
      <c r="H49" s="78">
        <v>1376</v>
      </c>
      <c r="I49" s="59">
        <v>1583</v>
      </c>
      <c r="J49" s="59">
        <v>1888</v>
      </c>
      <c r="K49" s="234">
        <f t="shared" si="5"/>
        <v>305</v>
      </c>
      <c r="L49" s="236">
        <f t="shared" si="6"/>
        <v>0.19267214150347442</v>
      </c>
      <c r="M49" s="48"/>
      <c r="N49">
        <v>1</v>
      </c>
    </row>
    <row r="50" spans="1:14" ht="25.5" customHeight="1">
      <c r="A50" s="62" t="s">
        <v>89</v>
      </c>
      <c r="B50" s="61">
        <v>43</v>
      </c>
      <c r="C50" s="51" t="s">
        <v>72</v>
      </c>
      <c r="D50" s="61" t="s">
        <v>121</v>
      </c>
      <c r="E50" s="77">
        <v>1643</v>
      </c>
      <c r="F50" s="77">
        <v>1588</v>
      </c>
      <c r="G50" s="78">
        <v>1073</v>
      </c>
      <c r="H50" s="78">
        <v>869</v>
      </c>
      <c r="I50" s="59">
        <v>1687</v>
      </c>
      <c r="J50" s="59">
        <v>1911</v>
      </c>
      <c r="K50" s="234">
        <f t="shared" si="5"/>
        <v>224</v>
      </c>
      <c r="L50" s="236">
        <f t="shared" si="6"/>
        <v>0.13278008298755187</v>
      </c>
      <c r="M50" s="48"/>
      <c r="N50">
        <v>1</v>
      </c>
    </row>
    <row r="51" spans="1:14" ht="25.5" customHeight="1">
      <c r="A51" s="62" t="s">
        <v>89</v>
      </c>
      <c r="B51" s="61">
        <v>77</v>
      </c>
      <c r="C51" s="51" t="s">
        <v>74</v>
      </c>
      <c r="D51" s="61" t="s">
        <v>151</v>
      </c>
      <c r="E51" s="77">
        <v>1815</v>
      </c>
      <c r="F51" s="77">
        <v>1521</v>
      </c>
      <c r="G51" s="77">
        <v>1480</v>
      </c>
      <c r="H51" s="78">
        <v>1844</v>
      </c>
      <c r="I51" s="59">
        <v>1918</v>
      </c>
      <c r="J51" s="59">
        <v>1980</v>
      </c>
      <c r="K51" s="234">
        <f t="shared" si="5"/>
        <v>62</v>
      </c>
      <c r="L51" s="236">
        <f t="shared" si="6"/>
        <v>3.2325338894681963E-2</v>
      </c>
      <c r="M51" s="48"/>
      <c r="N51">
        <v>1</v>
      </c>
    </row>
    <row r="52" spans="1:14" ht="25.5" customHeight="1">
      <c r="A52" s="62" t="s">
        <v>89</v>
      </c>
      <c r="B52" s="67">
        <v>31</v>
      </c>
      <c r="C52" s="51" t="s">
        <v>71</v>
      </c>
      <c r="D52" s="67" t="s">
        <v>114</v>
      </c>
      <c r="E52" s="77">
        <v>1368</v>
      </c>
      <c r="F52" s="77">
        <v>1819</v>
      </c>
      <c r="G52" s="78">
        <v>1670</v>
      </c>
      <c r="H52" s="78">
        <v>1656</v>
      </c>
      <c r="I52" s="59">
        <v>2157</v>
      </c>
      <c r="J52" s="59">
        <v>2117</v>
      </c>
      <c r="K52" s="233">
        <f t="shared" si="5"/>
        <v>-40</v>
      </c>
      <c r="L52" s="238">
        <f t="shared" si="6"/>
        <v>-1.8544274455261939E-2</v>
      </c>
      <c r="M52" s="48"/>
      <c r="N52">
        <v>1</v>
      </c>
    </row>
    <row r="53" spans="1:14" ht="25.5" customHeight="1">
      <c r="A53" s="62" t="s">
        <v>89</v>
      </c>
      <c r="B53" s="61">
        <v>56</v>
      </c>
      <c r="C53" s="53" t="s">
        <v>73</v>
      </c>
      <c r="D53" s="61" t="s">
        <v>131</v>
      </c>
      <c r="E53" s="77">
        <v>1540</v>
      </c>
      <c r="F53" s="77">
        <v>1546</v>
      </c>
      <c r="G53" s="78">
        <v>5567</v>
      </c>
      <c r="H53" s="78">
        <v>1758</v>
      </c>
      <c r="I53" s="59">
        <v>2097</v>
      </c>
      <c r="J53" s="59">
        <v>2243</v>
      </c>
      <c r="K53" s="234">
        <f t="shared" si="5"/>
        <v>146</v>
      </c>
      <c r="L53" s="236">
        <f t="shared" si="6"/>
        <v>6.9623271340009535E-2</v>
      </c>
      <c r="M53" s="48"/>
      <c r="N53">
        <v>1</v>
      </c>
    </row>
    <row r="54" spans="1:14" ht="25.5" customHeight="1">
      <c r="A54" s="62" t="s">
        <v>89</v>
      </c>
      <c r="B54" s="61">
        <v>30</v>
      </c>
      <c r="C54" s="51" t="s">
        <v>72</v>
      </c>
      <c r="D54" s="63" t="s">
        <v>113</v>
      </c>
      <c r="E54" s="77">
        <v>1423</v>
      </c>
      <c r="F54" s="77">
        <v>1093</v>
      </c>
      <c r="G54" s="78">
        <v>1423</v>
      </c>
      <c r="H54" s="78">
        <v>1723</v>
      </c>
      <c r="I54" s="59">
        <v>2109</v>
      </c>
      <c r="J54" s="59">
        <v>2260</v>
      </c>
      <c r="K54" s="234">
        <f t="shared" si="5"/>
        <v>151</v>
      </c>
      <c r="L54" s="236">
        <f t="shared" si="6"/>
        <v>7.1597913703176863E-2</v>
      </c>
      <c r="M54" s="48"/>
      <c r="N54">
        <v>1</v>
      </c>
    </row>
    <row r="55" spans="1:14" ht="25.5" customHeight="1">
      <c r="A55" s="62" t="s">
        <v>89</v>
      </c>
      <c r="B55" s="61">
        <v>48</v>
      </c>
      <c r="C55" s="51" t="s">
        <v>73</v>
      </c>
      <c r="D55" s="61" t="s">
        <v>126</v>
      </c>
      <c r="E55" s="77">
        <v>1416</v>
      </c>
      <c r="F55" s="77">
        <v>1191</v>
      </c>
      <c r="G55" s="77">
        <v>1242</v>
      </c>
      <c r="H55" s="78">
        <v>1679</v>
      </c>
      <c r="I55" s="59">
        <v>2082</v>
      </c>
      <c r="J55" s="59">
        <v>2417</v>
      </c>
      <c r="K55" s="234">
        <f t="shared" si="5"/>
        <v>335</v>
      </c>
      <c r="L55" s="236">
        <f t="shared" si="6"/>
        <v>0.16090297790585975</v>
      </c>
      <c r="M55" s="48"/>
      <c r="N55">
        <v>1</v>
      </c>
    </row>
    <row r="56" spans="1:14" ht="25.5" customHeight="1">
      <c r="A56" s="62" t="s">
        <v>89</v>
      </c>
      <c r="B56" s="67">
        <v>22</v>
      </c>
      <c r="C56" s="52" t="s">
        <v>71</v>
      </c>
      <c r="D56" s="67" t="s">
        <v>106</v>
      </c>
      <c r="E56" s="77">
        <v>1080</v>
      </c>
      <c r="F56" s="77">
        <v>1186</v>
      </c>
      <c r="G56" s="77">
        <v>1358</v>
      </c>
      <c r="H56" s="78">
        <v>1970</v>
      </c>
      <c r="I56" s="59">
        <v>2256</v>
      </c>
      <c r="J56" s="59">
        <v>2463</v>
      </c>
      <c r="K56" s="234">
        <f t="shared" si="5"/>
        <v>207</v>
      </c>
      <c r="L56" s="236">
        <f t="shared" si="6"/>
        <v>9.1755319148936171E-2</v>
      </c>
      <c r="M56" s="48"/>
      <c r="N56">
        <v>1</v>
      </c>
    </row>
    <row r="57" spans="1:14" ht="25.5" customHeight="1">
      <c r="A57" s="62" t="s">
        <v>89</v>
      </c>
      <c r="B57" s="61">
        <v>35</v>
      </c>
      <c r="C57" s="51" t="s">
        <v>72</v>
      </c>
      <c r="D57" s="63" t="s">
        <v>117</v>
      </c>
      <c r="E57" s="77">
        <v>1174</v>
      </c>
      <c r="F57" s="77">
        <v>1519</v>
      </c>
      <c r="G57" s="78">
        <v>1895</v>
      </c>
      <c r="H57" s="78">
        <v>2446</v>
      </c>
      <c r="I57" s="59">
        <v>2192</v>
      </c>
      <c r="J57" s="59">
        <v>2531</v>
      </c>
      <c r="K57" s="234">
        <f t="shared" si="5"/>
        <v>339</v>
      </c>
      <c r="L57" s="236">
        <f t="shared" si="6"/>
        <v>0.15465328467153286</v>
      </c>
      <c r="M57" s="48"/>
      <c r="N57">
        <v>1</v>
      </c>
    </row>
    <row r="58" spans="1:14" ht="25.5" customHeight="1">
      <c r="A58" s="62" t="s">
        <v>89</v>
      </c>
      <c r="B58" s="67">
        <v>19</v>
      </c>
      <c r="C58" s="52" t="s">
        <v>71</v>
      </c>
      <c r="D58" s="70" t="s">
        <v>103</v>
      </c>
      <c r="E58" s="77">
        <v>2301</v>
      </c>
      <c r="F58" s="77">
        <v>2235</v>
      </c>
      <c r="G58" s="77">
        <v>2139</v>
      </c>
      <c r="H58" s="78">
        <v>2223</v>
      </c>
      <c r="I58" s="59">
        <v>2701</v>
      </c>
      <c r="J58" s="59">
        <v>2549</v>
      </c>
      <c r="K58" s="233">
        <f t="shared" si="5"/>
        <v>-152</v>
      </c>
      <c r="L58" s="238">
        <f t="shared" si="6"/>
        <v>-5.6275453535727507E-2</v>
      </c>
      <c r="M58" s="48"/>
      <c r="N58">
        <v>1</v>
      </c>
    </row>
    <row r="59" spans="1:14" ht="25.5" customHeight="1">
      <c r="A59" s="62" t="s">
        <v>89</v>
      </c>
      <c r="B59" s="67">
        <v>17</v>
      </c>
      <c r="C59" s="52" t="s">
        <v>71</v>
      </c>
      <c r="D59" s="61" t="s">
        <v>102</v>
      </c>
      <c r="E59" s="77">
        <v>2848</v>
      </c>
      <c r="F59" s="77">
        <v>3011</v>
      </c>
      <c r="G59" s="77">
        <v>2813</v>
      </c>
      <c r="H59" s="78">
        <v>3258</v>
      </c>
      <c r="I59" s="59">
        <v>3113</v>
      </c>
      <c r="J59" s="59">
        <v>2739</v>
      </c>
      <c r="K59" s="233">
        <f t="shared" si="5"/>
        <v>-374</v>
      </c>
      <c r="L59" s="238">
        <f t="shared" si="6"/>
        <v>-0.12014134275618374</v>
      </c>
      <c r="M59" s="48"/>
      <c r="N59">
        <v>1</v>
      </c>
    </row>
    <row r="60" spans="1:14" ht="25.5" customHeight="1">
      <c r="A60" s="62" t="s">
        <v>89</v>
      </c>
      <c r="B60" s="61">
        <v>36</v>
      </c>
      <c r="C60" s="51" t="s">
        <v>72</v>
      </c>
      <c r="D60" s="63" t="s">
        <v>118</v>
      </c>
      <c r="E60" s="77">
        <v>3092</v>
      </c>
      <c r="F60" s="77">
        <v>2246</v>
      </c>
      <c r="G60" s="78">
        <v>3141</v>
      </c>
      <c r="H60" s="78">
        <v>4572</v>
      </c>
      <c r="I60" s="59">
        <v>2971</v>
      </c>
      <c r="J60" s="59">
        <v>2826</v>
      </c>
      <c r="K60" s="233">
        <f t="shared" si="5"/>
        <v>-145</v>
      </c>
      <c r="L60" s="238">
        <f t="shared" si="6"/>
        <v>-4.8805116122517672E-2</v>
      </c>
      <c r="M60" s="48"/>
      <c r="N60">
        <v>1</v>
      </c>
    </row>
    <row r="61" spans="1:14" ht="25.5" customHeight="1">
      <c r="A61" s="62" t="s">
        <v>89</v>
      </c>
      <c r="B61" s="61">
        <v>3</v>
      </c>
      <c r="C61" s="51" t="s">
        <v>75</v>
      </c>
      <c r="D61" s="61" t="s">
        <v>92</v>
      </c>
      <c r="E61" s="77">
        <v>912</v>
      </c>
      <c r="F61" s="77">
        <v>931</v>
      </c>
      <c r="G61" s="77">
        <v>867</v>
      </c>
      <c r="H61" s="78">
        <v>684</v>
      </c>
      <c r="I61" s="59">
        <v>2632</v>
      </c>
      <c r="J61" s="59">
        <v>2860</v>
      </c>
      <c r="K61" s="234">
        <f t="shared" si="5"/>
        <v>228</v>
      </c>
      <c r="L61" s="236">
        <f t="shared" si="6"/>
        <v>8.6626139817629177E-2</v>
      </c>
      <c r="M61" s="48"/>
      <c r="N61">
        <v>1</v>
      </c>
    </row>
    <row r="62" spans="1:14" ht="25.5" customHeight="1">
      <c r="A62" s="62" t="s">
        <v>89</v>
      </c>
      <c r="B62" s="61">
        <v>70</v>
      </c>
      <c r="C62" s="51" t="s">
        <v>74</v>
      </c>
      <c r="D62" s="61" t="s">
        <v>142</v>
      </c>
      <c r="E62" s="77">
        <v>1856</v>
      </c>
      <c r="F62" s="77">
        <v>1854</v>
      </c>
      <c r="G62" s="77">
        <v>1892</v>
      </c>
      <c r="H62" s="78">
        <v>1668</v>
      </c>
      <c r="I62" s="59">
        <v>2830</v>
      </c>
      <c r="J62" s="59">
        <v>3219</v>
      </c>
      <c r="K62" s="234">
        <f t="shared" si="5"/>
        <v>389</v>
      </c>
      <c r="L62" s="236">
        <f t="shared" si="6"/>
        <v>0.13745583038869258</v>
      </c>
      <c r="M62" s="48"/>
      <c r="N62">
        <v>1</v>
      </c>
    </row>
    <row r="63" spans="1:14" ht="25.5" customHeight="1">
      <c r="A63" s="62" t="s">
        <v>89</v>
      </c>
      <c r="B63" s="61">
        <v>53</v>
      </c>
      <c r="C63" s="51" t="s">
        <v>73</v>
      </c>
      <c r="D63" s="61" t="s">
        <v>129</v>
      </c>
      <c r="E63" s="77">
        <v>2696</v>
      </c>
      <c r="F63" s="77">
        <v>2482</v>
      </c>
      <c r="G63" s="77">
        <v>2716</v>
      </c>
      <c r="H63" s="78">
        <v>2753</v>
      </c>
      <c r="I63" s="59">
        <v>3226</v>
      </c>
      <c r="J63" s="59">
        <v>3243</v>
      </c>
      <c r="K63" s="234">
        <f t="shared" si="5"/>
        <v>17</v>
      </c>
      <c r="L63" s="236">
        <f t="shared" si="6"/>
        <v>5.2696838189708614E-3</v>
      </c>
      <c r="M63" s="48"/>
      <c r="N63">
        <v>1</v>
      </c>
    </row>
    <row r="64" spans="1:14" ht="25.5" customHeight="1">
      <c r="A64" s="62" t="s">
        <v>89</v>
      </c>
      <c r="B64" s="61">
        <v>57</v>
      </c>
      <c r="C64" s="51" t="s">
        <v>73</v>
      </c>
      <c r="D64" s="61" t="s">
        <v>132</v>
      </c>
      <c r="E64" s="77">
        <v>2235</v>
      </c>
      <c r="F64" s="77">
        <v>2559</v>
      </c>
      <c r="G64" s="77">
        <v>2451</v>
      </c>
      <c r="H64" s="78">
        <v>2350</v>
      </c>
      <c r="I64" s="59">
        <v>1913</v>
      </c>
      <c r="J64" s="59">
        <v>3276</v>
      </c>
      <c r="K64" s="234">
        <f t="shared" si="5"/>
        <v>1363</v>
      </c>
      <c r="L64" s="236">
        <f t="shared" si="6"/>
        <v>0.71249346576058548</v>
      </c>
      <c r="M64" s="48"/>
      <c r="N64">
        <v>1</v>
      </c>
    </row>
    <row r="65" spans="1:14" ht="25.5" customHeight="1">
      <c r="A65" s="62" t="s">
        <v>89</v>
      </c>
      <c r="B65" s="61">
        <v>47</v>
      </c>
      <c r="C65" s="51" t="s">
        <v>72</v>
      </c>
      <c r="D65" s="63" t="s">
        <v>125</v>
      </c>
      <c r="E65" s="77">
        <v>4847</v>
      </c>
      <c r="F65" s="77">
        <v>4821</v>
      </c>
      <c r="G65" s="77">
        <v>4346</v>
      </c>
      <c r="H65" s="78">
        <v>4078</v>
      </c>
      <c r="I65" s="59">
        <v>4770</v>
      </c>
      <c r="J65" s="59">
        <v>4053</v>
      </c>
      <c r="K65" s="233">
        <f t="shared" si="5"/>
        <v>-717</v>
      </c>
      <c r="L65" s="238">
        <f t="shared" si="6"/>
        <v>-0.15031446540880503</v>
      </c>
      <c r="M65" s="48"/>
      <c r="N65">
        <v>1</v>
      </c>
    </row>
    <row r="66" spans="1:14" ht="25.5" customHeight="1">
      <c r="A66" s="62" t="s">
        <v>89</v>
      </c>
      <c r="B66" s="61">
        <v>79</v>
      </c>
      <c r="C66" s="51" t="s">
        <v>74</v>
      </c>
      <c r="D66" s="61" t="s">
        <v>152</v>
      </c>
      <c r="E66" s="77">
        <v>3110</v>
      </c>
      <c r="F66" s="77">
        <v>3281</v>
      </c>
      <c r="G66" s="77">
        <v>3350</v>
      </c>
      <c r="H66" s="78">
        <v>3136</v>
      </c>
      <c r="I66" s="59">
        <v>4647</v>
      </c>
      <c r="J66" s="59">
        <v>4151</v>
      </c>
      <c r="K66" s="233">
        <f t="shared" si="5"/>
        <v>-496</v>
      </c>
      <c r="L66" s="238">
        <f t="shared" si="6"/>
        <v>-0.10673552829782655</v>
      </c>
      <c r="M66" s="48"/>
      <c r="N66">
        <v>1</v>
      </c>
    </row>
    <row r="67" spans="1:14" ht="25.5" customHeight="1">
      <c r="A67" s="62" t="s">
        <v>89</v>
      </c>
      <c r="B67" s="61">
        <v>51</v>
      </c>
      <c r="C67" s="51" t="s">
        <v>73</v>
      </c>
      <c r="D67" s="61" t="s">
        <v>128</v>
      </c>
      <c r="E67" s="77">
        <v>2017</v>
      </c>
      <c r="F67" s="77">
        <v>2704</v>
      </c>
      <c r="G67" s="77">
        <v>2744</v>
      </c>
      <c r="H67" s="78">
        <v>3216</v>
      </c>
      <c r="I67" s="59">
        <v>2594</v>
      </c>
      <c r="J67" s="59">
        <v>4270</v>
      </c>
      <c r="K67" s="234">
        <f t="shared" si="5"/>
        <v>1676</v>
      </c>
      <c r="L67" s="236">
        <f t="shared" si="6"/>
        <v>0.64610639938319203</v>
      </c>
      <c r="M67" s="48"/>
      <c r="N67">
        <v>1</v>
      </c>
    </row>
    <row r="68" spans="1:14" ht="25.5" customHeight="1">
      <c r="A68" s="62" t="s">
        <v>89</v>
      </c>
      <c r="B68" s="61">
        <v>45</v>
      </c>
      <c r="C68" s="51" t="s">
        <v>72</v>
      </c>
      <c r="D68" s="61" t="s">
        <v>123</v>
      </c>
      <c r="E68" s="77">
        <v>2692</v>
      </c>
      <c r="F68" s="77">
        <v>3331</v>
      </c>
      <c r="G68" s="78">
        <v>3056</v>
      </c>
      <c r="H68" s="78">
        <v>2863</v>
      </c>
      <c r="I68" s="59">
        <v>3734</v>
      </c>
      <c r="J68" s="59">
        <v>4746</v>
      </c>
      <c r="K68" s="234">
        <f t="shared" si="5"/>
        <v>1012</v>
      </c>
      <c r="L68" s="236">
        <f t="shared" si="6"/>
        <v>0.27102303160149971</v>
      </c>
      <c r="M68" s="48"/>
      <c r="N68">
        <v>1</v>
      </c>
    </row>
    <row r="69" spans="1:14" ht="25.5" customHeight="1">
      <c r="A69" s="62" t="s">
        <v>89</v>
      </c>
      <c r="B69" s="67">
        <v>26</v>
      </c>
      <c r="C69" s="52" t="s">
        <v>71</v>
      </c>
      <c r="D69" s="61" t="s">
        <v>110</v>
      </c>
      <c r="E69" s="77">
        <v>3544</v>
      </c>
      <c r="F69" s="77">
        <v>3718</v>
      </c>
      <c r="G69" s="78">
        <v>3093</v>
      </c>
      <c r="H69" s="78">
        <v>3691</v>
      </c>
      <c r="I69" s="59">
        <v>3991</v>
      </c>
      <c r="J69" s="59">
        <v>4774</v>
      </c>
      <c r="K69" s="234">
        <f t="shared" si="5"/>
        <v>783</v>
      </c>
      <c r="L69" s="236">
        <f t="shared" si="6"/>
        <v>0.19619143071911802</v>
      </c>
      <c r="M69" s="48"/>
      <c r="N69">
        <v>1</v>
      </c>
    </row>
    <row r="70" spans="1:14" ht="25.5" customHeight="1">
      <c r="A70" s="62" t="s">
        <v>89</v>
      </c>
      <c r="B70" s="61">
        <v>55</v>
      </c>
      <c r="C70" s="53" t="s">
        <v>73</v>
      </c>
      <c r="D70" s="61" t="s">
        <v>130</v>
      </c>
      <c r="E70" s="77">
        <v>5146</v>
      </c>
      <c r="F70" s="77">
        <v>5343</v>
      </c>
      <c r="G70" s="78">
        <v>1613</v>
      </c>
      <c r="H70" s="78">
        <v>5334</v>
      </c>
      <c r="I70" s="59">
        <v>3987</v>
      </c>
      <c r="J70" s="59">
        <v>5811</v>
      </c>
      <c r="K70" s="234">
        <f t="shared" si="5"/>
        <v>1824</v>
      </c>
      <c r="L70" s="236">
        <f t="shared" si="6"/>
        <v>0.45748683220466518</v>
      </c>
      <c r="M70" s="48"/>
      <c r="N70">
        <v>1</v>
      </c>
    </row>
    <row r="71" spans="1:14" ht="25.5" customHeight="1">
      <c r="A71" s="62" t="s">
        <v>89</v>
      </c>
      <c r="B71" s="61">
        <v>49</v>
      </c>
      <c r="C71" s="51" t="s">
        <v>72</v>
      </c>
      <c r="D71" s="63" t="s">
        <v>127</v>
      </c>
      <c r="E71" s="77">
        <v>3128</v>
      </c>
      <c r="F71" s="77">
        <v>4064</v>
      </c>
      <c r="G71" s="77">
        <v>4898</v>
      </c>
      <c r="H71" s="78">
        <v>5849</v>
      </c>
      <c r="I71" s="59">
        <v>5524</v>
      </c>
      <c r="J71" s="59">
        <v>6403</v>
      </c>
      <c r="K71" s="234">
        <f t="shared" ref="K71:K74" si="7">J71-I71</f>
        <v>879</v>
      </c>
      <c r="L71" s="236">
        <f t="shared" ref="L71:L74" si="8">K71/I71</f>
        <v>0.15912382331643737</v>
      </c>
      <c r="M71" s="48"/>
      <c r="N71">
        <v>1</v>
      </c>
    </row>
    <row r="72" spans="1:14" ht="25.5" customHeight="1">
      <c r="A72" s="62" t="s">
        <v>89</v>
      </c>
      <c r="B72" s="61">
        <v>32</v>
      </c>
      <c r="C72" s="51" t="s">
        <v>72</v>
      </c>
      <c r="D72" s="61" t="s">
        <v>115</v>
      </c>
      <c r="E72" s="77">
        <v>3265</v>
      </c>
      <c r="F72" s="77">
        <v>3453</v>
      </c>
      <c r="G72" s="78">
        <v>4205</v>
      </c>
      <c r="H72" s="78">
        <v>4964</v>
      </c>
      <c r="I72" s="59">
        <v>7447</v>
      </c>
      <c r="J72" s="59">
        <v>6715</v>
      </c>
      <c r="K72" s="233">
        <f t="shared" si="7"/>
        <v>-732</v>
      </c>
      <c r="L72" s="238">
        <f t="shared" si="8"/>
        <v>-9.8294615281321343E-2</v>
      </c>
      <c r="M72" s="48"/>
      <c r="N72">
        <v>1</v>
      </c>
    </row>
    <row r="73" spans="1:14" ht="25.5" customHeight="1">
      <c r="A73" s="62" t="s">
        <v>89</v>
      </c>
      <c r="B73" s="67">
        <v>21</v>
      </c>
      <c r="C73" s="52" t="s">
        <v>71</v>
      </c>
      <c r="D73" s="67" t="s">
        <v>105</v>
      </c>
      <c r="E73" s="77">
        <v>5855</v>
      </c>
      <c r="F73" s="77">
        <v>7290</v>
      </c>
      <c r="G73" s="78">
        <v>5738</v>
      </c>
      <c r="H73" s="78">
        <v>6926</v>
      </c>
      <c r="I73" s="59">
        <v>7997</v>
      </c>
      <c r="J73" s="59">
        <v>6997</v>
      </c>
      <c r="K73" s="233">
        <f t="shared" si="7"/>
        <v>-1000</v>
      </c>
      <c r="L73" s="238">
        <f t="shared" si="8"/>
        <v>-0.12504689258471927</v>
      </c>
      <c r="M73" s="48"/>
      <c r="N73">
        <v>1</v>
      </c>
    </row>
    <row r="74" spans="1:14" ht="25.5" customHeight="1" thickBot="1">
      <c r="A74" s="128" t="s">
        <v>89</v>
      </c>
      <c r="B74" s="159">
        <v>23</v>
      </c>
      <c r="C74" s="160" t="s">
        <v>71</v>
      </c>
      <c r="D74" s="161" t="s">
        <v>107</v>
      </c>
      <c r="E74" s="81">
        <v>6540</v>
      </c>
      <c r="F74" s="81">
        <v>7275</v>
      </c>
      <c r="G74" s="81">
        <v>6768</v>
      </c>
      <c r="H74" s="82">
        <v>6561</v>
      </c>
      <c r="I74" s="129">
        <v>6972</v>
      </c>
      <c r="J74" s="129">
        <v>8125</v>
      </c>
      <c r="K74" s="235">
        <f t="shared" si="7"/>
        <v>1153</v>
      </c>
      <c r="L74" s="237">
        <f t="shared" si="8"/>
        <v>0.16537578886976478</v>
      </c>
      <c r="M74" s="130"/>
      <c r="N74">
        <v>1</v>
      </c>
    </row>
    <row r="75" spans="1:14" ht="17.25">
      <c r="I75" s="14"/>
      <c r="J75" s="14"/>
      <c r="K75" s="14"/>
      <c r="L75" s="14"/>
      <c r="M75" s="131"/>
    </row>
    <row r="76" spans="1:14" ht="17.25">
      <c r="M76" s="131"/>
    </row>
    <row r="77" spans="1:14" ht="17.25">
      <c r="M77" s="131"/>
    </row>
    <row r="78" spans="1:14" ht="17.25">
      <c r="M78" s="131"/>
    </row>
    <row r="79" spans="1:14">
      <c r="M79" s="19"/>
    </row>
  </sheetData>
  <autoFilter ref="A6:M74">
    <sortState ref="A7:M74">
      <sortCondition ref="J6:J74"/>
    </sortState>
  </autoFilter>
  <mergeCells count="6">
    <mergeCell ref="A2:M2"/>
    <mergeCell ref="A4:A5"/>
    <mergeCell ref="B4:B5"/>
    <mergeCell ref="C4:C5"/>
    <mergeCell ref="D4:D5"/>
    <mergeCell ref="M4:M5"/>
  </mergeCells>
  <phoneticPr fontId="2" type="noConversion"/>
  <printOptions horizontalCentered="1"/>
  <pageMargins left="0.35433070866141736" right="0.35433070866141736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72"/>
  <sheetViews>
    <sheetView topLeftCell="A87" workbookViewId="0">
      <selection activeCell="I113" sqref="I113"/>
    </sheetView>
  </sheetViews>
  <sheetFormatPr defaultRowHeight="16.5"/>
  <cols>
    <col min="3" max="3" width="15.5" customWidth="1"/>
    <col min="4" max="4" width="9.125" customWidth="1"/>
    <col min="6" max="6" width="11.875" bestFit="1" customWidth="1"/>
    <col min="9" max="9" width="11.875" bestFit="1" customWidth="1"/>
    <col min="11" max="11" width="11" bestFit="1" customWidth="1"/>
    <col min="12" max="12" width="25.25" bestFit="1" customWidth="1"/>
  </cols>
  <sheetData>
    <row r="4" spans="3:13">
      <c r="K4">
        <f>130000*0.06*0.45</f>
        <v>3510</v>
      </c>
    </row>
    <row r="11" spans="3:13" ht="17.25" thickBot="1">
      <c r="E11" s="23">
        <f>SUM(E12:E24)</f>
        <v>5520</v>
      </c>
      <c r="G11" s="25">
        <f t="shared" ref="G11" si="0">SUM(G12:G24)</f>
        <v>282</v>
      </c>
      <c r="H11" s="25"/>
      <c r="I11" s="25">
        <f>SUM(I12:I24)</f>
        <v>80144400</v>
      </c>
    </row>
    <row r="12" spans="3:13" ht="18" thickTop="1" thickBot="1">
      <c r="C12" s="20">
        <v>19</v>
      </c>
      <c r="D12">
        <v>48</v>
      </c>
      <c r="E12" s="23">
        <f>D12*C12</f>
        <v>912</v>
      </c>
      <c r="G12" s="20">
        <v>38</v>
      </c>
      <c r="H12" s="24">
        <v>284200</v>
      </c>
      <c r="I12">
        <f>H12*G12</f>
        <v>10799600</v>
      </c>
      <c r="K12" t="s">
        <v>176</v>
      </c>
    </row>
    <row r="13" spans="3:13" ht="18" thickTop="1" thickBot="1">
      <c r="C13" s="21">
        <v>23</v>
      </c>
      <c r="D13">
        <v>48</v>
      </c>
      <c r="E13" s="23">
        <f t="shared" ref="E13:E24" si="1">D13*C13</f>
        <v>1104</v>
      </c>
      <c r="G13" s="21">
        <v>58</v>
      </c>
      <c r="H13" s="24">
        <v>284200</v>
      </c>
      <c r="I13">
        <f t="shared" ref="I13:I24" si="2">H13*G13</f>
        <v>16483600</v>
      </c>
      <c r="K13" t="s">
        <v>177</v>
      </c>
      <c r="L13" t="s">
        <v>180</v>
      </c>
      <c r="M13">
        <f>(284200-150000)*0.06*0.45</f>
        <v>3623.4</v>
      </c>
    </row>
    <row r="14" spans="3:13" ht="18" thickTop="1" thickBot="1">
      <c r="C14" s="21">
        <v>25</v>
      </c>
      <c r="D14">
        <v>48</v>
      </c>
      <c r="E14" s="23">
        <f t="shared" si="1"/>
        <v>1200</v>
      </c>
      <c r="G14" s="21">
        <v>57</v>
      </c>
      <c r="H14" s="24">
        <v>284200</v>
      </c>
      <c r="I14">
        <f t="shared" si="2"/>
        <v>16199400</v>
      </c>
      <c r="K14" t="s">
        <v>178</v>
      </c>
      <c r="L14" t="s">
        <v>179</v>
      </c>
    </row>
    <row r="15" spans="3:13" ht="18" thickTop="1" thickBot="1">
      <c r="C15" s="21">
        <v>16</v>
      </c>
      <c r="D15">
        <v>48</v>
      </c>
      <c r="E15" s="23">
        <f t="shared" si="1"/>
        <v>768</v>
      </c>
      <c r="G15" s="21">
        <v>35</v>
      </c>
      <c r="H15" s="24">
        <v>284200</v>
      </c>
      <c r="I15">
        <f t="shared" si="2"/>
        <v>9947000</v>
      </c>
    </row>
    <row r="16" spans="3:13" ht="18" thickTop="1" thickBot="1">
      <c r="C16" s="21">
        <v>14</v>
      </c>
      <c r="D16">
        <v>48</v>
      </c>
      <c r="E16" s="23">
        <f t="shared" si="1"/>
        <v>672</v>
      </c>
      <c r="G16" s="21">
        <v>28</v>
      </c>
      <c r="H16" s="24">
        <v>284200</v>
      </c>
      <c r="I16">
        <f t="shared" si="2"/>
        <v>7957600</v>
      </c>
    </row>
    <row r="17" spans="3:9" ht="18" thickTop="1" thickBot="1">
      <c r="C17" s="21">
        <v>1</v>
      </c>
      <c r="D17">
        <v>48</v>
      </c>
      <c r="E17" s="23">
        <f t="shared" si="1"/>
        <v>48</v>
      </c>
      <c r="G17" s="21">
        <v>2</v>
      </c>
      <c r="H17" s="24">
        <v>284200</v>
      </c>
      <c r="I17">
        <f t="shared" si="2"/>
        <v>568400</v>
      </c>
    </row>
    <row r="18" spans="3:9" ht="18" thickTop="1" thickBot="1">
      <c r="C18" s="21">
        <v>3</v>
      </c>
      <c r="D18">
        <v>48</v>
      </c>
      <c r="E18" s="23">
        <f t="shared" si="1"/>
        <v>144</v>
      </c>
      <c r="G18" s="21">
        <v>6</v>
      </c>
      <c r="H18" s="24">
        <v>284200</v>
      </c>
      <c r="I18">
        <f t="shared" si="2"/>
        <v>1705200</v>
      </c>
    </row>
    <row r="19" spans="3:9" ht="18" thickTop="1" thickBot="1">
      <c r="C19" s="21">
        <v>1</v>
      </c>
      <c r="D19">
        <v>48</v>
      </c>
      <c r="E19" s="23">
        <f t="shared" si="1"/>
        <v>48</v>
      </c>
      <c r="G19" s="21">
        <v>5</v>
      </c>
      <c r="H19" s="24">
        <v>284200</v>
      </c>
      <c r="I19">
        <f t="shared" si="2"/>
        <v>1421000</v>
      </c>
    </row>
    <row r="20" spans="3:9" ht="18" thickTop="1" thickBot="1">
      <c r="C20" s="21">
        <v>2</v>
      </c>
      <c r="D20">
        <v>48</v>
      </c>
      <c r="E20" s="23">
        <f t="shared" si="1"/>
        <v>96</v>
      </c>
      <c r="G20" s="21">
        <v>9</v>
      </c>
      <c r="H20" s="24">
        <v>284200</v>
      </c>
      <c r="I20">
        <f t="shared" si="2"/>
        <v>2557800</v>
      </c>
    </row>
    <row r="21" spans="3:9" ht="18" thickTop="1" thickBot="1">
      <c r="C21" s="21">
        <v>5</v>
      </c>
      <c r="D21">
        <v>48</v>
      </c>
      <c r="E21" s="23">
        <f t="shared" si="1"/>
        <v>240</v>
      </c>
      <c r="G21" s="21">
        <v>18</v>
      </c>
      <c r="H21" s="24">
        <v>284200</v>
      </c>
      <c r="I21">
        <f t="shared" si="2"/>
        <v>5115600</v>
      </c>
    </row>
    <row r="22" spans="3:9" ht="18" thickTop="1" thickBot="1">
      <c r="C22" s="21">
        <v>3</v>
      </c>
      <c r="D22">
        <v>48</v>
      </c>
      <c r="E22" s="23">
        <f t="shared" si="1"/>
        <v>144</v>
      </c>
      <c r="G22" s="21">
        <v>10</v>
      </c>
      <c r="H22" s="24">
        <v>284200</v>
      </c>
      <c r="I22">
        <f t="shared" si="2"/>
        <v>2842000</v>
      </c>
    </row>
    <row r="23" spans="3:9" ht="18" thickTop="1" thickBot="1">
      <c r="C23" s="21">
        <v>2</v>
      </c>
      <c r="D23">
        <v>48</v>
      </c>
      <c r="E23" s="23">
        <f t="shared" si="1"/>
        <v>96</v>
      </c>
      <c r="G23" s="21">
        <v>10</v>
      </c>
      <c r="H23" s="24">
        <v>284200</v>
      </c>
      <c r="I23">
        <f t="shared" si="2"/>
        <v>2842000</v>
      </c>
    </row>
    <row r="24" spans="3:9" ht="18" thickTop="1" thickBot="1">
      <c r="C24" s="22">
        <v>1</v>
      </c>
      <c r="D24">
        <v>48</v>
      </c>
      <c r="E24" s="23">
        <f t="shared" si="1"/>
        <v>48</v>
      </c>
      <c r="G24" s="22">
        <v>6</v>
      </c>
      <c r="H24" s="24">
        <v>284200</v>
      </c>
      <c r="I24">
        <f t="shared" si="2"/>
        <v>1705200</v>
      </c>
    </row>
    <row r="25" spans="3:9" ht="17.25" thickTop="1"/>
    <row r="28" spans="3:9">
      <c r="D28">
        <f>10150*16+10150*1.5*8</f>
        <v>284200</v>
      </c>
      <c r="E28">
        <v>282</v>
      </c>
      <c r="F28" s="25">
        <f>E28*D28</f>
        <v>80144400</v>
      </c>
    </row>
    <row r="29" spans="3:9" ht="17.25" thickBot="1">
      <c r="G29">
        <f>SUM(G30:G54)</f>
        <v>117</v>
      </c>
    </row>
    <row r="30" spans="3:9" ht="17.25" thickTop="1">
      <c r="G30" s="55">
        <v>5</v>
      </c>
    </row>
    <row r="31" spans="3:9">
      <c r="G31" s="56">
        <v>2</v>
      </c>
    </row>
    <row r="32" spans="3:9">
      <c r="G32" s="56">
        <v>5</v>
      </c>
    </row>
    <row r="33" spans="7:7">
      <c r="G33" s="56">
        <v>2</v>
      </c>
    </row>
    <row r="34" spans="7:7">
      <c r="G34" s="56">
        <v>3</v>
      </c>
    </row>
    <row r="35" spans="7:7">
      <c r="G35" s="56">
        <v>2</v>
      </c>
    </row>
    <row r="36" spans="7:7">
      <c r="G36" s="56">
        <v>2</v>
      </c>
    </row>
    <row r="37" spans="7:7">
      <c r="G37" s="56">
        <v>1</v>
      </c>
    </row>
    <row r="38" spans="7:7">
      <c r="G38" s="56">
        <v>2</v>
      </c>
    </row>
    <row r="39" spans="7:7">
      <c r="G39" s="56">
        <v>1</v>
      </c>
    </row>
    <row r="40" spans="7:7">
      <c r="G40" s="56">
        <v>2</v>
      </c>
    </row>
    <row r="41" spans="7:7">
      <c r="G41" s="56">
        <v>9</v>
      </c>
    </row>
    <row r="42" spans="7:7">
      <c r="G42" s="56">
        <v>2</v>
      </c>
    </row>
    <row r="43" spans="7:7">
      <c r="G43" s="56">
        <v>8</v>
      </c>
    </row>
    <row r="44" spans="7:7">
      <c r="G44" s="56">
        <v>1</v>
      </c>
    </row>
    <row r="45" spans="7:7" ht="17.25" thickBot="1">
      <c r="G45" s="57">
        <v>70</v>
      </c>
    </row>
    <row r="46" spans="7:7" ht="17.25" thickTop="1"/>
    <row r="55" spans="4:11" ht="17.25" thickBot="1">
      <c r="D55" s="133">
        <f>SUM(D56:D59)</f>
        <v>714692</v>
      </c>
      <c r="E55" s="133">
        <f t="shared" ref="E55:F55" si="3">SUM(E56:E59)</f>
        <v>741514</v>
      </c>
      <c r="F55" s="133">
        <f t="shared" si="3"/>
        <v>26822</v>
      </c>
      <c r="G55" s="139">
        <f>F55/D55</f>
        <v>3.7529453246993111E-2</v>
      </c>
      <c r="H55">
        <f>SUM(H56:H59)</f>
        <v>108</v>
      </c>
    </row>
    <row r="56" spans="4:11" ht="36.75" customHeight="1" thickTop="1" thickBot="1">
      <c r="D56" s="134">
        <v>116397</v>
      </c>
      <c r="E56" s="134">
        <v>113928</v>
      </c>
      <c r="F56" s="135">
        <f>E56-D56</f>
        <v>-2469</v>
      </c>
      <c r="G56" s="136">
        <f>F56/D56</f>
        <v>-2.1211886904301657E-2</v>
      </c>
      <c r="H56">
        <v>6</v>
      </c>
      <c r="K56">
        <f>247/697016</f>
        <v>3.5436776200259391E-4</v>
      </c>
    </row>
    <row r="57" spans="4:11" ht="36.75" customHeight="1" thickTop="1" thickBot="1">
      <c r="D57" s="137">
        <v>77400</v>
      </c>
      <c r="E57" s="137">
        <v>85182</v>
      </c>
      <c r="F57" s="135">
        <f t="shared" ref="F57:F59" si="4">E57-D57</f>
        <v>7782</v>
      </c>
      <c r="G57" s="136">
        <f t="shared" ref="G57:G59" si="5">F57/D57</f>
        <v>0.10054263565891473</v>
      </c>
      <c r="H57">
        <v>14</v>
      </c>
    </row>
    <row r="58" spans="4:11" ht="36.75" customHeight="1" thickTop="1" thickBot="1">
      <c r="D58" s="137">
        <v>389311</v>
      </c>
      <c r="E58" s="137">
        <v>407507</v>
      </c>
      <c r="F58" s="135">
        <f t="shared" si="4"/>
        <v>18196</v>
      </c>
      <c r="G58" s="136">
        <f t="shared" si="5"/>
        <v>4.6738982458754054E-2</v>
      </c>
      <c r="H58">
        <v>20</v>
      </c>
    </row>
    <row r="59" spans="4:11" ht="36.75" customHeight="1" thickTop="1" thickBot="1">
      <c r="D59" s="138">
        <v>131584</v>
      </c>
      <c r="E59" s="138">
        <v>134897</v>
      </c>
      <c r="F59" s="135">
        <f t="shared" si="4"/>
        <v>3313</v>
      </c>
      <c r="G59" s="136">
        <f t="shared" si="5"/>
        <v>2.5177833171206226E-2</v>
      </c>
      <c r="H59">
        <v>68</v>
      </c>
    </row>
    <row r="60" spans="4:11" ht="36.75" customHeight="1" thickTop="1"/>
    <row r="61" spans="4:11">
      <c r="D61" s="155">
        <v>697016</v>
      </c>
      <c r="E61" s="155">
        <v>697263</v>
      </c>
      <c r="F61" s="133">
        <f>E61-D61</f>
        <v>247</v>
      </c>
      <c r="G61" s="157">
        <f>F61/D61</f>
        <v>3.5436776200259391E-4</v>
      </c>
    </row>
    <row r="62" spans="4:11">
      <c r="D62" s="155">
        <v>615868</v>
      </c>
      <c r="E62" s="156">
        <v>645967</v>
      </c>
      <c r="F62" s="133">
        <f t="shared" ref="F62:F63" si="6">E62-D62</f>
        <v>30099</v>
      </c>
      <c r="G62" s="158">
        <f t="shared" ref="G62:G63" si="7">F62/D62</f>
        <v>4.8872485662512094E-2</v>
      </c>
    </row>
    <row r="63" spans="4:11">
      <c r="D63" s="156">
        <v>992476</v>
      </c>
      <c r="E63" s="156">
        <v>1131512</v>
      </c>
      <c r="F63" s="133">
        <f t="shared" si="6"/>
        <v>139036</v>
      </c>
      <c r="G63" s="158">
        <f t="shared" si="7"/>
        <v>0.14009003744171145</v>
      </c>
    </row>
    <row r="69" spans="4:8">
      <c r="D69" s="133">
        <f>SUM(D70:D75)</f>
        <v>112570</v>
      </c>
      <c r="E69" s="133">
        <f t="shared" ref="E69:F69" si="8">SUM(E70:E75)</f>
        <v>116397</v>
      </c>
      <c r="F69" s="133">
        <f t="shared" si="8"/>
        <v>113930</v>
      </c>
      <c r="G69" s="133">
        <f>F69-E69</f>
        <v>-2467</v>
      </c>
      <c r="H69">
        <f>G69/E69</f>
        <v>-2.1194704330867634E-2</v>
      </c>
    </row>
    <row r="70" spans="4:8">
      <c r="D70" s="217">
        <v>33825</v>
      </c>
      <c r="E70" s="217">
        <v>36857</v>
      </c>
      <c r="F70" s="217">
        <v>33718</v>
      </c>
    </row>
    <row r="71" spans="4:8">
      <c r="D71" s="218">
        <v>36359</v>
      </c>
      <c r="E71" s="218">
        <v>29038</v>
      </c>
      <c r="F71" s="218">
        <v>38702</v>
      </c>
    </row>
    <row r="72" spans="4:8">
      <c r="D72" s="218">
        <v>16314</v>
      </c>
      <c r="E72" s="218">
        <v>20262</v>
      </c>
      <c r="F72" s="218">
        <v>20220</v>
      </c>
    </row>
    <row r="73" spans="4:8">
      <c r="D73" s="217">
        <v>13237</v>
      </c>
      <c r="E73" s="217">
        <v>15951</v>
      </c>
      <c r="F73" s="217">
        <v>12025</v>
      </c>
    </row>
    <row r="74" spans="4:8">
      <c r="D74" s="217">
        <v>3833</v>
      </c>
      <c r="E74" s="217">
        <v>4220</v>
      </c>
      <c r="F74" s="217">
        <v>4574</v>
      </c>
    </row>
    <row r="75" spans="4:8">
      <c r="D75" s="217">
        <v>9002</v>
      </c>
      <c r="E75" s="217">
        <v>10069</v>
      </c>
      <c r="F75" s="217">
        <v>4691</v>
      </c>
    </row>
    <row r="87" spans="4:14">
      <c r="D87" s="133">
        <f>SUM(D88:D101)</f>
        <v>67421</v>
      </c>
      <c r="E87" s="133">
        <f t="shared" ref="E87:F87" si="9">SUM(E88:E101)</f>
        <v>77400</v>
      </c>
      <c r="F87" s="133">
        <f t="shared" si="9"/>
        <v>85182</v>
      </c>
      <c r="G87" s="133">
        <f>F87-E87</f>
        <v>7782</v>
      </c>
      <c r="H87" s="139">
        <f>G87/E87</f>
        <v>0.10054263565891473</v>
      </c>
      <c r="J87" s="133">
        <f>SUM(J88:J107)</f>
        <v>384272</v>
      </c>
      <c r="K87" s="133">
        <f t="shared" ref="K87:L87" si="10">SUM(K88:K107)</f>
        <v>389311</v>
      </c>
      <c r="L87" s="133">
        <f t="shared" si="10"/>
        <v>407507</v>
      </c>
      <c r="M87" s="133">
        <f>L87-K87</f>
        <v>18196</v>
      </c>
      <c r="N87" s="139">
        <f>M87/K87</f>
        <v>4.6738982458754054E-2</v>
      </c>
    </row>
    <row r="88" spans="4:14">
      <c r="D88" s="219">
        <v>3008</v>
      </c>
      <c r="E88" s="219">
        <v>3747</v>
      </c>
      <c r="F88" s="217">
        <v>3977</v>
      </c>
      <c r="G88" s="133">
        <f t="shared" ref="G88:G100" si="11">F88-E88</f>
        <v>230</v>
      </c>
      <c r="H88" s="139">
        <f t="shared" ref="H88:H100" si="12">G88/E88</f>
        <v>6.1382439284761142E-2</v>
      </c>
      <c r="J88" s="219">
        <v>19751</v>
      </c>
      <c r="K88" s="219">
        <v>19740</v>
      </c>
      <c r="L88" s="217">
        <v>21048</v>
      </c>
    </row>
    <row r="89" spans="4:14">
      <c r="D89" s="220">
        <v>4994</v>
      </c>
      <c r="E89" s="220">
        <v>6404</v>
      </c>
      <c r="F89" s="218">
        <v>6847</v>
      </c>
      <c r="G89" s="133">
        <f t="shared" si="11"/>
        <v>443</v>
      </c>
      <c r="H89" s="139">
        <f t="shared" si="12"/>
        <v>6.917551530293567E-2</v>
      </c>
      <c r="J89" s="219">
        <v>41081</v>
      </c>
      <c r="K89" s="219">
        <v>34546</v>
      </c>
      <c r="L89" s="217">
        <v>34444</v>
      </c>
    </row>
    <row r="90" spans="4:14">
      <c r="D90" s="220">
        <v>9800</v>
      </c>
      <c r="E90" s="220">
        <v>12599</v>
      </c>
      <c r="F90" s="218">
        <v>12086</v>
      </c>
      <c r="G90" s="133">
        <f t="shared" si="11"/>
        <v>-513</v>
      </c>
      <c r="H90" s="139">
        <f t="shared" si="12"/>
        <v>-4.0717517263274862E-2</v>
      </c>
      <c r="J90" s="219">
        <v>16076</v>
      </c>
      <c r="K90" s="219">
        <v>15464</v>
      </c>
      <c r="L90" s="217">
        <v>15582</v>
      </c>
    </row>
    <row r="91" spans="4:14">
      <c r="D91" s="220">
        <v>10907</v>
      </c>
      <c r="E91" s="220">
        <v>5735</v>
      </c>
      <c r="F91" s="218">
        <v>5849</v>
      </c>
      <c r="G91" s="133">
        <f t="shared" si="11"/>
        <v>114</v>
      </c>
      <c r="H91" s="139">
        <f t="shared" si="12"/>
        <v>1.9877942458587618E-2</v>
      </c>
      <c r="J91" s="219">
        <v>16510</v>
      </c>
      <c r="K91" s="219">
        <v>17833</v>
      </c>
      <c r="L91" s="217">
        <v>19059</v>
      </c>
    </row>
    <row r="92" spans="4:14">
      <c r="D92" s="221">
        <v>6672</v>
      </c>
      <c r="E92" s="221">
        <v>5174</v>
      </c>
      <c r="F92" s="222">
        <v>7418</v>
      </c>
      <c r="G92" s="133">
        <f t="shared" si="11"/>
        <v>2244</v>
      </c>
      <c r="H92" s="139">
        <f t="shared" si="12"/>
        <v>0.43370699652106687</v>
      </c>
      <c r="J92" s="219">
        <v>13399</v>
      </c>
      <c r="K92" s="219">
        <v>15289</v>
      </c>
      <c r="L92" s="217">
        <v>17205</v>
      </c>
    </row>
    <row r="93" spans="4:14">
      <c r="D93" s="221">
        <v>6554</v>
      </c>
      <c r="E93" s="221">
        <v>6745</v>
      </c>
      <c r="F93" s="222">
        <v>7241</v>
      </c>
      <c r="G93" s="133">
        <f t="shared" si="11"/>
        <v>496</v>
      </c>
      <c r="H93" s="139">
        <f t="shared" si="12"/>
        <v>7.3535952557449963E-2</v>
      </c>
      <c r="J93" s="219">
        <v>1585</v>
      </c>
      <c r="K93" s="219">
        <v>3380</v>
      </c>
      <c r="L93" s="217">
        <v>3585</v>
      </c>
    </row>
    <row r="94" spans="4:14">
      <c r="D94" s="221">
        <v>7085</v>
      </c>
      <c r="E94" s="221">
        <v>8153</v>
      </c>
      <c r="F94" s="222">
        <v>10055</v>
      </c>
      <c r="G94" s="133">
        <f t="shared" si="11"/>
        <v>1902</v>
      </c>
      <c r="H94" s="139">
        <f t="shared" si="12"/>
        <v>0.2332883601128419</v>
      </c>
      <c r="J94" s="219">
        <v>7309</v>
      </c>
      <c r="K94" s="219">
        <v>9137</v>
      </c>
      <c r="L94" s="217">
        <v>10353</v>
      </c>
    </row>
    <row r="95" spans="4:14">
      <c r="D95" s="221">
        <v>3778</v>
      </c>
      <c r="E95" s="221">
        <v>4314</v>
      </c>
      <c r="F95" s="222">
        <v>4799</v>
      </c>
      <c r="G95" s="133">
        <f t="shared" si="11"/>
        <v>485</v>
      </c>
      <c r="H95" s="139">
        <f t="shared" si="12"/>
        <v>0.11242466388502549</v>
      </c>
      <c r="J95" s="219">
        <v>20665</v>
      </c>
      <c r="K95" s="219">
        <v>29784</v>
      </c>
      <c r="L95" s="217">
        <v>23538</v>
      </c>
    </row>
    <row r="96" spans="4:14">
      <c r="D96" s="221">
        <v>5221</v>
      </c>
      <c r="E96" s="221">
        <v>5277</v>
      </c>
      <c r="F96" s="222">
        <v>5310</v>
      </c>
      <c r="G96" s="133">
        <f t="shared" si="11"/>
        <v>33</v>
      </c>
      <c r="H96" s="139">
        <f t="shared" si="12"/>
        <v>6.2535531552018195E-3</v>
      </c>
      <c r="J96" s="219">
        <v>41786</v>
      </c>
      <c r="K96" s="219">
        <v>45173</v>
      </c>
      <c r="L96" s="217">
        <v>42275</v>
      </c>
    </row>
    <row r="97" spans="4:12">
      <c r="D97" s="221">
        <v>4515</v>
      </c>
      <c r="E97" s="221">
        <v>4457</v>
      </c>
      <c r="F97" s="222">
        <v>5554</v>
      </c>
      <c r="G97" s="133">
        <f t="shared" si="11"/>
        <v>1097</v>
      </c>
      <c r="H97" s="139">
        <f t="shared" si="12"/>
        <v>0.24612968364370652</v>
      </c>
      <c r="J97" s="219">
        <v>54779</v>
      </c>
      <c r="K97" s="219">
        <v>49261</v>
      </c>
      <c r="L97" s="217">
        <v>46518</v>
      </c>
    </row>
    <row r="98" spans="4:12">
      <c r="D98" s="221">
        <v>3591</v>
      </c>
      <c r="E98" s="221">
        <v>4056</v>
      </c>
      <c r="F98" s="222">
        <v>3879</v>
      </c>
      <c r="G98" s="133">
        <f t="shared" si="11"/>
        <v>-177</v>
      </c>
      <c r="H98" s="139">
        <f t="shared" si="12"/>
        <v>-4.3639053254437871E-2</v>
      </c>
      <c r="J98" s="219">
        <v>51570</v>
      </c>
      <c r="K98" s="219">
        <v>42543</v>
      </c>
      <c r="L98" s="217">
        <v>50019</v>
      </c>
    </row>
    <row r="99" spans="4:12">
      <c r="D99" s="221">
        <v>1296</v>
      </c>
      <c r="E99" s="221">
        <v>1584</v>
      </c>
      <c r="F99" s="222">
        <v>1491</v>
      </c>
      <c r="G99" s="133">
        <f t="shared" si="11"/>
        <v>-93</v>
      </c>
      <c r="H99" s="139">
        <f t="shared" si="12"/>
        <v>-5.8712121212121215E-2</v>
      </c>
      <c r="J99" s="219">
        <v>13214</v>
      </c>
      <c r="K99" s="219">
        <v>17116</v>
      </c>
      <c r="L99" s="217">
        <v>14451</v>
      </c>
    </row>
    <row r="100" spans="4:12" ht="17.25">
      <c r="D100" s="223"/>
      <c r="E100" s="221">
        <v>3521</v>
      </c>
      <c r="F100" s="222">
        <v>3163</v>
      </c>
      <c r="G100" s="133">
        <f t="shared" si="11"/>
        <v>-358</v>
      </c>
      <c r="H100" s="139">
        <f t="shared" si="12"/>
        <v>-0.10167566032377165</v>
      </c>
      <c r="J100" s="219">
        <v>50742</v>
      </c>
      <c r="K100" s="219">
        <v>51395</v>
      </c>
      <c r="L100" s="217">
        <v>62314</v>
      </c>
    </row>
    <row r="101" spans="4:12" ht="17.25">
      <c r="D101" s="223"/>
      <c r="E101" s="221">
        <v>5634</v>
      </c>
      <c r="F101" s="222">
        <v>7513</v>
      </c>
      <c r="G101" s="133">
        <f t="shared" ref="G101" si="13">F101-E101</f>
        <v>1879</v>
      </c>
      <c r="H101" s="139">
        <f t="shared" ref="H101" si="14">G101/E101</f>
        <v>0.33351082712105079</v>
      </c>
      <c r="J101" s="219">
        <v>4658</v>
      </c>
      <c r="K101" s="219">
        <v>4560</v>
      </c>
      <c r="L101" s="217">
        <v>9318</v>
      </c>
    </row>
    <row r="102" spans="4:12">
      <c r="J102" s="219">
        <v>3395</v>
      </c>
      <c r="K102" s="219">
        <v>4525</v>
      </c>
      <c r="L102" s="217">
        <v>4559</v>
      </c>
    </row>
    <row r="103" spans="4:12">
      <c r="J103" s="219">
        <v>2567</v>
      </c>
      <c r="K103" s="219">
        <v>3216</v>
      </c>
      <c r="L103" s="217">
        <v>4561</v>
      </c>
    </row>
    <row r="104" spans="4:12">
      <c r="D104">
        <f>SUM(D105:D184)</f>
        <v>114066</v>
      </c>
      <c r="E104">
        <f t="shared" ref="E104:F104" si="15">SUM(E105:E184)</f>
        <v>131584</v>
      </c>
      <c r="F104">
        <f t="shared" si="15"/>
        <v>134897</v>
      </c>
      <c r="G104">
        <f>F104-E104</f>
        <v>3313</v>
      </c>
      <c r="H104">
        <f>G104/E104</f>
        <v>2.5177833171206226E-2</v>
      </c>
      <c r="J104" s="219">
        <v>2712</v>
      </c>
      <c r="K104" s="219">
        <v>3446</v>
      </c>
      <c r="L104" s="217">
        <v>3344</v>
      </c>
    </row>
    <row r="105" spans="4:12">
      <c r="D105" s="21">
        <v>987</v>
      </c>
      <c r="E105" s="222">
        <v>1412</v>
      </c>
      <c r="F105" s="222">
        <v>1698</v>
      </c>
      <c r="J105" s="219">
        <v>5424</v>
      </c>
      <c r="K105" s="219">
        <v>5327</v>
      </c>
      <c r="L105" s="217">
        <v>7340</v>
      </c>
    </row>
    <row r="106" spans="4:12">
      <c r="D106" s="21">
        <v>852</v>
      </c>
      <c r="E106" s="21">
        <v>558</v>
      </c>
      <c r="F106" s="21">
        <v>553</v>
      </c>
      <c r="J106" s="220">
        <v>11616</v>
      </c>
      <c r="K106" s="220">
        <v>12186</v>
      </c>
      <c r="L106" s="218">
        <v>11295</v>
      </c>
    </row>
    <row r="107" spans="4:12">
      <c r="D107" s="21">
        <v>684</v>
      </c>
      <c r="E107" s="222">
        <v>2632</v>
      </c>
      <c r="F107" s="222">
        <v>2860</v>
      </c>
      <c r="J107" s="220">
        <v>5433</v>
      </c>
      <c r="K107" s="220">
        <v>5390</v>
      </c>
      <c r="L107" s="218">
        <v>6699</v>
      </c>
    </row>
    <row r="108" spans="4:12">
      <c r="D108" s="21">
        <v>961</v>
      </c>
      <c r="E108" s="21">
        <v>776</v>
      </c>
      <c r="F108" s="21">
        <v>745</v>
      </c>
    </row>
    <row r="109" spans="4:12">
      <c r="D109" s="21">
        <v>706</v>
      </c>
      <c r="E109" s="222">
        <v>1221</v>
      </c>
      <c r="F109" s="222">
        <v>1083</v>
      </c>
    </row>
    <row r="110" spans="4:12">
      <c r="D110" s="21">
        <v>281</v>
      </c>
      <c r="E110" s="21">
        <v>772</v>
      </c>
      <c r="F110" s="21">
        <v>659</v>
      </c>
      <c r="H110" s="133">
        <f>SUM(H111:H115)</f>
        <v>95082</v>
      </c>
    </row>
    <row r="111" spans="4:12">
      <c r="D111" s="21">
        <v>435</v>
      </c>
      <c r="E111" s="21">
        <v>519</v>
      </c>
      <c r="F111" s="21">
        <v>490</v>
      </c>
      <c r="H111" s="222">
        <v>21423</v>
      </c>
    </row>
    <row r="112" spans="4:12">
      <c r="D112" s="222">
        <v>1167</v>
      </c>
      <c r="E112" s="21">
        <v>338</v>
      </c>
      <c r="F112" s="21">
        <v>852</v>
      </c>
      <c r="H112" s="222">
        <v>2002</v>
      </c>
    </row>
    <row r="113" spans="4:8">
      <c r="D113" s="21">
        <v>626</v>
      </c>
      <c r="E113" s="222">
        <v>2075</v>
      </c>
      <c r="F113" s="222">
        <v>1314</v>
      </c>
      <c r="H113" s="222">
        <v>2244</v>
      </c>
    </row>
    <row r="114" spans="4:8">
      <c r="D114" s="222">
        <v>1542</v>
      </c>
      <c r="E114" s="21">
        <v>865</v>
      </c>
      <c r="F114" s="222">
        <v>1179</v>
      </c>
      <c r="H114" s="222">
        <v>36173</v>
      </c>
    </row>
    <row r="115" spans="4:8">
      <c r="D115" s="222">
        <v>1590</v>
      </c>
      <c r="E115" s="222">
        <v>1870</v>
      </c>
      <c r="F115" s="222">
        <v>1845</v>
      </c>
      <c r="H115" s="222">
        <v>33240</v>
      </c>
    </row>
    <row r="116" spans="4:8">
      <c r="D116" s="222">
        <v>2622</v>
      </c>
      <c r="E116" s="222">
        <v>3346</v>
      </c>
      <c r="F116" s="21">
        <v>873</v>
      </c>
    </row>
    <row r="117" spans="4:8">
      <c r="D117" s="21">
        <v>536</v>
      </c>
      <c r="E117" s="21">
        <v>898</v>
      </c>
      <c r="F117" s="21">
        <v>829</v>
      </c>
    </row>
    <row r="118" spans="4:8">
      <c r="D118" s="21">
        <v>633</v>
      </c>
      <c r="E118" s="21">
        <v>818</v>
      </c>
      <c r="F118" s="21">
        <v>834</v>
      </c>
    </row>
    <row r="119" spans="4:8">
      <c r="D119" s="222">
        <v>3258</v>
      </c>
      <c r="E119" s="222">
        <v>3113</v>
      </c>
      <c r="F119" s="222">
        <v>2739</v>
      </c>
    </row>
    <row r="120" spans="4:8">
      <c r="D120" s="222">
        <v>2223</v>
      </c>
      <c r="E120" s="222">
        <v>2701</v>
      </c>
      <c r="F120" s="222">
        <v>2549</v>
      </c>
    </row>
    <row r="121" spans="4:8">
      <c r="D121" s="21">
        <v>768</v>
      </c>
      <c r="E121" s="21">
        <v>889</v>
      </c>
      <c r="F121" s="21">
        <v>870</v>
      </c>
    </row>
    <row r="122" spans="4:8">
      <c r="D122" s="222">
        <v>6926</v>
      </c>
      <c r="E122" s="222">
        <v>7997</v>
      </c>
      <c r="F122" s="222">
        <v>6997</v>
      </c>
    </row>
    <row r="123" spans="4:8">
      <c r="D123" s="222">
        <v>1970</v>
      </c>
      <c r="E123" s="222">
        <v>2256</v>
      </c>
      <c r="F123" s="222">
        <v>2463</v>
      </c>
    </row>
    <row r="124" spans="4:8">
      <c r="D124" s="222">
        <v>6561</v>
      </c>
      <c r="E124" s="222">
        <v>6972</v>
      </c>
      <c r="F124" s="222">
        <v>8125</v>
      </c>
    </row>
    <row r="125" spans="4:8">
      <c r="D125" s="222">
        <v>1011</v>
      </c>
      <c r="E125" s="222">
        <v>1043</v>
      </c>
      <c r="F125" s="222">
        <v>1073</v>
      </c>
    </row>
    <row r="126" spans="4:8">
      <c r="D126" s="21">
        <v>588</v>
      </c>
      <c r="E126" s="21">
        <v>690</v>
      </c>
      <c r="F126" s="21">
        <v>687</v>
      </c>
    </row>
    <row r="127" spans="4:8">
      <c r="D127" s="222">
        <v>3691</v>
      </c>
      <c r="E127" s="222">
        <v>3991</v>
      </c>
      <c r="F127" s="222">
        <v>4774</v>
      </c>
    </row>
    <row r="128" spans="4:8">
      <c r="D128" s="21">
        <v>859</v>
      </c>
      <c r="E128" s="222">
        <v>1264</v>
      </c>
      <c r="F128" s="222">
        <v>1359</v>
      </c>
    </row>
    <row r="129" spans="4:6">
      <c r="D129" s="21">
        <v>812</v>
      </c>
      <c r="E129" s="222">
        <v>1205</v>
      </c>
      <c r="F129" s="21">
        <v>978</v>
      </c>
    </row>
    <row r="130" spans="4:6">
      <c r="D130" s="222">
        <v>1723</v>
      </c>
      <c r="E130" s="222">
        <v>2109</v>
      </c>
      <c r="F130" s="222">
        <v>2260</v>
      </c>
    </row>
    <row r="131" spans="4:6">
      <c r="D131" s="222">
        <v>1656</v>
      </c>
      <c r="E131" s="222">
        <v>2157</v>
      </c>
      <c r="F131" s="222">
        <v>2117</v>
      </c>
    </row>
    <row r="132" spans="4:6">
      <c r="D132" s="222">
        <v>4964</v>
      </c>
      <c r="E132" s="222">
        <v>7447</v>
      </c>
      <c r="F132" s="222">
        <v>6715</v>
      </c>
    </row>
    <row r="133" spans="4:6">
      <c r="D133" s="222">
        <v>1376</v>
      </c>
      <c r="E133" s="222">
        <v>1583</v>
      </c>
      <c r="F133" s="222">
        <v>1888</v>
      </c>
    </row>
    <row r="134" spans="4:6">
      <c r="D134" s="222">
        <v>2446</v>
      </c>
      <c r="E134" s="222">
        <v>2192</v>
      </c>
      <c r="F134" s="222">
        <v>2531</v>
      </c>
    </row>
    <row r="135" spans="4:6">
      <c r="D135" s="222">
        <v>4572</v>
      </c>
      <c r="E135" s="222">
        <v>2971</v>
      </c>
      <c r="F135" s="222">
        <v>2826</v>
      </c>
    </row>
    <row r="136" spans="4:6">
      <c r="D136" s="21">
        <v>312</v>
      </c>
      <c r="E136" s="21">
        <v>249</v>
      </c>
      <c r="F136" s="21">
        <v>242</v>
      </c>
    </row>
    <row r="137" spans="4:6">
      <c r="D137" s="222">
        <v>1040</v>
      </c>
      <c r="E137" s="222">
        <v>1255</v>
      </c>
      <c r="F137" s="21">
        <v>638</v>
      </c>
    </row>
    <row r="138" spans="4:6">
      <c r="D138" s="21">
        <v>877</v>
      </c>
      <c r="E138" s="222">
        <v>1022</v>
      </c>
      <c r="F138" s="222">
        <v>1236</v>
      </c>
    </row>
    <row r="139" spans="4:6">
      <c r="D139" s="21">
        <v>869</v>
      </c>
      <c r="E139" s="222">
        <v>1687</v>
      </c>
      <c r="F139" s="222">
        <v>1911</v>
      </c>
    </row>
    <row r="140" spans="4:6">
      <c r="D140" s="222">
        <v>1003</v>
      </c>
      <c r="E140" s="222">
        <v>1177</v>
      </c>
      <c r="F140" s="222">
        <v>1480</v>
      </c>
    </row>
    <row r="141" spans="4:6">
      <c r="D141" s="222">
        <v>2863</v>
      </c>
      <c r="E141" s="222">
        <v>3734</v>
      </c>
      <c r="F141" s="222">
        <v>4746</v>
      </c>
    </row>
    <row r="142" spans="4:6">
      <c r="D142" s="222">
        <v>1721</v>
      </c>
      <c r="E142" s="222">
        <v>1916</v>
      </c>
      <c r="F142" s="222">
        <v>1798</v>
      </c>
    </row>
    <row r="143" spans="4:6">
      <c r="D143" s="222">
        <v>4078</v>
      </c>
      <c r="E143" s="222">
        <v>4770</v>
      </c>
      <c r="F143" s="222">
        <v>4053</v>
      </c>
    </row>
    <row r="144" spans="4:6">
      <c r="D144" s="222">
        <v>1679</v>
      </c>
      <c r="E144" s="222">
        <v>2082</v>
      </c>
      <c r="F144" s="222">
        <v>2417</v>
      </c>
    </row>
    <row r="145" spans="4:6">
      <c r="D145" s="222">
        <v>5849</v>
      </c>
      <c r="E145" s="222">
        <v>5524</v>
      </c>
      <c r="F145" s="222">
        <v>6403</v>
      </c>
    </row>
    <row r="146" spans="4:6">
      <c r="D146" s="222">
        <v>3216</v>
      </c>
      <c r="E146" s="222">
        <v>2594</v>
      </c>
      <c r="F146" s="222">
        <v>4270</v>
      </c>
    </row>
    <row r="147" spans="4:6">
      <c r="D147" s="21">
        <v>202</v>
      </c>
      <c r="E147" s="222">
        <v>1566</v>
      </c>
      <c r="F147" s="21">
        <v>180</v>
      </c>
    </row>
    <row r="148" spans="4:6">
      <c r="D148" s="222">
        <v>2753</v>
      </c>
      <c r="E148" s="222">
        <v>3226</v>
      </c>
      <c r="F148" s="222">
        <v>3243</v>
      </c>
    </row>
    <row r="149" spans="4:6">
      <c r="D149" s="222">
        <v>5334</v>
      </c>
      <c r="E149" s="222">
        <v>3987</v>
      </c>
      <c r="F149" s="222">
        <v>5811</v>
      </c>
    </row>
    <row r="150" spans="4:6">
      <c r="D150" s="222">
        <v>1758</v>
      </c>
      <c r="E150" s="222">
        <v>2097</v>
      </c>
      <c r="F150" s="222">
        <v>2243</v>
      </c>
    </row>
    <row r="151" spans="4:6">
      <c r="D151" s="222">
        <v>2350</v>
      </c>
      <c r="E151" s="222">
        <v>1913</v>
      </c>
      <c r="F151" s="222">
        <v>3276</v>
      </c>
    </row>
    <row r="152" spans="4:6">
      <c r="D152" s="21">
        <v>653</v>
      </c>
      <c r="E152" s="21">
        <v>631</v>
      </c>
      <c r="F152" s="21">
        <v>569</v>
      </c>
    </row>
    <row r="153" spans="4:6">
      <c r="D153" s="21">
        <v>653</v>
      </c>
      <c r="E153" s="21">
        <v>653</v>
      </c>
      <c r="F153" s="222">
        <v>1119</v>
      </c>
    </row>
    <row r="154" spans="4:6">
      <c r="D154" s="21">
        <v>754</v>
      </c>
      <c r="E154" s="21">
        <v>966</v>
      </c>
      <c r="F154" s="222">
        <v>1021</v>
      </c>
    </row>
    <row r="155" spans="4:6">
      <c r="D155" s="21">
        <v>910</v>
      </c>
      <c r="E155" s="222">
        <v>1379</v>
      </c>
      <c r="F155" s="222">
        <v>1717</v>
      </c>
    </row>
    <row r="156" spans="4:6">
      <c r="D156" s="21">
        <v>673</v>
      </c>
      <c r="E156" s="21">
        <v>951</v>
      </c>
      <c r="F156" s="222">
        <v>1044</v>
      </c>
    </row>
    <row r="157" spans="4:6">
      <c r="D157" s="21">
        <v>783</v>
      </c>
      <c r="E157" s="21">
        <v>985</v>
      </c>
      <c r="F157" s="21">
        <v>996</v>
      </c>
    </row>
    <row r="158" spans="4:6">
      <c r="D158" s="222">
        <v>1021</v>
      </c>
      <c r="E158" s="222">
        <v>1237</v>
      </c>
      <c r="F158" s="222">
        <v>1440</v>
      </c>
    </row>
    <row r="159" spans="4:6">
      <c r="D159" s="21">
        <v>358</v>
      </c>
      <c r="E159" s="21">
        <v>530</v>
      </c>
      <c r="F159" s="21">
        <v>121</v>
      </c>
    </row>
    <row r="160" spans="4:6">
      <c r="D160" s="21">
        <v>599</v>
      </c>
      <c r="E160" s="21">
        <v>715</v>
      </c>
      <c r="F160" s="21">
        <v>989</v>
      </c>
    </row>
    <row r="161" spans="4:6">
      <c r="D161" s="21">
        <v>187</v>
      </c>
      <c r="E161" s="21">
        <v>496</v>
      </c>
      <c r="F161" s="21">
        <v>205</v>
      </c>
    </row>
    <row r="162" spans="4:6">
      <c r="D162" s="21">
        <v>633</v>
      </c>
      <c r="E162" s="21">
        <v>519</v>
      </c>
      <c r="F162" s="21">
        <v>502</v>
      </c>
    </row>
    <row r="163" spans="4:6">
      <c r="D163" s="222">
        <v>1668</v>
      </c>
      <c r="E163" s="222">
        <v>2830</v>
      </c>
      <c r="F163" s="222">
        <v>3219</v>
      </c>
    </row>
    <row r="164" spans="4:6">
      <c r="D164" s="21">
        <v>557</v>
      </c>
      <c r="E164" s="21">
        <v>716</v>
      </c>
      <c r="F164" s="21">
        <v>550</v>
      </c>
    </row>
    <row r="165" spans="4:6">
      <c r="D165" s="21">
        <v>535</v>
      </c>
      <c r="E165" s="21">
        <v>452</v>
      </c>
      <c r="F165" s="21">
        <v>399</v>
      </c>
    </row>
    <row r="166" spans="4:6">
      <c r="D166" s="21">
        <v>740</v>
      </c>
      <c r="E166" s="222">
        <v>1107</v>
      </c>
      <c r="F166" s="222">
        <v>1002</v>
      </c>
    </row>
    <row r="167" spans="4:6">
      <c r="D167" s="21">
        <v>895</v>
      </c>
      <c r="E167" s="21">
        <v>954</v>
      </c>
      <c r="F167" s="21">
        <v>963</v>
      </c>
    </row>
    <row r="168" spans="4:6">
      <c r="D168" s="21">
        <v>512</v>
      </c>
      <c r="E168" s="21">
        <v>570</v>
      </c>
      <c r="F168" s="21">
        <v>539</v>
      </c>
    </row>
    <row r="169" spans="4:6">
      <c r="D169" s="222">
        <v>1050</v>
      </c>
      <c r="E169" s="21">
        <v>988</v>
      </c>
      <c r="F169" s="21">
        <v>824</v>
      </c>
    </row>
    <row r="170" spans="4:6">
      <c r="D170" s="222">
        <v>1844</v>
      </c>
      <c r="E170" s="222">
        <v>1918</v>
      </c>
      <c r="F170" s="222">
        <v>1980</v>
      </c>
    </row>
    <row r="171" spans="4:6">
      <c r="D171" s="222">
        <v>3136</v>
      </c>
      <c r="E171" s="222">
        <v>4647</v>
      </c>
      <c r="F171" s="222">
        <v>4151</v>
      </c>
    </row>
    <row r="172" spans="4:6">
      <c r="D172" s="21">
        <v>975</v>
      </c>
      <c r="E172" s="21">
        <v>861</v>
      </c>
      <c r="F172" s="21">
        <v>835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조사결과 총괄</vt:lpstr>
      <vt:lpstr>국지도 및 지방도</vt:lpstr>
      <vt:lpstr>시도</vt:lpstr>
      <vt:lpstr>Sheet1</vt:lpstr>
      <vt:lpstr>'국지도 및 지방도'!Print_Area</vt:lpstr>
      <vt:lpstr>시도!Print_Area</vt:lpstr>
      <vt:lpstr>'조사결과 총괄'!Print_Area</vt:lpstr>
      <vt:lpstr>'국지도 및 지방도'!Print_Titles</vt:lpstr>
      <vt:lpstr>시도!Print_Titles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2021-10-31T03:05:40Z</cp:lastPrinted>
  <dcterms:created xsi:type="dcterms:W3CDTF">2013-11-19T12:53:22Z</dcterms:created>
  <dcterms:modified xsi:type="dcterms:W3CDTF">2021-11-02T07:15:18Z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TU4IiwibG9nVGltZSI6IjIwMjEtMTAtMzFUMDI6NDQ6MDNaIiwicElEIjoxLCJ0cmFjZUlkIjoiNzg0NEMwODVBM0IwNDQ1OTlGOEY5QjVGQjc5QjJGNTYiLCJ1c2VyQ29kZSI6ImljZTIyNCJ9LCJub2RlMiI6eyJkc2QiOiIwMTAwMDAwMDAwMDAyNTU4IiwibG9nVGltZSI6IjIwMjEtMTAtMzFUMDI6NDQ6MDNaIiwicElEIjoxLCJ0cmFjZUlkIjoiNzg0NEMwODVBM0IwNDQ1OTlGOEY5QjVGQjc5QjJGNTYiLCJ1c2VyQ29kZSI6ImljZTIyNCJ9LCJub2RlMyI6eyJkc2QiOiIwMTAwMDAwMDAwMDAyNTU4IiwibG9nVGltZSI6IjIwMjEtMTEtMDFUMTE6MzU6MjZaIiwicElEIjoxLCJ0cmFjZUlkIjoiNzRCMUM4MTg5N0Y0NDZEMTk1MERERjcxQUU0RjU4RTgiLCJ1c2VyQ29kZSI6ImljZTIyNCJ9LCJub2RlNCI6eyJkc2QiOiIwMTAwMDAwMDAwMDAyNTU4IiwibG9nVGltZSI6IjIwMjEtMTEtMDJUMDc6MTU6MDdaIiwicElEIjoxLCJ0cmFjZUlkIjoiMUZFMkNEOUNCN0RFNDNFMjk3QzA1M0VGOENCOUUxN0IiLCJ1c2VyQ29kZSI6ImljZTIyNCJ9LCJub2RlNSI6eyJkc2QiOiIwMDAwMDAwMDAwMDAwMDAwIiwibG9nVGltZSI6IjIwMjEtMTEtMjlUMDk6MjI6NDdaIiwicElEIjoyMDQ4LCJ0cmFjZUlkIjoiNzkxMzJCQjQ3RkNBNEE0QUE2M0M2REI4QUE0OEUyMzkiLCJ1c2VyQ29kZSI6InJ1ZGduczQxNCJ9LCJub2RlQ291bnQiOjR9</vt:lpwstr>
  </property>
</Properties>
</file>