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관리 보안 운영 part2\01. 자산분석\01. 자산분석\02. Gap분석\02. Gap분석\"/>
    </mc:Choice>
  </mc:AlternateContent>
  <xr:revisionPtr revIDLastSave="0" documentId="13_ncr:1_{3FB88F54-BB89-44CC-9CED-A9E9DCFCDAEA}" xr6:coauthVersionLast="45" xr6:coauthVersionMax="45" xr10:uidLastSave="{00000000-0000-0000-0000-000000000000}"/>
  <bookViews>
    <workbookView xWindow="-13044" yWindow="2304" windowWidth="20544" windowHeight="8964" tabRatio="884" activeTab="2" xr2:uid="{00000000-000D-0000-FFFF-FFFF00000000}"/>
  </bookViews>
  <sheets>
    <sheet name="표지" sheetId="43" r:id="rId1"/>
    <sheet name="1. 자산평가" sheetId="9" r:id="rId2"/>
    <sheet name="2.위협평가" sheetId="34" r:id="rId3"/>
    <sheet name="3. 취약성평가" sheetId="13" r:id="rId4"/>
    <sheet name="4. 위험평가" sheetId="25" r:id="rId5"/>
    <sheet name="5. 위험관리" sheetId="24" r:id="rId6"/>
    <sheet name="#1.Linux" sheetId="15" r:id="rId7"/>
    <sheet name="#2.Windows" sheetId="18" r:id="rId8"/>
    <sheet name="#3.네트워크" sheetId="21" r:id="rId9"/>
    <sheet name="#4.DBMS" sheetId="20" r:id="rId10"/>
    <sheet name="#9.웹" sheetId="32" r:id="rId11"/>
    <sheet name="#11.PC" sheetId="39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_123Graph_A" localSheetId="0" hidden="1">[1]은행!#REF!</definedName>
    <definedName name="__123Graph_A" hidden="1">[1]은행!#REF!</definedName>
    <definedName name="__123Graph_B" localSheetId="0" hidden="1">[1]은행!#REF!</definedName>
    <definedName name="__123Graph_B" hidden="1">[1]은행!#REF!</definedName>
    <definedName name="__123Graph_D" localSheetId="0" hidden="1">#REF!</definedName>
    <definedName name="__123Graph_D" hidden="1">#REF!</definedName>
    <definedName name="_1">#N/A</definedName>
    <definedName name="_1item" localSheetId="0">#REF!</definedName>
    <definedName name="_1item">#REF!</definedName>
    <definedName name="_2">#N/A</definedName>
    <definedName name="_2_0내용연" localSheetId="0">'[2]T6-6(7)'!#REF!</definedName>
    <definedName name="_2_0내용연">'[2]T6-6(7)'!#REF!</definedName>
    <definedName name="_2item" localSheetId="0">#REF!</definedName>
    <definedName name="_2item">#REF!</definedName>
    <definedName name="_3">#N/A</definedName>
    <definedName name="_3item" localSheetId="0">#REF!</definedName>
    <definedName name="_3item">#REF!</definedName>
    <definedName name="_3O1_" localSheetId="0">#REF!</definedName>
    <definedName name="_3O1_">#REF!</definedName>
    <definedName name="_4item" localSheetId="0">#REF!</definedName>
    <definedName name="_4item">#REF!</definedName>
    <definedName name="_5item" localSheetId="0">#REF!</definedName>
    <definedName name="_5item">#REF!</definedName>
    <definedName name="_5O2_" localSheetId="0">#REF!</definedName>
    <definedName name="_5O2_">#REF!</definedName>
    <definedName name="_DAT1" localSheetId="0">#REF!</definedName>
    <definedName name="_DAT1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 hidden="1">#REF!</definedName>
    <definedName name="_Fill" hidden="1">#REF!</definedName>
    <definedName name="_xlnm._FilterDatabase" localSheetId="7" hidden="1">'#2.Windows'!$A$4:$CG$4</definedName>
    <definedName name="_xlnm._FilterDatabase" localSheetId="10" hidden="1">'#9.웹'!$A$3:$O$4</definedName>
    <definedName name="_xlnm._FilterDatabase" localSheetId="1" hidden="1">'1. 자산평가'!$A$3:$O$3</definedName>
    <definedName name="_xlnm._FilterDatabase" localSheetId="2" hidden="1">'2.위협평가'!$A$3:$O$67</definedName>
    <definedName name="_xlnm._FilterDatabase" localSheetId="3" hidden="1">'3. 취약성평가'!$A$4:$J$335</definedName>
    <definedName name="_xlnm._FilterDatabase" localSheetId="4" hidden="1">'4. 위험평가'!$A$4:$AI$555</definedName>
    <definedName name="_xlnm._FilterDatabase" localSheetId="5" hidden="1">'5. 위험관리'!$A$13:$R$25</definedName>
    <definedName name="_Key1" localSheetId="0" hidden="1">#REF!</definedName>
    <definedName name="_Key1" hidden="1">#REF!</definedName>
    <definedName name="_Key2" localSheetId="0" hidden="1">[3]추가예산!#REF!</definedName>
    <definedName name="_Key2" hidden="1">[3]추가예산!#REF!</definedName>
    <definedName name="_MatInverse_In" localSheetId="0" hidden="1">#REF!</definedName>
    <definedName name="_MatInverse_In" hidden="1">#REF!</definedName>
    <definedName name="_MatInverse_Out" localSheetId="0" hidden="1">#REF!</definedName>
    <definedName name="_MatInverse_Out" hidden="1">#REF!</definedName>
    <definedName name="_mdf1" localSheetId="0">'[4]1.MDF1공장'!#REF!</definedName>
    <definedName name="_mdf1">'[4]1.MDF1공장'!#REF!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>#N/A</definedName>
    <definedName name="\q" localSheetId="0">#REF!</definedName>
    <definedName name="\q">#REF!</definedName>
    <definedName name="\r">#N/A</definedName>
    <definedName name="\s">#N/A</definedName>
    <definedName name="\u">#N/A</definedName>
    <definedName name="\v">#N/A</definedName>
    <definedName name="\w" localSheetId="0">'[5]982월원안'!#REF!</definedName>
    <definedName name="\w">'[5]982월원안'!#REF!</definedName>
    <definedName name="\x">#N/A</definedName>
    <definedName name="\y">#N/A</definedName>
    <definedName name="\z">#N/A</definedName>
    <definedName name="A" localSheetId="0">#REF!</definedName>
    <definedName name="A">#REF!</definedName>
    <definedName name="AB">[6]!PRT6BN5BT41</definedName>
    <definedName name="AC">[6]!prt6bv7cc30</definedName>
    <definedName name="asdasd" localSheetId="0">[7]문서표지!#REF!</definedName>
    <definedName name="asdasd">[7]문서표지!#REF!</definedName>
    <definedName name="B" localSheetId="0">#REF!</definedName>
    <definedName name="B">#REF!</definedName>
    <definedName name="Barley_Quota">[8]!Barley_Quota</definedName>
    <definedName name="BASE" localSheetId="0">#REF!</definedName>
    <definedName name="BASE">#REF!</definedName>
    <definedName name="BB">[6]!BB</definedName>
    <definedName name="bbbb">[6]!bbbb</definedName>
    <definedName name="big_sorting" localSheetId="0">#REF!</definedName>
    <definedName name="big_sorting">#REF!</definedName>
    <definedName name="bsNote">[6]!bsNote</definedName>
    <definedName name="btnClose">[6]!btnClose</definedName>
    <definedName name="btnFootNoting">[6]!btnFootNoting</definedName>
    <definedName name="btnNext">[6]!btnNext</definedName>
    <definedName name="btnOK">[6]!btnOK</definedName>
    <definedName name="btnPrevious">[6]!btnPrevious</definedName>
    <definedName name="btnReturn">[6]!btnReturn</definedName>
    <definedName name="Bud_Accts" localSheetId="0">#REF!</definedName>
    <definedName name="Bud_Accts">#REF!</definedName>
    <definedName name="C_" localSheetId="0">#REF!</definedName>
    <definedName name="C_">#REF!</definedName>
    <definedName name="CALC_DATA" localSheetId="0">#REF!</definedName>
    <definedName name="CALC_DATA">#REF!</definedName>
    <definedName name="Calculated" localSheetId="0">#REF!</definedName>
    <definedName name="Calculated">#REF!</definedName>
    <definedName name="cash">[6]!cash</definedName>
    <definedName name="CashFlow_Button1_Click">[6]!CashFlow_Button1_Click</definedName>
    <definedName name="cashIndex">[6]!cashIndex</definedName>
    <definedName name="CASHM">[6]!CASHM</definedName>
    <definedName name="CF요인" localSheetId="0" hidden="1">#REF!</definedName>
    <definedName name="CF요인" hidden="1">#REF!</definedName>
    <definedName name="client">[9]admin!$C$13</definedName>
    <definedName name="Codes">'[10]Mstr COA'!$A$1:$D$65536</definedName>
    <definedName name="CONSTANT" localSheetId="0">#REF!</definedName>
    <definedName name="CONSTANT">#REF!</definedName>
    <definedName name="CRT자료">[11]손익분석!$A$1:$G$26</definedName>
    <definedName name="custcode" localSheetId="0">#REF!</definedName>
    <definedName name="custcode">#REF!</definedName>
    <definedName name="_xlnm.Database" localSheetId="0">#REF!</definedName>
    <definedName name="_xlnm.Database">#REF!</definedName>
    <definedName name="dPwjram" localSheetId="0">[12]월별손익!#REF!</definedName>
    <definedName name="dPwjram">[12]월별손익!#REF!</definedName>
    <definedName name="END">[9]admin!$C$15</definedName>
    <definedName name="ES" localSheetId="0">#REF!</definedName>
    <definedName name="ES">#REF!</definedName>
    <definedName name="EUR" localSheetId="0">#REF!</definedName>
    <definedName name="EUR">#REF!</definedName>
    <definedName name="_xlnm.Extract" localSheetId="0">#REF!</definedName>
    <definedName name="_xlnm.Extract">#REF!</definedName>
    <definedName name="F">#N/A</definedName>
    <definedName name="F_123">[6]!F_123</definedName>
    <definedName name="FDI" localSheetId="0">#REF!</definedName>
    <definedName name="FDI">#REF!</definedName>
    <definedName name="FINAL_FS">[6]!FINAL_FS</definedName>
    <definedName name="finalReport">[6]!finalReport</definedName>
    <definedName name="FLUCTUATIONS" localSheetId="0">#REF!</definedName>
    <definedName name="FLUCTUATIONS">#REF!</definedName>
    <definedName name="FORM1_조회">[13]!FORM1_조회</definedName>
    <definedName name="Formulas" localSheetId="0">#REF!</definedName>
    <definedName name="Formulas">#REF!</definedName>
    <definedName name="FRX" localSheetId="0">#REF!</definedName>
    <definedName name="FRX">#REF!</definedName>
    <definedName name="GINPUT" localSheetId="0">#REF!</definedName>
    <definedName name="GINPUT">#REF!</definedName>
    <definedName name="H">#N/A</definedName>
    <definedName name="HEADER" localSheetId="0">#REF!</definedName>
    <definedName name="HEADER">#REF!</definedName>
    <definedName name="History" localSheetId="0">#REF!</definedName>
    <definedName name="History">#REF!</definedName>
    <definedName name="HTML_CodePage" hidden="1">949</definedName>
    <definedName name="HTML_Control" localSheetId="0" hidden="1">{"'손익현황'!$A$1:$J$29"}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Title" hidden="1">"결산요약보고3월"</definedName>
    <definedName name="I">#N/A</definedName>
    <definedName name="INCREASED" localSheetId="0">#REF!</definedName>
    <definedName name="INCREASED">#REF!</definedName>
    <definedName name="INETOTHER" localSheetId="0">#REF!</definedName>
    <definedName name="INETOTHER">#REF!</definedName>
    <definedName name="INETPPE" localSheetId="0">#REF!</definedName>
    <definedName name="INETPPE">#REF!</definedName>
    <definedName name="ini_button_Click">[6]!ini_button_Click</definedName>
    <definedName name="INPUT" localSheetId="0">#REF!</definedName>
    <definedName name="INPUT">#REF!</definedName>
    <definedName name="job_run">[6]!job_run</definedName>
    <definedName name="LG" localSheetId="0">#REF!</definedName>
    <definedName name="LG">#REF!</definedName>
    <definedName name="LL" localSheetId="0">#REF!</definedName>
    <definedName name="LL">#REF!</definedName>
    <definedName name="M.D.F1공장" localSheetId="0">'[4]1.MDF1공장'!#REF!</definedName>
    <definedName name="M.D.F1공장">'[4]1.MDF1공장'!#REF!</definedName>
    <definedName name="menu_button_Click">[6]!menu_button_Click</definedName>
    <definedName name="Method" localSheetId="0">#REF!</definedName>
    <definedName name="Method">#REF!</definedName>
    <definedName name="MHELP" localSheetId="0">#REF!</definedName>
    <definedName name="MHELP">#REF!</definedName>
    <definedName name="Months" localSheetId="0">#REF!</definedName>
    <definedName name="Months">#REF!</definedName>
    <definedName name="nn">[6]!nn</definedName>
    <definedName name="ocf" localSheetId="0" hidden="1">#REF!</definedName>
    <definedName name="ocf" hidden="1">#REF!</definedName>
    <definedName name="OLE_LINK42" localSheetId="3">'3. 취약성평가'!#REF!</definedName>
    <definedName name="OptionButton21_Click">[6]!OptionButton21_Click</definedName>
    <definedName name="OUTPUT" localSheetId="0">#REF!</definedName>
    <definedName name="OUTPUT">#REF!</definedName>
    <definedName name="P" localSheetId="0">표지!#REF!</definedName>
    <definedName name="P">[14]표지!#REF!</definedName>
    <definedName name="PAGE2">#N/A</definedName>
    <definedName name="PAGE3">#N/A</definedName>
    <definedName name="PAGE4">#N/A</definedName>
    <definedName name="PAGE6">#N/A</definedName>
    <definedName name="PC" localSheetId="0">[7]문서표지!#REF!</definedName>
    <definedName name="PC">[7]문서표지!#REF!</definedName>
    <definedName name="PERIOD_END" localSheetId="0">[15]반기_유가증권!#REF!</definedName>
    <definedName name="PERIOD_END">[15]반기_유가증권!#REF!</definedName>
    <definedName name="PI" localSheetId="0">#REF!</definedName>
    <definedName name="PI">#REF!</definedName>
    <definedName name="PL" localSheetId="0">#REF!</definedName>
    <definedName name="PL">#REF!</definedName>
    <definedName name="plNote">[6]!plNote</definedName>
    <definedName name="PM" localSheetId="0">#REF!</definedName>
    <definedName name="PM">#REF!</definedName>
    <definedName name="PN" localSheetId="0">#REF!</definedName>
    <definedName name="PN">#REF!</definedName>
    <definedName name="Premium_Beer">[8]!Premium_Beer</definedName>
    <definedName name="print" localSheetId="0">#REF!</definedName>
    <definedName name="print">#REF!</definedName>
    <definedName name="_xlnm.Print_Area" localSheetId="4">'4. 위험평가'!$A$1:$X$296</definedName>
    <definedName name="_xlnm.Print_Area" localSheetId="0">표지!$B$1:$O$20</definedName>
    <definedName name="_xlnm.Print_Area">#REF!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Print_TITLE" localSheetId="0">#REF!</definedName>
    <definedName name="Print_TITLE">#REF!</definedName>
    <definedName name="_xlnm.Print_Titles" localSheetId="2">'2.위협평가'!$3:$4</definedName>
    <definedName name="_xlnm.Print_Titles" localSheetId="0">#REF!</definedName>
    <definedName name="_xlnm.Print_Titles">#REF!</definedName>
    <definedName name="Print_Titles_MI">[16]RE9604!$A$1:$IV$6,[16]RE9604!$A$1:$C$65536</definedName>
    <definedName name="Printing">[6]!Printing</definedName>
    <definedName name="PRT6AL5AR40">[6]!PRT6AL5AR40</definedName>
    <definedName name="PRT6AU5BA41">[6]!PRT6AU5BA41</definedName>
    <definedName name="PRT6B5H25">[6]!PRT6B5H25</definedName>
    <definedName name="PRT6BD5BK32">[6]!PRT6BD5BK32</definedName>
    <definedName name="prt6bn252bt288">[6]!prt6bn252bt288</definedName>
    <definedName name="prt6bn46bt82">[6]!prt6bn46bt82</definedName>
    <definedName name="PRT6BN5BT41">[6]!PRT6BN5BT41</definedName>
    <definedName name="prt6bv7cc30">[6]!prt6bv7cc30</definedName>
    <definedName name="prt6cf5cl37">[6]!prt6cf5cl37</definedName>
    <definedName name="prt6co5cs41">[6]!prt6co5cs41</definedName>
    <definedName name="prt6cv5dg33">[6]!prt6cv5dg33</definedName>
    <definedName name="PRT6K31U52">[6]!PRT6K31U52</definedName>
    <definedName name="PRT6K4U25">[6]!PRT6K4U25</definedName>
    <definedName name="PRT6K57W79">[6]!PRT6K57W79</definedName>
    <definedName name="PRT6K85U107">[6]!PRT6K85U107</definedName>
    <definedName name="PRT6X4AI25">[6]!PRT6X4AI25</definedName>
    <definedName name="PT" localSheetId="0">#REF!</definedName>
    <definedName name="PT">#REF!</definedName>
    <definedName name="PU" localSheetId="0">#REF!</definedName>
    <definedName name="PU">#REF!</definedName>
    <definedName name="qqq">[6]!qqq</definedName>
    <definedName name="quit_button_Click">[6]!quit_button_Click</definedName>
    <definedName name="RA" localSheetId="0">#REF!</definedName>
    <definedName name="RA">#REF!</definedName>
    <definedName name="RATIOS" localSheetId="0">#REF!</definedName>
    <definedName name="RATIOS">#REF!</definedName>
    <definedName name="_xlnm.Recorder" localSheetId="0">#REF!</definedName>
    <definedName name="_xlnm.Recorder">#REF!</definedName>
    <definedName name="reportPl">[6]!reportPl</definedName>
    <definedName name="RRRRR">[6]!RRRRR</definedName>
    <definedName name="sfg" localSheetId="0">#REF!</definedName>
    <definedName name="sfg">#REF!</definedName>
    <definedName name="small_ch" localSheetId="0">#REF!</definedName>
    <definedName name="small_ch">#REF!</definedName>
    <definedName name="Soju_Effect">[8]!Soju_Effect</definedName>
    <definedName name="Tax_Reduction">[8]!Tax_Reduction</definedName>
    <definedName name="terrt" localSheetId="0">#REF!</definedName>
    <definedName name="terrt">#REF!</definedName>
    <definedName name="test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itles" localSheetId="0">#REF!</definedName>
    <definedName name="Titles">#REF!</definedName>
    <definedName name="USD" localSheetId="0">#REF!</definedName>
    <definedName name="USD">#REF!</definedName>
    <definedName name="vv">[6]!vv</definedName>
    <definedName name="Youngnam_Market">[8]!Youngnam_Market</definedName>
    <definedName name="ㄱㄹㄹ" localSheetId="0">#REF!</definedName>
    <definedName name="ㄱㄹㄹ">#REF!</definedName>
    <definedName name="ㄱㅇㅎ" localSheetId="0">'[17]제출용BS(한일+할부)'!#REF!</definedName>
    <definedName name="ㄱㅇㅎ">'[17]제출용BS(한일+할부)'!#REF!</definedName>
    <definedName name="가" localSheetId="0">#REF!</definedName>
    <definedName name="가">#REF!</definedName>
    <definedName name="감가상각">[6]!감가상각</definedName>
    <definedName name="감가상각OT">[6]!감가상각OT</definedName>
    <definedName name="개발비">[6]!개발비</definedName>
    <definedName name="건물" localSheetId="0" hidden="1">{"'손익현황'!$A$1:$J$29"}</definedName>
    <definedName name="건물" hidden="1">{"'손익현황'!$A$1:$J$29"}</definedName>
    <definedName name="건물임." localSheetId="0" hidden="1">{"'손익현황'!$A$1:$J$29"}</definedName>
    <definedName name="건물임." hidden="1">{"'손익현황'!$A$1:$J$29"}</definedName>
    <definedName name="결인쇄" localSheetId="0">#REF!,#REF!,#REF!,#REF!,#REF!,#REF!,#REF!,#REF!</definedName>
    <definedName name="결인쇄">#REF!,#REF!,#REF!,#REF!,#REF!,#REF!,#REF!,#REF!</definedName>
    <definedName name="계수3" localSheetId="0">[18]BEP분석!#REF!</definedName>
    <definedName name="계수3">[18]BEP분석!#REF!</definedName>
    <definedName name="계정">[19]계정code!$A$2:$C$674</definedName>
    <definedName name="계정코드">[20]계정code!$A$2:$C$674</definedName>
    <definedName name="고객" localSheetId="0">#REF!</definedName>
    <definedName name="고객">#REF!</definedName>
    <definedName name="공" localSheetId="0" hidden="1">{"'손익현황'!$A$1:$J$29"}</definedName>
    <definedName name="공" hidden="1">{"'손익현황'!$A$1:$J$29"}</definedName>
    <definedName name="공9">'[21]2000제조1'!$A$2:$Q$50</definedName>
    <definedName name="공구" localSheetId="0" hidden="1">{"'손익현황'!$A$1:$J$29"}</definedName>
    <definedName name="공구" hidden="1">{"'손익현황'!$A$1:$J$29"}</definedName>
    <definedName name="공구기구" localSheetId="0" hidden="1">{"'손익현황'!$A$1:$J$29"}</definedName>
    <definedName name="공구기구" hidden="1">{"'손익현황'!$A$1:$J$29"}</definedName>
    <definedName name="공시법인세비용" localSheetId="0">'[22]T6-6(7)'!#REF!</definedName>
    <definedName name="공시법인세비용">'[22]T6-6(7)'!#REF!</definedName>
    <definedName name="공종" localSheetId="0">#REF!</definedName>
    <definedName name="공종">#REF!</definedName>
    <definedName name="과세소득계산" localSheetId="0">'[23]T6-6(7)'!#REF!</definedName>
    <definedName name="과세소득계산">'[23]T6-6(7)'!#REF!</definedName>
    <definedName name="구" localSheetId="0" hidden="1">{"'손익현황'!$A$1:$J$29"}</definedName>
    <definedName name="구" hidden="1">{"'손익현황'!$A$1:$J$29"}</definedName>
    <definedName name="구분" localSheetId="0">#REF!</definedName>
    <definedName name="구분">#REF!</definedName>
    <definedName name="구축물" localSheetId="0" hidden="1">{"'손익현황'!$A$1:$J$29"}</definedName>
    <definedName name="구축물" hidden="1">{"'손익현황'!$A$1:$J$29"}</definedName>
    <definedName name="구축물임" localSheetId="0" hidden="1">{"'손익현황'!$A$1:$J$29"}</definedName>
    <definedName name="구축물임" hidden="1">{"'손익현황'!$A$1:$J$29"}</definedName>
    <definedName name="규격" localSheetId="0">[24]원시데이타!#REF!</definedName>
    <definedName name="규격">[24]원시데이타!#REF!</definedName>
    <definedName name="금융미수잔존외화" localSheetId="0">#REF!</definedName>
    <definedName name="금융미수잔존외화">#REF!</definedName>
    <definedName name="금융미수잔존원화" localSheetId="0">#REF!</definedName>
    <definedName name="금융미수잔존원화">#REF!</definedName>
    <definedName name="금융선수잔존외화" localSheetId="0">#REF!</definedName>
    <definedName name="금융선수잔존외화">#REF!</definedName>
    <definedName name="금융선수잔존원화" localSheetId="0">#REF!</definedName>
    <definedName name="금융선수잔존원화">#REF!</definedName>
    <definedName name="기간지급이자" localSheetId="0">#REF!</definedName>
    <definedName name="기간지급이자">#REF!</definedName>
    <definedName name="기계장치" localSheetId="0" hidden="1">{"'손익현황'!$A$1:$J$29"}</definedName>
    <definedName name="기계장치" hidden="1">{"'손익현황'!$A$1:$J$29"}</definedName>
    <definedName name="기말">[25]Ctrl!$C$5</definedName>
    <definedName name="기준반영">#REF!</definedName>
    <definedName name="기초">[25]Ctrl!$C$4</definedName>
    <definedName name="김상훈">[6]!김상훈</definedName>
    <definedName name="ㄴㅇ" localSheetId="0" hidden="1">#REF!</definedName>
    <definedName name="ㄴㅇ" hidden="1">#REF!</definedName>
    <definedName name="날짜">[9]admin!$G$2</definedName>
    <definedName name="내용연수" localSheetId="0">'[26]T6-6(6)'!#REF!</definedName>
    <definedName name="내용연수">'[26]T6-6(6)'!#REF!</definedName>
    <definedName name="내용연수2" localSheetId="0">'[26]T6-6(7)'!#REF!</definedName>
    <definedName name="내용연수2">'[26]T6-6(7)'!#REF!</definedName>
    <definedName name="네고" localSheetId="0">#REF!</definedName>
    <definedName name="네고">#REF!</definedName>
    <definedName name="네트" localSheetId="0">#REF!</definedName>
    <definedName name="네트">#REF!</definedName>
    <definedName name="네트추가" localSheetId="0">#REF!</definedName>
    <definedName name="네트추가">#REF!</definedName>
    <definedName name="년리" localSheetId="0">#REF!</definedName>
    <definedName name="년리">#REF!</definedName>
    <definedName name="단위" localSheetId="0">#REF!</definedName>
    <definedName name="단위">#REF!</definedName>
    <definedName name="대차대조표">[27]!FORM1_조회</definedName>
    <definedName name="대차대조표2" localSheetId="0">#REF!</definedName>
    <definedName name="대차대조표2">#REF!</definedName>
    <definedName name="동의여부">#REF!</definedName>
    <definedName name="ㄹㅇㅎ" localSheetId="0">#REF!</definedName>
    <definedName name="ㄹㅇㅎ">#REF!</definedName>
    <definedName name="ㅁ">[6]!ㅁ</definedName>
    <definedName name="ㅁㅁㅁ" localSheetId="0">[7]문서표지!#REF!</definedName>
    <definedName name="ㅁㅁㅁ">[7]문서표지!#REF!</definedName>
    <definedName name="ㅁㅁㅁㅁㅁ">[6]!ㅁㅁㅁㅁㅁ</definedName>
    <definedName name="매수" localSheetId="0">[24]원시데이타!#REF!</definedName>
    <definedName name="매수">[24]원시데이타!#REF!</definedName>
    <definedName name="매출" localSheetId="0">#REF!</definedName>
    <definedName name="매출">#REF!</definedName>
    <definedName name="매출채권" localSheetId="0">#REF!</definedName>
    <definedName name="매출채권">#REF!</definedName>
    <definedName name="문서" localSheetId="0">[7]문서표지!#REF!</definedName>
    <definedName name="문서">[7]문서표지!#REF!</definedName>
    <definedName name="미수금융외화" localSheetId="0">#REF!</definedName>
    <definedName name="미수금융외화">#REF!</definedName>
    <definedName name="미수금융원화" localSheetId="0">#REF!</definedName>
    <definedName name="미수금융원화">#REF!</definedName>
    <definedName name="미수외화금융" localSheetId="0">#REF!</definedName>
    <definedName name="미수외화금융">#REF!</definedName>
    <definedName name="미수운용외화" localSheetId="0">#REF!</definedName>
    <definedName name="미수운용외화">#REF!</definedName>
    <definedName name="미수운용원화" localSheetId="0">#REF!</definedName>
    <definedName name="미수운용원화">#REF!</definedName>
    <definedName name="미수잔존금융외화">[28]RV미수수익보정!$AJ$776</definedName>
    <definedName name="미수잔존금융원화">[28]RV미수수익보정!$AD$776</definedName>
    <definedName name="미수잔존운용외화">[28]RV미수수익보정!$AJ$777</definedName>
    <definedName name="미수잔존운용원화">[28]RV미수수익보정!$AD$777</definedName>
    <definedName name="미지급이자" localSheetId="0">#REF!</definedName>
    <definedName name="미지급이자">#REF!</definedName>
    <definedName name="발행금액" localSheetId="0">#REF!</definedName>
    <definedName name="발행금액">#REF!</definedName>
    <definedName name="버전" localSheetId="0">[7]문서표지!#REF!</definedName>
    <definedName name="버전">[7]문서표지!#REF!</definedName>
    <definedName name="범위" localSheetId="0">#REF!</definedName>
    <definedName name="범위">#REF!</definedName>
    <definedName name="법인세비용" localSheetId="0">'[2]T6-6(7)'!#REF!</definedName>
    <definedName name="법인세비용">'[2]T6-6(7)'!#REF!</definedName>
    <definedName name="법인세비용1분기" localSheetId="0">'[26]T6-6(6)'!#REF!</definedName>
    <definedName name="법인세비용1분기">'[26]T6-6(6)'!#REF!</definedName>
    <definedName name="법인세비용2" localSheetId="0">'[29]T6-6(7)'!#REF!</definedName>
    <definedName name="법인세비용2">'[29]T6-6(7)'!#REF!</definedName>
    <definedName name="병" localSheetId="0" hidden="1">[1]은행!#REF!</definedName>
    <definedName name="병" hidden="1">[1]은행!#REF!</definedName>
    <definedName name="보관_회수용1" localSheetId="0">[30]서식시트!#REF!</definedName>
    <definedName name="보관_회수용1">[30]서식시트!#REF!</definedName>
    <definedName name="보관_회수용2" localSheetId="0">[30]서식시트!#REF!</definedName>
    <definedName name="보관_회수용2">[30]서식시트!#REF!</definedName>
    <definedName name="보관_회수용3" localSheetId="0">[30]서식시트!#REF!</definedName>
    <definedName name="보관_회수용3">[30]서식시트!#REF!</definedName>
    <definedName name="보관_회수용4" localSheetId="0">[30]서식시트!#REF!</definedName>
    <definedName name="보관_회수용4">[30]서식시트!#REF!</definedName>
    <definedName name="보증금" localSheetId="0">#REF!</definedName>
    <definedName name="보증금">#REF!</definedName>
    <definedName name="부대설비" localSheetId="0">[7]문서표지!#REF!</definedName>
    <definedName name="부대설비">[7]문서표지!#REF!</definedName>
    <definedName name="불균등미수외화">'[28]불균등-거치외(미수)'!$M$5999</definedName>
    <definedName name="불균등미수원화1">'[28]불균등-거치외(미수)'!$P$5999</definedName>
    <definedName name="불균등선수외화">'[28]불균등-TOP(선수)'!$M$338</definedName>
    <definedName name="불균등선수원화">'[28]불균등-TOP(선수)'!$P$338</definedName>
    <definedName name="ㅅㅅㅅ" localSheetId="0" hidden="1">{"'손익현황'!$A$1:$J$29"}</definedName>
    <definedName name="ㅅㅅㅅ" hidden="1">{"'손익현황'!$A$1:$J$29"}</definedName>
    <definedName name="사업" localSheetId="0">#REF!</definedName>
    <definedName name="사업">#REF!</definedName>
    <definedName name="생산량" localSheetId="0">#REF!</definedName>
    <definedName name="생산량">#REF!</definedName>
    <definedName name="생산실적" localSheetId="0">#REF!</definedName>
    <definedName name="생산실적">#REF!</definedName>
    <definedName name="선수금융외화" localSheetId="0">#REF!</definedName>
    <definedName name="선수금융외화">#REF!</definedName>
    <definedName name="선수금융외화1" localSheetId="0">#REF!</definedName>
    <definedName name="선수금융외화1">#REF!</definedName>
    <definedName name="선수금융원화" localSheetId="0">#REF!</definedName>
    <definedName name="선수금융원화">#REF!</definedName>
    <definedName name="선수운용외화" localSheetId="0">#REF!</definedName>
    <definedName name="선수운용외화">#REF!</definedName>
    <definedName name="선수운용외화1" localSheetId="0">#REF!</definedName>
    <definedName name="선수운용외화1">#REF!</definedName>
    <definedName name="선수운용원화" localSheetId="0">#REF!</definedName>
    <definedName name="선수운용원화">#REF!</definedName>
    <definedName name="세율" localSheetId="0">#REF!</definedName>
    <definedName name="세율">#REF!</definedName>
    <definedName name="소프트웨어" localSheetId="0">[7]문서표지!#REF!</definedName>
    <definedName name="소프트웨어">[7]문서표지!#REF!</definedName>
    <definedName name="시스" localSheetId="0">#REF!</definedName>
    <definedName name="시스">#REF!</definedName>
    <definedName name="신규포함" localSheetId="0">#REF!</definedName>
    <definedName name="신규포함">#REF!</definedName>
    <definedName name="신발" localSheetId="0">#REF!</definedName>
    <definedName name="신발">#REF!</definedName>
    <definedName name="ㅇ">#REF!</definedName>
    <definedName name="ㅇ5521" localSheetId="0">#REF!</definedName>
    <definedName name="ㅇ5521">#REF!</definedName>
    <definedName name="에너지" localSheetId="0">#REF!</definedName>
    <definedName name="에너지">#REF!</definedName>
    <definedName name="영업외" localSheetId="0" hidden="1">[3]추가예산!#REF!</definedName>
    <definedName name="영업외" hidden="1">[3]추가예산!#REF!</definedName>
    <definedName name="영업외비용">#N/A</definedName>
    <definedName name="영업외수" localSheetId="0" hidden="1">[3]추가예산!#REF!</definedName>
    <definedName name="영업외수" hidden="1">[3]추가예산!#REF!</definedName>
    <definedName name="영역" localSheetId="0">#REF!</definedName>
    <definedName name="영역">#REF!</definedName>
    <definedName name="영역1" localSheetId="0">#REF!</definedName>
    <definedName name="영역1">#REF!</definedName>
    <definedName name="예비분석" localSheetId="0">#REF!</definedName>
    <definedName name="예비분석">#REF!</definedName>
    <definedName name="외화자산평가">[6]!외화자산평가</definedName>
    <definedName name="운용리스잔존원화" localSheetId="0">#REF!</definedName>
    <definedName name="운용리스잔존원화">#REF!</definedName>
    <definedName name="운용미수잔존외화" localSheetId="0">#REF!</definedName>
    <definedName name="운용미수잔존외화">#REF!</definedName>
    <definedName name="운용미수잔존원화" localSheetId="0">#REF!</definedName>
    <definedName name="운용미수잔존원화">#REF!</definedName>
    <definedName name="운용선수잔존외화" localSheetId="0">#REF!</definedName>
    <definedName name="운용선수잔존외화">#REF!</definedName>
    <definedName name="운용선수잔존원화" localSheetId="0">#REF!</definedName>
    <definedName name="운용선수잔존원화">#REF!</definedName>
    <definedName name="운용잔존외화" localSheetId="0">#REF!</definedName>
    <definedName name="운용잔존외화">#REF!</definedName>
    <definedName name="운용잔존원화" localSheetId="0">#REF!</definedName>
    <definedName name="운용잔존원화">#REF!</definedName>
    <definedName name="원금" localSheetId="0">#REF!</definedName>
    <definedName name="원금">#REF!</definedName>
    <definedName name="원시" localSheetId="0">#REF!</definedName>
    <definedName name="원시">#REF!</definedName>
    <definedName name="의류" localSheetId="0">#REF!</definedName>
    <definedName name="의류">#REF!</definedName>
    <definedName name="이남주" localSheetId="0">#REF!</definedName>
    <definedName name="이남주">#REF!</definedName>
    <definedName name="이름">[9]admin!$E$2</definedName>
    <definedName name="이자1">'[31]이자율별 차입금 적수'!$A$3</definedName>
    <definedName name="이자2">'[31]이자율별 차입금 적수'!$A$4</definedName>
    <definedName name="이자3">'[31]이자율별 차입금 적수'!$A$6</definedName>
    <definedName name="이자4" localSheetId="0">#REF!</definedName>
    <definedName name="이자4">#REF!</definedName>
    <definedName name="이자수익OVERALL">#N/A</definedName>
    <definedName name="이ㅏㄴㅇ">'[17]제출용BS(한일+할부)'!$A$7:$D$7</definedName>
    <definedName name="인쇄" localSheetId="0">#REF!,#REF!</definedName>
    <definedName name="인쇄">#REF!,#REF!</definedName>
    <definedName name="인쇄01" localSheetId="0">#REF!</definedName>
    <definedName name="인쇄01">#REF!</definedName>
    <definedName name="인쇄영역" localSheetId="0">#REF!,#REF!,#REF!,#REF!,#REF!</definedName>
    <definedName name="인쇄영역">#REF!,#REF!,#REF!,#REF!,#REF!</definedName>
    <definedName name="인정1" localSheetId="0">'[32]이자율별 차입금 적수'!#REF!</definedName>
    <definedName name="인정1">'[32]이자율별 차입금 적수'!#REF!</definedName>
    <definedName name="인정2">'[31]이자율별 차입금 적수'!$A$5</definedName>
    <definedName name="일반제조경비" localSheetId="0">#REF!</definedName>
    <definedName name="일반제조경비">#REF!</definedName>
    <definedName name="임시">[33]T48a!$D$64,[33]T48a!$E$57,[33]T48a!$D$36,[33]T48a!$D$28,[33]T48a!$D$16</definedName>
    <definedName name="ㅈㄶㄹㄴ" localSheetId="0">[34]보정사항!#REF!</definedName>
    <definedName name="ㅈㄶㄹㄴ">[34]보정사항!#REF!</definedName>
    <definedName name="ㅈㄷㄹ" localSheetId="0">#REF!</definedName>
    <definedName name="ㅈㄷㄹ">#REF!</definedName>
    <definedName name="자금">[13]!FORM1_조회</definedName>
    <definedName name="자산평가">[6]!자산평가</definedName>
    <definedName name="잔존17기" localSheetId="0">#REF!</definedName>
    <definedName name="잔존17기">#REF!</definedName>
    <definedName name="잔존금기" localSheetId="0">#REF!</definedName>
    <definedName name="잔존금기">#REF!</definedName>
    <definedName name="잔존전기" localSheetId="0">#REF!</definedName>
    <definedName name="잔존전기">#REF!</definedName>
    <definedName name="장" localSheetId="0">[24]원시데이타!#REF!</definedName>
    <definedName name="장">[24]원시데이타!#REF!</definedName>
    <definedName name="재리스미수운용외화" localSheetId="0">#REF!</definedName>
    <definedName name="재리스미수운용외화">#REF!</definedName>
    <definedName name="재리스미수운용원화" localSheetId="0">#REF!</definedName>
    <definedName name="재리스미수운용원화">#REF!</definedName>
    <definedName name="재리스선수외화" localSheetId="0">#REF!</definedName>
    <definedName name="재리스선수외화">#REF!</definedName>
    <definedName name="재리스선수외화1" localSheetId="0">#REF!</definedName>
    <definedName name="재리스선수외화1">#REF!</definedName>
    <definedName name="재리스선수운용외화" localSheetId="0">#REF!</definedName>
    <definedName name="재리스선수운용외화">#REF!</definedName>
    <definedName name="재리스선수운용외화1" localSheetId="0">#REF!</definedName>
    <definedName name="재리스선수운용외화1">#REF!</definedName>
    <definedName name="재리스선수운용원화" localSheetId="0">#REF!</definedName>
    <definedName name="재리스선수운용원화">#REF!</definedName>
    <definedName name="적정성">#REF!</definedName>
    <definedName name="전자정보" localSheetId="0">[7]문서표지!#REF!</definedName>
    <definedName name="전자정보">[7]문서표지!#REF!</definedName>
    <definedName name="정보시스템" localSheetId="0">[7]문서표지!#REF!</definedName>
    <definedName name="정보시스템">[7]문서표지!#REF!</definedName>
    <definedName name="주택매출" localSheetId="0">#REF!</definedName>
    <definedName name="주택매출">#REF!</definedName>
    <definedName name="주택원가" localSheetId="0">#REF!</definedName>
    <definedName name="주택원가">#REF!</definedName>
    <definedName name="주택최종" localSheetId="0">#REF!</definedName>
    <definedName name="주택최종">#REF!</definedName>
    <definedName name="지원" localSheetId="0">#REF!</definedName>
    <definedName name="지원">#REF!</definedName>
    <definedName name="직물" localSheetId="0">#REF!</definedName>
    <definedName name="직물">#REF!</definedName>
    <definedName name="집계" localSheetId="0">#REF!</definedName>
    <definedName name="집계">#REF!</definedName>
    <definedName name="ㅊ">[6]!ㅊ</definedName>
    <definedName name="차량운반구" localSheetId="0" hidden="1">{"'손익현황'!$A$1:$J$29"}</definedName>
    <definedName name="차량운반구" hidden="1">{"'손익현황'!$A$1:$J$29"}</definedName>
    <definedName name="철강" localSheetId="0">#REF!</definedName>
    <definedName name="철강">#REF!</definedName>
    <definedName name="총수익율" localSheetId="0">#REF!</definedName>
    <definedName name="총수익율">#REF!</definedName>
    <definedName name="출판C" localSheetId="0">#REF!</definedName>
    <definedName name="출판C">#REF!</definedName>
    <definedName name="출판CF" localSheetId="0">#REF!</definedName>
    <definedName name="출판CF">#REF!</definedName>
    <definedName name="출판차입" localSheetId="0">#REF!</definedName>
    <definedName name="출판차입">#REF!</definedName>
    <definedName name="통신" localSheetId="0">#REF!</definedName>
    <definedName name="통신">#REF!</definedName>
    <definedName name="퇴사" localSheetId="0">[35]자료!#REF!</definedName>
    <definedName name="퇴사">[35]자료!#REF!</definedName>
    <definedName name="투입" localSheetId="0">#REF!</definedName>
    <definedName name="투입">#REF!</definedName>
    <definedName name="패션" localSheetId="0">#REF!</definedName>
    <definedName name="패션">#REF!</definedName>
    <definedName name="품명" localSheetId="0">[36]재공품!#REF!</definedName>
    <definedName name="품명">[36]재공품!#REF!</definedName>
    <definedName name="품목별원가" localSheetId="0">#REF!</definedName>
    <definedName name="품목별원가">#REF!</definedName>
    <definedName name="합계잔액" localSheetId="0">#REF!</definedName>
    <definedName name="합계잔액">#REF!</definedName>
    <definedName name="합영손익계산서">'[17]제출용BS(한일+할부)'!$A$7:$D$7</definedName>
    <definedName name="해외" localSheetId="0">#REF!</definedName>
    <definedName name="해외">#REF!</definedName>
    <definedName name="현금등" localSheetId="0">#REF!</definedName>
    <definedName name="현금등">#REF!</definedName>
    <definedName name="현인쇄" localSheetId="0">#REF!,#REF!,#REF!,#REF!,#REF!,#REF!,#REF!,#REF!,#REF!</definedName>
    <definedName name="현인쇄">#REF!,#REF!,#REF!,#REF!,#REF!,#REF!,#REF!,#REF!,#REF!</definedName>
    <definedName name="화학" localSheetId="0">#REF!</definedName>
    <definedName name="화학">#REF!</definedName>
    <definedName name="환율1" localSheetId="0">[34]보정사항!#REF!</definedName>
    <definedName name="환율1">[34]보정사항!#REF!</definedName>
    <definedName name="환율11" localSheetId="0">[34]보정사항!#REF!</definedName>
    <definedName name="환율11">[34]보정사항!#REF!</definedName>
    <definedName name="환율12" localSheetId="0">[34]보정사항!#REF!</definedName>
    <definedName name="환율12">[34]보정사항!#REF!</definedName>
    <definedName name="환율15기" localSheetId="0">#REF!</definedName>
    <definedName name="환율15기">#REF!</definedName>
    <definedName name="환율2" localSheetId="0">[34]보정사항!#REF!</definedName>
    <definedName name="환율2">[34]보정사항!#REF!</definedName>
    <definedName name="환율3" localSheetId="0">[34]보정사항!#REF!</definedName>
    <definedName name="환율3">[34]보정사항!#REF!</definedName>
    <definedName name="환율금" localSheetId="0">[34]보정사항!#REF!</definedName>
    <definedName name="환율금">[34]보정사항!#REF!</definedName>
    <definedName name="훈" hidden="1">255</definedName>
    <definedName name="ㅐ24" localSheetId="0">#REF!</definedName>
    <definedName name="ㅐ24">#REF!</definedName>
  </definedNames>
  <calcPr calcId="181029"/>
</workbook>
</file>

<file path=xl/calcChain.xml><?xml version="1.0" encoding="utf-8"?>
<calcChain xmlns="http://schemas.openxmlformats.org/spreadsheetml/2006/main">
  <c r="M9" i="9" l="1"/>
  <c r="N9" i="9" s="1"/>
  <c r="O9" i="9" s="1"/>
  <c r="N517" i="25" l="1"/>
  <c r="N518" i="25" s="1"/>
  <c r="N519" i="25" s="1"/>
  <c r="N520" i="25" s="1"/>
  <c r="N521" i="25" s="1"/>
  <c r="N522" i="25" s="1"/>
  <c r="N523" i="25" s="1"/>
  <c r="N524" i="25" s="1"/>
  <c r="N525" i="25" s="1"/>
  <c r="N526" i="25" s="1"/>
  <c r="N527" i="25" s="1"/>
  <c r="N528" i="25" s="1"/>
  <c r="N529" i="25" s="1"/>
  <c r="N530" i="25" s="1"/>
  <c r="N531" i="25" s="1"/>
  <c r="N532" i="25" s="1"/>
  <c r="N533" i="25" s="1"/>
  <c r="N534" i="25" s="1"/>
  <c r="N535" i="25" s="1"/>
  <c r="N536" i="25" s="1"/>
  <c r="N537" i="25" l="1"/>
  <c r="L536" i="25"/>
  <c r="R536" i="25" l="1"/>
  <c r="A536" i="25"/>
  <c r="O536" i="25"/>
  <c r="P536" i="25"/>
  <c r="Q536" i="25" s="1"/>
  <c r="N538" i="25"/>
  <c r="L537" i="25"/>
  <c r="O537" i="25" l="1"/>
  <c r="P537" i="25"/>
  <c r="Q537" i="25" s="1"/>
  <c r="R537" i="25"/>
  <c r="A537" i="25"/>
  <c r="N539" i="25"/>
  <c r="L538" i="25"/>
  <c r="O538" i="25" l="1"/>
  <c r="P538" i="25"/>
  <c r="Q538" i="25" s="1"/>
  <c r="R538" i="25"/>
  <c r="A538" i="25"/>
  <c r="N540" i="25"/>
  <c r="L539" i="25"/>
  <c r="A539" i="25" l="1"/>
  <c r="P539" i="25"/>
  <c r="Q539" i="25" s="1"/>
  <c r="R539" i="25"/>
  <c r="O539" i="25"/>
  <c r="N541" i="25"/>
  <c r="L540" i="25"/>
  <c r="R540" i="25" l="1"/>
  <c r="A540" i="25"/>
  <c r="O540" i="25"/>
  <c r="P540" i="25"/>
  <c r="Q540" i="25" s="1"/>
  <c r="N542" i="25"/>
  <c r="L541" i="25"/>
  <c r="A541" i="25" l="1"/>
  <c r="O541" i="25"/>
  <c r="P541" i="25"/>
  <c r="Q541" i="25" s="1"/>
  <c r="R541" i="25"/>
  <c r="N543" i="25"/>
  <c r="L542" i="25"/>
  <c r="A542" i="25" l="1"/>
  <c r="O542" i="25"/>
  <c r="P542" i="25"/>
  <c r="Q542" i="25" s="1"/>
  <c r="R542" i="25"/>
  <c r="N544" i="25"/>
  <c r="L543" i="25"/>
  <c r="A543" i="25" l="1"/>
  <c r="O543" i="25"/>
  <c r="R543" i="25"/>
  <c r="P543" i="25"/>
  <c r="Q543" i="25" s="1"/>
  <c r="N545" i="25"/>
  <c r="L544" i="25"/>
  <c r="A544" i="25" l="1"/>
  <c r="O544" i="25"/>
  <c r="P544" i="25"/>
  <c r="Q544" i="25" s="1"/>
  <c r="R544" i="25"/>
  <c r="N546" i="25"/>
  <c r="L545" i="25"/>
  <c r="A545" i="25" l="1"/>
  <c r="O545" i="25"/>
  <c r="P545" i="25"/>
  <c r="Q545" i="25" s="1"/>
  <c r="R545" i="25"/>
  <c r="N547" i="25"/>
  <c r="L546" i="25"/>
  <c r="A546" i="25" l="1"/>
  <c r="O546" i="25"/>
  <c r="P546" i="25"/>
  <c r="Q546" i="25" s="1"/>
  <c r="R546" i="25"/>
  <c r="N548" i="25"/>
  <c r="L547" i="25"/>
  <c r="A547" i="25" l="1"/>
  <c r="O547" i="25"/>
  <c r="P547" i="25"/>
  <c r="Q547" i="25" s="1"/>
  <c r="R547" i="25"/>
  <c r="N549" i="25"/>
  <c r="L548" i="25"/>
  <c r="A548" i="25" l="1"/>
  <c r="O548" i="25"/>
  <c r="P548" i="25"/>
  <c r="Q548" i="25" s="1"/>
  <c r="R548" i="25"/>
  <c r="N550" i="25"/>
  <c r="L549" i="25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A549" i="25" l="1"/>
  <c r="O549" i="25"/>
  <c r="P549" i="25"/>
  <c r="Q549" i="25" s="1"/>
  <c r="R549" i="25"/>
  <c r="N551" i="25"/>
  <c r="L550" i="25"/>
  <c r="B516" i="25"/>
  <c r="A550" i="25" l="1"/>
  <c r="O550" i="25"/>
  <c r="P550" i="25"/>
  <c r="Q550" i="25" s="1"/>
  <c r="R550" i="25"/>
  <c r="N552" i="25"/>
  <c r="L551" i="25"/>
  <c r="B297" i="25"/>
  <c r="E297" i="25" s="1"/>
  <c r="L297" i="25"/>
  <c r="N298" i="25"/>
  <c r="N299" i="25" s="1"/>
  <c r="B378" i="25"/>
  <c r="E378" i="25" s="1"/>
  <c r="L378" i="25"/>
  <c r="R378" i="25" s="1"/>
  <c r="N379" i="25"/>
  <c r="N380" i="25" s="1"/>
  <c r="B416" i="25"/>
  <c r="D416" i="25" s="1"/>
  <c r="L416" i="25"/>
  <c r="N417" i="25"/>
  <c r="L417" i="25" s="1"/>
  <c r="B488" i="25"/>
  <c r="D488" i="25" s="1"/>
  <c r="L488" i="25"/>
  <c r="R488" i="25" s="1"/>
  <c r="N489" i="25"/>
  <c r="N490" i="25" s="1"/>
  <c r="N491" i="25" s="1"/>
  <c r="C516" i="25"/>
  <c r="D516" i="25"/>
  <c r="E516" i="25"/>
  <c r="F516" i="25"/>
  <c r="L516" i="25"/>
  <c r="L517" i="25"/>
  <c r="L518" i="25"/>
  <c r="L519" i="25"/>
  <c r="A519" i="25" s="1"/>
  <c r="L520" i="25"/>
  <c r="A520" i="25" s="1"/>
  <c r="L521" i="25"/>
  <c r="A521" i="25" s="1"/>
  <c r="L522" i="25"/>
  <c r="A522" i="25" s="1"/>
  <c r="L523" i="25"/>
  <c r="A523" i="25" s="1"/>
  <c r="L524" i="25"/>
  <c r="A524" i="25" s="1"/>
  <c r="L525" i="25"/>
  <c r="A525" i="25" s="1"/>
  <c r="L526" i="25"/>
  <c r="A526" i="25" s="1"/>
  <c r="L527" i="25"/>
  <c r="A527" i="25" s="1"/>
  <c r="L528" i="25"/>
  <c r="A528" i="25" s="1"/>
  <c r="L529" i="25"/>
  <c r="A529" i="25" s="1"/>
  <c r="L530" i="25"/>
  <c r="A530" i="25" s="1"/>
  <c r="L531" i="25"/>
  <c r="A531" i="25" s="1"/>
  <c r="L532" i="25"/>
  <c r="A532" i="25" s="1"/>
  <c r="L533" i="25"/>
  <c r="A533" i="25" s="1"/>
  <c r="L534" i="25"/>
  <c r="L535" i="25"/>
  <c r="A535" i="25" s="1"/>
  <c r="P416" i="25" l="1"/>
  <c r="Q416" i="25" s="1"/>
  <c r="P534" i="25"/>
  <c r="Q534" i="25" s="1"/>
  <c r="A534" i="25"/>
  <c r="A518" i="25"/>
  <c r="A551" i="25"/>
  <c r="O551" i="25"/>
  <c r="R551" i="25"/>
  <c r="P551" i="25"/>
  <c r="Q551" i="25" s="1"/>
  <c r="K517" i="25"/>
  <c r="K518" i="25" s="1"/>
  <c r="A517" i="25"/>
  <c r="O516" i="25"/>
  <c r="A516" i="25"/>
  <c r="V516" i="25" s="1"/>
  <c r="W516" i="25" s="1"/>
  <c r="X516" i="25" s="1"/>
  <c r="P532" i="25"/>
  <c r="Q532" i="25" s="1"/>
  <c r="O528" i="25"/>
  <c r="N553" i="25"/>
  <c r="L552" i="25"/>
  <c r="O522" i="25"/>
  <c r="O531" i="25"/>
  <c r="O527" i="25"/>
  <c r="O519" i="25"/>
  <c r="O530" i="25"/>
  <c r="O529" i="25"/>
  <c r="P521" i="25"/>
  <c r="Q521" i="25" s="1"/>
  <c r="O517" i="25"/>
  <c r="B517" i="25"/>
  <c r="C378" i="25"/>
  <c r="C488" i="25"/>
  <c r="N418" i="25"/>
  <c r="N419" i="25" s="1"/>
  <c r="N420" i="25" s="1"/>
  <c r="F416" i="25"/>
  <c r="O378" i="25"/>
  <c r="R531" i="25"/>
  <c r="D378" i="25"/>
  <c r="R297" i="25"/>
  <c r="R523" i="25"/>
  <c r="F488" i="25"/>
  <c r="R516" i="25"/>
  <c r="R522" i="25"/>
  <c r="P516" i="25"/>
  <c r="Q516" i="25" s="1"/>
  <c r="R524" i="25"/>
  <c r="R529" i="25"/>
  <c r="R530" i="25"/>
  <c r="P529" i="25"/>
  <c r="Q529" i="25" s="1"/>
  <c r="R416" i="25"/>
  <c r="P519" i="25"/>
  <c r="Q519" i="25" s="1"/>
  <c r="P517" i="25"/>
  <c r="Q517" i="25" s="1"/>
  <c r="L490" i="25"/>
  <c r="R490" i="25" s="1"/>
  <c r="O533" i="25"/>
  <c r="P533" i="25"/>
  <c r="Q533" i="25" s="1"/>
  <c r="O535" i="25"/>
  <c r="O534" i="25"/>
  <c r="R534" i="25"/>
  <c r="R527" i="25"/>
  <c r="O523" i="25"/>
  <c r="R417" i="25"/>
  <c r="F297" i="25"/>
  <c r="P488" i="25"/>
  <c r="Q488" i="25" s="1"/>
  <c r="E488" i="25"/>
  <c r="A488" i="25"/>
  <c r="V488" i="25" s="1"/>
  <c r="F378" i="25"/>
  <c r="C297" i="25"/>
  <c r="O488" i="25"/>
  <c r="O532" i="25"/>
  <c r="R532" i="25"/>
  <c r="R535" i="25"/>
  <c r="P535" i="25"/>
  <c r="Q535" i="25" s="1"/>
  <c r="R533" i="25"/>
  <c r="R528" i="25"/>
  <c r="O526" i="25"/>
  <c r="R526" i="25"/>
  <c r="P528" i="25"/>
  <c r="Q528" i="25" s="1"/>
  <c r="O525" i="25"/>
  <c r="P525" i="25"/>
  <c r="Q525" i="25" s="1"/>
  <c r="R525" i="25"/>
  <c r="P531" i="25"/>
  <c r="Q531" i="25" s="1"/>
  <c r="P530" i="25"/>
  <c r="Q530" i="25" s="1"/>
  <c r="P527" i="25"/>
  <c r="Q527" i="25" s="1"/>
  <c r="P526" i="25"/>
  <c r="Q526" i="25" s="1"/>
  <c r="O524" i="25"/>
  <c r="P524" i="25"/>
  <c r="Q524" i="25" s="1"/>
  <c r="O521" i="25"/>
  <c r="P523" i="25"/>
  <c r="Q523" i="25" s="1"/>
  <c r="P522" i="25"/>
  <c r="Q522" i="25" s="1"/>
  <c r="R521" i="25"/>
  <c r="O520" i="25"/>
  <c r="P520" i="25"/>
  <c r="Q520" i="25" s="1"/>
  <c r="R520" i="25"/>
  <c r="O518" i="25"/>
  <c r="R518" i="25"/>
  <c r="R519" i="25"/>
  <c r="P518" i="25"/>
  <c r="Q518" i="25" s="1"/>
  <c r="R517" i="25"/>
  <c r="L489" i="25"/>
  <c r="O489" i="25" s="1"/>
  <c r="P378" i="25"/>
  <c r="Q378" i="25" s="1"/>
  <c r="O297" i="25"/>
  <c r="D297" i="25"/>
  <c r="K417" i="25"/>
  <c r="B417" i="25" s="1"/>
  <c r="D417" i="25" s="1"/>
  <c r="G516" i="25"/>
  <c r="H516" i="25" s="1"/>
  <c r="I516" i="25" s="1"/>
  <c r="P417" i="25"/>
  <c r="Q417" i="25" s="1"/>
  <c r="P297" i="25"/>
  <c r="Q297" i="25" s="1"/>
  <c r="N492" i="25"/>
  <c r="L491" i="25"/>
  <c r="N381" i="25"/>
  <c r="L380" i="25"/>
  <c r="O416" i="25"/>
  <c r="C416" i="25"/>
  <c r="N300" i="25"/>
  <c r="L299" i="25"/>
  <c r="O417" i="25"/>
  <c r="E416" i="25"/>
  <c r="L379" i="25"/>
  <c r="L298" i="25"/>
  <c r="L419" i="25" l="1"/>
  <c r="O490" i="25"/>
  <c r="P490" i="25"/>
  <c r="Q490" i="25" s="1"/>
  <c r="A490" i="25"/>
  <c r="L418" i="25"/>
  <c r="G416" i="25"/>
  <c r="H416" i="25" s="1"/>
  <c r="I416" i="25" s="1"/>
  <c r="P489" i="25"/>
  <c r="Q489" i="25" s="1"/>
  <c r="B518" i="25"/>
  <c r="K519" i="25"/>
  <c r="B519" i="25" s="1"/>
  <c r="A552" i="25"/>
  <c r="O552" i="25"/>
  <c r="P552" i="25"/>
  <c r="Q552" i="25" s="1"/>
  <c r="R552" i="25"/>
  <c r="E519" i="25"/>
  <c r="F519" i="25"/>
  <c r="C519" i="25"/>
  <c r="D519" i="25"/>
  <c r="K520" i="25"/>
  <c r="N554" i="25"/>
  <c r="L553" i="25"/>
  <c r="D517" i="25"/>
  <c r="V517" i="25"/>
  <c r="E517" i="25"/>
  <c r="F517" i="25"/>
  <c r="C517" i="25"/>
  <c r="G488" i="25"/>
  <c r="H488" i="25" s="1"/>
  <c r="I488" i="25" s="1"/>
  <c r="G378" i="25"/>
  <c r="H378" i="25" s="1"/>
  <c r="I378" i="25" s="1"/>
  <c r="G297" i="25"/>
  <c r="H297" i="25" s="1"/>
  <c r="I297" i="25" s="1"/>
  <c r="E417" i="25"/>
  <c r="C417" i="25"/>
  <c r="F417" i="25"/>
  <c r="K489" i="25"/>
  <c r="B489" i="25" s="1"/>
  <c r="A489" i="25"/>
  <c r="R489" i="25"/>
  <c r="N301" i="25"/>
  <c r="L300" i="25"/>
  <c r="R380" i="25"/>
  <c r="O380" i="25"/>
  <c r="P380" i="25"/>
  <c r="Q380" i="25" s="1"/>
  <c r="N421" i="25"/>
  <c r="L420" i="25"/>
  <c r="K298" i="25"/>
  <c r="B298" i="25" s="1"/>
  <c r="P298" i="25"/>
  <c r="Q298" i="25" s="1"/>
  <c r="R298" i="25"/>
  <c r="O298" i="25"/>
  <c r="N382" i="25"/>
  <c r="L381" i="25"/>
  <c r="K418" i="25"/>
  <c r="B418" i="25" s="1"/>
  <c r="P418" i="25"/>
  <c r="Q418" i="25" s="1"/>
  <c r="R418" i="25"/>
  <c r="O418" i="25"/>
  <c r="P491" i="25"/>
  <c r="Q491" i="25" s="1"/>
  <c r="A491" i="25"/>
  <c r="O491" i="25"/>
  <c r="R491" i="25"/>
  <c r="K379" i="25"/>
  <c r="B379" i="25" s="1"/>
  <c r="P379" i="25"/>
  <c r="Q379" i="25" s="1"/>
  <c r="R379" i="25"/>
  <c r="O379" i="25"/>
  <c r="R299" i="25"/>
  <c r="O299" i="25"/>
  <c r="P299" i="25"/>
  <c r="Q299" i="25" s="1"/>
  <c r="R419" i="25"/>
  <c r="O419" i="25"/>
  <c r="P419" i="25"/>
  <c r="Q419" i="25" s="1"/>
  <c r="L492" i="25"/>
  <c r="N493" i="25"/>
  <c r="E8" i="24"/>
  <c r="D8" i="24"/>
  <c r="E7" i="24"/>
  <c r="D7" i="24"/>
  <c r="E6" i="24"/>
  <c r="D6" i="24"/>
  <c r="E5" i="24"/>
  <c r="D5" i="24"/>
  <c r="E4" i="24"/>
  <c r="D4" i="24"/>
  <c r="E3" i="24"/>
  <c r="D3" i="24"/>
  <c r="K490" i="25" l="1"/>
  <c r="B490" i="25" s="1"/>
  <c r="C5" i="24"/>
  <c r="A553" i="25"/>
  <c r="O553" i="25"/>
  <c r="P553" i="25"/>
  <c r="Q553" i="25" s="1"/>
  <c r="R553" i="25"/>
  <c r="C518" i="25"/>
  <c r="F518" i="25"/>
  <c r="D518" i="25"/>
  <c r="E518" i="25"/>
  <c r="G519" i="25"/>
  <c r="H519" i="25" s="1"/>
  <c r="I519" i="25" s="1"/>
  <c r="B520" i="25"/>
  <c r="K521" i="25"/>
  <c r="N555" i="25"/>
  <c r="L554" i="25"/>
  <c r="E9" i="24"/>
  <c r="C6" i="24"/>
  <c r="D9" i="24"/>
  <c r="C4" i="24"/>
  <c r="C3" i="24"/>
  <c r="C8" i="24"/>
  <c r="C7" i="24"/>
  <c r="K419" i="25"/>
  <c r="B419" i="25" s="1"/>
  <c r="C419" i="25" s="1"/>
  <c r="K299" i="25"/>
  <c r="B299" i="25" s="1"/>
  <c r="F299" i="25" s="1"/>
  <c r="G517" i="25"/>
  <c r="H517" i="25" s="1"/>
  <c r="I517" i="25" s="1"/>
  <c r="G417" i="25"/>
  <c r="H417" i="25" s="1"/>
  <c r="I417" i="25" s="1"/>
  <c r="R492" i="25"/>
  <c r="A492" i="25"/>
  <c r="O492" i="25"/>
  <c r="P492" i="25"/>
  <c r="Q492" i="25" s="1"/>
  <c r="D419" i="25"/>
  <c r="E419" i="25"/>
  <c r="F489" i="25"/>
  <c r="C489" i="25"/>
  <c r="D489" i="25"/>
  <c r="V489" i="25"/>
  <c r="E489" i="25"/>
  <c r="E299" i="25"/>
  <c r="F379" i="25"/>
  <c r="C379" i="25"/>
  <c r="D379" i="25"/>
  <c r="E379" i="25"/>
  <c r="K491" i="25"/>
  <c r="B491" i="25" s="1"/>
  <c r="K380" i="25"/>
  <c r="B380" i="25" s="1"/>
  <c r="N494" i="25"/>
  <c r="L493" i="25"/>
  <c r="F418" i="25"/>
  <c r="C418" i="25"/>
  <c r="D418" i="25"/>
  <c r="E418" i="25"/>
  <c r="P300" i="25"/>
  <c r="Q300" i="25" s="1"/>
  <c r="R300" i="25"/>
  <c r="O300" i="25"/>
  <c r="P381" i="25"/>
  <c r="Q381" i="25" s="1"/>
  <c r="R381" i="25"/>
  <c r="O381" i="25"/>
  <c r="P420" i="25"/>
  <c r="Q420" i="25" s="1"/>
  <c r="R420" i="25"/>
  <c r="O420" i="25"/>
  <c r="N302" i="25"/>
  <c r="L301" i="25"/>
  <c r="D490" i="25"/>
  <c r="V490" i="25"/>
  <c r="C490" i="25"/>
  <c r="E490" i="25"/>
  <c r="F490" i="25"/>
  <c r="N383" i="25"/>
  <c r="L382" i="25"/>
  <c r="F298" i="25"/>
  <c r="C298" i="25"/>
  <c r="D298" i="25"/>
  <c r="E298" i="25"/>
  <c r="N422" i="25"/>
  <c r="L421" i="25"/>
  <c r="K420" i="25" l="1"/>
  <c r="B420" i="25" s="1"/>
  <c r="F419" i="25"/>
  <c r="K300" i="25"/>
  <c r="B300" i="25" s="1"/>
  <c r="D299" i="25"/>
  <c r="G299" i="25" s="1"/>
  <c r="H299" i="25" s="1"/>
  <c r="I299" i="25" s="1"/>
  <c r="C299" i="25"/>
  <c r="G518" i="25"/>
  <c r="H518" i="25" s="1"/>
  <c r="I518" i="25" s="1"/>
  <c r="A554" i="25"/>
  <c r="O554" i="25"/>
  <c r="P554" i="25"/>
  <c r="Q554" i="25" s="1"/>
  <c r="R554" i="25"/>
  <c r="B521" i="25"/>
  <c r="K522" i="25"/>
  <c r="D520" i="25"/>
  <c r="F520" i="25"/>
  <c r="C520" i="25"/>
  <c r="E520" i="25"/>
  <c r="L555" i="25"/>
  <c r="C9" i="24"/>
  <c r="V518" i="25"/>
  <c r="G379" i="25"/>
  <c r="H379" i="25" s="1"/>
  <c r="I379" i="25" s="1"/>
  <c r="G489" i="25"/>
  <c r="H489" i="25" s="1"/>
  <c r="I489" i="25" s="1"/>
  <c r="K381" i="25"/>
  <c r="B381" i="25" s="1"/>
  <c r="D381" i="25" s="1"/>
  <c r="R421" i="25"/>
  <c r="O421" i="25"/>
  <c r="K421" i="25"/>
  <c r="B421" i="25" s="1"/>
  <c r="P421" i="25"/>
  <c r="Q421" i="25" s="1"/>
  <c r="N423" i="25"/>
  <c r="L422" i="25"/>
  <c r="N303" i="25"/>
  <c r="L302" i="25"/>
  <c r="F420" i="25"/>
  <c r="C420" i="25"/>
  <c r="D420" i="25"/>
  <c r="E420" i="25"/>
  <c r="F300" i="25"/>
  <c r="C300" i="25"/>
  <c r="D300" i="25"/>
  <c r="E300" i="25"/>
  <c r="F491" i="25"/>
  <c r="C491" i="25"/>
  <c r="D491" i="25"/>
  <c r="V491" i="25"/>
  <c r="W491" i="25" s="1"/>
  <c r="X491" i="25" s="1"/>
  <c r="E491" i="25"/>
  <c r="K492" i="25"/>
  <c r="B492" i="25" s="1"/>
  <c r="G418" i="25"/>
  <c r="H418" i="25" s="1"/>
  <c r="I418" i="25" s="1"/>
  <c r="P493" i="25"/>
  <c r="Q493" i="25" s="1"/>
  <c r="R493" i="25"/>
  <c r="A493" i="25"/>
  <c r="O493" i="25"/>
  <c r="G419" i="25"/>
  <c r="H419" i="25" s="1"/>
  <c r="I419" i="25" s="1"/>
  <c r="R382" i="25"/>
  <c r="O382" i="25"/>
  <c r="K382" i="25"/>
  <c r="B382" i="25" s="1"/>
  <c r="P382" i="25"/>
  <c r="Q382" i="25" s="1"/>
  <c r="G490" i="25"/>
  <c r="H490" i="25" s="1"/>
  <c r="I490" i="25" s="1"/>
  <c r="L494" i="25"/>
  <c r="N495" i="25"/>
  <c r="G298" i="25"/>
  <c r="H298" i="25" s="1"/>
  <c r="I298" i="25" s="1"/>
  <c r="N384" i="25"/>
  <c r="L383" i="25"/>
  <c r="R301" i="25"/>
  <c r="O301" i="25"/>
  <c r="K301" i="25"/>
  <c r="B301" i="25" s="1"/>
  <c r="P301" i="25"/>
  <c r="Q301" i="25" s="1"/>
  <c r="D380" i="25"/>
  <c r="E380" i="25"/>
  <c r="F380" i="25"/>
  <c r="C380" i="25"/>
  <c r="R4" i="24"/>
  <c r="R5" i="24"/>
  <c r="R6" i="24"/>
  <c r="R7" i="24"/>
  <c r="R8" i="24"/>
  <c r="R3" i="24"/>
  <c r="Q4" i="24"/>
  <c r="Q5" i="24"/>
  <c r="Q6" i="24"/>
  <c r="Q7" i="24"/>
  <c r="Q8" i="24"/>
  <c r="Q3" i="24"/>
  <c r="A555" i="25" l="1"/>
  <c r="O555" i="25"/>
  <c r="P555" i="25"/>
  <c r="Q555" i="25" s="1"/>
  <c r="R555" i="25"/>
  <c r="B522" i="25"/>
  <c r="K523" i="25"/>
  <c r="F521" i="25"/>
  <c r="D521" i="25"/>
  <c r="E521" i="25"/>
  <c r="C521" i="25"/>
  <c r="G520" i="25"/>
  <c r="H520" i="25" s="1"/>
  <c r="I520" i="25" s="1"/>
  <c r="V519" i="25"/>
  <c r="C381" i="25"/>
  <c r="E381" i="25"/>
  <c r="F381" i="25"/>
  <c r="G491" i="25"/>
  <c r="H491" i="25" s="1"/>
  <c r="I491" i="25" s="1"/>
  <c r="G300" i="25"/>
  <c r="H300" i="25" s="1"/>
  <c r="I300" i="25" s="1"/>
  <c r="G380" i="25"/>
  <c r="H380" i="25" s="1"/>
  <c r="I380" i="25" s="1"/>
  <c r="K493" i="25"/>
  <c r="B493" i="25" s="1"/>
  <c r="C493" i="25" s="1"/>
  <c r="R494" i="25"/>
  <c r="A494" i="25"/>
  <c r="O494" i="25"/>
  <c r="P494" i="25"/>
  <c r="Q494" i="25" s="1"/>
  <c r="D492" i="25"/>
  <c r="V492" i="25"/>
  <c r="F492" i="25"/>
  <c r="C492" i="25"/>
  <c r="E492" i="25"/>
  <c r="G420" i="25"/>
  <c r="H420" i="25" s="1"/>
  <c r="I420" i="25" s="1"/>
  <c r="N304" i="25"/>
  <c r="L303" i="25"/>
  <c r="K383" i="25"/>
  <c r="B383" i="25" s="1"/>
  <c r="P383" i="25"/>
  <c r="Q383" i="25" s="1"/>
  <c r="R383" i="25"/>
  <c r="O383" i="25"/>
  <c r="D382" i="25"/>
  <c r="E382" i="25"/>
  <c r="F382" i="25"/>
  <c r="C382" i="25"/>
  <c r="F493" i="25"/>
  <c r="E493" i="25"/>
  <c r="D493" i="25"/>
  <c r="V493" i="25"/>
  <c r="K422" i="25"/>
  <c r="B422" i="25" s="1"/>
  <c r="P422" i="25"/>
  <c r="Q422" i="25" s="1"/>
  <c r="R422" i="25"/>
  <c r="O422" i="25"/>
  <c r="D301" i="25"/>
  <c r="E301" i="25"/>
  <c r="F301" i="25"/>
  <c r="C301" i="25"/>
  <c r="N385" i="25"/>
  <c r="L384" i="25"/>
  <c r="N496" i="25"/>
  <c r="L495" i="25"/>
  <c r="K302" i="25"/>
  <c r="B302" i="25" s="1"/>
  <c r="P302" i="25"/>
  <c r="Q302" i="25" s="1"/>
  <c r="R302" i="25"/>
  <c r="O302" i="25"/>
  <c r="N424" i="25"/>
  <c r="L423" i="25"/>
  <c r="D421" i="25"/>
  <c r="E421" i="25"/>
  <c r="F421" i="25"/>
  <c r="C421" i="25"/>
  <c r="F22" i="24"/>
  <c r="G521" i="25" l="1"/>
  <c r="H521" i="25" s="1"/>
  <c r="I521" i="25" s="1"/>
  <c r="B523" i="25"/>
  <c r="K524" i="25"/>
  <c r="F522" i="25"/>
  <c r="C522" i="25"/>
  <c r="D522" i="25"/>
  <c r="E522" i="25"/>
  <c r="K494" i="25"/>
  <c r="B494" i="25" s="1"/>
  <c r="E494" i="25" s="1"/>
  <c r="V520" i="25"/>
  <c r="G381" i="25"/>
  <c r="H381" i="25" s="1"/>
  <c r="I381" i="25" s="1"/>
  <c r="G382" i="25"/>
  <c r="H382" i="25" s="1"/>
  <c r="I382" i="25" s="1"/>
  <c r="G301" i="25"/>
  <c r="H301" i="25" s="1"/>
  <c r="I301" i="25" s="1"/>
  <c r="G493" i="25"/>
  <c r="H493" i="25" s="1"/>
  <c r="I493" i="25" s="1"/>
  <c r="N425" i="25"/>
  <c r="L424" i="25"/>
  <c r="L496" i="25"/>
  <c r="N497" i="25"/>
  <c r="N305" i="25"/>
  <c r="L304" i="25"/>
  <c r="R423" i="25"/>
  <c r="O423" i="25"/>
  <c r="K423" i="25"/>
  <c r="B423" i="25" s="1"/>
  <c r="P423" i="25"/>
  <c r="Q423" i="25" s="1"/>
  <c r="F302" i="25"/>
  <c r="C302" i="25"/>
  <c r="D302" i="25"/>
  <c r="E302" i="25"/>
  <c r="R384" i="25"/>
  <c r="O384" i="25"/>
  <c r="K384" i="25"/>
  <c r="B384" i="25" s="1"/>
  <c r="P384" i="25"/>
  <c r="Q384" i="25" s="1"/>
  <c r="G421" i="25"/>
  <c r="H421" i="25" s="1"/>
  <c r="I421" i="25" s="1"/>
  <c r="N386" i="25"/>
  <c r="L385" i="25"/>
  <c r="F383" i="25"/>
  <c r="C383" i="25"/>
  <c r="D383" i="25"/>
  <c r="E383" i="25"/>
  <c r="G492" i="25"/>
  <c r="H492" i="25" s="1"/>
  <c r="I492" i="25" s="1"/>
  <c r="K495" i="25"/>
  <c r="B495" i="25" s="1"/>
  <c r="P495" i="25"/>
  <c r="Q495" i="25" s="1"/>
  <c r="R495" i="25"/>
  <c r="A495" i="25"/>
  <c r="O495" i="25"/>
  <c r="F422" i="25"/>
  <c r="C422" i="25"/>
  <c r="D422" i="25"/>
  <c r="E422" i="25"/>
  <c r="R303" i="25"/>
  <c r="O303" i="25"/>
  <c r="K303" i="25"/>
  <c r="B303" i="25" s="1"/>
  <c r="P303" i="25"/>
  <c r="Q303" i="25" s="1"/>
  <c r="R9" i="24"/>
  <c r="B524" i="25" l="1"/>
  <c r="K525" i="25"/>
  <c r="G522" i="25"/>
  <c r="H522" i="25" s="1"/>
  <c r="I522" i="25" s="1"/>
  <c r="C523" i="25"/>
  <c r="D523" i="25"/>
  <c r="E523" i="25"/>
  <c r="F523" i="25"/>
  <c r="V494" i="25"/>
  <c r="W494" i="25" s="1"/>
  <c r="X494" i="25" s="1"/>
  <c r="C494" i="25"/>
  <c r="D494" i="25"/>
  <c r="F494" i="25"/>
  <c r="V521" i="25"/>
  <c r="G383" i="25"/>
  <c r="H383" i="25" s="1"/>
  <c r="I383" i="25" s="1"/>
  <c r="G422" i="25"/>
  <c r="H422" i="25" s="1"/>
  <c r="I422" i="25" s="1"/>
  <c r="G302" i="25"/>
  <c r="H302" i="25" s="1"/>
  <c r="I302" i="25" s="1"/>
  <c r="N387" i="25"/>
  <c r="L386" i="25"/>
  <c r="D384" i="25"/>
  <c r="E384" i="25"/>
  <c r="F384" i="25"/>
  <c r="C384" i="25"/>
  <c r="N498" i="25"/>
  <c r="L497" i="25"/>
  <c r="R496" i="25"/>
  <c r="P496" i="25"/>
  <c r="Q496" i="25" s="1"/>
  <c r="K496" i="25"/>
  <c r="B496" i="25" s="1"/>
  <c r="A496" i="25"/>
  <c r="O496" i="25"/>
  <c r="F495" i="25"/>
  <c r="D495" i="25"/>
  <c r="V495" i="25"/>
  <c r="E495" i="25"/>
  <c r="C495" i="25"/>
  <c r="K304" i="25"/>
  <c r="B304" i="25" s="1"/>
  <c r="P304" i="25"/>
  <c r="Q304" i="25" s="1"/>
  <c r="R304" i="25"/>
  <c r="O304" i="25"/>
  <c r="K424" i="25"/>
  <c r="B424" i="25" s="1"/>
  <c r="P424" i="25"/>
  <c r="Q424" i="25" s="1"/>
  <c r="R424" i="25"/>
  <c r="O424" i="25"/>
  <c r="D303" i="25"/>
  <c r="E303" i="25"/>
  <c r="F303" i="25"/>
  <c r="C303" i="25"/>
  <c r="K385" i="25"/>
  <c r="B385" i="25" s="1"/>
  <c r="P385" i="25"/>
  <c r="Q385" i="25" s="1"/>
  <c r="R385" i="25"/>
  <c r="O385" i="25"/>
  <c r="D423" i="25"/>
  <c r="E423" i="25"/>
  <c r="F423" i="25"/>
  <c r="C423" i="25"/>
  <c r="N306" i="25"/>
  <c r="L305" i="25"/>
  <c r="N426" i="25"/>
  <c r="L425" i="25"/>
  <c r="G523" i="25" l="1"/>
  <c r="H523" i="25" s="1"/>
  <c r="I523" i="25" s="1"/>
  <c r="B525" i="25"/>
  <c r="K526" i="25"/>
  <c r="D524" i="25"/>
  <c r="E524" i="25"/>
  <c r="F524" i="25"/>
  <c r="C524" i="25"/>
  <c r="G494" i="25"/>
  <c r="H494" i="25" s="1"/>
  <c r="I494" i="25" s="1"/>
  <c r="V522" i="25"/>
  <c r="W522" i="25" s="1"/>
  <c r="X522" i="25" s="1"/>
  <c r="G384" i="25"/>
  <c r="H384" i="25" s="1"/>
  <c r="I384" i="25" s="1"/>
  <c r="N427" i="25"/>
  <c r="L426" i="25"/>
  <c r="G423" i="25"/>
  <c r="H423" i="25" s="1"/>
  <c r="I423" i="25" s="1"/>
  <c r="K497" i="25"/>
  <c r="B497" i="25" s="1"/>
  <c r="P497" i="25"/>
  <c r="Q497" i="25" s="1"/>
  <c r="O497" i="25"/>
  <c r="R497" i="25"/>
  <c r="N388" i="25"/>
  <c r="L387" i="25"/>
  <c r="F385" i="25"/>
  <c r="C385" i="25"/>
  <c r="D385" i="25"/>
  <c r="E385" i="25"/>
  <c r="F424" i="25"/>
  <c r="C424" i="25"/>
  <c r="D424" i="25"/>
  <c r="E424" i="25"/>
  <c r="F304" i="25"/>
  <c r="C304" i="25"/>
  <c r="D304" i="25"/>
  <c r="E304" i="25"/>
  <c r="N499" i="25"/>
  <c r="L498" i="25"/>
  <c r="R305" i="25"/>
  <c r="O305" i="25"/>
  <c r="K305" i="25"/>
  <c r="B305" i="25" s="1"/>
  <c r="P305" i="25"/>
  <c r="Q305" i="25" s="1"/>
  <c r="G303" i="25"/>
  <c r="H303" i="25" s="1"/>
  <c r="I303" i="25" s="1"/>
  <c r="G495" i="25"/>
  <c r="H495" i="25" s="1"/>
  <c r="I495" i="25" s="1"/>
  <c r="D496" i="25"/>
  <c r="V496" i="25"/>
  <c r="C496" i="25"/>
  <c r="E496" i="25"/>
  <c r="F496" i="25"/>
  <c r="R425" i="25"/>
  <c r="O425" i="25"/>
  <c r="K425" i="25"/>
  <c r="B425" i="25" s="1"/>
  <c r="P425" i="25"/>
  <c r="Q425" i="25" s="1"/>
  <c r="N307" i="25"/>
  <c r="L306" i="25"/>
  <c r="R386" i="25"/>
  <c r="O386" i="25"/>
  <c r="K386" i="25"/>
  <c r="B386" i="25" s="1"/>
  <c r="P386" i="25"/>
  <c r="Q386" i="25" s="1"/>
  <c r="G524" i="25" l="1"/>
  <c r="H524" i="25" s="1"/>
  <c r="I524" i="25" s="1"/>
  <c r="B526" i="25"/>
  <c r="K527" i="25"/>
  <c r="E525" i="25"/>
  <c r="F525" i="25"/>
  <c r="D525" i="25"/>
  <c r="C525" i="25"/>
  <c r="V523" i="25"/>
  <c r="W523" i="25" s="1"/>
  <c r="X523" i="25" s="1"/>
  <c r="D386" i="25"/>
  <c r="E386" i="25"/>
  <c r="F386" i="25"/>
  <c r="C386" i="25"/>
  <c r="D305" i="25"/>
  <c r="E305" i="25"/>
  <c r="F305" i="25"/>
  <c r="C305" i="25"/>
  <c r="K306" i="25"/>
  <c r="B306" i="25" s="1"/>
  <c r="P306" i="25"/>
  <c r="Q306" i="25" s="1"/>
  <c r="R306" i="25"/>
  <c r="O306" i="25"/>
  <c r="G496" i="25"/>
  <c r="H496" i="25" s="1"/>
  <c r="I496" i="25" s="1"/>
  <c r="G304" i="25"/>
  <c r="H304" i="25" s="1"/>
  <c r="I304" i="25" s="1"/>
  <c r="K387" i="25"/>
  <c r="B387" i="25" s="1"/>
  <c r="P387" i="25"/>
  <c r="Q387" i="25" s="1"/>
  <c r="R387" i="25"/>
  <c r="O387" i="25"/>
  <c r="N308" i="25"/>
  <c r="L307" i="25"/>
  <c r="D425" i="25"/>
  <c r="E425" i="25"/>
  <c r="F425" i="25"/>
  <c r="C425" i="25"/>
  <c r="R498" i="25"/>
  <c r="O498" i="25"/>
  <c r="P498" i="25"/>
  <c r="Q498" i="25" s="1"/>
  <c r="K498" i="25"/>
  <c r="B498" i="25" s="1"/>
  <c r="G424" i="25"/>
  <c r="H424" i="25" s="1"/>
  <c r="I424" i="25" s="1"/>
  <c r="G385" i="25"/>
  <c r="H385" i="25" s="1"/>
  <c r="I385" i="25" s="1"/>
  <c r="N389" i="25"/>
  <c r="L388" i="25"/>
  <c r="F497" i="25"/>
  <c r="C497" i="25"/>
  <c r="D497" i="25"/>
  <c r="E497" i="25"/>
  <c r="K426" i="25"/>
  <c r="B426" i="25" s="1"/>
  <c r="P426" i="25"/>
  <c r="Q426" i="25" s="1"/>
  <c r="R426" i="25"/>
  <c r="O426" i="25"/>
  <c r="N500" i="25"/>
  <c r="L499" i="25"/>
  <c r="N428" i="25"/>
  <c r="L427" i="25"/>
  <c r="B527" i="25" l="1"/>
  <c r="K528" i="25"/>
  <c r="G525" i="25"/>
  <c r="H525" i="25" s="1"/>
  <c r="I525" i="25" s="1"/>
  <c r="F526" i="25"/>
  <c r="C526" i="25"/>
  <c r="D526" i="25"/>
  <c r="E526" i="25"/>
  <c r="V524" i="25"/>
  <c r="G497" i="25"/>
  <c r="H497" i="25" s="1"/>
  <c r="I497" i="25" s="1"/>
  <c r="K499" i="25"/>
  <c r="B499" i="25" s="1"/>
  <c r="P499" i="25"/>
  <c r="Q499" i="25" s="1"/>
  <c r="O499" i="25"/>
  <c r="R499" i="25"/>
  <c r="N309" i="25"/>
  <c r="L308" i="25"/>
  <c r="G305" i="25"/>
  <c r="H305" i="25" s="1"/>
  <c r="I305" i="25" s="1"/>
  <c r="R427" i="25"/>
  <c r="O427" i="25"/>
  <c r="K427" i="25"/>
  <c r="B427" i="25" s="1"/>
  <c r="P427" i="25"/>
  <c r="Q427" i="25" s="1"/>
  <c r="L500" i="25"/>
  <c r="N501" i="25"/>
  <c r="F387" i="25"/>
  <c r="C387" i="25"/>
  <c r="D387" i="25"/>
  <c r="E387" i="25"/>
  <c r="F306" i="25"/>
  <c r="C306" i="25"/>
  <c r="D306" i="25"/>
  <c r="E306" i="25"/>
  <c r="R388" i="25"/>
  <c r="O388" i="25"/>
  <c r="K388" i="25"/>
  <c r="B388" i="25" s="1"/>
  <c r="P388" i="25"/>
  <c r="Q388" i="25" s="1"/>
  <c r="G425" i="25"/>
  <c r="H425" i="25" s="1"/>
  <c r="I425" i="25" s="1"/>
  <c r="N429" i="25"/>
  <c r="L428" i="25"/>
  <c r="F426" i="25"/>
  <c r="C426" i="25"/>
  <c r="D426" i="25"/>
  <c r="E426" i="25"/>
  <c r="N390" i="25"/>
  <c r="L389" i="25"/>
  <c r="D498" i="25"/>
  <c r="C498" i="25"/>
  <c r="E498" i="25"/>
  <c r="F498" i="25"/>
  <c r="R307" i="25"/>
  <c r="O307" i="25"/>
  <c r="K307" i="25"/>
  <c r="B307" i="25" s="1"/>
  <c r="P307" i="25"/>
  <c r="Q307" i="25" s="1"/>
  <c r="G386" i="25"/>
  <c r="H386" i="25" s="1"/>
  <c r="I386" i="25" s="1"/>
  <c r="B528" i="25" l="1"/>
  <c r="K529" i="25"/>
  <c r="E527" i="25"/>
  <c r="F527" i="25"/>
  <c r="C527" i="25"/>
  <c r="D527" i="25"/>
  <c r="G526" i="25"/>
  <c r="H526" i="25" s="1"/>
  <c r="I526" i="25" s="1"/>
  <c r="V525" i="25"/>
  <c r="G426" i="25"/>
  <c r="H426" i="25" s="1"/>
  <c r="I426" i="25" s="1"/>
  <c r="G387" i="25"/>
  <c r="H387" i="25" s="1"/>
  <c r="I387" i="25" s="1"/>
  <c r="G498" i="25"/>
  <c r="H498" i="25" s="1"/>
  <c r="I498" i="25" s="1"/>
  <c r="N502" i="25"/>
  <c r="L501" i="25"/>
  <c r="K389" i="25"/>
  <c r="B389" i="25" s="1"/>
  <c r="P389" i="25"/>
  <c r="Q389" i="25" s="1"/>
  <c r="R389" i="25"/>
  <c r="O389" i="25"/>
  <c r="R500" i="25"/>
  <c r="O500" i="25"/>
  <c r="P500" i="25"/>
  <c r="Q500" i="25" s="1"/>
  <c r="K500" i="25"/>
  <c r="B500" i="25" s="1"/>
  <c r="D427" i="25"/>
  <c r="E427" i="25"/>
  <c r="F427" i="25"/>
  <c r="C427" i="25"/>
  <c r="F499" i="25"/>
  <c r="C499" i="25"/>
  <c r="D499" i="25"/>
  <c r="E499" i="25"/>
  <c r="K428" i="25"/>
  <c r="B428" i="25" s="1"/>
  <c r="P428" i="25"/>
  <c r="Q428" i="25" s="1"/>
  <c r="R428" i="25"/>
  <c r="O428" i="25"/>
  <c r="G306" i="25"/>
  <c r="H306" i="25" s="1"/>
  <c r="I306" i="25" s="1"/>
  <c r="K308" i="25"/>
  <c r="B308" i="25" s="1"/>
  <c r="P308" i="25"/>
  <c r="Q308" i="25" s="1"/>
  <c r="R308" i="25"/>
  <c r="O308" i="25"/>
  <c r="N391" i="25"/>
  <c r="L390" i="25"/>
  <c r="D307" i="25"/>
  <c r="E307" i="25"/>
  <c r="F307" i="25"/>
  <c r="C307" i="25"/>
  <c r="N430" i="25"/>
  <c r="L429" i="25"/>
  <c r="D388" i="25"/>
  <c r="E388" i="25"/>
  <c r="F388" i="25"/>
  <c r="C388" i="25"/>
  <c r="N310" i="25"/>
  <c r="L309" i="25"/>
  <c r="H316" i="13"/>
  <c r="I316" i="13"/>
  <c r="H317" i="13"/>
  <c r="I317" i="13"/>
  <c r="H318" i="13"/>
  <c r="I318" i="13"/>
  <c r="H319" i="13"/>
  <c r="I319" i="13"/>
  <c r="H320" i="13"/>
  <c r="I320" i="13"/>
  <c r="H321" i="13"/>
  <c r="I321" i="13"/>
  <c r="H322" i="13"/>
  <c r="I322" i="13"/>
  <c r="H323" i="13"/>
  <c r="I323" i="13"/>
  <c r="H324" i="13"/>
  <c r="I324" i="13"/>
  <c r="H325" i="13"/>
  <c r="I325" i="13"/>
  <c r="H326" i="13"/>
  <c r="I326" i="13"/>
  <c r="H327" i="13"/>
  <c r="I327" i="13"/>
  <c r="H328" i="13"/>
  <c r="I328" i="13"/>
  <c r="H329" i="13"/>
  <c r="I329" i="13"/>
  <c r="H330" i="13"/>
  <c r="I330" i="13"/>
  <c r="H331" i="13"/>
  <c r="I331" i="13"/>
  <c r="H332" i="13"/>
  <c r="I332" i="13"/>
  <c r="H333" i="13"/>
  <c r="I333" i="13"/>
  <c r="H334" i="13"/>
  <c r="I334" i="13"/>
  <c r="H335" i="13"/>
  <c r="I33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T555" i="25" l="1"/>
  <c r="U555" i="25"/>
  <c r="U535" i="25"/>
  <c r="T535" i="25"/>
  <c r="U553" i="25"/>
  <c r="T553" i="25"/>
  <c r="U533" i="25"/>
  <c r="T533" i="25"/>
  <c r="T551" i="25"/>
  <c r="U551" i="25"/>
  <c r="T531" i="25"/>
  <c r="U531" i="25"/>
  <c r="U549" i="25"/>
  <c r="T549" i="25"/>
  <c r="U529" i="25"/>
  <c r="T529" i="25"/>
  <c r="T547" i="25"/>
  <c r="U547" i="25"/>
  <c r="U527" i="25"/>
  <c r="T527" i="25"/>
  <c r="U545" i="25"/>
  <c r="T545" i="25"/>
  <c r="T525" i="25"/>
  <c r="U525" i="25"/>
  <c r="T543" i="25"/>
  <c r="U543" i="25"/>
  <c r="U523" i="25"/>
  <c r="T523" i="25"/>
  <c r="U541" i="25"/>
  <c r="T541" i="25"/>
  <c r="U521" i="25"/>
  <c r="W521" i="25" s="1"/>
  <c r="X521" i="25" s="1"/>
  <c r="T521" i="25"/>
  <c r="U539" i="25"/>
  <c r="T539" i="25"/>
  <c r="U519" i="25"/>
  <c r="W519" i="25" s="1"/>
  <c r="X519" i="25" s="1"/>
  <c r="T519" i="25"/>
  <c r="U537" i="25"/>
  <c r="T537" i="25"/>
  <c r="T517" i="25"/>
  <c r="U517" i="25"/>
  <c r="W517" i="25" s="1"/>
  <c r="X517" i="25" s="1"/>
  <c r="S551" i="25"/>
  <c r="S531" i="25"/>
  <c r="S549" i="25"/>
  <c r="S529" i="25"/>
  <c r="S547" i="25"/>
  <c r="S527" i="25"/>
  <c r="S545" i="25"/>
  <c r="S525" i="25"/>
  <c r="S543" i="25"/>
  <c r="S523" i="25"/>
  <c r="S541" i="25"/>
  <c r="S521" i="25"/>
  <c r="S539" i="25"/>
  <c r="S519" i="25"/>
  <c r="S537" i="25"/>
  <c r="S517" i="25"/>
  <c r="W525" i="25"/>
  <c r="X525" i="25" s="1"/>
  <c r="S555" i="25"/>
  <c r="S535" i="25"/>
  <c r="T554" i="25"/>
  <c r="U554" i="25"/>
  <c r="U534" i="25"/>
  <c r="T534" i="25"/>
  <c r="T550" i="25"/>
  <c r="U550" i="25"/>
  <c r="T530" i="25"/>
  <c r="U530" i="25"/>
  <c r="T546" i="25"/>
  <c r="U546" i="25"/>
  <c r="U526" i="25"/>
  <c r="T526" i="25"/>
  <c r="T542" i="25"/>
  <c r="U542" i="25"/>
  <c r="U522" i="25"/>
  <c r="T522" i="25"/>
  <c r="T538" i="25"/>
  <c r="U538" i="25"/>
  <c r="T518" i="25"/>
  <c r="U518" i="25"/>
  <c r="W518" i="25" s="1"/>
  <c r="X518" i="25" s="1"/>
  <c r="S553" i="25"/>
  <c r="S533" i="25"/>
  <c r="T552" i="25"/>
  <c r="U552" i="25"/>
  <c r="T532" i="25"/>
  <c r="U532" i="25"/>
  <c r="T548" i="25"/>
  <c r="U548" i="25"/>
  <c r="T528" i="25"/>
  <c r="U528" i="25"/>
  <c r="T544" i="25"/>
  <c r="U544" i="25"/>
  <c r="T524" i="25"/>
  <c r="U524" i="25"/>
  <c r="W524" i="25" s="1"/>
  <c r="X524" i="25" s="1"/>
  <c r="T540" i="25"/>
  <c r="U540" i="25"/>
  <c r="T520" i="25"/>
  <c r="U520" i="25"/>
  <c r="W520" i="25" s="1"/>
  <c r="X520" i="25" s="1"/>
  <c r="T536" i="25"/>
  <c r="U536" i="25"/>
  <c r="T516" i="25"/>
  <c r="U516" i="25"/>
  <c r="S554" i="25"/>
  <c r="S534" i="25"/>
  <c r="S552" i="25"/>
  <c r="S532" i="25"/>
  <c r="S550" i="25"/>
  <c r="S530" i="25"/>
  <c r="S548" i="25"/>
  <c r="S528" i="25"/>
  <c r="S546" i="25"/>
  <c r="S526" i="25"/>
  <c r="S544" i="25"/>
  <c r="S524" i="25"/>
  <c r="S542" i="25"/>
  <c r="S522" i="25"/>
  <c r="S540" i="25"/>
  <c r="S520" i="25"/>
  <c r="S538" i="25"/>
  <c r="S518" i="25"/>
  <c r="S536" i="25"/>
  <c r="S516" i="25"/>
  <c r="G527" i="25"/>
  <c r="H527" i="25" s="1"/>
  <c r="I527" i="25" s="1"/>
  <c r="B529" i="25"/>
  <c r="K530" i="25"/>
  <c r="E528" i="25"/>
  <c r="F528" i="25"/>
  <c r="C528" i="25"/>
  <c r="D528" i="25"/>
  <c r="V526" i="25"/>
  <c r="W526" i="25" s="1"/>
  <c r="X526" i="25" s="1"/>
  <c r="R429" i="25"/>
  <c r="O429" i="25"/>
  <c r="K429" i="25"/>
  <c r="B429" i="25" s="1"/>
  <c r="P429" i="25"/>
  <c r="Q429" i="25" s="1"/>
  <c r="N392" i="25"/>
  <c r="L391" i="25"/>
  <c r="F308" i="25"/>
  <c r="C308" i="25"/>
  <c r="D308" i="25"/>
  <c r="E308" i="25"/>
  <c r="F428" i="25"/>
  <c r="C428" i="25"/>
  <c r="D428" i="25"/>
  <c r="E428" i="25"/>
  <c r="N431" i="25"/>
  <c r="L430" i="25"/>
  <c r="G427" i="25"/>
  <c r="H427" i="25" s="1"/>
  <c r="I427" i="25" s="1"/>
  <c r="K501" i="25"/>
  <c r="B501" i="25" s="1"/>
  <c r="P501" i="25"/>
  <c r="Q501" i="25" s="1"/>
  <c r="R501" i="25"/>
  <c r="O501" i="25"/>
  <c r="R309" i="25"/>
  <c r="O309" i="25"/>
  <c r="K309" i="25"/>
  <c r="B309" i="25" s="1"/>
  <c r="P309" i="25"/>
  <c r="Q309" i="25" s="1"/>
  <c r="D500" i="25"/>
  <c r="F500" i="25"/>
  <c r="C500" i="25"/>
  <c r="E500" i="25"/>
  <c r="F389" i="25"/>
  <c r="C389" i="25"/>
  <c r="D389" i="25"/>
  <c r="E389" i="25"/>
  <c r="L502" i="25"/>
  <c r="N503" i="25"/>
  <c r="N311" i="25"/>
  <c r="L310" i="25"/>
  <c r="G388" i="25"/>
  <c r="H388" i="25" s="1"/>
  <c r="I388" i="25" s="1"/>
  <c r="G307" i="25"/>
  <c r="H307" i="25" s="1"/>
  <c r="I307" i="25" s="1"/>
  <c r="R390" i="25"/>
  <c r="O390" i="25"/>
  <c r="K390" i="25"/>
  <c r="B390" i="25" s="1"/>
  <c r="P390" i="25"/>
  <c r="Q390" i="25" s="1"/>
  <c r="G499" i="25"/>
  <c r="H499" i="25" s="1"/>
  <c r="I499" i="25" s="1"/>
  <c r="F15" i="24"/>
  <c r="F16" i="24"/>
  <c r="F17" i="24"/>
  <c r="F18" i="24"/>
  <c r="F19" i="24"/>
  <c r="F20" i="24"/>
  <c r="F21" i="24"/>
  <c r="F23" i="24"/>
  <c r="F24" i="24"/>
  <c r="F25" i="24"/>
  <c r="L5" i="25"/>
  <c r="N6" i="25"/>
  <c r="L6" i="25" s="1"/>
  <c r="B530" i="25" l="1"/>
  <c r="K531" i="25"/>
  <c r="C529" i="25"/>
  <c r="D529" i="25"/>
  <c r="E529" i="25"/>
  <c r="F529" i="25"/>
  <c r="G528" i="25"/>
  <c r="H528" i="25" s="1"/>
  <c r="I528" i="25" s="1"/>
  <c r="V527" i="25"/>
  <c r="D390" i="25"/>
  <c r="E390" i="25"/>
  <c r="F390" i="25"/>
  <c r="C390" i="25"/>
  <c r="K310" i="25"/>
  <c r="B310" i="25" s="1"/>
  <c r="P310" i="25"/>
  <c r="Q310" i="25" s="1"/>
  <c r="R310" i="25"/>
  <c r="O310" i="25"/>
  <c r="N312" i="25"/>
  <c r="L311" i="25"/>
  <c r="G500" i="25"/>
  <c r="H500" i="25" s="1"/>
  <c r="I500" i="25" s="1"/>
  <c r="D309" i="25"/>
  <c r="E309" i="25"/>
  <c r="F309" i="25"/>
  <c r="C309" i="25"/>
  <c r="F501" i="25"/>
  <c r="E501" i="25"/>
  <c r="C501" i="25"/>
  <c r="D501" i="25"/>
  <c r="G428" i="25"/>
  <c r="H428" i="25" s="1"/>
  <c r="I428" i="25" s="1"/>
  <c r="K391" i="25"/>
  <c r="B391" i="25" s="1"/>
  <c r="P391" i="25"/>
  <c r="Q391" i="25" s="1"/>
  <c r="R391" i="25"/>
  <c r="O391" i="25"/>
  <c r="N504" i="25"/>
  <c r="L503" i="25"/>
  <c r="G389" i="25"/>
  <c r="H389" i="25" s="1"/>
  <c r="I389" i="25" s="1"/>
  <c r="K430" i="25"/>
  <c r="B430" i="25" s="1"/>
  <c r="P430" i="25"/>
  <c r="Q430" i="25" s="1"/>
  <c r="R430" i="25"/>
  <c r="O430" i="25"/>
  <c r="G308" i="25"/>
  <c r="H308" i="25" s="1"/>
  <c r="I308" i="25" s="1"/>
  <c r="N393" i="25"/>
  <c r="L392" i="25"/>
  <c r="D429" i="25"/>
  <c r="E429" i="25"/>
  <c r="F429" i="25"/>
  <c r="C429" i="25"/>
  <c r="R502" i="25"/>
  <c r="K502" i="25"/>
  <c r="B502" i="25" s="1"/>
  <c r="O502" i="25"/>
  <c r="P502" i="25"/>
  <c r="Q502" i="25" s="1"/>
  <c r="N432" i="25"/>
  <c r="L431" i="25"/>
  <c r="P5" i="24"/>
  <c r="P4" i="24"/>
  <c r="P8" i="24"/>
  <c r="P6" i="24"/>
  <c r="P3" i="24"/>
  <c r="P7" i="24"/>
  <c r="P6" i="25"/>
  <c r="O6" i="25"/>
  <c r="N7" i="25"/>
  <c r="N8" i="25" s="1"/>
  <c r="N9" i="25" s="1"/>
  <c r="P5" i="25"/>
  <c r="O5" i="25"/>
  <c r="K6" i="25"/>
  <c r="B531" i="25" l="1"/>
  <c r="K532" i="25"/>
  <c r="E530" i="25"/>
  <c r="F530" i="25"/>
  <c r="C530" i="25"/>
  <c r="D530" i="25"/>
  <c r="G529" i="25"/>
  <c r="H529" i="25" s="1"/>
  <c r="I529" i="25" s="1"/>
  <c r="W527" i="25"/>
  <c r="X527" i="25" s="1"/>
  <c r="V528" i="25"/>
  <c r="W528" i="25" s="1"/>
  <c r="X528" i="25" s="1"/>
  <c r="G429" i="25"/>
  <c r="H429" i="25" s="1"/>
  <c r="I429" i="25" s="1"/>
  <c r="G309" i="25"/>
  <c r="H309" i="25" s="1"/>
  <c r="I309" i="25" s="1"/>
  <c r="G501" i="25"/>
  <c r="H501" i="25" s="1"/>
  <c r="I501" i="25" s="1"/>
  <c r="R311" i="25"/>
  <c r="O311" i="25"/>
  <c r="K311" i="25"/>
  <c r="B311" i="25" s="1"/>
  <c r="P311" i="25"/>
  <c r="Q311" i="25" s="1"/>
  <c r="R431" i="25"/>
  <c r="O431" i="25"/>
  <c r="K431" i="25"/>
  <c r="B431" i="25" s="1"/>
  <c r="P431" i="25"/>
  <c r="Q431" i="25" s="1"/>
  <c r="D502" i="25"/>
  <c r="E502" i="25"/>
  <c r="F502" i="25"/>
  <c r="C502" i="25"/>
  <c r="R392" i="25"/>
  <c r="O392" i="25"/>
  <c r="K392" i="25"/>
  <c r="B392" i="25" s="1"/>
  <c r="P392" i="25"/>
  <c r="Q392" i="25" s="1"/>
  <c r="N313" i="25"/>
  <c r="L312" i="25"/>
  <c r="F310" i="25"/>
  <c r="C310" i="25"/>
  <c r="D310" i="25"/>
  <c r="E310" i="25"/>
  <c r="N433" i="25"/>
  <c r="L432" i="25"/>
  <c r="N394" i="25"/>
  <c r="L393" i="25"/>
  <c r="K503" i="25"/>
  <c r="B503" i="25" s="1"/>
  <c r="P503" i="25"/>
  <c r="Q503" i="25" s="1"/>
  <c r="R503" i="25"/>
  <c r="O503" i="25"/>
  <c r="F430" i="25"/>
  <c r="C430" i="25"/>
  <c r="D430" i="25"/>
  <c r="E430" i="25"/>
  <c r="L504" i="25"/>
  <c r="N505" i="25"/>
  <c r="F391" i="25"/>
  <c r="C391" i="25"/>
  <c r="D391" i="25"/>
  <c r="E391" i="25"/>
  <c r="G390" i="25"/>
  <c r="H390" i="25" s="1"/>
  <c r="I390" i="25" s="1"/>
  <c r="P9" i="24"/>
  <c r="Q9" i="24"/>
  <c r="L7" i="25"/>
  <c r="L8" i="25"/>
  <c r="N10" i="25"/>
  <c r="L9" i="25"/>
  <c r="G530" i="25" l="1"/>
  <c r="H530" i="25" s="1"/>
  <c r="I530" i="25" s="1"/>
  <c r="B532" i="25"/>
  <c r="K533" i="25"/>
  <c r="E531" i="25"/>
  <c r="F531" i="25"/>
  <c r="C531" i="25"/>
  <c r="D531" i="25"/>
  <c r="V529" i="25"/>
  <c r="W529" i="25" s="1"/>
  <c r="X529" i="25" s="1"/>
  <c r="G310" i="25"/>
  <c r="H310" i="25" s="1"/>
  <c r="I310" i="25" s="1"/>
  <c r="K432" i="25"/>
  <c r="B432" i="25" s="1"/>
  <c r="P432" i="25"/>
  <c r="Q432" i="25" s="1"/>
  <c r="R432" i="25"/>
  <c r="O432" i="25"/>
  <c r="K312" i="25"/>
  <c r="B312" i="25" s="1"/>
  <c r="P312" i="25"/>
  <c r="Q312" i="25" s="1"/>
  <c r="R312" i="25"/>
  <c r="O312" i="25"/>
  <c r="F503" i="25"/>
  <c r="D503" i="25"/>
  <c r="E503" i="25"/>
  <c r="C503" i="25"/>
  <c r="N434" i="25"/>
  <c r="L433" i="25"/>
  <c r="N314" i="25"/>
  <c r="L313" i="25"/>
  <c r="G430" i="25"/>
  <c r="H430" i="25" s="1"/>
  <c r="I430" i="25" s="1"/>
  <c r="K393" i="25"/>
  <c r="B393" i="25" s="1"/>
  <c r="P393" i="25"/>
  <c r="Q393" i="25" s="1"/>
  <c r="R393" i="25"/>
  <c r="O393" i="25"/>
  <c r="D392" i="25"/>
  <c r="E392" i="25"/>
  <c r="F392" i="25"/>
  <c r="C392" i="25"/>
  <c r="G391" i="25"/>
  <c r="H391" i="25" s="1"/>
  <c r="I391" i="25" s="1"/>
  <c r="N506" i="25"/>
  <c r="L505" i="25"/>
  <c r="R504" i="25"/>
  <c r="P504" i="25"/>
  <c r="Q504" i="25" s="1"/>
  <c r="K504" i="25"/>
  <c r="B504" i="25" s="1"/>
  <c r="O504" i="25"/>
  <c r="N395" i="25"/>
  <c r="L394" i="25"/>
  <c r="G502" i="25"/>
  <c r="H502" i="25" s="1"/>
  <c r="I502" i="25" s="1"/>
  <c r="D431" i="25"/>
  <c r="E431" i="25"/>
  <c r="F431" i="25"/>
  <c r="C431" i="25"/>
  <c r="D311" i="25"/>
  <c r="E311" i="25"/>
  <c r="F311" i="25"/>
  <c r="C311" i="25"/>
  <c r="O7" i="25"/>
  <c r="K7" i="25"/>
  <c r="K8" i="25" s="1"/>
  <c r="K9" i="25" s="1"/>
  <c r="P7" i="25"/>
  <c r="P9" i="25"/>
  <c r="O9" i="25"/>
  <c r="P8" i="25"/>
  <c r="O8" i="25"/>
  <c r="N11" i="25"/>
  <c r="L10" i="25"/>
  <c r="B533" i="25" l="1"/>
  <c r="K534" i="25"/>
  <c r="C532" i="25"/>
  <c r="D532" i="25"/>
  <c r="E532" i="25"/>
  <c r="F532" i="25"/>
  <c r="G531" i="25"/>
  <c r="H531" i="25" s="1"/>
  <c r="I531" i="25" s="1"/>
  <c r="V530" i="25"/>
  <c r="W530" i="25" s="1"/>
  <c r="X530" i="25" s="1"/>
  <c r="K505" i="25"/>
  <c r="B505" i="25" s="1"/>
  <c r="P505" i="25"/>
  <c r="Q505" i="25" s="1"/>
  <c r="O505" i="25"/>
  <c r="R505" i="25"/>
  <c r="G392" i="25"/>
  <c r="H392" i="25" s="1"/>
  <c r="I392" i="25" s="1"/>
  <c r="F393" i="25"/>
  <c r="C393" i="25"/>
  <c r="D393" i="25"/>
  <c r="E393" i="25"/>
  <c r="N315" i="25"/>
  <c r="L314" i="25"/>
  <c r="G311" i="25"/>
  <c r="H311" i="25" s="1"/>
  <c r="I311" i="25" s="1"/>
  <c r="R394" i="25"/>
  <c r="O394" i="25"/>
  <c r="K394" i="25"/>
  <c r="B394" i="25" s="1"/>
  <c r="P394" i="25"/>
  <c r="Q394" i="25" s="1"/>
  <c r="N507" i="25"/>
  <c r="L506" i="25"/>
  <c r="R433" i="25"/>
  <c r="O433" i="25"/>
  <c r="K433" i="25"/>
  <c r="B433" i="25" s="1"/>
  <c r="P433" i="25"/>
  <c r="Q433" i="25" s="1"/>
  <c r="F312" i="25"/>
  <c r="C312" i="25"/>
  <c r="D312" i="25"/>
  <c r="E312" i="25"/>
  <c r="N396" i="25"/>
  <c r="L395" i="25"/>
  <c r="N435" i="25"/>
  <c r="L434" i="25"/>
  <c r="G503" i="25"/>
  <c r="H503" i="25" s="1"/>
  <c r="I503" i="25" s="1"/>
  <c r="G431" i="25"/>
  <c r="H431" i="25" s="1"/>
  <c r="I431" i="25" s="1"/>
  <c r="D504" i="25"/>
  <c r="C504" i="25"/>
  <c r="E504" i="25"/>
  <c r="F504" i="25"/>
  <c r="R313" i="25"/>
  <c r="O313" i="25"/>
  <c r="K313" i="25"/>
  <c r="B313" i="25" s="1"/>
  <c r="P313" i="25"/>
  <c r="Q313" i="25" s="1"/>
  <c r="F432" i="25"/>
  <c r="C432" i="25"/>
  <c r="D432" i="25"/>
  <c r="E432" i="25"/>
  <c r="P10" i="25"/>
  <c r="O10" i="25"/>
  <c r="K10" i="25"/>
  <c r="N12" i="25"/>
  <c r="L11" i="25"/>
  <c r="G532" i="25" l="1"/>
  <c r="H532" i="25" s="1"/>
  <c r="I532" i="25" s="1"/>
  <c r="B534" i="25"/>
  <c r="K535" i="25"/>
  <c r="C533" i="25"/>
  <c r="D533" i="25"/>
  <c r="E533" i="25"/>
  <c r="F533" i="25"/>
  <c r="V531" i="25"/>
  <c r="G432" i="25"/>
  <c r="H432" i="25" s="1"/>
  <c r="I432" i="25" s="1"/>
  <c r="N397" i="25"/>
  <c r="L396" i="25"/>
  <c r="R506" i="25"/>
  <c r="O506" i="25"/>
  <c r="P506" i="25"/>
  <c r="Q506" i="25" s="1"/>
  <c r="K506" i="25"/>
  <c r="B506" i="25" s="1"/>
  <c r="K314" i="25"/>
  <c r="B314" i="25" s="1"/>
  <c r="P314" i="25"/>
  <c r="Q314" i="25" s="1"/>
  <c r="R314" i="25"/>
  <c r="O314" i="25"/>
  <c r="G393" i="25"/>
  <c r="H393" i="25" s="1"/>
  <c r="I393" i="25" s="1"/>
  <c r="N508" i="25"/>
  <c r="L507" i="25"/>
  <c r="D394" i="25"/>
  <c r="E394" i="25"/>
  <c r="F394" i="25"/>
  <c r="C394" i="25"/>
  <c r="N316" i="25"/>
  <c r="L315" i="25"/>
  <c r="K434" i="25"/>
  <c r="B434" i="25" s="1"/>
  <c r="P434" i="25"/>
  <c r="Q434" i="25" s="1"/>
  <c r="R434" i="25"/>
  <c r="O434" i="25"/>
  <c r="D313" i="25"/>
  <c r="E313" i="25"/>
  <c r="F313" i="25"/>
  <c r="C313" i="25"/>
  <c r="G504" i="25"/>
  <c r="H504" i="25" s="1"/>
  <c r="I504" i="25" s="1"/>
  <c r="N436" i="25"/>
  <c r="L435" i="25"/>
  <c r="K395" i="25"/>
  <c r="B395" i="25" s="1"/>
  <c r="P395" i="25"/>
  <c r="Q395" i="25" s="1"/>
  <c r="R395" i="25"/>
  <c r="O395" i="25"/>
  <c r="G312" i="25"/>
  <c r="H312" i="25" s="1"/>
  <c r="I312" i="25" s="1"/>
  <c r="D433" i="25"/>
  <c r="E433" i="25"/>
  <c r="F433" i="25"/>
  <c r="C433" i="25"/>
  <c r="F505" i="25"/>
  <c r="C505" i="25"/>
  <c r="D505" i="25"/>
  <c r="E505" i="25"/>
  <c r="P11" i="25"/>
  <c r="O11" i="25"/>
  <c r="N13" i="25"/>
  <c r="L12" i="25"/>
  <c r="K11" i="25"/>
  <c r="G533" i="25" l="1"/>
  <c r="H533" i="25" s="1"/>
  <c r="I533" i="25" s="1"/>
  <c r="B535" i="25"/>
  <c r="K536" i="25"/>
  <c r="D534" i="25"/>
  <c r="E534" i="25"/>
  <c r="F534" i="25"/>
  <c r="C534" i="25"/>
  <c r="V532" i="25"/>
  <c r="W532" i="25" s="1"/>
  <c r="X532" i="25" s="1"/>
  <c r="W531" i="25"/>
  <c r="X531" i="25" s="1"/>
  <c r="G313" i="25"/>
  <c r="H313" i="25" s="1"/>
  <c r="I313" i="25" s="1"/>
  <c r="G394" i="25"/>
  <c r="H394" i="25" s="1"/>
  <c r="I394" i="25" s="1"/>
  <c r="G505" i="25"/>
  <c r="H505" i="25" s="1"/>
  <c r="I505" i="25" s="1"/>
  <c r="R315" i="25"/>
  <c r="O315" i="25"/>
  <c r="K315" i="25"/>
  <c r="B315" i="25" s="1"/>
  <c r="P315" i="25"/>
  <c r="Q315" i="25" s="1"/>
  <c r="L508" i="25"/>
  <c r="N509" i="25"/>
  <c r="F395" i="25"/>
  <c r="C395" i="25"/>
  <c r="D395" i="25"/>
  <c r="E395" i="25"/>
  <c r="G433" i="25"/>
  <c r="H433" i="25" s="1"/>
  <c r="I433" i="25" s="1"/>
  <c r="R435" i="25"/>
  <c r="O435" i="25"/>
  <c r="K435" i="25"/>
  <c r="B435" i="25" s="1"/>
  <c r="P435" i="25"/>
  <c r="Q435" i="25" s="1"/>
  <c r="N317" i="25"/>
  <c r="L316" i="25"/>
  <c r="R396" i="25"/>
  <c r="O396" i="25"/>
  <c r="K396" i="25"/>
  <c r="B396" i="25" s="1"/>
  <c r="P396" i="25"/>
  <c r="Q396" i="25" s="1"/>
  <c r="N437" i="25"/>
  <c r="L436" i="25"/>
  <c r="F434" i="25"/>
  <c r="C434" i="25"/>
  <c r="D434" i="25"/>
  <c r="E434" i="25"/>
  <c r="D506" i="25"/>
  <c r="C506" i="25"/>
  <c r="E506" i="25"/>
  <c r="F506" i="25"/>
  <c r="N398" i="25"/>
  <c r="L397" i="25"/>
  <c r="K507" i="25"/>
  <c r="B507" i="25" s="1"/>
  <c r="P507" i="25"/>
  <c r="Q507" i="25" s="1"/>
  <c r="O507" i="25"/>
  <c r="R507" i="25"/>
  <c r="F314" i="25"/>
  <c r="C314" i="25"/>
  <c r="D314" i="25"/>
  <c r="E314" i="25"/>
  <c r="P12" i="25"/>
  <c r="O12" i="25"/>
  <c r="K12" i="25"/>
  <c r="N14" i="25"/>
  <c r="L13" i="25"/>
  <c r="G534" i="25" l="1"/>
  <c r="H534" i="25" s="1"/>
  <c r="I534" i="25" s="1"/>
  <c r="B536" i="25"/>
  <c r="V536" i="25" s="1"/>
  <c r="W536" i="25" s="1"/>
  <c r="X536" i="25" s="1"/>
  <c r="K537" i="25"/>
  <c r="D535" i="25"/>
  <c r="E535" i="25"/>
  <c r="F535" i="25"/>
  <c r="C535" i="25"/>
  <c r="V533" i="25"/>
  <c r="G434" i="25"/>
  <c r="H434" i="25" s="1"/>
  <c r="I434" i="25" s="1"/>
  <c r="G314" i="25"/>
  <c r="H314" i="25" s="1"/>
  <c r="I314" i="25" s="1"/>
  <c r="N399" i="25"/>
  <c r="L398" i="25"/>
  <c r="D435" i="25"/>
  <c r="E435" i="25"/>
  <c r="F435" i="25"/>
  <c r="C435" i="25"/>
  <c r="G506" i="25"/>
  <c r="H506" i="25" s="1"/>
  <c r="I506" i="25" s="1"/>
  <c r="F507" i="25"/>
  <c r="C507" i="25"/>
  <c r="D507" i="25"/>
  <c r="E507" i="25"/>
  <c r="K436" i="25"/>
  <c r="B436" i="25" s="1"/>
  <c r="P436" i="25"/>
  <c r="Q436" i="25" s="1"/>
  <c r="R436" i="25"/>
  <c r="O436" i="25"/>
  <c r="K316" i="25"/>
  <c r="B316" i="25" s="1"/>
  <c r="P316" i="25"/>
  <c r="Q316" i="25" s="1"/>
  <c r="O316" i="25"/>
  <c r="R316" i="25"/>
  <c r="N510" i="25"/>
  <c r="L509" i="25"/>
  <c r="K397" i="25"/>
  <c r="B397" i="25" s="1"/>
  <c r="P397" i="25"/>
  <c r="Q397" i="25" s="1"/>
  <c r="R397" i="25"/>
  <c r="O397" i="25"/>
  <c r="N438" i="25"/>
  <c r="L437" i="25"/>
  <c r="D396" i="25"/>
  <c r="E396" i="25"/>
  <c r="F396" i="25"/>
  <c r="C396" i="25"/>
  <c r="L317" i="25"/>
  <c r="N318" i="25"/>
  <c r="G395" i="25"/>
  <c r="H395" i="25" s="1"/>
  <c r="I395" i="25" s="1"/>
  <c r="R508" i="25"/>
  <c r="O508" i="25"/>
  <c r="P508" i="25"/>
  <c r="Q508" i="25" s="1"/>
  <c r="K508" i="25"/>
  <c r="B508" i="25" s="1"/>
  <c r="D315" i="25"/>
  <c r="E315" i="25"/>
  <c r="F315" i="25"/>
  <c r="C315" i="25"/>
  <c r="P13" i="25"/>
  <c r="O13" i="25"/>
  <c r="N15" i="25"/>
  <c r="L14" i="25"/>
  <c r="K13" i="25"/>
  <c r="B537" i="25" l="1"/>
  <c r="V537" i="25" s="1"/>
  <c r="K538" i="25"/>
  <c r="E536" i="25"/>
  <c r="C536" i="25"/>
  <c r="D536" i="25"/>
  <c r="F536" i="25"/>
  <c r="G535" i="25"/>
  <c r="H535" i="25" s="1"/>
  <c r="I535" i="25" s="1"/>
  <c r="V534" i="25"/>
  <c r="W534" i="25" s="1"/>
  <c r="X534" i="25" s="1"/>
  <c r="V535" i="25"/>
  <c r="W533" i="25"/>
  <c r="X533" i="25" s="1"/>
  <c r="D508" i="25"/>
  <c r="F508" i="25"/>
  <c r="C508" i="25"/>
  <c r="E508" i="25"/>
  <c r="R317" i="25"/>
  <c r="O317" i="25"/>
  <c r="P317" i="25"/>
  <c r="Q317" i="25" s="1"/>
  <c r="K317" i="25"/>
  <c r="B317" i="25" s="1"/>
  <c r="G507" i="25"/>
  <c r="H507" i="25" s="1"/>
  <c r="I507" i="25" s="1"/>
  <c r="R398" i="25"/>
  <c r="O398" i="25"/>
  <c r="K398" i="25"/>
  <c r="B398" i="25" s="1"/>
  <c r="P398" i="25"/>
  <c r="Q398" i="25" s="1"/>
  <c r="G315" i="25"/>
  <c r="H315" i="25" s="1"/>
  <c r="I315" i="25" s="1"/>
  <c r="G396" i="25"/>
  <c r="H396" i="25" s="1"/>
  <c r="I396" i="25" s="1"/>
  <c r="K509" i="25"/>
  <c r="B509" i="25" s="1"/>
  <c r="P509" i="25"/>
  <c r="Q509" i="25" s="1"/>
  <c r="R509" i="25"/>
  <c r="O509" i="25"/>
  <c r="F316" i="25"/>
  <c r="C316" i="25"/>
  <c r="D316" i="25"/>
  <c r="E316" i="25"/>
  <c r="F436" i="25"/>
  <c r="C436" i="25"/>
  <c r="D436" i="25"/>
  <c r="E436" i="25"/>
  <c r="G435" i="25"/>
  <c r="H435" i="25" s="1"/>
  <c r="I435" i="25" s="1"/>
  <c r="N400" i="25"/>
  <c r="L399" i="25"/>
  <c r="R437" i="25"/>
  <c r="O437" i="25"/>
  <c r="K437" i="25"/>
  <c r="B437" i="25" s="1"/>
  <c r="P437" i="25"/>
  <c r="Q437" i="25" s="1"/>
  <c r="L510" i="25"/>
  <c r="N511" i="25"/>
  <c r="N319" i="25"/>
  <c r="L318" i="25"/>
  <c r="N439" i="25"/>
  <c r="N440" i="25" s="1"/>
  <c r="L438" i="25"/>
  <c r="F397" i="25"/>
  <c r="C397" i="25"/>
  <c r="D397" i="25"/>
  <c r="E397" i="25"/>
  <c r="P14" i="25"/>
  <c r="O14" i="25"/>
  <c r="K14" i="25"/>
  <c r="N16" i="25"/>
  <c r="L15" i="25"/>
  <c r="W535" i="25" l="1"/>
  <c r="X535" i="25" s="1"/>
  <c r="N441" i="25"/>
  <c r="L440" i="25"/>
  <c r="G536" i="25"/>
  <c r="H536" i="25" s="1"/>
  <c r="I536" i="25" s="1"/>
  <c r="B538" i="25"/>
  <c r="V538" i="25" s="1"/>
  <c r="K539" i="25"/>
  <c r="C537" i="25"/>
  <c r="E537" i="25"/>
  <c r="F537" i="25"/>
  <c r="D537" i="25"/>
  <c r="G436" i="25"/>
  <c r="H436" i="25" s="1"/>
  <c r="I436" i="25" s="1"/>
  <c r="G397" i="25"/>
  <c r="H397" i="25" s="1"/>
  <c r="I397" i="25" s="1"/>
  <c r="L439" i="25"/>
  <c r="R510" i="25"/>
  <c r="K510" i="25"/>
  <c r="B510" i="25" s="1"/>
  <c r="O510" i="25"/>
  <c r="P510" i="25"/>
  <c r="Q510" i="25" s="1"/>
  <c r="D437" i="25"/>
  <c r="E437" i="25"/>
  <c r="F437" i="25"/>
  <c r="C437" i="25"/>
  <c r="G316" i="25"/>
  <c r="H316" i="25" s="1"/>
  <c r="I316" i="25" s="1"/>
  <c r="F509" i="25"/>
  <c r="E509" i="25"/>
  <c r="C509" i="25"/>
  <c r="D509" i="25"/>
  <c r="K318" i="25"/>
  <c r="B318" i="25" s="1"/>
  <c r="P318" i="25"/>
  <c r="Q318" i="25" s="1"/>
  <c r="O318" i="25"/>
  <c r="R318" i="25"/>
  <c r="K399" i="25"/>
  <c r="B399" i="25" s="1"/>
  <c r="P399" i="25"/>
  <c r="Q399" i="25" s="1"/>
  <c r="R399" i="25"/>
  <c r="O399" i="25"/>
  <c r="N320" i="25"/>
  <c r="L319" i="25"/>
  <c r="N401" i="25"/>
  <c r="L400" i="25"/>
  <c r="D398" i="25"/>
  <c r="E398" i="25"/>
  <c r="F398" i="25"/>
  <c r="C398" i="25"/>
  <c r="D317" i="25"/>
  <c r="E317" i="25"/>
  <c r="C317" i="25"/>
  <c r="F317" i="25"/>
  <c r="K438" i="25"/>
  <c r="B438" i="25" s="1"/>
  <c r="P438" i="25"/>
  <c r="Q438" i="25" s="1"/>
  <c r="R438" i="25"/>
  <c r="O438" i="25"/>
  <c r="N512" i="25"/>
  <c r="L511" i="25"/>
  <c r="G508" i="25"/>
  <c r="H508" i="25" s="1"/>
  <c r="I508" i="25" s="1"/>
  <c r="P15" i="25"/>
  <c r="O15" i="25"/>
  <c r="N17" i="25"/>
  <c r="L16" i="25"/>
  <c r="K15" i="25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T318" i="25" s="1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T399" i="25" s="1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T510" i="25" s="1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5" i="13"/>
  <c r="H159" i="13"/>
  <c r="S378" i="25" s="1"/>
  <c r="H160" i="13"/>
  <c r="S379" i="25" s="1"/>
  <c r="H161" i="13"/>
  <c r="S380" i="25" s="1"/>
  <c r="H162" i="13"/>
  <c r="S381" i="25" s="1"/>
  <c r="H163" i="13"/>
  <c r="S382" i="25" s="1"/>
  <c r="H164" i="13"/>
  <c r="S383" i="25" s="1"/>
  <c r="H165" i="13"/>
  <c r="S384" i="25" s="1"/>
  <c r="H166" i="13"/>
  <c r="S385" i="25" s="1"/>
  <c r="H167" i="13"/>
  <c r="S386" i="25" s="1"/>
  <c r="H168" i="13"/>
  <c r="S387" i="25" s="1"/>
  <c r="H169" i="13"/>
  <c r="S388" i="25" s="1"/>
  <c r="H170" i="13"/>
  <c r="S389" i="25" s="1"/>
  <c r="H171" i="13"/>
  <c r="S390" i="25" s="1"/>
  <c r="H172" i="13"/>
  <c r="S391" i="25" s="1"/>
  <c r="H173" i="13"/>
  <c r="S392" i="25" s="1"/>
  <c r="H174" i="13"/>
  <c r="S393" i="25" s="1"/>
  <c r="H175" i="13"/>
  <c r="S394" i="25" s="1"/>
  <c r="H176" i="13"/>
  <c r="S395" i="25" s="1"/>
  <c r="H177" i="13"/>
  <c r="S396" i="25" s="1"/>
  <c r="H178" i="13"/>
  <c r="S397" i="25" s="1"/>
  <c r="H179" i="13"/>
  <c r="S398" i="25" s="1"/>
  <c r="H180" i="13"/>
  <c r="S399" i="25" s="1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S488" i="25" s="1"/>
  <c r="H274" i="13"/>
  <c r="S489" i="25" s="1"/>
  <c r="H275" i="13"/>
  <c r="S490" i="25" s="1"/>
  <c r="H276" i="13"/>
  <c r="S491" i="25" s="1"/>
  <c r="H277" i="13"/>
  <c r="S492" i="25" s="1"/>
  <c r="H278" i="13"/>
  <c r="S493" i="25" s="1"/>
  <c r="H279" i="13"/>
  <c r="S494" i="25" s="1"/>
  <c r="H280" i="13"/>
  <c r="S495" i="25" s="1"/>
  <c r="H281" i="13"/>
  <c r="S496" i="25" s="1"/>
  <c r="H282" i="13"/>
  <c r="S497" i="25" s="1"/>
  <c r="H283" i="13"/>
  <c r="S498" i="25" s="1"/>
  <c r="H284" i="13"/>
  <c r="S499" i="25" s="1"/>
  <c r="H285" i="13"/>
  <c r="S500" i="25" s="1"/>
  <c r="H286" i="13"/>
  <c r="S501" i="25" s="1"/>
  <c r="H287" i="13"/>
  <c r="S502" i="25" s="1"/>
  <c r="H288" i="13"/>
  <c r="S503" i="25" s="1"/>
  <c r="H289" i="13"/>
  <c r="S504" i="25" s="1"/>
  <c r="H290" i="13"/>
  <c r="S505" i="25" s="1"/>
  <c r="H291" i="13"/>
  <c r="S506" i="25" s="1"/>
  <c r="H292" i="13"/>
  <c r="S507" i="25" s="1"/>
  <c r="H293" i="13"/>
  <c r="S508" i="25" s="1"/>
  <c r="H294" i="13"/>
  <c r="S509" i="25" s="1"/>
  <c r="H295" i="13"/>
  <c r="S510" i="25" s="1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S297" i="25" s="1"/>
  <c r="H79" i="13"/>
  <c r="S298" i="25" s="1"/>
  <c r="H80" i="13"/>
  <c r="S299" i="25" s="1"/>
  <c r="H81" i="13"/>
  <c r="S300" i="25" s="1"/>
  <c r="H82" i="13"/>
  <c r="S301" i="25" s="1"/>
  <c r="H83" i="13"/>
  <c r="S302" i="25" s="1"/>
  <c r="H84" i="13"/>
  <c r="S303" i="25" s="1"/>
  <c r="H85" i="13"/>
  <c r="S304" i="25" s="1"/>
  <c r="H86" i="13"/>
  <c r="S305" i="25" s="1"/>
  <c r="H87" i="13"/>
  <c r="S306" i="25" s="1"/>
  <c r="H88" i="13"/>
  <c r="S307" i="25" s="1"/>
  <c r="H89" i="13"/>
  <c r="S308" i="25" s="1"/>
  <c r="H90" i="13"/>
  <c r="S309" i="25" s="1"/>
  <c r="H91" i="13"/>
  <c r="S310" i="25" s="1"/>
  <c r="H92" i="13"/>
  <c r="S311" i="25" s="1"/>
  <c r="H93" i="13"/>
  <c r="S312" i="25" s="1"/>
  <c r="H94" i="13"/>
  <c r="S313" i="25" s="1"/>
  <c r="H95" i="13"/>
  <c r="S314" i="25" s="1"/>
  <c r="H96" i="13"/>
  <c r="S315" i="25" s="1"/>
  <c r="H97" i="13"/>
  <c r="S316" i="25" s="1"/>
  <c r="H98" i="13"/>
  <c r="S317" i="25" s="1"/>
  <c r="H99" i="13"/>
  <c r="S318" i="25" s="1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5" i="13"/>
  <c r="O440" i="25" l="1"/>
  <c r="P440" i="25"/>
  <c r="Q440" i="25" s="1"/>
  <c r="R440" i="25"/>
  <c r="N442" i="25"/>
  <c r="L441" i="25"/>
  <c r="S436" i="25"/>
  <c r="S432" i="25"/>
  <c r="S428" i="25"/>
  <c r="S424" i="25"/>
  <c r="S420" i="25"/>
  <c r="S440" i="25"/>
  <c r="S416" i="25"/>
  <c r="U506" i="25"/>
  <c r="T506" i="25"/>
  <c r="T502" i="25"/>
  <c r="U502" i="25"/>
  <c r="T498" i="25"/>
  <c r="U498" i="25"/>
  <c r="U494" i="25"/>
  <c r="T494" i="25"/>
  <c r="U490" i="25"/>
  <c r="W490" i="25" s="1"/>
  <c r="X490" i="25" s="1"/>
  <c r="T490" i="25"/>
  <c r="T434" i="25"/>
  <c r="U434" i="25"/>
  <c r="U430" i="25"/>
  <c r="T430" i="25"/>
  <c r="T426" i="25"/>
  <c r="U426" i="25"/>
  <c r="T422" i="25"/>
  <c r="U422" i="25"/>
  <c r="T418" i="25"/>
  <c r="U418" i="25"/>
  <c r="T398" i="25"/>
  <c r="U398" i="25"/>
  <c r="T394" i="25"/>
  <c r="U394" i="25"/>
  <c r="U390" i="25"/>
  <c r="T390" i="25"/>
  <c r="T386" i="25"/>
  <c r="U386" i="25"/>
  <c r="T382" i="25"/>
  <c r="U382" i="25"/>
  <c r="T378" i="25"/>
  <c r="U378" i="25"/>
  <c r="U314" i="25"/>
  <c r="T314" i="25"/>
  <c r="T310" i="25"/>
  <c r="U310" i="25"/>
  <c r="T306" i="25"/>
  <c r="U306" i="25"/>
  <c r="T302" i="25"/>
  <c r="U302" i="25"/>
  <c r="T298" i="25"/>
  <c r="U298" i="25"/>
  <c r="T438" i="25"/>
  <c r="U318" i="25"/>
  <c r="U510" i="25"/>
  <c r="S435" i="25"/>
  <c r="S431" i="25"/>
  <c r="S427" i="25"/>
  <c r="S423" i="25"/>
  <c r="S419" i="25"/>
  <c r="U509" i="25"/>
  <c r="T509" i="25"/>
  <c r="T505" i="25"/>
  <c r="U505" i="25"/>
  <c r="T501" i="25"/>
  <c r="U501" i="25"/>
  <c r="T497" i="25"/>
  <c r="U497" i="25"/>
  <c r="T493" i="25"/>
  <c r="U493" i="25"/>
  <c r="W493" i="25" s="1"/>
  <c r="X493" i="25" s="1"/>
  <c r="T489" i="25"/>
  <c r="U489" i="25"/>
  <c r="W489" i="25" s="1"/>
  <c r="X489" i="25" s="1"/>
  <c r="T437" i="25"/>
  <c r="U437" i="25"/>
  <c r="T433" i="25"/>
  <c r="U433" i="25"/>
  <c r="T429" i="25"/>
  <c r="U429" i="25"/>
  <c r="T425" i="25"/>
  <c r="U425" i="25"/>
  <c r="T421" i="25"/>
  <c r="U421" i="25"/>
  <c r="T441" i="25"/>
  <c r="U441" i="25"/>
  <c r="U417" i="25"/>
  <c r="T417" i="25"/>
  <c r="T397" i="25"/>
  <c r="U397" i="25"/>
  <c r="T393" i="25"/>
  <c r="U393" i="25"/>
  <c r="T389" i="25"/>
  <c r="U389" i="25"/>
  <c r="T385" i="25"/>
  <c r="U385" i="25"/>
  <c r="T381" i="25"/>
  <c r="U381" i="25"/>
  <c r="T317" i="25"/>
  <c r="U317" i="25"/>
  <c r="T313" i="25"/>
  <c r="U313" i="25"/>
  <c r="T309" i="25"/>
  <c r="U309" i="25"/>
  <c r="T305" i="25"/>
  <c r="U305" i="25"/>
  <c r="T301" i="25"/>
  <c r="U301" i="25"/>
  <c r="U297" i="25"/>
  <c r="T297" i="25"/>
  <c r="S434" i="25"/>
  <c r="S430" i="25"/>
  <c r="S426" i="25"/>
  <c r="S422" i="25"/>
  <c r="S418" i="25"/>
  <c r="U508" i="25"/>
  <c r="T508" i="25"/>
  <c r="U504" i="25"/>
  <c r="T504" i="25"/>
  <c r="U500" i="25"/>
  <c r="T500" i="25"/>
  <c r="U496" i="25"/>
  <c r="W496" i="25" s="1"/>
  <c r="X496" i="25" s="1"/>
  <c r="T496" i="25"/>
  <c r="T492" i="25"/>
  <c r="U492" i="25"/>
  <c r="W492" i="25" s="1"/>
  <c r="X492" i="25" s="1"/>
  <c r="U488" i="25"/>
  <c r="W488" i="25" s="1"/>
  <c r="X488" i="25" s="1"/>
  <c r="T488" i="25"/>
  <c r="T436" i="25"/>
  <c r="U436" i="25"/>
  <c r="T432" i="25"/>
  <c r="U432" i="25"/>
  <c r="T428" i="25"/>
  <c r="U428" i="25"/>
  <c r="T424" i="25"/>
  <c r="U424" i="25"/>
  <c r="T420" i="25"/>
  <c r="U420" i="25"/>
  <c r="T440" i="25"/>
  <c r="U440" i="25"/>
  <c r="U416" i="25"/>
  <c r="T416" i="25"/>
  <c r="U396" i="25"/>
  <c r="T396" i="25"/>
  <c r="T392" i="25"/>
  <c r="U392" i="25"/>
  <c r="T388" i="25"/>
  <c r="U388" i="25"/>
  <c r="T384" i="25"/>
  <c r="U384" i="25"/>
  <c r="U380" i="25"/>
  <c r="T380" i="25"/>
  <c r="U316" i="25"/>
  <c r="T316" i="25"/>
  <c r="T312" i="25"/>
  <c r="U312" i="25"/>
  <c r="T308" i="25"/>
  <c r="U308" i="25"/>
  <c r="T304" i="25"/>
  <c r="U304" i="25"/>
  <c r="T300" i="25"/>
  <c r="U300" i="25"/>
  <c r="U399" i="25"/>
  <c r="S437" i="25"/>
  <c r="S433" i="25"/>
  <c r="S429" i="25"/>
  <c r="S425" i="25"/>
  <c r="S421" i="25"/>
  <c r="S441" i="25"/>
  <c r="S417" i="25"/>
  <c r="T507" i="25"/>
  <c r="U507" i="25"/>
  <c r="U503" i="25"/>
  <c r="T503" i="25"/>
  <c r="T499" i="25"/>
  <c r="U499" i="25"/>
  <c r="T495" i="25"/>
  <c r="U495" i="25"/>
  <c r="W495" i="25" s="1"/>
  <c r="X495" i="25" s="1"/>
  <c r="T491" i="25"/>
  <c r="U491" i="25"/>
  <c r="T435" i="25"/>
  <c r="U435" i="25"/>
  <c r="T431" i="25"/>
  <c r="U431" i="25"/>
  <c r="U427" i="25"/>
  <c r="T427" i="25"/>
  <c r="T423" i="25"/>
  <c r="U423" i="25"/>
  <c r="T419" i="25"/>
  <c r="U419" i="25"/>
  <c r="U395" i="25"/>
  <c r="T395" i="25"/>
  <c r="T391" i="25"/>
  <c r="U391" i="25"/>
  <c r="T387" i="25"/>
  <c r="U387" i="25"/>
  <c r="T383" i="25"/>
  <c r="U383" i="25"/>
  <c r="U379" i="25"/>
  <c r="T379" i="25"/>
  <c r="T315" i="25"/>
  <c r="U315" i="25"/>
  <c r="T311" i="25"/>
  <c r="U311" i="25"/>
  <c r="U307" i="25"/>
  <c r="T307" i="25"/>
  <c r="T303" i="25"/>
  <c r="U303" i="25"/>
  <c r="T299" i="25"/>
  <c r="U299" i="25"/>
  <c r="S438" i="25"/>
  <c r="U438" i="25"/>
  <c r="D538" i="25"/>
  <c r="F538" i="25"/>
  <c r="C538" i="25"/>
  <c r="E538" i="25"/>
  <c r="G537" i="25"/>
  <c r="H537" i="25" s="1"/>
  <c r="I537" i="25" s="1"/>
  <c r="W537" i="25" s="1"/>
  <c r="X537" i="25" s="1"/>
  <c r="B539" i="25"/>
  <c r="V539" i="25" s="1"/>
  <c r="K540" i="25"/>
  <c r="G398" i="25"/>
  <c r="H398" i="25" s="1"/>
  <c r="I398" i="25" s="1"/>
  <c r="N321" i="25"/>
  <c r="L320" i="25"/>
  <c r="F318" i="25"/>
  <c r="C318" i="25"/>
  <c r="E318" i="25"/>
  <c r="D318" i="25"/>
  <c r="D510" i="25"/>
  <c r="E510" i="25"/>
  <c r="F510" i="25"/>
  <c r="C510" i="25"/>
  <c r="K511" i="25"/>
  <c r="B511" i="25" s="1"/>
  <c r="P511" i="25"/>
  <c r="Q511" i="25" s="1"/>
  <c r="T511" i="25"/>
  <c r="R511" i="25"/>
  <c r="S511" i="25"/>
  <c r="O511" i="25"/>
  <c r="U511" i="25"/>
  <c r="L512" i="25"/>
  <c r="N513" i="25"/>
  <c r="R400" i="25"/>
  <c r="O400" i="25"/>
  <c r="S400" i="25"/>
  <c r="K400" i="25"/>
  <c r="B400" i="25" s="1"/>
  <c r="P400" i="25"/>
  <c r="Q400" i="25" s="1"/>
  <c r="T400" i="25"/>
  <c r="U400" i="25"/>
  <c r="G437" i="25"/>
  <c r="H437" i="25" s="1"/>
  <c r="I437" i="25" s="1"/>
  <c r="G317" i="25"/>
  <c r="H317" i="25" s="1"/>
  <c r="I317" i="25" s="1"/>
  <c r="N402" i="25"/>
  <c r="L401" i="25"/>
  <c r="F399" i="25"/>
  <c r="C399" i="25"/>
  <c r="D399" i="25"/>
  <c r="E399" i="25"/>
  <c r="F438" i="25"/>
  <c r="C438" i="25"/>
  <c r="D438" i="25"/>
  <c r="E438" i="25"/>
  <c r="R319" i="25"/>
  <c r="O319" i="25"/>
  <c r="S319" i="25"/>
  <c r="K319" i="25"/>
  <c r="B319" i="25" s="1"/>
  <c r="T319" i="25"/>
  <c r="U319" i="25"/>
  <c r="P319" i="25"/>
  <c r="Q319" i="25" s="1"/>
  <c r="G509" i="25"/>
  <c r="H509" i="25" s="1"/>
  <c r="I509" i="25" s="1"/>
  <c r="R439" i="25"/>
  <c r="O439" i="25"/>
  <c r="S439" i="25"/>
  <c r="K439" i="25"/>
  <c r="B439" i="25" s="1"/>
  <c r="P439" i="25"/>
  <c r="Q439" i="25" s="1"/>
  <c r="T439" i="25"/>
  <c r="U439" i="25"/>
  <c r="U16" i="25"/>
  <c r="P16" i="25"/>
  <c r="O16" i="25"/>
  <c r="U10" i="25"/>
  <c r="U13" i="25"/>
  <c r="U9" i="25"/>
  <c r="U14" i="25"/>
  <c r="U6" i="25"/>
  <c r="U5" i="25"/>
  <c r="U12" i="25"/>
  <c r="U8" i="25"/>
  <c r="U11" i="25"/>
  <c r="U7" i="25"/>
  <c r="U15" i="25"/>
  <c r="K16" i="25"/>
  <c r="N18" i="25"/>
  <c r="L17" i="25"/>
  <c r="K440" i="25" l="1"/>
  <c r="B440" i="25" s="1"/>
  <c r="P441" i="25"/>
  <c r="Q441" i="25" s="1"/>
  <c r="R441" i="25"/>
  <c r="O441" i="25"/>
  <c r="K441" i="25"/>
  <c r="B441" i="25" s="1"/>
  <c r="N443" i="25"/>
  <c r="L442" i="25"/>
  <c r="G538" i="25"/>
  <c r="H538" i="25" s="1"/>
  <c r="I538" i="25" s="1"/>
  <c r="W538" i="25" s="1"/>
  <c r="X538" i="25" s="1"/>
  <c r="B540" i="25"/>
  <c r="V540" i="25" s="1"/>
  <c r="K541" i="25"/>
  <c r="D539" i="25"/>
  <c r="E539" i="25"/>
  <c r="F539" i="25"/>
  <c r="C539" i="25"/>
  <c r="G510" i="25"/>
  <c r="H510" i="25" s="1"/>
  <c r="I510" i="25" s="1"/>
  <c r="G438" i="25"/>
  <c r="H438" i="25" s="1"/>
  <c r="I438" i="25" s="1"/>
  <c r="D319" i="25"/>
  <c r="E319" i="25"/>
  <c r="C319" i="25"/>
  <c r="F319" i="25"/>
  <c r="R512" i="25"/>
  <c r="P512" i="25"/>
  <c r="Q512" i="25" s="1"/>
  <c r="U512" i="25"/>
  <c r="K512" i="25"/>
  <c r="B512" i="25" s="1"/>
  <c r="S512" i="25"/>
  <c r="O512" i="25"/>
  <c r="T512" i="25"/>
  <c r="F511" i="25"/>
  <c r="D511" i="25"/>
  <c r="E511" i="25"/>
  <c r="C511" i="25"/>
  <c r="G318" i="25"/>
  <c r="H318" i="25" s="1"/>
  <c r="I318" i="25" s="1"/>
  <c r="K401" i="25"/>
  <c r="B401" i="25" s="1"/>
  <c r="P401" i="25"/>
  <c r="Q401" i="25" s="1"/>
  <c r="T401" i="25"/>
  <c r="U401" i="25"/>
  <c r="R401" i="25"/>
  <c r="O401" i="25"/>
  <c r="S401" i="25"/>
  <c r="K320" i="25"/>
  <c r="B320" i="25" s="1"/>
  <c r="P320" i="25"/>
  <c r="Q320" i="25" s="1"/>
  <c r="T320" i="25"/>
  <c r="U320" i="25"/>
  <c r="S320" i="25"/>
  <c r="O320" i="25"/>
  <c r="R320" i="25"/>
  <c r="D439" i="25"/>
  <c r="E439" i="25"/>
  <c r="F439" i="25"/>
  <c r="C439" i="25"/>
  <c r="G399" i="25"/>
  <c r="H399" i="25" s="1"/>
  <c r="I399" i="25" s="1"/>
  <c r="N403" i="25"/>
  <c r="L402" i="25"/>
  <c r="D400" i="25"/>
  <c r="E400" i="25"/>
  <c r="F400" i="25"/>
  <c r="C400" i="25"/>
  <c r="N514" i="25"/>
  <c r="L513" i="25"/>
  <c r="L321" i="25"/>
  <c r="N322" i="25"/>
  <c r="U17" i="25"/>
  <c r="P17" i="25"/>
  <c r="O17" i="25"/>
  <c r="N19" i="25"/>
  <c r="L18" i="25"/>
  <c r="K17" i="25"/>
  <c r="N444" i="25" l="1"/>
  <c r="L443" i="25"/>
  <c r="D440" i="25"/>
  <c r="E440" i="25"/>
  <c r="C440" i="25"/>
  <c r="F440" i="25"/>
  <c r="R442" i="25"/>
  <c r="O442" i="25"/>
  <c r="P442" i="25"/>
  <c r="Q442" i="25" s="1"/>
  <c r="K442" i="25"/>
  <c r="B442" i="25" s="1"/>
  <c r="U442" i="25"/>
  <c r="T442" i="25"/>
  <c r="S442" i="25"/>
  <c r="E441" i="25"/>
  <c r="F441" i="25"/>
  <c r="C441" i="25"/>
  <c r="D441" i="25"/>
  <c r="G539" i="25"/>
  <c r="H539" i="25" s="1"/>
  <c r="I539" i="25" s="1"/>
  <c r="W539" i="25" s="1"/>
  <c r="X539" i="25" s="1"/>
  <c r="B541" i="25"/>
  <c r="V541" i="25" s="1"/>
  <c r="K542" i="25"/>
  <c r="E540" i="25"/>
  <c r="C540" i="25"/>
  <c r="D540" i="25"/>
  <c r="F540" i="25"/>
  <c r="G511" i="25"/>
  <c r="H511" i="25" s="1"/>
  <c r="I511" i="25" s="1"/>
  <c r="G400" i="25"/>
  <c r="H400" i="25" s="1"/>
  <c r="I400" i="25" s="1"/>
  <c r="K513" i="25"/>
  <c r="B513" i="25" s="1"/>
  <c r="P513" i="25"/>
  <c r="Q513" i="25" s="1"/>
  <c r="T513" i="25"/>
  <c r="O513" i="25"/>
  <c r="U513" i="25"/>
  <c r="R513" i="25"/>
  <c r="S513" i="25"/>
  <c r="N515" i="25"/>
  <c r="L514" i="25"/>
  <c r="R402" i="25"/>
  <c r="O402" i="25"/>
  <c r="S402" i="25"/>
  <c r="K402" i="25"/>
  <c r="B402" i="25" s="1"/>
  <c r="P402" i="25"/>
  <c r="Q402" i="25" s="1"/>
  <c r="T402" i="25"/>
  <c r="U402" i="25"/>
  <c r="G439" i="25"/>
  <c r="H439" i="25" s="1"/>
  <c r="I439" i="25" s="1"/>
  <c r="F320" i="25"/>
  <c r="C320" i="25"/>
  <c r="D320" i="25"/>
  <c r="E320" i="25"/>
  <c r="G319" i="25"/>
  <c r="H319" i="25" s="1"/>
  <c r="I319" i="25" s="1"/>
  <c r="D512" i="25"/>
  <c r="C512" i="25"/>
  <c r="E512" i="25"/>
  <c r="F512" i="25"/>
  <c r="N323" i="25"/>
  <c r="L322" i="25"/>
  <c r="N404" i="25"/>
  <c r="L403" i="25"/>
  <c r="R321" i="25"/>
  <c r="O321" i="25"/>
  <c r="S321" i="25"/>
  <c r="U321" i="25"/>
  <c r="P321" i="25"/>
  <c r="Q321" i="25" s="1"/>
  <c r="K321" i="25"/>
  <c r="B321" i="25" s="1"/>
  <c r="T321" i="25"/>
  <c r="F401" i="25"/>
  <c r="C401" i="25"/>
  <c r="D401" i="25"/>
  <c r="E401" i="25"/>
  <c r="U18" i="25"/>
  <c r="P18" i="25"/>
  <c r="O18" i="25"/>
  <c r="K18" i="25"/>
  <c r="N20" i="25"/>
  <c r="L19" i="25"/>
  <c r="G440" i="25" l="1"/>
  <c r="H440" i="25" s="1"/>
  <c r="I440" i="25" s="1"/>
  <c r="E442" i="25"/>
  <c r="D442" i="25"/>
  <c r="F442" i="25"/>
  <c r="C442" i="25"/>
  <c r="G441" i="25"/>
  <c r="H441" i="25" s="1"/>
  <c r="I441" i="25" s="1"/>
  <c r="O443" i="25"/>
  <c r="P443" i="25"/>
  <c r="Q443" i="25" s="1"/>
  <c r="R443" i="25"/>
  <c r="K443" i="25"/>
  <c r="B443" i="25" s="1"/>
  <c r="T443" i="25"/>
  <c r="U443" i="25"/>
  <c r="S443" i="25"/>
  <c r="N445" i="25"/>
  <c r="L444" i="25"/>
  <c r="D541" i="25"/>
  <c r="E541" i="25"/>
  <c r="F541" i="25"/>
  <c r="C541" i="25"/>
  <c r="G540" i="25"/>
  <c r="H540" i="25" s="1"/>
  <c r="I540" i="25" s="1"/>
  <c r="W540" i="25" s="1"/>
  <c r="X540" i="25" s="1"/>
  <c r="B542" i="25"/>
  <c r="V542" i="25" s="1"/>
  <c r="W542" i="25" s="1"/>
  <c r="X542" i="25" s="1"/>
  <c r="K543" i="25"/>
  <c r="G320" i="25"/>
  <c r="H320" i="25" s="1"/>
  <c r="I320" i="25" s="1"/>
  <c r="G401" i="25"/>
  <c r="H401" i="25" s="1"/>
  <c r="I401" i="25" s="1"/>
  <c r="D321" i="25"/>
  <c r="E321" i="25"/>
  <c r="C321" i="25"/>
  <c r="F321" i="25"/>
  <c r="N405" i="25"/>
  <c r="L404" i="25"/>
  <c r="K322" i="25"/>
  <c r="B322" i="25" s="1"/>
  <c r="P322" i="25"/>
  <c r="Q322" i="25" s="1"/>
  <c r="T322" i="25"/>
  <c r="U322" i="25"/>
  <c r="O322" i="25"/>
  <c r="R322" i="25"/>
  <c r="S322" i="25"/>
  <c r="D402" i="25"/>
  <c r="E402" i="25"/>
  <c r="F402" i="25"/>
  <c r="C402" i="25"/>
  <c r="F513" i="25"/>
  <c r="C513" i="25"/>
  <c r="D513" i="25"/>
  <c r="E513" i="25"/>
  <c r="N324" i="25"/>
  <c r="L323" i="25"/>
  <c r="R514" i="25"/>
  <c r="O514" i="25"/>
  <c r="T514" i="25"/>
  <c r="P514" i="25"/>
  <c r="Q514" i="25" s="1"/>
  <c r="U514" i="25"/>
  <c r="K514" i="25"/>
  <c r="B514" i="25" s="1"/>
  <c r="S514" i="25"/>
  <c r="K403" i="25"/>
  <c r="B403" i="25" s="1"/>
  <c r="P403" i="25"/>
  <c r="Q403" i="25" s="1"/>
  <c r="T403" i="25"/>
  <c r="U403" i="25"/>
  <c r="R403" i="25"/>
  <c r="O403" i="25"/>
  <c r="S403" i="25"/>
  <c r="G512" i="25"/>
  <c r="H512" i="25" s="1"/>
  <c r="I512" i="25" s="1"/>
  <c r="L515" i="25"/>
  <c r="U19" i="25"/>
  <c r="O19" i="25"/>
  <c r="P19" i="25"/>
  <c r="N21" i="25"/>
  <c r="L20" i="25"/>
  <c r="K19" i="25"/>
  <c r="O444" i="25" l="1"/>
  <c r="P444" i="25"/>
  <c r="Q444" i="25" s="1"/>
  <c r="R444" i="25"/>
  <c r="K444" i="25"/>
  <c r="B444" i="25" s="1"/>
  <c r="T444" i="25"/>
  <c r="U444" i="25"/>
  <c r="S444" i="25"/>
  <c r="N446" i="25"/>
  <c r="L445" i="25"/>
  <c r="D443" i="25"/>
  <c r="C443" i="25"/>
  <c r="F443" i="25"/>
  <c r="E443" i="25"/>
  <c r="G442" i="25"/>
  <c r="H442" i="25" s="1"/>
  <c r="I442" i="25" s="1"/>
  <c r="B543" i="25"/>
  <c r="V543" i="25" s="1"/>
  <c r="K544" i="25"/>
  <c r="D542" i="25"/>
  <c r="E542" i="25"/>
  <c r="F542" i="25"/>
  <c r="C542" i="25"/>
  <c r="G541" i="25"/>
  <c r="H541" i="25" s="1"/>
  <c r="I541" i="25" s="1"/>
  <c r="W541" i="25" s="1"/>
  <c r="X541" i="25" s="1"/>
  <c r="G513" i="25"/>
  <c r="H513" i="25" s="1"/>
  <c r="I513" i="25" s="1"/>
  <c r="F403" i="25"/>
  <c r="C403" i="25"/>
  <c r="D403" i="25"/>
  <c r="E403" i="25"/>
  <c r="N325" i="25"/>
  <c r="L324" i="25"/>
  <c r="N406" i="25"/>
  <c r="L405" i="25"/>
  <c r="D514" i="25"/>
  <c r="C514" i="25"/>
  <c r="E514" i="25"/>
  <c r="F514" i="25"/>
  <c r="G321" i="25"/>
  <c r="H321" i="25" s="1"/>
  <c r="I321" i="25" s="1"/>
  <c r="G402" i="25"/>
  <c r="H402" i="25" s="1"/>
  <c r="I402" i="25" s="1"/>
  <c r="F322" i="25"/>
  <c r="C322" i="25"/>
  <c r="E322" i="25"/>
  <c r="D322" i="25"/>
  <c r="K515" i="25"/>
  <c r="B515" i="25" s="1"/>
  <c r="P515" i="25"/>
  <c r="Q515" i="25" s="1"/>
  <c r="T515" i="25"/>
  <c r="S515" i="25"/>
  <c r="O515" i="25"/>
  <c r="U515" i="25"/>
  <c r="R515" i="25"/>
  <c r="R323" i="25"/>
  <c r="O323" i="25"/>
  <c r="S323" i="25"/>
  <c r="K323" i="25"/>
  <c r="B323" i="25" s="1"/>
  <c r="T323" i="25"/>
  <c r="U323" i="25"/>
  <c r="P323" i="25"/>
  <c r="Q323" i="25" s="1"/>
  <c r="R404" i="25"/>
  <c r="O404" i="25"/>
  <c r="S404" i="25"/>
  <c r="K404" i="25"/>
  <c r="B404" i="25" s="1"/>
  <c r="P404" i="25"/>
  <c r="Q404" i="25" s="1"/>
  <c r="T404" i="25"/>
  <c r="U404" i="25"/>
  <c r="U20" i="25"/>
  <c r="P20" i="25"/>
  <c r="O20" i="25"/>
  <c r="K20" i="25"/>
  <c r="N22" i="25"/>
  <c r="L21" i="25"/>
  <c r="N447" i="25" l="1"/>
  <c r="L446" i="25"/>
  <c r="E444" i="25"/>
  <c r="D444" i="25"/>
  <c r="C444" i="25"/>
  <c r="F444" i="25"/>
  <c r="G443" i="25"/>
  <c r="H443" i="25" s="1"/>
  <c r="I443" i="25" s="1"/>
  <c r="P445" i="25"/>
  <c r="Q445" i="25" s="1"/>
  <c r="R445" i="25"/>
  <c r="O445" i="25"/>
  <c r="K445" i="25"/>
  <c r="B445" i="25" s="1"/>
  <c r="U445" i="25"/>
  <c r="T445" i="25"/>
  <c r="S445" i="25"/>
  <c r="G542" i="25"/>
  <c r="H542" i="25" s="1"/>
  <c r="I542" i="25" s="1"/>
  <c r="B544" i="25"/>
  <c r="V544" i="25" s="1"/>
  <c r="K545" i="25"/>
  <c r="D543" i="25"/>
  <c r="E543" i="25"/>
  <c r="F543" i="25"/>
  <c r="C543" i="25"/>
  <c r="F515" i="25"/>
  <c r="C515" i="25"/>
  <c r="D515" i="25"/>
  <c r="E515" i="25"/>
  <c r="K405" i="25"/>
  <c r="B405" i="25" s="1"/>
  <c r="P405" i="25"/>
  <c r="Q405" i="25" s="1"/>
  <c r="T405" i="25"/>
  <c r="U405" i="25"/>
  <c r="R405" i="25"/>
  <c r="O405" i="25"/>
  <c r="S405" i="25"/>
  <c r="K324" i="25"/>
  <c r="B324" i="25" s="1"/>
  <c r="P324" i="25"/>
  <c r="Q324" i="25" s="1"/>
  <c r="T324" i="25"/>
  <c r="U324" i="25"/>
  <c r="S324" i="25"/>
  <c r="O324" i="25"/>
  <c r="R324" i="25"/>
  <c r="D404" i="25"/>
  <c r="E404" i="25"/>
  <c r="F404" i="25"/>
  <c r="C404" i="25"/>
  <c r="N407" i="25"/>
  <c r="L406" i="25"/>
  <c r="L325" i="25"/>
  <c r="N326" i="25"/>
  <c r="G403" i="25"/>
  <c r="H403" i="25" s="1"/>
  <c r="I403" i="25" s="1"/>
  <c r="D323" i="25"/>
  <c r="E323" i="25"/>
  <c r="C323" i="25"/>
  <c r="F323" i="25"/>
  <c r="G322" i="25"/>
  <c r="H322" i="25" s="1"/>
  <c r="I322" i="25" s="1"/>
  <c r="G514" i="25"/>
  <c r="H514" i="25" s="1"/>
  <c r="I514" i="25" s="1"/>
  <c r="U21" i="25"/>
  <c r="P21" i="25"/>
  <c r="O21" i="25"/>
  <c r="N23" i="25"/>
  <c r="L22" i="25"/>
  <c r="K21" i="25"/>
  <c r="G444" i="25" l="1"/>
  <c r="H444" i="25" s="1"/>
  <c r="I444" i="25" s="1"/>
  <c r="E445" i="25"/>
  <c r="C445" i="25"/>
  <c r="D445" i="25"/>
  <c r="F445" i="25"/>
  <c r="R446" i="25"/>
  <c r="O446" i="25"/>
  <c r="P446" i="25"/>
  <c r="Q446" i="25" s="1"/>
  <c r="K446" i="25"/>
  <c r="B446" i="25" s="1"/>
  <c r="T446" i="25"/>
  <c r="S446" i="25"/>
  <c r="U446" i="25"/>
  <c r="N448" i="25"/>
  <c r="L447" i="25"/>
  <c r="D544" i="25"/>
  <c r="E544" i="25"/>
  <c r="C544" i="25"/>
  <c r="F544" i="25"/>
  <c r="G543" i="25"/>
  <c r="H543" i="25" s="1"/>
  <c r="I543" i="25" s="1"/>
  <c r="W543" i="25" s="1"/>
  <c r="X543" i="25" s="1"/>
  <c r="B545" i="25"/>
  <c r="V545" i="25" s="1"/>
  <c r="K546" i="25"/>
  <c r="G515" i="25"/>
  <c r="H515" i="25" s="1"/>
  <c r="I515" i="25" s="1"/>
  <c r="G404" i="25"/>
  <c r="H404" i="25" s="1"/>
  <c r="I404" i="25" s="1"/>
  <c r="G323" i="25"/>
  <c r="H323" i="25" s="1"/>
  <c r="I323" i="25" s="1"/>
  <c r="R406" i="25"/>
  <c r="O406" i="25"/>
  <c r="S406" i="25"/>
  <c r="K406" i="25"/>
  <c r="B406" i="25" s="1"/>
  <c r="P406" i="25"/>
  <c r="Q406" i="25" s="1"/>
  <c r="T406" i="25"/>
  <c r="U406" i="25"/>
  <c r="N408" i="25"/>
  <c r="L407" i="25"/>
  <c r="N327" i="25"/>
  <c r="L326" i="25"/>
  <c r="R325" i="25"/>
  <c r="O325" i="25"/>
  <c r="S325" i="25"/>
  <c r="U325" i="25"/>
  <c r="P325" i="25"/>
  <c r="Q325" i="25" s="1"/>
  <c r="K325" i="25"/>
  <c r="B325" i="25" s="1"/>
  <c r="T325" i="25"/>
  <c r="F324" i="25"/>
  <c r="C324" i="25"/>
  <c r="D324" i="25"/>
  <c r="E324" i="25"/>
  <c r="F405" i="25"/>
  <c r="C405" i="25"/>
  <c r="D405" i="25"/>
  <c r="E405" i="25"/>
  <c r="U22" i="25"/>
  <c r="P22" i="25"/>
  <c r="O22" i="25"/>
  <c r="K22" i="25"/>
  <c r="N24" i="25"/>
  <c r="L23" i="25"/>
  <c r="G445" i="25" l="1"/>
  <c r="H445" i="25" s="1"/>
  <c r="I445" i="25" s="1"/>
  <c r="O447" i="25"/>
  <c r="P447" i="25"/>
  <c r="Q447" i="25" s="1"/>
  <c r="R447" i="25"/>
  <c r="K447" i="25"/>
  <c r="B447" i="25" s="1"/>
  <c r="U447" i="25"/>
  <c r="S447" i="25"/>
  <c r="T447" i="25"/>
  <c r="N449" i="25"/>
  <c r="L448" i="25"/>
  <c r="F446" i="25"/>
  <c r="D446" i="25"/>
  <c r="E446" i="25"/>
  <c r="C446" i="25"/>
  <c r="G544" i="25"/>
  <c r="H544" i="25" s="1"/>
  <c r="I544" i="25" s="1"/>
  <c r="W544" i="25" s="1"/>
  <c r="X544" i="25" s="1"/>
  <c r="B546" i="25"/>
  <c r="V546" i="25" s="1"/>
  <c r="W546" i="25" s="1"/>
  <c r="X546" i="25" s="1"/>
  <c r="K547" i="25"/>
  <c r="D545" i="25"/>
  <c r="E545" i="25"/>
  <c r="F545" i="25"/>
  <c r="C545" i="25"/>
  <c r="G324" i="25"/>
  <c r="H324" i="25" s="1"/>
  <c r="I324" i="25" s="1"/>
  <c r="N409" i="25"/>
  <c r="L408" i="25"/>
  <c r="D406" i="25"/>
  <c r="E406" i="25"/>
  <c r="F406" i="25"/>
  <c r="C406" i="25"/>
  <c r="K326" i="25"/>
  <c r="B326" i="25" s="1"/>
  <c r="P326" i="25"/>
  <c r="Q326" i="25" s="1"/>
  <c r="T326" i="25"/>
  <c r="U326" i="25"/>
  <c r="O326" i="25"/>
  <c r="R326" i="25"/>
  <c r="S326" i="25"/>
  <c r="D325" i="25"/>
  <c r="E325" i="25"/>
  <c r="C325" i="25"/>
  <c r="F325" i="25"/>
  <c r="N328" i="25"/>
  <c r="L327" i="25"/>
  <c r="G405" i="25"/>
  <c r="H405" i="25" s="1"/>
  <c r="I405" i="25" s="1"/>
  <c r="K407" i="25"/>
  <c r="B407" i="25" s="1"/>
  <c r="P407" i="25"/>
  <c r="Q407" i="25" s="1"/>
  <c r="T407" i="25"/>
  <c r="U407" i="25"/>
  <c r="R407" i="25"/>
  <c r="O407" i="25"/>
  <c r="S407" i="25"/>
  <c r="U23" i="25"/>
  <c r="P23" i="25"/>
  <c r="O23" i="25"/>
  <c r="N25" i="25"/>
  <c r="L24" i="25"/>
  <c r="K23" i="25"/>
  <c r="G446" i="25" l="1"/>
  <c r="H446" i="25" s="1"/>
  <c r="I446" i="25" s="1"/>
  <c r="N450" i="25"/>
  <c r="L449" i="25"/>
  <c r="D447" i="25"/>
  <c r="C447" i="25"/>
  <c r="F447" i="25"/>
  <c r="E447" i="25"/>
  <c r="O448" i="25"/>
  <c r="P448" i="25"/>
  <c r="Q448" i="25" s="1"/>
  <c r="R448" i="25"/>
  <c r="K448" i="25"/>
  <c r="B448" i="25" s="1"/>
  <c r="S448" i="25"/>
  <c r="U448" i="25"/>
  <c r="T448" i="25"/>
  <c r="G545" i="25"/>
  <c r="H545" i="25" s="1"/>
  <c r="I545" i="25" s="1"/>
  <c r="W545" i="25" s="1"/>
  <c r="X545" i="25" s="1"/>
  <c r="B547" i="25"/>
  <c r="V547" i="25" s="1"/>
  <c r="K548" i="25"/>
  <c r="F546" i="25"/>
  <c r="C546" i="25"/>
  <c r="D546" i="25"/>
  <c r="E546" i="25"/>
  <c r="G406" i="25"/>
  <c r="H406" i="25" s="1"/>
  <c r="I406" i="25" s="1"/>
  <c r="F407" i="25"/>
  <c r="C407" i="25"/>
  <c r="D407" i="25"/>
  <c r="E407" i="25"/>
  <c r="R327" i="25"/>
  <c r="O327" i="25"/>
  <c r="S327" i="25"/>
  <c r="K327" i="25"/>
  <c r="B327" i="25" s="1"/>
  <c r="T327" i="25"/>
  <c r="U327" i="25"/>
  <c r="P327" i="25"/>
  <c r="Q327" i="25" s="1"/>
  <c r="G325" i="25"/>
  <c r="H325" i="25" s="1"/>
  <c r="I325" i="25" s="1"/>
  <c r="N329" i="25"/>
  <c r="L328" i="25"/>
  <c r="R408" i="25"/>
  <c r="O408" i="25"/>
  <c r="S408" i="25"/>
  <c r="K408" i="25"/>
  <c r="B408" i="25" s="1"/>
  <c r="P408" i="25"/>
  <c r="Q408" i="25" s="1"/>
  <c r="T408" i="25"/>
  <c r="U408" i="25"/>
  <c r="F326" i="25"/>
  <c r="C326" i="25"/>
  <c r="E326" i="25"/>
  <c r="D326" i="25"/>
  <c r="N410" i="25"/>
  <c r="L409" i="25"/>
  <c r="U24" i="25"/>
  <c r="P24" i="25"/>
  <c r="O24" i="25"/>
  <c r="K24" i="25"/>
  <c r="N26" i="25"/>
  <c r="L25" i="25"/>
  <c r="D448" i="25" l="1"/>
  <c r="F448" i="25"/>
  <c r="C448" i="25"/>
  <c r="E448" i="25"/>
  <c r="G447" i="25"/>
  <c r="H447" i="25" s="1"/>
  <c r="I447" i="25" s="1"/>
  <c r="P449" i="25"/>
  <c r="Q449" i="25" s="1"/>
  <c r="R449" i="25"/>
  <c r="O449" i="25"/>
  <c r="K449" i="25"/>
  <c r="B449" i="25" s="1"/>
  <c r="U449" i="25"/>
  <c r="S449" i="25"/>
  <c r="T449" i="25"/>
  <c r="N451" i="25"/>
  <c r="L450" i="25"/>
  <c r="D547" i="25"/>
  <c r="E547" i="25"/>
  <c r="F547" i="25"/>
  <c r="C547" i="25"/>
  <c r="G546" i="25"/>
  <c r="H546" i="25" s="1"/>
  <c r="I546" i="25" s="1"/>
  <c r="B548" i="25"/>
  <c r="V548" i="25" s="1"/>
  <c r="K549" i="25"/>
  <c r="G326" i="25"/>
  <c r="H326" i="25" s="1"/>
  <c r="I326" i="25" s="1"/>
  <c r="D408" i="25"/>
  <c r="E408" i="25"/>
  <c r="F408" i="25"/>
  <c r="C408" i="25"/>
  <c r="L329" i="25"/>
  <c r="N330" i="25"/>
  <c r="K409" i="25"/>
  <c r="B409" i="25" s="1"/>
  <c r="P409" i="25"/>
  <c r="Q409" i="25" s="1"/>
  <c r="T409" i="25"/>
  <c r="U409" i="25"/>
  <c r="R409" i="25"/>
  <c r="O409" i="25"/>
  <c r="S409" i="25"/>
  <c r="D327" i="25"/>
  <c r="E327" i="25"/>
  <c r="C327" i="25"/>
  <c r="F327" i="25"/>
  <c r="N411" i="25"/>
  <c r="L410" i="25"/>
  <c r="G407" i="25"/>
  <c r="H407" i="25" s="1"/>
  <c r="I407" i="25" s="1"/>
  <c r="K328" i="25"/>
  <c r="B328" i="25" s="1"/>
  <c r="P328" i="25"/>
  <c r="Q328" i="25" s="1"/>
  <c r="T328" i="25"/>
  <c r="U328" i="25"/>
  <c r="S328" i="25"/>
  <c r="O328" i="25"/>
  <c r="R328" i="25"/>
  <c r="U25" i="25"/>
  <c r="P25" i="25"/>
  <c r="O25" i="25"/>
  <c r="N27" i="25"/>
  <c r="L26" i="25"/>
  <c r="K25" i="25"/>
  <c r="G448" i="25" l="1"/>
  <c r="H448" i="25" s="1"/>
  <c r="I448" i="25" s="1"/>
  <c r="R450" i="25"/>
  <c r="O450" i="25"/>
  <c r="P450" i="25"/>
  <c r="Q450" i="25" s="1"/>
  <c r="K450" i="25"/>
  <c r="B450" i="25" s="1"/>
  <c r="T450" i="25"/>
  <c r="U450" i="25"/>
  <c r="S450" i="25"/>
  <c r="N452" i="25"/>
  <c r="L451" i="25"/>
  <c r="E449" i="25"/>
  <c r="C449" i="25"/>
  <c r="D449" i="25"/>
  <c r="F449" i="25"/>
  <c r="B549" i="25"/>
  <c r="V549" i="25" s="1"/>
  <c r="K550" i="25"/>
  <c r="F548" i="25"/>
  <c r="C548" i="25"/>
  <c r="D548" i="25"/>
  <c r="E548" i="25"/>
  <c r="G547" i="25"/>
  <c r="H547" i="25" s="1"/>
  <c r="I547" i="25" s="1"/>
  <c r="W547" i="25" s="1"/>
  <c r="X547" i="25" s="1"/>
  <c r="N412" i="25"/>
  <c r="L411" i="25"/>
  <c r="F328" i="25"/>
  <c r="C328" i="25"/>
  <c r="D328" i="25"/>
  <c r="E328" i="25"/>
  <c r="G327" i="25"/>
  <c r="H327" i="25" s="1"/>
  <c r="I327" i="25" s="1"/>
  <c r="N331" i="25"/>
  <c r="L330" i="25"/>
  <c r="F409" i="25"/>
  <c r="C409" i="25"/>
  <c r="D409" i="25"/>
  <c r="E409" i="25"/>
  <c r="R329" i="25"/>
  <c r="O329" i="25"/>
  <c r="S329" i="25"/>
  <c r="U329" i="25"/>
  <c r="P329" i="25"/>
  <c r="Q329" i="25" s="1"/>
  <c r="K329" i="25"/>
  <c r="B329" i="25" s="1"/>
  <c r="T329" i="25"/>
  <c r="R410" i="25"/>
  <c r="O410" i="25"/>
  <c r="S410" i="25"/>
  <c r="K410" i="25"/>
  <c r="B410" i="25" s="1"/>
  <c r="P410" i="25"/>
  <c r="Q410" i="25" s="1"/>
  <c r="T410" i="25"/>
  <c r="U410" i="25"/>
  <c r="G408" i="25"/>
  <c r="H408" i="25" s="1"/>
  <c r="I408" i="25" s="1"/>
  <c r="U26" i="25"/>
  <c r="P26" i="25"/>
  <c r="O26" i="25"/>
  <c r="K26" i="25"/>
  <c r="N28" i="25"/>
  <c r="L27" i="25"/>
  <c r="R451" i="25" l="1"/>
  <c r="O451" i="25"/>
  <c r="P451" i="25"/>
  <c r="Q451" i="25" s="1"/>
  <c r="K451" i="25"/>
  <c r="B451" i="25" s="1"/>
  <c r="U451" i="25"/>
  <c r="T451" i="25"/>
  <c r="S451" i="25"/>
  <c r="G449" i="25"/>
  <c r="H449" i="25" s="1"/>
  <c r="I449" i="25" s="1"/>
  <c r="N453" i="25"/>
  <c r="L452" i="25"/>
  <c r="F450" i="25"/>
  <c r="D450" i="25"/>
  <c r="E450" i="25"/>
  <c r="C450" i="25"/>
  <c r="G548" i="25"/>
  <c r="H548" i="25" s="1"/>
  <c r="I548" i="25" s="1"/>
  <c r="W548" i="25" s="1"/>
  <c r="X548" i="25" s="1"/>
  <c r="B550" i="25"/>
  <c r="V550" i="25" s="1"/>
  <c r="K551" i="25"/>
  <c r="E549" i="25"/>
  <c r="F549" i="25"/>
  <c r="C549" i="25"/>
  <c r="D549" i="25"/>
  <c r="G328" i="25"/>
  <c r="H328" i="25" s="1"/>
  <c r="I328" i="25" s="1"/>
  <c r="D410" i="25"/>
  <c r="E410" i="25"/>
  <c r="F410" i="25"/>
  <c r="C410" i="25"/>
  <c r="G409" i="25"/>
  <c r="H409" i="25" s="1"/>
  <c r="I409" i="25" s="1"/>
  <c r="K330" i="25"/>
  <c r="B330" i="25" s="1"/>
  <c r="P330" i="25"/>
  <c r="Q330" i="25" s="1"/>
  <c r="T330" i="25"/>
  <c r="U330" i="25"/>
  <c r="O330" i="25"/>
  <c r="R330" i="25"/>
  <c r="S330" i="25"/>
  <c r="K411" i="25"/>
  <c r="B411" i="25" s="1"/>
  <c r="P411" i="25"/>
  <c r="Q411" i="25" s="1"/>
  <c r="T411" i="25"/>
  <c r="U411" i="25"/>
  <c r="R411" i="25"/>
  <c r="O411" i="25"/>
  <c r="S411" i="25"/>
  <c r="N332" i="25"/>
  <c r="L331" i="25"/>
  <c r="N413" i="25"/>
  <c r="L412" i="25"/>
  <c r="D329" i="25"/>
  <c r="E329" i="25"/>
  <c r="C329" i="25"/>
  <c r="F329" i="25"/>
  <c r="U27" i="25"/>
  <c r="P27" i="25"/>
  <c r="O27" i="25"/>
  <c r="N29" i="25"/>
  <c r="L28" i="25"/>
  <c r="K27" i="25"/>
  <c r="O452" i="25" l="1"/>
  <c r="P452" i="25"/>
  <c r="Q452" i="25" s="1"/>
  <c r="R452" i="25"/>
  <c r="K452" i="25"/>
  <c r="B452" i="25" s="1"/>
  <c r="S452" i="25"/>
  <c r="T452" i="25"/>
  <c r="U452" i="25"/>
  <c r="N454" i="25"/>
  <c r="L453" i="25"/>
  <c r="G450" i="25"/>
  <c r="H450" i="25" s="1"/>
  <c r="I450" i="25" s="1"/>
  <c r="D451" i="25"/>
  <c r="C451" i="25"/>
  <c r="F451" i="25"/>
  <c r="E451" i="25"/>
  <c r="B551" i="25"/>
  <c r="V551" i="25" s="1"/>
  <c r="W551" i="25" s="1"/>
  <c r="X551" i="25" s="1"/>
  <c r="K552" i="25"/>
  <c r="F550" i="25"/>
  <c r="D550" i="25"/>
  <c r="E550" i="25"/>
  <c r="C550" i="25"/>
  <c r="G549" i="25"/>
  <c r="H549" i="25" s="1"/>
  <c r="I549" i="25" s="1"/>
  <c r="W549" i="25" s="1"/>
  <c r="X549" i="25" s="1"/>
  <c r="G329" i="25"/>
  <c r="H329" i="25" s="1"/>
  <c r="I329" i="25" s="1"/>
  <c r="N414" i="25"/>
  <c r="L413" i="25"/>
  <c r="R331" i="25"/>
  <c r="O331" i="25"/>
  <c r="S331" i="25"/>
  <c r="K331" i="25"/>
  <c r="B331" i="25" s="1"/>
  <c r="T331" i="25"/>
  <c r="U331" i="25"/>
  <c r="P331" i="25"/>
  <c r="Q331" i="25" s="1"/>
  <c r="N333" i="25"/>
  <c r="L332" i="25"/>
  <c r="F330" i="25"/>
  <c r="C330" i="25"/>
  <c r="E330" i="25"/>
  <c r="D330" i="25"/>
  <c r="G410" i="25"/>
  <c r="H410" i="25" s="1"/>
  <c r="I410" i="25" s="1"/>
  <c r="R412" i="25"/>
  <c r="O412" i="25"/>
  <c r="S412" i="25"/>
  <c r="K412" i="25"/>
  <c r="B412" i="25" s="1"/>
  <c r="P412" i="25"/>
  <c r="Q412" i="25" s="1"/>
  <c r="T412" i="25"/>
  <c r="U412" i="25"/>
  <c r="F411" i="25"/>
  <c r="C411" i="25"/>
  <c r="D411" i="25"/>
  <c r="E411" i="25"/>
  <c r="U28" i="25"/>
  <c r="P28" i="25"/>
  <c r="O28" i="25"/>
  <c r="K28" i="25"/>
  <c r="N30" i="25"/>
  <c r="L29" i="25"/>
  <c r="G451" i="25" l="1"/>
  <c r="H451" i="25" s="1"/>
  <c r="I451" i="25" s="1"/>
  <c r="O453" i="25"/>
  <c r="P453" i="25"/>
  <c r="Q453" i="25" s="1"/>
  <c r="R453" i="25"/>
  <c r="K453" i="25"/>
  <c r="B453" i="25" s="1"/>
  <c r="U453" i="25"/>
  <c r="T453" i="25"/>
  <c r="S453" i="25"/>
  <c r="N455" i="25"/>
  <c r="L454" i="25"/>
  <c r="D452" i="25"/>
  <c r="F452" i="25"/>
  <c r="C452" i="25"/>
  <c r="E452" i="25"/>
  <c r="G550" i="25"/>
  <c r="H550" i="25" s="1"/>
  <c r="I550" i="25" s="1"/>
  <c r="W550" i="25" s="1"/>
  <c r="X550" i="25" s="1"/>
  <c r="B552" i="25"/>
  <c r="V552" i="25" s="1"/>
  <c r="K553" i="25"/>
  <c r="E551" i="25"/>
  <c r="D551" i="25"/>
  <c r="F551" i="25"/>
  <c r="C551" i="25"/>
  <c r="G411" i="25"/>
  <c r="H411" i="25" s="1"/>
  <c r="I411" i="25" s="1"/>
  <c r="G330" i="25"/>
  <c r="H330" i="25" s="1"/>
  <c r="I330" i="25" s="1"/>
  <c r="K332" i="25"/>
  <c r="B332" i="25" s="1"/>
  <c r="P332" i="25"/>
  <c r="Q332" i="25" s="1"/>
  <c r="T332" i="25"/>
  <c r="U332" i="25"/>
  <c r="S332" i="25"/>
  <c r="O332" i="25"/>
  <c r="R332" i="25"/>
  <c r="D331" i="25"/>
  <c r="E331" i="25"/>
  <c r="C331" i="25"/>
  <c r="F331" i="25"/>
  <c r="N415" i="25"/>
  <c r="L414" i="25"/>
  <c r="L333" i="25"/>
  <c r="N334" i="25"/>
  <c r="D412" i="25"/>
  <c r="E412" i="25"/>
  <c r="F412" i="25"/>
  <c r="C412" i="25"/>
  <c r="K413" i="25"/>
  <c r="B413" i="25" s="1"/>
  <c r="P413" i="25"/>
  <c r="Q413" i="25" s="1"/>
  <c r="T413" i="25"/>
  <c r="U413" i="25"/>
  <c r="R413" i="25"/>
  <c r="O413" i="25"/>
  <c r="S413" i="25"/>
  <c r="U29" i="25"/>
  <c r="P29" i="25"/>
  <c r="O29" i="25"/>
  <c r="N31" i="25"/>
  <c r="L30" i="25"/>
  <c r="K29" i="25"/>
  <c r="G452" i="25" l="1"/>
  <c r="H452" i="25" s="1"/>
  <c r="I452" i="25" s="1"/>
  <c r="P454" i="25"/>
  <c r="Q454" i="25" s="1"/>
  <c r="R454" i="25"/>
  <c r="O454" i="25"/>
  <c r="K454" i="25"/>
  <c r="B454" i="25" s="1"/>
  <c r="U454" i="25"/>
  <c r="T454" i="25"/>
  <c r="S454" i="25"/>
  <c r="N456" i="25"/>
  <c r="L455" i="25"/>
  <c r="E453" i="25"/>
  <c r="C453" i="25"/>
  <c r="D453" i="25"/>
  <c r="F453" i="25"/>
  <c r="G551" i="25"/>
  <c r="H551" i="25" s="1"/>
  <c r="I551" i="25" s="1"/>
  <c r="B553" i="25"/>
  <c r="V553" i="25" s="1"/>
  <c r="K554" i="25"/>
  <c r="F552" i="25"/>
  <c r="D552" i="25"/>
  <c r="E552" i="25"/>
  <c r="C552" i="25"/>
  <c r="G412" i="25"/>
  <c r="H412" i="25" s="1"/>
  <c r="I412" i="25" s="1"/>
  <c r="R333" i="25"/>
  <c r="O333" i="25"/>
  <c r="S333" i="25"/>
  <c r="U333" i="25"/>
  <c r="P333" i="25"/>
  <c r="Q333" i="25" s="1"/>
  <c r="K333" i="25"/>
  <c r="B333" i="25" s="1"/>
  <c r="T333" i="25"/>
  <c r="G331" i="25"/>
  <c r="H331" i="25" s="1"/>
  <c r="I331" i="25" s="1"/>
  <c r="F413" i="25"/>
  <c r="C413" i="25"/>
  <c r="D413" i="25"/>
  <c r="E413" i="25"/>
  <c r="R414" i="25"/>
  <c r="O414" i="25"/>
  <c r="S414" i="25"/>
  <c r="K414" i="25"/>
  <c r="B414" i="25" s="1"/>
  <c r="P414" i="25"/>
  <c r="Q414" i="25" s="1"/>
  <c r="T414" i="25"/>
  <c r="U414" i="25"/>
  <c r="F332" i="25"/>
  <c r="C332" i="25"/>
  <c r="D332" i="25"/>
  <c r="E332" i="25"/>
  <c r="N335" i="25"/>
  <c r="L334" i="25"/>
  <c r="L415" i="25"/>
  <c r="K30" i="25"/>
  <c r="U30" i="25"/>
  <c r="P30" i="25"/>
  <c r="O30" i="25"/>
  <c r="N32" i="25"/>
  <c r="L31" i="25"/>
  <c r="G453" i="25" l="1"/>
  <c r="H453" i="25" s="1"/>
  <c r="I453" i="25" s="1"/>
  <c r="N457" i="25"/>
  <c r="L456" i="25"/>
  <c r="F454" i="25"/>
  <c r="D454" i="25"/>
  <c r="E454" i="25"/>
  <c r="C454" i="25"/>
  <c r="R455" i="25"/>
  <c r="O455" i="25"/>
  <c r="P455" i="25"/>
  <c r="Q455" i="25" s="1"/>
  <c r="K455" i="25"/>
  <c r="B455" i="25" s="1"/>
  <c r="S455" i="25"/>
  <c r="U455" i="25"/>
  <c r="T455" i="25"/>
  <c r="B554" i="25"/>
  <c r="V554" i="25" s="1"/>
  <c r="K555" i="25"/>
  <c r="E553" i="25"/>
  <c r="D553" i="25"/>
  <c r="F553" i="25"/>
  <c r="C553" i="25"/>
  <c r="G552" i="25"/>
  <c r="H552" i="25" s="1"/>
  <c r="I552" i="25" s="1"/>
  <c r="W552" i="25" s="1"/>
  <c r="X552" i="25" s="1"/>
  <c r="G332" i="25"/>
  <c r="H332" i="25" s="1"/>
  <c r="I332" i="25" s="1"/>
  <c r="K415" i="25"/>
  <c r="B415" i="25" s="1"/>
  <c r="P415" i="25"/>
  <c r="Q415" i="25" s="1"/>
  <c r="T415" i="25"/>
  <c r="U415" i="25"/>
  <c r="R415" i="25"/>
  <c r="O415" i="25"/>
  <c r="S415" i="25"/>
  <c r="D333" i="25"/>
  <c r="E333" i="25"/>
  <c r="C333" i="25"/>
  <c r="F333" i="25"/>
  <c r="G413" i="25"/>
  <c r="H413" i="25" s="1"/>
  <c r="I413" i="25" s="1"/>
  <c r="K334" i="25"/>
  <c r="B334" i="25" s="1"/>
  <c r="P334" i="25"/>
  <c r="Q334" i="25" s="1"/>
  <c r="T334" i="25"/>
  <c r="U334" i="25"/>
  <c r="O334" i="25"/>
  <c r="R334" i="25"/>
  <c r="S334" i="25"/>
  <c r="N336" i="25"/>
  <c r="L335" i="25"/>
  <c r="D414" i="25"/>
  <c r="E414" i="25"/>
  <c r="F414" i="25"/>
  <c r="C414" i="25"/>
  <c r="U31" i="25"/>
  <c r="P31" i="25"/>
  <c r="O31" i="25"/>
  <c r="N33" i="25"/>
  <c r="L32" i="25"/>
  <c r="K31" i="25"/>
  <c r="G454" i="25" l="1"/>
  <c r="H454" i="25" s="1"/>
  <c r="I454" i="25" s="1"/>
  <c r="E455" i="25"/>
  <c r="D455" i="25"/>
  <c r="C455" i="25"/>
  <c r="F455" i="25"/>
  <c r="O456" i="25"/>
  <c r="P456" i="25"/>
  <c r="Q456" i="25" s="1"/>
  <c r="R456" i="25"/>
  <c r="K456" i="25"/>
  <c r="B456" i="25" s="1"/>
  <c r="U456" i="25"/>
  <c r="T456" i="25"/>
  <c r="S456" i="25"/>
  <c r="N458" i="25"/>
  <c r="L457" i="25"/>
  <c r="G553" i="25"/>
  <c r="H553" i="25" s="1"/>
  <c r="I553" i="25" s="1"/>
  <c r="W553" i="25" s="1"/>
  <c r="X553" i="25" s="1"/>
  <c r="B555" i="25"/>
  <c r="V555" i="25" s="1"/>
  <c r="F554" i="25"/>
  <c r="D554" i="25"/>
  <c r="E554" i="25"/>
  <c r="C554" i="25"/>
  <c r="R335" i="25"/>
  <c r="O335" i="25"/>
  <c r="S335" i="25"/>
  <c r="K335" i="25"/>
  <c r="B335" i="25" s="1"/>
  <c r="T335" i="25"/>
  <c r="U335" i="25"/>
  <c r="P335" i="25"/>
  <c r="Q335" i="25" s="1"/>
  <c r="N337" i="25"/>
  <c r="L336" i="25"/>
  <c r="G414" i="25"/>
  <c r="H414" i="25" s="1"/>
  <c r="I414" i="25" s="1"/>
  <c r="F334" i="25"/>
  <c r="C334" i="25"/>
  <c r="E334" i="25"/>
  <c r="D334" i="25"/>
  <c r="G333" i="25"/>
  <c r="H333" i="25" s="1"/>
  <c r="I333" i="25" s="1"/>
  <c r="F415" i="25"/>
  <c r="C415" i="25"/>
  <c r="D415" i="25"/>
  <c r="E415" i="25"/>
  <c r="U32" i="25"/>
  <c r="P32" i="25"/>
  <c r="O32" i="25"/>
  <c r="K32" i="25"/>
  <c r="N34" i="25"/>
  <c r="L33" i="25"/>
  <c r="G455" i="25" l="1"/>
  <c r="H455" i="25" s="1"/>
  <c r="I455" i="25" s="1"/>
  <c r="N459" i="25"/>
  <c r="L458" i="25"/>
  <c r="O457" i="25"/>
  <c r="P457" i="25"/>
  <c r="Q457" i="25" s="1"/>
  <c r="R457" i="25"/>
  <c r="K457" i="25"/>
  <c r="B457" i="25" s="1"/>
  <c r="T457" i="25"/>
  <c r="S457" i="25"/>
  <c r="U457" i="25"/>
  <c r="F456" i="25"/>
  <c r="C456" i="25"/>
  <c r="E456" i="25"/>
  <c r="D456" i="25"/>
  <c r="G554" i="25"/>
  <c r="H554" i="25" s="1"/>
  <c r="I554" i="25" s="1"/>
  <c r="W554" i="25" s="1"/>
  <c r="X554" i="25" s="1"/>
  <c r="C555" i="25"/>
  <c r="E555" i="25"/>
  <c r="D555" i="25"/>
  <c r="F555" i="25"/>
  <c r="G334" i="25"/>
  <c r="H334" i="25" s="1"/>
  <c r="I334" i="25" s="1"/>
  <c r="G415" i="25"/>
  <c r="H415" i="25" s="1"/>
  <c r="I415" i="25" s="1"/>
  <c r="K336" i="25"/>
  <c r="B336" i="25" s="1"/>
  <c r="P336" i="25"/>
  <c r="Q336" i="25" s="1"/>
  <c r="T336" i="25"/>
  <c r="U336" i="25"/>
  <c r="S336" i="25"/>
  <c r="O336" i="25"/>
  <c r="R336" i="25"/>
  <c r="L337" i="25"/>
  <c r="N338" i="25"/>
  <c r="D335" i="25"/>
  <c r="E335" i="25"/>
  <c r="C335" i="25"/>
  <c r="F335" i="25"/>
  <c r="U33" i="25"/>
  <c r="P33" i="25"/>
  <c r="O33" i="25"/>
  <c r="N35" i="25"/>
  <c r="L34" i="25"/>
  <c r="K33" i="25"/>
  <c r="E457" i="25" l="1"/>
  <c r="C457" i="25"/>
  <c r="D457" i="25"/>
  <c r="F457" i="25"/>
  <c r="G456" i="25"/>
  <c r="H456" i="25" s="1"/>
  <c r="I456" i="25" s="1"/>
  <c r="P458" i="25"/>
  <c r="Q458" i="25" s="1"/>
  <c r="R458" i="25"/>
  <c r="O458" i="25"/>
  <c r="K458" i="25"/>
  <c r="B458" i="25" s="1"/>
  <c r="T458" i="25"/>
  <c r="S458" i="25"/>
  <c r="U458" i="25"/>
  <c r="N460" i="25"/>
  <c r="L459" i="25"/>
  <c r="G555" i="25"/>
  <c r="H555" i="25" s="1"/>
  <c r="I555" i="25" s="1"/>
  <c r="W555" i="25" s="1"/>
  <c r="X555" i="25" s="1"/>
  <c r="G335" i="25"/>
  <c r="H335" i="25" s="1"/>
  <c r="I335" i="25" s="1"/>
  <c r="N339" i="25"/>
  <c r="L338" i="25"/>
  <c r="R337" i="25"/>
  <c r="O337" i="25"/>
  <c r="S337" i="25"/>
  <c r="U337" i="25"/>
  <c r="P337" i="25"/>
  <c r="Q337" i="25" s="1"/>
  <c r="K337" i="25"/>
  <c r="B337" i="25" s="1"/>
  <c r="T337" i="25"/>
  <c r="F336" i="25"/>
  <c r="C336" i="25"/>
  <c r="D336" i="25"/>
  <c r="E336" i="25"/>
  <c r="U34" i="25"/>
  <c r="P34" i="25"/>
  <c r="O34" i="25"/>
  <c r="K34" i="25"/>
  <c r="N36" i="25"/>
  <c r="L35" i="25"/>
  <c r="G457" i="25" l="1"/>
  <c r="H457" i="25" s="1"/>
  <c r="I457" i="25" s="1"/>
  <c r="R459" i="25"/>
  <c r="O459" i="25"/>
  <c r="P459" i="25"/>
  <c r="Q459" i="25" s="1"/>
  <c r="K459" i="25"/>
  <c r="B459" i="25" s="1"/>
  <c r="S459" i="25"/>
  <c r="T459" i="25"/>
  <c r="U459" i="25"/>
  <c r="N461" i="25"/>
  <c r="L460" i="25"/>
  <c r="F458" i="25"/>
  <c r="D458" i="25"/>
  <c r="E458" i="25"/>
  <c r="C458" i="25"/>
  <c r="G336" i="25"/>
  <c r="H336" i="25" s="1"/>
  <c r="I336" i="25" s="1"/>
  <c r="D337" i="25"/>
  <c r="E337" i="25"/>
  <c r="C337" i="25"/>
  <c r="F337" i="25"/>
  <c r="N340" i="25"/>
  <c r="L339" i="25"/>
  <c r="K338" i="25"/>
  <c r="B338" i="25" s="1"/>
  <c r="P338" i="25"/>
  <c r="Q338" i="25" s="1"/>
  <c r="T338" i="25"/>
  <c r="U338" i="25"/>
  <c r="O338" i="25"/>
  <c r="R338" i="25"/>
  <c r="S338" i="25"/>
  <c r="U35" i="25"/>
  <c r="P35" i="25"/>
  <c r="O35" i="25"/>
  <c r="N37" i="25"/>
  <c r="L36" i="25"/>
  <c r="K35" i="25"/>
  <c r="G458" i="25" l="1"/>
  <c r="H458" i="25" s="1"/>
  <c r="I458" i="25" s="1"/>
  <c r="R460" i="25"/>
  <c r="O460" i="25"/>
  <c r="P460" i="25"/>
  <c r="Q460" i="25" s="1"/>
  <c r="K460" i="25"/>
  <c r="B460" i="25" s="1"/>
  <c r="T460" i="25"/>
  <c r="U460" i="25"/>
  <c r="S460" i="25"/>
  <c r="D459" i="25"/>
  <c r="C459" i="25"/>
  <c r="F459" i="25"/>
  <c r="E459" i="25"/>
  <c r="N462" i="25"/>
  <c r="L461" i="25"/>
  <c r="R339" i="25"/>
  <c r="O339" i="25"/>
  <c r="S339" i="25"/>
  <c r="K339" i="25"/>
  <c r="B339" i="25" s="1"/>
  <c r="T339" i="25"/>
  <c r="U339" i="25"/>
  <c r="P339" i="25"/>
  <c r="Q339" i="25" s="1"/>
  <c r="F338" i="25"/>
  <c r="C338" i="25"/>
  <c r="E338" i="25"/>
  <c r="D338" i="25"/>
  <c r="N341" i="25"/>
  <c r="L340" i="25"/>
  <c r="G337" i="25"/>
  <c r="H337" i="25" s="1"/>
  <c r="I337" i="25" s="1"/>
  <c r="U36" i="25"/>
  <c r="P36" i="25"/>
  <c r="O36" i="25"/>
  <c r="K36" i="25"/>
  <c r="N38" i="25"/>
  <c r="L37" i="25"/>
  <c r="N463" i="25" l="1"/>
  <c r="L462" i="25"/>
  <c r="G459" i="25"/>
  <c r="H459" i="25" s="1"/>
  <c r="I459" i="25" s="1"/>
  <c r="D460" i="25"/>
  <c r="F460" i="25"/>
  <c r="C460" i="25"/>
  <c r="E460" i="25"/>
  <c r="O461" i="25"/>
  <c r="P461" i="25"/>
  <c r="Q461" i="25" s="1"/>
  <c r="R461" i="25"/>
  <c r="K461" i="25"/>
  <c r="B461" i="25" s="1"/>
  <c r="U461" i="25"/>
  <c r="S461" i="25"/>
  <c r="T461" i="25"/>
  <c r="K340" i="25"/>
  <c r="B340" i="25" s="1"/>
  <c r="P340" i="25"/>
  <c r="Q340" i="25" s="1"/>
  <c r="T340" i="25"/>
  <c r="U340" i="25"/>
  <c r="S340" i="25"/>
  <c r="O340" i="25"/>
  <c r="R340" i="25"/>
  <c r="G338" i="25"/>
  <c r="H338" i="25" s="1"/>
  <c r="I338" i="25" s="1"/>
  <c r="L341" i="25"/>
  <c r="N342" i="25"/>
  <c r="D339" i="25"/>
  <c r="E339" i="25"/>
  <c r="C339" i="25"/>
  <c r="F339" i="25"/>
  <c r="U37" i="25"/>
  <c r="P37" i="25"/>
  <c r="O37" i="25"/>
  <c r="K37" i="25"/>
  <c r="N39" i="25"/>
  <c r="L38" i="25"/>
  <c r="G460" i="25" l="1"/>
  <c r="H460" i="25" s="1"/>
  <c r="I460" i="25" s="1"/>
  <c r="E461" i="25"/>
  <c r="C461" i="25"/>
  <c r="D461" i="25"/>
  <c r="F461" i="25"/>
  <c r="O462" i="25"/>
  <c r="P462" i="25"/>
  <c r="Q462" i="25" s="1"/>
  <c r="R462" i="25"/>
  <c r="K462" i="25"/>
  <c r="B462" i="25" s="1"/>
  <c r="T462" i="25"/>
  <c r="S462" i="25"/>
  <c r="U462" i="25"/>
  <c r="N464" i="25"/>
  <c r="L463" i="25"/>
  <c r="G339" i="25"/>
  <c r="H339" i="25" s="1"/>
  <c r="I339" i="25" s="1"/>
  <c r="F340" i="25"/>
  <c r="C340" i="25"/>
  <c r="D340" i="25"/>
  <c r="E340" i="25"/>
  <c r="N343" i="25"/>
  <c r="L342" i="25"/>
  <c r="R341" i="25"/>
  <c r="O341" i="25"/>
  <c r="S341" i="25"/>
  <c r="U341" i="25"/>
  <c r="P341" i="25"/>
  <c r="Q341" i="25" s="1"/>
  <c r="K341" i="25"/>
  <c r="B341" i="25" s="1"/>
  <c r="T341" i="25"/>
  <c r="U38" i="25"/>
  <c r="P38" i="25"/>
  <c r="O38" i="25"/>
  <c r="K38" i="25"/>
  <c r="N40" i="25"/>
  <c r="L39" i="25"/>
  <c r="G461" i="25" l="1"/>
  <c r="H461" i="25" s="1"/>
  <c r="I461" i="25" s="1"/>
  <c r="N465" i="25"/>
  <c r="L464" i="25"/>
  <c r="C462" i="25"/>
  <c r="F462" i="25"/>
  <c r="D462" i="25"/>
  <c r="E462" i="25"/>
  <c r="P463" i="25"/>
  <c r="Q463" i="25" s="1"/>
  <c r="R463" i="25"/>
  <c r="O463" i="25"/>
  <c r="K463" i="25"/>
  <c r="B463" i="25" s="1"/>
  <c r="S463" i="25"/>
  <c r="T463" i="25"/>
  <c r="U463" i="25"/>
  <c r="D341" i="25"/>
  <c r="E341" i="25"/>
  <c r="C341" i="25"/>
  <c r="F341" i="25"/>
  <c r="G340" i="25"/>
  <c r="H340" i="25" s="1"/>
  <c r="I340" i="25" s="1"/>
  <c r="K342" i="25"/>
  <c r="B342" i="25" s="1"/>
  <c r="P342" i="25"/>
  <c r="Q342" i="25" s="1"/>
  <c r="T342" i="25"/>
  <c r="U342" i="25"/>
  <c r="O342" i="25"/>
  <c r="R342" i="25"/>
  <c r="S342" i="25"/>
  <c r="N344" i="25"/>
  <c r="L343" i="25"/>
  <c r="U39" i="25"/>
  <c r="P39" i="25"/>
  <c r="O39" i="25"/>
  <c r="N41" i="25"/>
  <c r="L40" i="25"/>
  <c r="K39" i="25"/>
  <c r="C463" i="25" l="1"/>
  <c r="F463" i="25"/>
  <c r="E463" i="25"/>
  <c r="D463" i="25"/>
  <c r="R464" i="25"/>
  <c r="O464" i="25"/>
  <c r="P464" i="25"/>
  <c r="Q464" i="25" s="1"/>
  <c r="K464" i="25"/>
  <c r="B464" i="25" s="1"/>
  <c r="S464" i="25"/>
  <c r="T464" i="25"/>
  <c r="U464" i="25"/>
  <c r="G462" i="25"/>
  <c r="H462" i="25" s="1"/>
  <c r="I462" i="25" s="1"/>
  <c r="N466" i="25"/>
  <c r="L465" i="25"/>
  <c r="R343" i="25"/>
  <c r="O343" i="25"/>
  <c r="S343" i="25"/>
  <c r="K343" i="25"/>
  <c r="B343" i="25" s="1"/>
  <c r="T343" i="25"/>
  <c r="U343" i="25"/>
  <c r="P343" i="25"/>
  <c r="Q343" i="25" s="1"/>
  <c r="N345" i="25"/>
  <c r="L344" i="25"/>
  <c r="G341" i="25"/>
  <c r="H341" i="25" s="1"/>
  <c r="I341" i="25" s="1"/>
  <c r="F342" i="25"/>
  <c r="C342" i="25"/>
  <c r="E342" i="25"/>
  <c r="D342" i="25"/>
  <c r="U40" i="25"/>
  <c r="P40" i="25"/>
  <c r="O40" i="25"/>
  <c r="K40" i="25"/>
  <c r="N42" i="25"/>
  <c r="L41" i="25"/>
  <c r="G463" i="25" l="1"/>
  <c r="H463" i="25" s="1"/>
  <c r="I463" i="25" s="1"/>
  <c r="O465" i="25"/>
  <c r="P465" i="25"/>
  <c r="Q465" i="25" s="1"/>
  <c r="R465" i="25"/>
  <c r="K465" i="25"/>
  <c r="B465" i="25" s="1"/>
  <c r="U465" i="25"/>
  <c r="T465" i="25"/>
  <c r="S465" i="25"/>
  <c r="N467" i="25"/>
  <c r="L466" i="25"/>
  <c r="D464" i="25"/>
  <c r="F464" i="25"/>
  <c r="C464" i="25"/>
  <c r="E464" i="25"/>
  <c r="K344" i="25"/>
  <c r="B344" i="25" s="1"/>
  <c r="P344" i="25"/>
  <c r="Q344" i="25" s="1"/>
  <c r="T344" i="25"/>
  <c r="U344" i="25"/>
  <c r="S344" i="25"/>
  <c r="O344" i="25"/>
  <c r="R344" i="25"/>
  <c r="G342" i="25"/>
  <c r="H342" i="25" s="1"/>
  <c r="I342" i="25" s="1"/>
  <c r="L345" i="25"/>
  <c r="N346" i="25"/>
  <c r="D343" i="25"/>
  <c r="E343" i="25"/>
  <c r="C343" i="25"/>
  <c r="F343" i="25"/>
  <c r="U41" i="25"/>
  <c r="P41" i="25"/>
  <c r="O41" i="25"/>
  <c r="N43" i="25"/>
  <c r="L42" i="25"/>
  <c r="K41" i="25"/>
  <c r="N468" i="25" l="1"/>
  <c r="L467" i="25"/>
  <c r="E465" i="25"/>
  <c r="C465" i="25"/>
  <c r="D465" i="25"/>
  <c r="F465" i="25"/>
  <c r="G464" i="25"/>
  <c r="H464" i="25" s="1"/>
  <c r="I464" i="25" s="1"/>
  <c r="O466" i="25"/>
  <c r="P466" i="25"/>
  <c r="Q466" i="25" s="1"/>
  <c r="R466" i="25"/>
  <c r="K466" i="25"/>
  <c r="B466" i="25" s="1"/>
  <c r="S466" i="25"/>
  <c r="T466" i="25"/>
  <c r="U466" i="25"/>
  <c r="G343" i="25"/>
  <c r="H343" i="25" s="1"/>
  <c r="I343" i="25" s="1"/>
  <c r="N347" i="25"/>
  <c r="L346" i="25"/>
  <c r="R345" i="25"/>
  <c r="O345" i="25"/>
  <c r="S345" i="25"/>
  <c r="U345" i="25"/>
  <c r="P345" i="25"/>
  <c r="Q345" i="25" s="1"/>
  <c r="K345" i="25"/>
  <c r="B345" i="25" s="1"/>
  <c r="T345" i="25"/>
  <c r="F344" i="25"/>
  <c r="C344" i="25"/>
  <c r="D344" i="25"/>
  <c r="E344" i="25"/>
  <c r="U42" i="25"/>
  <c r="P42" i="25"/>
  <c r="O42" i="25"/>
  <c r="N44" i="25"/>
  <c r="L43" i="25"/>
  <c r="K42" i="25"/>
  <c r="F466" i="25" l="1"/>
  <c r="D466" i="25"/>
  <c r="E466" i="25"/>
  <c r="C466" i="25"/>
  <c r="P467" i="25"/>
  <c r="Q467" i="25" s="1"/>
  <c r="O467" i="25"/>
  <c r="R467" i="25"/>
  <c r="K467" i="25"/>
  <c r="B467" i="25" s="1"/>
  <c r="S467" i="25"/>
  <c r="U467" i="25"/>
  <c r="T467" i="25"/>
  <c r="G465" i="25"/>
  <c r="H465" i="25" s="1"/>
  <c r="I465" i="25" s="1"/>
  <c r="N469" i="25"/>
  <c r="L468" i="25"/>
  <c r="G344" i="25"/>
  <c r="H344" i="25" s="1"/>
  <c r="I344" i="25" s="1"/>
  <c r="D345" i="25"/>
  <c r="E345" i="25"/>
  <c r="C345" i="25"/>
  <c r="F345" i="25"/>
  <c r="K346" i="25"/>
  <c r="B346" i="25" s="1"/>
  <c r="P346" i="25"/>
  <c r="Q346" i="25" s="1"/>
  <c r="T346" i="25"/>
  <c r="U346" i="25"/>
  <c r="O346" i="25"/>
  <c r="R346" i="25"/>
  <c r="S346" i="25"/>
  <c r="N348" i="25"/>
  <c r="L347" i="25"/>
  <c r="U43" i="25"/>
  <c r="P43" i="25"/>
  <c r="O43" i="25"/>
  <c r="K43" i="25"/>
  <c r="N45" i="25"/>
  <c r="L44" i="25"/>
  <c r="G466" i="25" l="1"/>
  <c r="H466" i="25" s="1"/>
  <c r="I466" i="25" s="1"/>
  <c r="P468" i="25"/>
  <c r="Q468" i="25" s="1"/>
  <c r="R468" i="25"/>
  <c r="O468" i="25"/>
  <c r="K468" i="25"/>
  <c r="B468" i="25" s="1"/>
  <c r="T468" i="25"/>
  <c r="U468" i="25"/>
  <c r="S468" i="25"/>
  <c r="N470" i="25"/>
  <c r="L469" i="25"/>
  <c r="F467" i="25"/>
  <c r="E467" i="25"/>
  <c r="D467" i="25"/>
  <c r="C467" i="25"/>
  <c r="R347" i="25"/>
  <c r="O347" i="25"/>
  <c r="S347" i="25"/>
  <c r="K347" i="25"/>
  <c r="B347" i="25" s="1"/>
  <c r="T347" i="25"/>
  <c r="U347" i="25"/>
  <c r="P347" i="25"/>
  <c r="Q347" i="25" s="1"/>
  <c r="N349" i="25"/>
  <c r="L348" i="25"/>
  <c r="G345" i="25"/>
  <c r="H345" i="25" s="1"/>
  <c r="I345" i="25" s="1"/>
  <c r="F346" i="25"/>
  <c r="C346" i="25"/>
  <c r="E346" i="25"/>
  <c r="D346" i="25"/>
  <c r="U44" i="25"/>
  <c r="P44" i="25"/>
  <c r="O44" i="25"/>
  <c r="N46" i="25"/>
  <c r="L45" i="25"/>
  <c r="K44" i="25"/>
  <c r="G467" i="25" l="1"/>
  <c r="H467" i="25" s="1"/>
  <c r="I467" i="25" s="1"/>
  <c r="N471" i="25"/>
  <c r="L470" i="25"/>
  <c r="R469" i="25"/>
  <c r="O469" i="25"/>
  <c r="P469" i="25"/>
  <c r="Q469" i="25" s="1"/>
  <c r="K469" i="25"/>
  <c r="B469" i="25" s="1"/>
  <c r="S469" i="25"/>
  <c r="U469" i="25"/>
  <c r="T469" i="25"/>
  <c r="F468" i="25"/>
  <c r="C468" i="25"/>
  <c r="E468" i="25"/>
  <c r="D468" i="25"/>
  <c r="L349" i="25"/>
  <c r="N350" i="25"/>
  <c r="G346" i="25"/>
  <c r="H346" i="25" s="1"/>
  <c r="I346" i="25" s="1"/>
  <c r="K348" i="25"/>
  <c r="B348" i="25" s="1"/>
  <c r="P348" i="25"/>
  <c r="Q348" i="25" s="1"/>
  <c r="T348" i="25"/>
  <c r="U348" i="25"/>
  <c r="S348" i="25"/>
  <c r="O348" i="25"/>
  <c r="R348" i="25"/>
  <c r="D347" i="25"/>
  <c r="E347" i="25"/>
  <c r="C347" i="25"/>
  <c r="F347" i="25"/>
  <c r="U45" i="25"/>
  <c r="P45" i="25"/>
  <c r="O45" i="25"/>
  <c r="K45" i="25"/>
  <c r="N47" i="25"/>
  <c r="L46" i="25"/>
  <c r="E469" i="25" l="1"/>
  <c r="C469" i="25"/>
  <c r="F469" i="25"/>
  <c r="D469" i="25"/>
  <c r="G468" i="25"/>
  <c r="H468" i="25" s="1"/>
  <c r="I468" i="25" s="1"/>
  <c r="O470" i="25"/>
  <c r="P470" i="25"/>
  <c r="Q470" i="25" s="1"/>
  <c r="R470" i="25"/>
  <c r="K470" i="25"/>
  <c r="B470" i="25" s="1"/>
  <c r="U470" i="25"/>
  <c r="S470" i="25"/>
  <c r="T470" i="25"/>
  <c r="N472" i="25"/>
  <c r="L471" i="25"/>
  <c r="N351" i="25"/>
  <c r="L350" i="25"/>
  <c r="F348" i="25"/>
  <c r="C348" i="25"/>
  <c r="D348" i="25"/>
  <c r="E348" i="25"/>
  <c r="R349" i="25"/>
  <c r="O349" i="25"/>
  <c r="S349" i="25"/>
  <c r="U349" i="25"/>
  <c r="P349" i="25"/>
  <c r="Q349" i="25" s="1"/>
  <c r="K349" i="25"/>
  <c r="B349" i="25" s="1"/>
  <c r="T349" i="25"/>
  <c r="G347" i="25"/>
  <c r="H347" i="25" s="1"/>
  <c r="I347" i="25" s="1"/>
  <c r="U46" i="25"/>
  <c r="P46" i="25"/>
  <c r="O46" i="25"/>
  <c r="N48" i="25"/>
  <c r="L47" i="25"/>
  <c r="K46" i="25"/>
  <c r="G469" i="25" l="1"/>
  <c r="H469" i="25" s="1"/>
  <c r="I469" i="25" s="1"/>
  <c r="O471" i="25"/>
  <c r="P471" i="25"/>
  <c r="Q471" i="25" s="1"/>
  <c r="R471" i="25"/>
  <c r="K471" i="25"/>
  <c r="B471" i="25" s="1"/>
  <c r="S471" i="25"/>
  <c r="T471" i="25"/>
  <c r="U471" i="25"/>
  <c r="N473" i="25"/>
  <c r="L472" i="25"/>
  <c r="D470" i="25"/>
  <c r="E470" i="25"/>
  <c r="F470" i="25"/>
  <c r="C470" i="25"/>
  <c r="G348" i="25"/>
  <c r="H348" i="25" s="1"/>
  <c r="I348" i="25" s="1"/>
  <c r="K350" i="25"/>
  <c r="B350" i="25" s="1"/>
  <c r="P350" i="25"/>
  <c r="Q350" i="25" s="1"/>
  <c r="T350" i="25"/>
  <c r="U350" i="25"/>
  <c r="O350" i="25"/>
  <c r="R350" i="25"/>
  <c r="S350" i="25"/>
  <c r="N352" i="25"/>
  <c r="L351" i="25"/>
  <c r="D349" i="25"/>
  <c r="E349" i="25"/>
  <c r="C349" i="25"/>
  <c r="F349" i="25"/>
  <c r="U47" i="25"/>
  <c r="P47" i="25"/>
  <c r="O47" i="25"/>
  <c r="N49" i="25"/>
  <c r="L48" i="25"/>
  <c r="K47" i="25"/>
  <c r="G470" i="25" l="1"/>
  <c r="H470" i="25" s="1"/>
  <c r="I470" i="25" s="1"/>
  <c r="P472" i="25"/>
  <c r="Q472" i="25" s="1"/>
  <c r="R472" i="25"/>
  <c r="O472" i="25"/>
  <c r="K472" i="25"/>
  <c r="B472" i="25" s="1"/>
  <c r="U472" i="25"/>
  <c r="S472" i="25"/>
  <c r="T472" i="25"/>
  <c r="N474" i="25"/>
  <c r="L473" i="25"/>
  <c r="F471" i="25"/>
  <c r="E471" i="25"/>
  <c r="D471" i="25"/>
  <c r="C471" i="25"/>
  <c r="G349" i="25"/>
  <c r="H349" i="25" s="1"/>
  <c r="I349" i="25" s="1"/>
  <c r="R351" i="25"/>
  <c r="O351" i="25"/>
  <c r="S351" i="25"/>
  <c r="K351" i="25"/>
  <c r="B351" i="25" s="1"/>
  <c r="T351" i="25"/>
  <c r="U351" i="25"/>
  <c r="P351" i="25"/>
  <c r="Q351" i="25" s="1"/>
  <c r="N353" i="25"/>
  <c r="L352" i="25"/>
  <c r="F350" i="25"/>
  <c r="C350" i="25"/>
  <c r="E350" i="25"/>
  <c r="D350" i="25"/>
  <c r="U48" i="25"/>
  <c r="P48" i="25"/>
  <c r="O48" i="25"/>
  <c r="K48" i="25"/>
  <c r="N50" i="25"/>
  <c r="L49" i="25"/>
  <c r="R473" i="25" l="1"/>
  <c r="O473" i="25"/>
  <c r="P473" i="25"/>
  <c r="Q473" i="25" s="1"/>
  <c r="K473" i="25"/>
  <c r="B473" i="25" s="1"/>
  <c r="U473" i="25"/>
  <c r="S473" i="25"/>
  <c r="T473" i="25"/>
  <c r="G471" i="25"/>
  <c r="H471" i="25" s="1"/>
  <c r="I471" i="25" s="1"/>
  <c r="N475" i="25"/>
  <c r="L474" i="25"/>
  <c r="F472" i="25"/>
  <c r="D472" i="25"/>
  <c r="C472" i="25"/>
  <c r="E472" i="25"/>
  <c r="G350" i="25"/>
  <c r="H350" i="25" s="1"/>
  <c r="I350" i="25" s="1"/>
  <c r="K352" i="25"/>
  <c r="B352" i="25" s="1"/>
  <c r="P352" i="25"/>
  <c r="Q352" i="25" s="1"/>
  <c r="T352" i="25"/>
  <c r="U352" i="25"/>
  <c r="S352" i="25"/>
  <c r="O352" i="25"/>
  <c r="R352" i="25"/>
  <c r="D351" i="25"/>
  <c r="E351" i="25"/>
  <c r="C351" i="25"/>
  <c r="F351" i="25"/>
  <c r="L353" i="25"/>
  <c r="N354" i="25"/>
  <c r="U49" i="25"/>
  <c r="P49" i="25"/>
  <c r="O49" i="25"/>
  <c r="N51" i="25"/>
  <c r="L50" i="25"/>
  <c r="K49" i="25"/>
  <c r="O474" i="25" l="1"/>
  <c r="P474" i="25"/>
  <c r="Q474" i="25" s="1"/>
  <c r="R474" i="25"/>
  <c r="K474" i="25"/>
  <c r="B474" i="25" s="1"/>
  <c r="S474" i="25"/>
  <c r="T474" i="25"/>
  <c r="U474" i="25"/>
  <c r="N476" i="25"/>
  <c r="L475" i="25"/>
  <c r="G472" i="25"/>
  <c r="H472" i="25" s="1"/>
  <c r="I472" i="25" s="1"/>
  <c r="C473" i="25"/>
  <c r="D473" i="25"/>
  <c r="F473" i="25"/>
  <c r="E473" i="25"/>
  <c r="N355" i="25"/>
  <c r="L354" i="25"/>
  <c r="R353" i="25"/>
  <c r="O353" i="25"/>
  <c r="S353" i="25"/>
  <c r="U353" i="25"/>
  <c r="P353" i="25"/>
  <c r="Q353" i="25" s="1"/>
  <c r="K353" i="25"/>
  <c r="B353" i="25" s="1"/>
  <c r="T353" i="25"/>
  <c r="G351" i="25"/>
  <c r="H351" i="25" s="1"/>
  <c r="I351" i="25" s="1"/>
  <c r="F352" i="25"/>
  <c r="C352" i="25"/>
  <c r="D352" i="25"/>
  <c r="E352" i="25"/>
  <c r="U50" i="25"/>
  <c r="P50" i="25"/>
  <c r="O50" i="25"/>
  <c r="K50" i="25"/>
  <c r="N52" i="25"/>
  <c r="L51" i="25"/>
  <c r="G473" i="25" l="1"/>
  <c r="H473" i="25" s="1"/>
  <c r="I473" i="25" s="1"/>
  <c r="O475" i="25"/>
  <c r="P475" i="25"/>
  <c r="Q475" i="25" s="1"/>
  <c r="R475" i="25"/>
  <c r="K475" i="25"/>
  <c r="B475" i="25" s="1"/>
  <c r="U475" i="25"/>
  <c r="T475" i="25"/>
  <c r="S475" i="25"/>
  <c r="N477" i="25"/>
  <c r="L476" i="25"/>
  <c r="C474" i="25"/>
  <c r="D474" i="25"/>
  <c r="E474" i="25"/>
  <c r="F474" i="25"/>
  <c r="G352" i="25"/>
  <c r="H352" i="25" s="1"/>
  <c r="I352" i="25" s="1"/>
  <c r="D353" i="25"/>
  <c r="E353" i="25"/>
  <c r="C353" i="25"/>
  <c r="F353" i="25"/>
  <c r="K354" i="25"/>
  <c r="B354" i="25" s="1"/>
  <c r="P354" i="25"/>
  <c r="Q354" i="25" s="1"/>
  <c r="T354" i="25"/>
  <c r="U354" i="25"/>
  <c r="O354" i="25"/>
  <c r="R354" i="25"/>
  <c r="S354" i="25"/>
  <c r="N356" i="25"/>
  <c r="L355" i="25"/>
  <c r="U51" i="25"/>
  <c r="P51" i="25"/>
  <c r="O51" i="25"/>
  <c r="K51" i="25"/>
  <c r="N53" i="25"/>
  <c r="L52" i="25"/>
  <c r="G474" i="25" l="1"/>
  <c r="H474" i="25" s="1"/>
  <c r="I474" i="25" s="1"/>
  <c r="P476" i="25"/>
  <c r="Q476" i="25" s="1"/>
  <c r="R476" i="25"/>
  <c r="O476" i="25"/>
  <c r="K476" i="25"/>
  <c r="B476" i="25" s="1"/>
  <c r="S476" i="25"/>
  <c r="T476" i="25"/>
  <c r="U476" i="25"/>
  <c r="N478" i="25"/>
  <c r="L477" i="25"/>
  <c r="C475" i="25"/>
  <c r="F475" i="25"/>
  <c r="D475" i="25"/>
  <c r="E475" i="25"/>
  <c r="N357" i="25"/>
  <c r="L356" i="25"/>
  <c r="G353" i="25"/>
  <c r="H353" i="25" s="1"/>
  <c r="I353" i="25" s="1"/>
  <c r="R355" i="25"/>
  <c r="O355" i="25"/>
  <c r="S355" i="25"/>
  <c r="K355" i="25"/>
  <c r="B355" i="25" s="1"/>
  <c r="T355" i="25"/>
  <c r="U355" i="25"/>
  <c r="P355" i="25"/>
  <c r="Q355" i="25" s="1"/>
  <c r="F354" i="25"/>
  <c r="C354" i="25"/>
  <c r="E354" i="25"/>
  <c r="D354" i="25"/>
  <c r="U52" i="25"/>
  <c r="P52" i="25"/>
  <c r="O52" i="25"/>
  <c r="K52" i="25"/>
  <c r="N54" i="25"/>
  <c r="L53" i="25"/>
  <c r="R477" i="25" l="1"/>
  <c r="O477" i="25"/>
  <c r="P477" i="25"/>
  <c r="Q477" i="25" s="1"/>
  <c r="K477" i="25"/>
  <c r="B477" i="25" s="1"/>
  <c r="T477" i="25"/>
  <c r="S477" i="25"/>
  <c r="U477" i="25"/>
  <c r="G475" i="25"/>
  <c r="H475" i="25" s="1"/>
  <c r="I475" i="25" s="1"/>
  <c r="N479" i="25"/>
  <c r="L478" i="25"/>
  <c r="D476" i="25"/>
  <c r="E476" i="25"/>
  <c r="F476" i="25"/>
  <c r="C476" i="25"/>
  <c r="G354" i="25"/>
  <c r="H354" i="25" s="1"/>
  <c r="I354" i="25" s="1"/>
  <c r="K356" i="25"/>
  <c r="B356" i="25" s="1"/>
  <c r="P356" i="25"/>
  <c r="Q356" i="25" s="1"/>
  <c r="T356" i="25"/>
  <c r="U356" i="25"/>
  <c r="S356" i="25"/>
  <c r="O356" i="25"/>
  <c r="R356" i="25"/>
  <c r="L357" i="25"/>
  <c r="N358" i="25"/>
  <c r="D355" i="25"/>
  <c r="E355" i="25"/>
  <c r="C355" i="25"/>
  <c r="F355" i="25"/>
  <c r="U53" i="25"/>
  <c r="P53" i="25"/>
  <c r="O53" i="25"/>
  <c r="N55" i="25"/>
  <c r="L54" i="25"/>
  <c r="K53" i="25"/>
  <c r="O478" i="25" l="1"/>
  <c r="P478" i="25"/>
  <c r="Q478" i="25" s="1"/>
  <c r="R478" i="25"/>
  <c r="U478" i="25"/>
  <c r="T478" i="25"/>
  <c r="S478" i="25"/>
  <c r="K478" i="25"/>
  <c r="B478" i="25" s="1"/>
  <c r="N480" i="25"/>
  <c r="L479" i="25"/>
  <c r="G476" i="25"/>
  <c r="H476" i="25" s="1"/>
  <c r="I476" i="25" s="1"/>
  <c r="E477" i="25"/>
  <c r="D477" i="25"/>
  <c r="F477" i="25"/>
  <c r="C477" i="25"/>
  <c r="N359" i="25"/>
  <c r="L358" i="25"/>
  <c r="R357" i="25"/>
  <c r="O357" i="25"/>
  <c r="S357" i="25"/>
  <c r="U357" i="25"/>
  <c r="P357" i="25"/>
  <c r="Q357" i="25" s="1"/>
  <c r="K357" i="25"/>
  <c r="B357" i="25" s="1"/>
  <c r="T357" i="25"/>
  <c r="F356" i="25"/>
  <c r="C356" i="25"/>
  <c r="D356" i="25"/>
  <c r="E356" i="25"/>
  <c r="G355" i="25"/>
  <c r="H355" i="25" s="1"/>
  <c r="I355" i="25" s="1"/>
  <c r="U54" i="25"/>
  <c r="P54" i="25"/>
  <c r="O54" i="25"/>
  <c r="K54" i="25"/>
  <c r="N56" i="25"/>
  <c r="L55" i="25"/>
  <c r="G477" i="25" l="1"/>
  <c r="H477" i="25" s="1"/>
  <c r="I477" i="25" s="1"/>
  <c r="C478" i="25"/>
  <c r="F478" i="25"/>
  <c r="D478" i="25"/>
  <c r="E478" i="25"/>
  <c r="O479" i="25"/>
  <c r="P479" i="25"/>
  <c r="Q479" i="25" s="1"/>
  <c r="R479" i="25"/>
  <c r="T479" i="25"/>
  <c r="U479" i="25"/>
  <c r="S479" i="25"/>
  <c r="K479" i="25"/>
  <c r="B479" i="25" s="1"/>
  <c r="N481" i="25"/>
  <c r="L480" i="25"/>
  <c r="G356" i="25"/>
  <c r="H356" i="25" s="1"/>
  <c r="I356" i="25" s="1"/>
  <c r="N360" i="25"/>
  <c r="L359" i="25"/>
  <c r="D357" i="25"/>
  <c r="E357" i="25"/>
  <c r="C357" i="25"/>
  <c r="F357" i="25"/>
  <c r="K358" i="25"/>
  <c r="B358" i="25" s="1"/>
  <c r="P358" i="25"/>
  <c r="Q358" i="25" s="1"/>
  <c r="T358" i="25"/>
  <c r="U358" i="25"/>
  <c r="O358" i="25"/>
  <c r="R358" i="25"/>
  <c r="S358" i="25"/>
  <c r="U55" i="25"/>
  <c r="P55" i="25"/>
  <c r="O55" i="25"/>
  <c r="N57" i="25"/>
  <c r="L56" i="25"/>
  <c r="K55" i="25"/>
  <c r="G478" i="25" l="1"/>
  <c r="H478" i="25" s="1"/>
  <c r="I478" i="25" s="1"/>
  <c r="O480" i="25"/>
  <c r="P480" i="25"/>
  <c r="Q480" i="25" s="1"/>
  <c r="R480" i="25"/>
  <c r="S480" i="25"/>
  <c r="U480" i="25"/>
  <c r="T480" i="25"/>
  <c r="K480" i="25"/>
  <c r="B480" i="25" s="1"/>
  <c r="N482" i="25"/>
  <c r="L481" i="25"/>
  <c r="D479" i="25"/>
  <c r="F479" i="25"/>
  <c r="E479" i="25"/>
  <c r="C479" i="25"/>
  <c r="G357" i="25"/>
  <c r="H357" i="25" s="1"/>
  <c r="I357" i="25" s="1"/>
  <c r="N361" i="25"/>
  <c r="L360" i="25"/>
  <c r="F358" i="25"/>
  <c r="C358" i="25"/>
  <c r="E358" i="25"/>
  <c r="D358" i="25"/>
  <c r="R359" i="25"/>
  <c r="O359" i="25"/>
  <c r="S359" i="25"/>
  <c r="K359" i="25"/>
  <c r="B359" i="25" s="1"/>
  <c r="T359" i="25"/>
  <c r="U359" i="25"/>
  <c r="P359" i="25"/>
  <c r="Q359" i="25" s="1"/>
  <c r="U56" i="25"/>
  <c r="P56" i="25"/>
  <c r="O56" i="25"/>
  <c r="K56" i="25"/>
  <c r="N58" i="25"/>
  <c r="L57" i="25"/>
  <c r="G479" i="25" l="1"/>
  <c r="H479" i="25" s="1"/>
  <c r="I479" i="25" s="1"/>
  <c r="N483" i="25"/>
  <c r="L482" i="25"/>
  <c r="F480" i="25"/>
  <c r="D480" i="25"/>
  <c r="E480" i="25"/>
  <c r="C480" i="25"/>
  <c r="P481" i="25"/>
  <c r="Q481" i="25" s="1"/>
  <c r="R481" i="25"/>
  <c r="O481" i="25"/>
  <c r="U481" i="25"/>
  <c r="T481" i="25"/>
  <c r="S481" i="25"/>
  <c r="K481" i="25"/>
  <c r="B481" i="25" s="1"/>
  <c r="G358" i="25"/>
  <c r="H358" i="25" s="1"/>
  <c r="I358" i="25" s="1"/>
  <c r="K360" i="25"/>
  <c r="B360" i="25" s="1"/>
  <c r="P360" i="25"/>
  <c r="Q360" i="25" s="1"/>
  <c r="T360" i="25"/>
  <c r="U360" i="25"/>
  <c r="S360" i="25"/>
  <c r="O360" i="25"/>
  <c r="R360" i="25"/>
  <c r="D359" i="25"/>
  <c r="E359" i="25"/>
  <c r="C359" i="25"/>
  <c r="F359" i="25"/>
  <c r="L361" i="25"/>
  <c r="N362" i="25"/>
  <c r="U57" i="25"/>
  <c r="P57" i="25"/>
  <c r="O57" i="25"/>
  <c r="N59" i="25"/>
  <c r="L58" i="25"/>
  <c r="K57" i="25"/>
  <c r="F481" i="25" l="1"/>
  <c r="E481" i="25"/>
  <c r="D481" i="25"/>
  <c r="C481" i="25"/>
  <c r="G480" i="25"/>
  <c r="H480" i="25" s="1"/>
  <c r="I480" i="25" s="1"/>
  <c r="R482" i="25"/>
  <c r="O482" i="25"/>
  <c r="P482" i="25"/>
  <c r="Q482" i="25" s="1"/>
  <c r="T482" i="25"/>
  <c r="U482" i="25"/>
  <c r="S482" i="25"/>
  <c r="K482" i="25"/>
  <c r="B482" i="25" s="1"/>
  <c r="N484" i="25"/>
  <c r="L483" i="25"/>
  <c r="N363" i="25"/>
  <c r="L362" i="25"/>
  <c r="R361" i="25"/>
  <c r="O361" i="25"/>
  <c r="S361" i="25"/>
  <c r="U361" i="25"/>
  <c r="P361" i="25"/>
  <c r="Q361" i="25" s="1"/>
  <c r="K361" i="25"/>
  <c r="B361" i="25" s="1"/>
  <c r="T361" i="25"/>
  <c r="G359" i="25"/>
  <c r="H359" i="25" s="1"/>
  <c r="I359" i="25" s="1"/>
  <c r="F360" i="25"/>
  <c r="C360" i="25"/>
  <c r="D360" i="25"/>
  <c r="E360" i="25"/>
  <c r="U58" i="25"/>
  <c r="P58" i="25"/>
  <c r="O58" i="25"/>
  <c r="K58" i="25"/>
  <c r="N60" i="25"/>
  <c r="L59" i="25"/>
  <c r="G481" i="25" l="1"/>
  <c r="H481" i="25" s="1"/>
  <c r="I481" i="25" s="1"/>
  <c r="O483" i="25"/>
  <c r="P483" i="25"/>
  <c r="Q483" i="25" s="1"/>
  <c r="R483" i="25"/>
  <c r="U483" i="25"/>
  <c r="S483" i="25"/>
  <c r="T483" i="25"/>
  <c r="K483" i="25"/>
  <c r="B483" i="25" s="1"/>
  <c r="N485" i="25"/>
  <c r="L484" i="25"/>
  <c r="F482" i="25"/>
  <c r="D482" i="25"/>
  <c r="C482" i="25"/>
  <c r="E482" i="25"/>
  <c r="G360" i="25"/>
  <c r="H360" i="25" s="1"/>
  <c r="I360" i="25" s="1"/>
  <c r="D361" i="25"/>
  <c r="E361" i="25"/>
  <c r="C361" i="25"/>
  <c r="F361" i="25"/>
  <c r="K362" i="25"/>
  <c r="B362" i="25" s="1"/>
  <c r="P362" i="25"/>
  <c r="Q362" i="25" s="1"/>
  <c r="T362" i="25"/>
  <c r="U362" i="25"/>
  <c r="O362" i="25"/>
  <c r="R362" i="25"/>
  <c r="S362" i="25"/>
  <c r="N364" i="25"/>
  <c r="L363" i="25"/>
  <c r="U59" i="25"/>
  <c r="P59" i="25"/>
  <c r="O59" i="25"/>
  <c r="N61" i="25"/>
  <c r="L60" i="25"/>
  <c r="K59" i="25"/>
  <c r="N486" i="25" l="1"/>
  <c r="L485" i="25"/>
  <c r="G482" i="25"/>
  <c r="H482" i="25" s="1"/>
  <c r="I482" i="25" s="1"/>
  <c r="C483" i="25"/>
  <c r="F483" i="25"/>
  <c r="D483" i="25"/>
  <c r="E483" i="25"/>
  <c r="O484" i="25"/>
  <c r="P484" i="25"/>
  <c r="Q484" i="25" s="1"/>
  <c r="R484" i="25"/>
  <c r="T484" i="25"/>
  <c r="S484" i="25"/>
  <c r="U484" i="25"/>
  <c r="K484" i="25"/>
  <c r="B484" i="25" s="1"/>
  <c r="R363" i="25"/>
  <c r="O363" i="25"/>
  <c r="S363" i="25"/>
  <c r="K363" i="25"/>
  <c r="B363" i="25" s="1"/>
  <c r="T363" i="25"/>
  <c r="U363" i="25"/>
  <c r="P363" i="25"/>
  <c r="Q363" i="25" s="1"/>
  <c r="N365" i="25"/>
  <c r="L364" i="25"/>
  <c r="F362" i="25"/>
  <c r="C362" i="25"/>
  <c r="E362" i="25"/>
  <c r="D362" i="25"/>
  <c r="G361" i="25"/>
  <c r="H361" i="25" s="1"/>
  <c r="I361" i="25" s="1"/>
  <c r="K60" i="25"/>
  <c r="U60" i="25"/>
  <c r="P60" i="25"/>
  <c r="O60" i="25"/>
  <c r="N62" i="25"/>
  <c r="L61" i="25"/>
  <c r="G483" i="25" l="1"/>
  <c r="H483" i="25" s="1"/>
  <c r="I483" i="25" s="1"/>
  <c r="F484" i="25"/>
  <c r="D484" i="25"/>
  <c r="E484" i="25"/>
  <c r="C484" i="25"/>
  <c r="P485" i="25"/>
  <c r="Q485" i="25" s="1"/>
  <c r="R485" i="25"/>
  <c r="O485" i="25"/>
  <c r="T485" i="25"/>
  <c r="S485" i="25"/>
  <c r="U485" i="25"/>
  <c r="K485" i="25"/>
  <c r="B485" i="25" s="1"/>
  <c r="N487" i="25"/>
  <c r="L486" i="25"/>
  <c r="L365" i="25"/>
  <c r="N366" i="25"/>
  <c r="D363" i="25"/>
  <c r="E363" i="25"/>
  <c r="C363" i="25"/>
  <c r="F363" i="25"/>
  <c r="G362" i="25"/>
  <c r="H362" i="25" s="1"/>
  <c r="I362" i="25" s="1"/>
  <c r="K364" i="25"/>
  <c r="B364" i="25" s="1"/>
  <c r="P364" i="25"/>
  <c r="Q364" i="25" s="1"/>
  <c r="T364" i="25"/>
  <c r="U364" i="25"/>
  <c r="S364" i="25"/>
  <c r="O364" i="25"/>
  <c r="R364" i="25"/>
  <c r="U61" i="25"/>
  <c r="P61" i="25"/>
  <c r="O61" i="25"/>
  <c r="N63" i="25"/>
  <c r="L62" i="25"/>
  <c r="K61" i="25"/>
  <c r="G484" i="25" l="1"/>
  <c r="H484" i="25" s="1"/>
  <c r="I484" i="25" s="1"/>
  <c r="L487" i="25"/>
  <c r="F485" i="25"/>
  <c r="E485" i="25"/>
  <c r="D485" i="25"/>
  <c r="C485" i="25"/>
  <c r="R486" i="25"/>
  <c r="O486" i="25"/>
  <c r="P486" i="25"/>
  <c r="Q486" i="25" s="1"/>
  <c r="T486" i="25"/>
  <c r="U486" i="25"/>
  <c r="S486" i="25"/>
  <c r="K486" i="25"/>
  <c r="B486" i="25" s="1"/>
  <c r="G363" i="25"/>
  <c r="H363" i="25" s="1"/>
  <c r="I363" i="25" s="1"/>
  <c r="F364" i="25"/>
  <c r="C364" i="25"/>
  <c r="D364" i="25"/>
  <c r="E364" i="25"/>
  <c r="N367" i="25"/>
  <c r="L366" i="25"/>
  <c r="R365" i="25"/>
  <c r="O365" i="25"/>
  <c r="S365" i="25"/>
  <c r="U365" i="25"/>
  <c r="P365" i="25"/>
  <c r="Q365" i="25" s="1"/>
  <c r="K365" i="25"/>
  <c r="B365" i="25" s="1"/>
  <c r="T365" i="25"/>
  <c r="U62" i="25"/>
  <c r="P62" i="25"/>
  <c r="O62" i="25"/>
  <c r="K62" i="25"/>
  <c r="N64" i="25"/>
  <c r="L63" i="25"/>
  <c r="R487" i="25" l="1"/>
  <c r="O487" i="25"/>
  <c r="P487" i="25"/>
  <c r="Q487" i="25" s="1"/>
  <c r="U487" i="25"/>
  <c r="S487" i="25"/>
  <c r="T487" i="25"/>
  <c r="K487" i="25"/>
  <c r="B487" i="25" s="1"/>
  <c r="F486" i="25"/>
  <c r="D486" i="25"/>
  <c r="C486" i="25"/>
  <c r="E486" i="25"/>
  <c r="G485" i="25"/>
  <c r="H485" i="25" s="1"/>
  <c r="I485" i="25" s="1"/>
  <c r="G364" i="25"/>
  <c r="H364" i="25" s="1"/>
  <c r="I364" i="25" s="1"/>
  <c r="D365" i="25"/>
  <c r="E365" i="25"/>
  <c r="C365" i="25"/>
  <c r="F365" i="25"/>
  <c r="K366" i="25"/>
  <c r="B366" i="25" s="1"/>
  <c r="P366" i="25"/>
  <c r="Q366" i="25" s="1"/>
  <c r="T366" i="25"/>
  <c r="U366" i="25"/>
  <c r="O366" i="25"/>
  <c r="R366" i="25"/>
  <c r="S366" i="25"/>
  <c r="N368" i="25"/>
  <c r="L367" i="25"/>
  <c r="U63" i="25"/>
  <c r="P63" i="25"/>
  <c r="O63" i="25"/>
  <c r="K63" i="25"/>
  <c r="N65" i="25"/>
  <c r="L64" i="25"/>
  <c r="G486" i="25" l="1"/>
  <c r="H486" i="25" s="1"/>
  <c r="I486" i="25" s="1"/>
  <c r="F487" i="25"/>
  <c r="E487" i="25"/>
  <c r="C487" i="25"/>
  <c r="D487" i="25"/>
  <c r="R367" i="25"/>
  <c r="O367" i="25"/>
  <c r="S367" i="25"/>
  <c r="K367" i="25"/>
  <c r="B367" i="25" s="1"/>
  <c r="T367" i="25"/>
  <c r="U367" i="25"/>
  <c r="P367" i="25"/>
  <c r="Q367" i="25" s="1"/>
  <c r="N369" i="25"/>
  <c r="L368" i="25"/>
  <c r="F366" i="25"/>
  <c r="C366" i="25"/>
  <c r="E366" i="25"/>
  <c r="D366" i="25"/>
  <c r="G365" i="25"/>
  <c r="H365" i="25" s="1"/>
  <c r="I365" i="25" s="1"/>
  <c r="U64" i="25"/>
  <c r="P64" i="25"/>
  <c r="O64" i="25"/>
  <c r="K64" i="25"/>
  <c r="N66" i="25"/>
  <c r="L65" i="25"/>
  <c r="G487" i="25" l="1"/>
  <c r="H487" i="25" s="1"/>
  <c r="I487" i="25" s="1"/>
  <c r="K368" i="25"/>
  <c r="B368" i="25" s="1"/>
  <c r="P368" i="25"/>
  <c r="Q368" i="25" s="1"/>
  <c r="T368" i="25"/>
  <c r="U368" i="25"/>
  <c r="S368" i="25"/>
  <c r="O368" i="25"/>
  <c r="R368" i="25"/>
  <c r="G366" i="25"/>
  <c r="H366" i="25" s="1"/>
  <c r="I366" i="25" s="1"/>
  <c r="L369" i="25"/>
  <c r="N370" i="25"/>
  <c r="D367" i="25"/>
  <c r="E367" i="25"/>
  <c r="C367" i="25"/>
  <c r="F367" i="25"/>
  <c r="U65" i="25"/>
  <c r="P65" i="25"/>
  <c r="O65" i="25"/>
  <c r="N67" i="25"/>
  <c r="L66" i="25"/>
  <c r="K65" i="25"/>
  <c r="G367" i="25" l="1"/>
  <c r="H367" i="25" s="1"/>
  <c r="I367" i="25" s="1"/>
  <c r="N371" i="25"/>
  <c r="L370" i="25"/>
  <c r="R369" i="25"/>
  <c r="O369" i="25"/>
  <c r="S369" i="25"/>
  <c r="U369" i="25"/>
  <c r="P369" i="25"/>
  <c r="Q369" i="25" s="1"/>
  <c r="K369" i="25"/>
  <c r="B369" i="25" s="1"/>
  <c r="T369" i="25"/>
  <c r="F368" i="25"/>
  <c r="C368" i="25"/>
  <c r="D368" i="25"/>
  <c r="E368" i="25"/>
  <c r="U66" i="25"/>
  <c r="P66" i="25"/>
  <c r="O66" i="25"/>
  <c r="K66" i="25"/>
  <c r="N68" i="25"/>
  <c r="L67" i="25"/>
  <c r="G368" i="25" l="1"/>
  <c r="H368" i="25" s="1"/>
  <c r="I368" i="25" s="1"/>
  <c r="D369" i="25"/>
  <c r="E369" i="25"/>
  <c r="C369" i="25"/>
  <c r="F369" i="25"/>
  <c r="K370" i="25"/>
  <c r="B370" i="25" s="1"/>
  <c r="P370" i="25"/>
  <c r="Q370" i="25" s="1"/>
  <c r="T370" i="25"/>
  <c r="U370" i="25"/>
  <c r="O370" i="25"/>
  <c r="R370" i="25"/>
  <c r="S370" i="25"/>
  <c r="N372" i="25"/>
  <c r="L371" i="25"/>
  <c r="U67" i="25"/>
  <c r="P67" i="25"/>
  <c r="O67" i="25"/>
  <c r="N69" i="25"/>
  <c r="L68" i="25"/>
  <c r="K67" i="25"/>
  <c r="G369" i="25" l="1"/>
  <c r="H369" i="25" s="1"/>
  <c r="I369" i="25" s="1"/>
  <c r="N373" i="25"/>
  <c r="L372" i="25"/>
  <c r="R371" i="25"/>
  <c r="O371" i="25"/>
  <c r="S371" i="25"/>
  <c r="K371" i="25"/>
  <c r="B371" i="25" s="1"/>
  <c r="T371" i="25"/>
  <c r="U371" i="25"/>
  <c r="P371" i="25"/>
  <c r="Q371" i="25" s="1"/>
  <c r="F370" i="25"/>
  <c r="C370" i="25"/>
  <c r="E370" i="25"/>
  <c r="D370" i="25"/>
  <c r="K68" i="25"/>
  <c r="U68" i="25"/>
  <c r="P68" i="25"/>
  <c r="O68" i="25"/>
  <c r="N70" i="25"/>
  <c r="L69" i="25"/>
  <c r="D371" i="25" l="1"/>
  <c r="E371" i="25"/>
  <c r="C371" i="25"/>
  <c r="F371" i="25"/>
  <c r="L373" i="25"/>
  <c r="N374" i="25"/>
  <c r="G370" i="25"/>
  <c r="H370" i="25" s="1"/>
  <c r="I370" i="25" s="1"/>
  <c r="K372" i="25"/>
  <c r="B372" i="25" s="1"/>
  <c r="P372" i="25"/>
  <c r="Q372" i="25" s="1"/>
  <c r="T372" i="25"/>
  <c r="U372" i="25"/>
  <c r="S372" i="25"/>
  <c r="O372" i="25"/>
  <c r="R372" i="25"/>
  <c r="U69" i="25"/>
  <c r="P69" i="25"/>
  <c r="O69" i="25"/>
  <c r="K69" i="25"/>
  <c r="N71" i="25"/>
  <c r="L70" i="25"/>
  <c r="K70" i="25" l="1"/>
  <c r="N375" i="25"/>
  <c r="L374" i="25"/>
  <c r="F372" i="25"/>
  <c r="C372" i="25"/>
  <c r="D372" i="25"/>
  <c r="E372" i="25"/>
  <c r="R373" i="25"/>
  <c r="O373" i="25"/>
  <c r="S373" i="25"/>
  <c r="U373" i="25"/>
  <c r="P373" i="25"/>
  <c r="Q373" i="25" s="1"/>
  <c r="K373" i="25"/>
  <c r="B373" i="25" s="1"/>
  <c r="T373" i="25"/>
  <c r="G371" i="25"/>
  <c r="H371" i="25" s="1"/>
  <c r="I371" i="25" s="1"/>
  <c r="U70" i="25"/>
  <c r="P70" i="25"/>
  <c r="O70" i="25"/>
  <c r="N72" i="25"/>
  <c r="L71" i="25"/>
  <c r="K374" i="25" l="1"/>
  <c r="B374" i="25" s="1"/>
  <c r="P374" i="25"/>
  <c r="Q374" i="25" s="1"/>
  <c r="T374" i="25"/>
  <c r="U374" i="25"/>
  <c r="O374" i="25"/>
  <c r="R374" i="25"/>
  <c r="S374" i="25"/>
  <c r="D373" i="25"/>
  <c r="E373" i="25"/>
  <c r="C373" i="25"/>
  <c r="F373" i="25"/>
  <c r="G372" i="25"/>
  <c r="H372" i="25" s="1"/>
  <c r="I372" i="25" s="1"/>
  <c r="N376" i="25"/>
  <c r="L375" i="25"/>
  <c r="U71" i="25"/>
  <c r="P71" i="25"/>
  <c r="O71" i="25"/>
  <c r="K71" i="25"/>
  <c r="N73" i="25"/>
  <c r="L72" i="25"/>
  <c r="R375" i="25" l="1"/>
  <c r="O375" i="25"/>
  <c r="S375" i="25"/>
  <c r="K375" i="25"/>
  <c r="B375" i="25" s="1"/>
  <c r="T375" i="25"/>
  <c r="U375" i="25"/>
  <c r="P375" i="25"/>
  <c r="Q375" i="25" s="1"/>
  <c r="N377" i="25"/>
  <c r="L376" i="25"/>
  <c r="F374" i="25"/>
  <c r="C374" i="25"/>
  <c r="E374" i="25"/>
  <c r="D374" i="25"/>
  <c r="G373" i="25"/>
  <c r="H373" i="25" s="1"/>
  <c r="I373" i="25" s="1"/>
  <c r="U72" i="25"/>
  <c r="P72" i="25"/>
  <c r="O72" i="25"/>
  <c r="K72" i="25"/>
  <c r="N74" i="25"/>
  <c r="L73" i="25"/>
  <c r="G374" i="25" l="1"/>
  <c r="H374" i="25" s="1"/>
  <c r="I374" i="25" s="1"/>
  <c r="K376" i="25"/>
  <c r="B376" i="25" s="1"/>
  <c r="P376" i="25"/>
  <c r="Q376" i="25" s="1"/>
  <c r="T376" i="25"/>
  <c r="U376" i="25"/>
  <c r="S376" i="25"/>
  <c r="O376" i="25"/>
  <c r="R376" i="25"/>
  <c r="L377" i="25"/>
  <c r="D375" i="25"/>
  <c r="E375" i="25"/>
  <c r="C375" i="25"/>
  <c r="F375" i="25"/>
  <c r="U73" i="25"/>
  <c r="P73" i="25"/>
  <c r="O73" i="25"/>
  <c r="N75" i="25"/>
  <c r="L74" i="25"/>
  <c r="K73" i="25"/>
  <c r="R377" i="25" l="1"/>
  <c r="O377" i="25"/>
  <c r="S377" i="25"/>
  <c r="U377" i="25"/>
  <c r="P377" i="25"/>
  <c r="Q377" i="25" s="1"/>
  <c r="K377" i="25"/>
  <c r="B377" i="25" s="1"/>
  <c r="T377" i="25"/>
  <c r="G375" i="25"/>
  <c r="H375" i="25" s="1"/>
  <c r="I375" i="25" s="1"/>
  <c r="F376" i="25"/>
  <c r="C376" i="25"/>
  <c r="D376" i="25"/>
  <c r="E376" i="25"/>
  <c r="U74" i="25"/>
  <c r="P74" i="25"/>
  <c r="O74" i="25"/>
  <c r="K74" i="25"/>
  <c r="N76" i="25"/>
  <c r="L75" i="25"/>
  <c r="G376" i="25" l="1"/>
  <c r="H376" i="25" s="1"/>
  <c r="I376" i="25" s="1"/>
  <c r="D377" i="25"/>
  <c r="E377" i="25"/>
  <c r="C377" i="25"/>
  <c r="F377" i="25"/>
  <c r="U75" i="25"/>
  <c r="P75" i="25"/>
  <c r="O75" i="25"/>
  <c r="N77" i="25"/>
  <c r="L76" i="25"/>
  <c r="K75" i="25"/>
  <c r="N78" i="25" l="1"/>
  <c r="G377" i="25"/>
  <c r="H377" i="25" s="1"/>
  <c r="I377" i="25" s="1"/>
  <c r="U76" i="25"/>
  <c r="P76" i="25"/>
  <c r="O76" i="25"/>
  <c r="K76" i="25"/>
  <c r="L77" i="25"/>
  <c r="N79" i="25" l="1"/>
  <c r="L78" i="25"/>
  <c r="U77" i="25"/>
  <c r="P77" i="25"/>
  <c r="O77" i="25"/>
  <c r="K77" i="25"/>
  <c r="O78" i="25" l="1"/>
  <c r="T78" i="25"/>
  <c r="P78" i="25"/>
  <c r="Q78" i="25" s="1"/>
  <c r="U78" i="25"/>
  <c r="R78" i="25"/>
  <c r="S78" i="25"/>
  <c r="K78" i="25"/>
  <c r="B78" i="25" s="1"/>
  <c r="N80" i="25"/>
  <c r="L79" i="25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J96" i="13"/>
  <c r="A315" i="25" s="1"/>
  <c r="V315" i="25" s="1"/>
  <c r="W315" i="25" s="1"/>
  <c r="X315" i="25" s="1"/>
  <c r="J97" i="13"/>
  <c r="A316" i="25" s="1"/>
  <c r="V316" i="25" s="1"/>
  <c r="W316" i="25" s="1"/>
  <c r="X316" i="25" s="1"/>
  <c r="J98" i="13"/>
  <c r="A317" i="25" s="1"/>
  <c r="V317" i="25" s="1"/>
  <c r="W317" i="25" s="1"/>
  <c r="X317" i="25" s="1"/>
  <c r="J99" i="13"/>
  <c r="A318" i="25" s="1"/>
  <c r="V318" i="25" s="1"/>
  <c r="W318" i="25" s="1"/>
  <c r="X318" i="25" s="1"/>
  <c r="J100" i="13"/>
  <c r="A319" i="25" s="1"/>
  <c r="V319" i="25" s="1"/>
  <c r="W319" i="25" s="1"/>
  <c r="X319" i="25" s="1"/>
  <c r="J101" i="13"/>
  <c r="A320" i="25" s="1"/>
  <c r="V320" i="25" s="1"/>
  <c r="W320" i="25" s="1"/>
  <c r="X320" i="25" s="1"/>
  <c r="J102" i="13"/>
  <c r="A321" i="25" s="1"/>
  <c r="V321" i="25" s="1"/>
  <c r="W321" i="25" s="1"/>
  <c r="X321" i="25" s="1"/>
  <c r="J103" i="13"/>
  <c r="A322" i="25" s="1"/>
  <c r="V322" i="25" s="1"/>
  <c r="W322" i="25" s="1"/>
  <c r="X322" i="25" s="1"/>
  <c r="J104" i="13"/>
  <c r="A323" i="25" s="1"/>
  <c r="V323" i="25" s="1"/>
  <c r="W323" i="25" s="1"/>
  <c r="X323" i="25" s="1"/>
  <c r="J105" i="13"/>
  <c r="A324" i="25" s="1"/>
  <c r="V324" i="25" s="1"/>
  <c r="W324" i="25" s="1"/>
  <c r="X324" i="25" s="1"/>
  <c r="J106" i="13"/>
  <c r="A325" i="25" s="1"/>
  <c r="V325" i="25" s="1"/>
  <c r="W325" i="25" s="1"/>
  <c r="X325" i="25" s="1"/>
  <c r="J107" i="13"/>
  <c r="A326" i="25" s="1"/>
  <c r="V326" i="25" s="1"/>
  <c r="W326" i="25" s="1"/>
  <c r="X326" i="25" s="1"/>
  <c r="J108" i="13"/>
  <c r="A327" i="25" s="1"/>
  <c r="V327" i="25" s="1"/>
  <c r="W327" i="25" s="1"/>
  <c r="X327" i="25" s="1"/>
  <c r="J109" i="13"/>
  <c r="A328" i="25" s="1"/>
  <c r="V328" i="25" s="1"/>
  <c r="W328" i="25" s="1"/>
  <c r="X328" i="25" s="1"/>
  <c r="J110" i="13"/>
  <c r="A329" i="25" s="1"/>
  <c r="V329" i="25" s="1"/>
  <c r="W329" i="25" s="1"/>
  <c r="X329" i="25" s="1"/>
  <c r="J111" i="13"/>
  <c r="A330" i="25" s="1"/>
  <c r="V330" i="25" s="1"/>
  <c r="W330" i="25" s="1"/>
  <c r="X330" i="25" s="1"/>
  <c r="J112" i="13"/>
  <c r="A331" i="25" s="1"/>
  <c r="V331" i="25" s="1"/>
  <c r="W331" i="25" s="1"/>
  <c r="X331" i="25" s="1"/>
  <c r="J113" i="13"/>
  <c r="A332" i="25" s="1"/>
  <c r="V332" i="25" s="1"/>
  <c r="W332" i="25" s="1"/>
  <c r="X332" i="25" s="1"/>
  <c r="J114" i="13"/>
  <c r="A333" i="25" s="1"/>
  <c r="V333" i="25" s="1"/>
  <c r="W333" i="25" s="1"/>
  <c r="X333" i="25" s="1"/>
  <c r="J115" i="13"/>
  <c r="A334" i="25" s="1"/>
  <c r="V334" i="25" s="1"/>
  <c r="W334" i="25" s="1"/>
  <c r="X334" i="25" s="1"/>
  <c r="J116" i="13"/>
  <c r="A335" i="25" s="1"/>
  <c r="V335" i="25" s="1"/>
  <c r="W335" i="25" s="1"/>
  <c r="X335" i="25" s="1"/>
  <c r="J117" i="13"/>
  <c r="A336" i="25" s="1"/>
  <c r="V336" i="25" s="1"/>
  <c r="W336" i="25" s="1"/>
  <c r="X336" i="25" s="1"/>
  <c r="J118" i="13"/>
  <c r="A337" i="25" s="1"/>
  <c r="V337" i="25" s="1"/>
  <c r="W337" i="25" s="1"/>
  <c r="X337" i="25" s="1"/>
  <c r="J119" i="13"/>
  <c r="A338" i="25" s="1"/>
  <c r="V338" i="25" s="1"/>
  <c r="W338" i="25" s="1"/>
  <c r="X338" i="25" s="1"/>
  <c r="J120" i="13"/>
  <c r="A339" i="25" s="1"/>
  <c r="V339" i="25" s="1"/>
  <c r="W339" i="25" s="1"/>
  <c r="X339" i="25" s="1"/>
  <c r="J121" i="13"/>
  <c r="A340" i="25" s="1"/>
  <c r="V340" i="25" s="1"/>
  <c r="W340" i="25" s="1"/>
  <c r="X340" i="25" s="1"/>
  <c r="J122" i="13"/>
  <c r="A341" i="25" s="1"/>
  <c r="V341" i="25" s="1"/>
  <c r="W341" i="25" s="1"/>
  <c r="X341" i="25" s="1"/>
  <c r="J123" i="13"/>
  <c r="A342" i="25" s="1"/>
  <c r="V342" i="25" s="1"/>
  <c r="W342" i="25" s="1"/>
  <c r="X342" i="25" s="1"/>
  <c r="J124" i="13"/>
  <c r="A343" i="25" s="1"/>
  <c r="V343" i="25" s="1"/>
  <c r="W343" i="25" s="1"/>
  <c r="X343" i="25" s="1"/>
  <c r="J125" i="13"/>
  <c r="A344" i="25" s="1"/>
  <c r="V344" i="25" s="1"/>
  <c r="W344" i="25" s="1"/>
  <c r="X344" i="25" s="1"/>
  <c r="J126" i="13"/>
  <c r="A345" i="25" s="1"/>
  <c r="V345" i="25" s="1"/>
  <c r="W345" i="25" s="1"/>
  <c r="X345" i="25" s="1"/>
  <c r="J127" i="13"/>
  <c r="A346" i="25" s="1"/>
  <c r="V346" i="25" s="1"/>
  <c r="W346" i="25" s="1"/>
  <c r="X346" i="25" s="1"/>
  <c r="J128" i="13"/>
  <c r="A347" i="25" s="1"/>
  <c r="V347" i="25" s="1"/>
  <c r="W347" i="25" s="1"/>
  <c r="X347" i="25" s="1"/>
  <c r="J129" i="13"/>
  <c r="A348" i="25" s="1"/>
  <c r="V348" i="25" s="1"/>
  <c r="W348" i="25" s="1"/>
  <c r="X348" i="25" s="1"/>
  <c r="J130" i="13"/>
  <c r="A349" i="25" s="1"/>
  <c r="V349" i="25" s="1"/>
  <c r="W349" i="25" s="1"/>
  <c r="X349" i="25" s="1"/>
  <c r="J131" i="13"/>
  <c r="A350" i="25" s="1"/>
  <c r="V350" i="25" s="1"/>
  <c r="W350" i="25" s="1"/>
  <c r="X350" i="25" s="1"/>
  <c r="J132" i="13"/>
  <c r="A351" i="25" s="1"/>
  <c r="V351" i="25" s="1"/>
  <c r="W351" i="25" s="1"/>
  <c r="X351" i="25" s="1"/>
  <c r="J133" i="13"/>
  <c r="A352" i="25" s="1"/>
  <c r="V352" i="25" s="1"/>
  <c r="W352" i="25" s="1"/>
  <c r="X352" i="25" s="1"/>
  <c r="J134" i="13"/>
  <c r="A353" i="25" s="1"/>
  <c r="V353" i="25" s="1"/>
  <c r="W353" i="25" s="1"/>
  <c r="X353" i="25" s="1"/>
  <c r="J135" i="13"/>
  <c r="A354" i="25" s="1"/>
  <c r="V354" i="25" s="1"/>
  <c r="W354" i="25" s="1"/>
  <c r="X354" i="25" s="1"/>
  <c r="J136" i="13"/>
  <c r="A355" i="25" s="1"/>
  <c r="V355" i="25" s="1"/>
  <c r="W355" i="25" s="1"/>
  <c r="X355" i="25" s="1"/>
  <c r="J137" i="13"/>
  <c r="A356" i="25" s="1"/>
  <c r="V356" i="25" s="1"/>
  <c r="W356" i="25" s="1"/>
  <c r="X356" i="25" s="1"/>
  <c r="J138" i="13"/>
  <c r="A357" i="25" s="1"/>
  <c r="V357" i="25" s="1"/>
  <c r="W357" i="25" s="1"/>
  <c r="X357" i="25" s="1"/>
  <c r="J139" i="13"/>
  <c r="A358" i="25" s="1"/>
  <c r="V358" i="25" s="1"/>
  <c r="W358" i="25" s="1"/>
  <c r="X358" i="25" s="1"/>
  <c r="J140" i="13"/>
  <c r="A359" i="25" s="1"/>
  <c r="V359" i="25" s="1"/>
  <c r="W359" i="25" s="1"/>
  <c r="X359" i="25" s="1"/>
  <c r="J141" i="13"/>
  <c r="A360" i="25" s="1"/>
  <c r="V360" i="25" s="1"/>
  <c r="W360" i="25" s="1"/>
  <c r="X360" i="25" s="1"/>
  <c r="J142" i="13"/>
  <c r="A361" i="25" s="1"/>
  <c r="V361" i="25" s="1"/>
  <c r="W361" i="25" s="1"/>
  <c r="X361" i="25" s="1"/>
  <c r="J143" i="13"/>
  <c r="A362" i="25" s="1"/>
  <c r="V362" i="25" s="1"/>
  <c r="W362" i="25" s="1"/>
  <c r="X362" i="25" s="1"/>
  <c r="J144" i="13"/>
  <c r="A363" i="25" s="1"/>
  <c r="V363" i="25" s="1"/>
  <c r="W363" i="25" s="1"/>
  <c r="X363" i="25" s="1"/>
  <c r="J145" i="13"/>
  <c r="A364" i="25" s="1"/>
  <c r="V364" i="25" s="1"/>
  <c r="W364" i="25" s="1"/>
  <c r="X364" i="25" s="1"/>
  <c r="J146" i="13"/>
  <c r="A365" i="25" s="1"/>
  <c r="V365" i="25" s="1"/>
  <c r="W365" i="25" s="1"/>
  <c r="X365" i="25" s="1"/>
  <c r="J147" i="13"/>
  <c r="A366" i="25" s="1"/>
  <c r="V366" i="25" s="1"/>
  <c r="W366" i="25" s="1"/>
  <c r="X366" i="25" s="1"/>
  <c r="J148" i="13"/>
  <c r="A367" i="25" s="1"/>
  <c r="V367" i="25" s="1"/>
  <c r="W367" i="25" s="1"/>
  <c r="X367" i="25" s="1"/>
  <c r="J149" i="13"/>
  <c r="A368" i="25" s="1"/>
  <c r="V368" i="25" s="1"/>
  <c r="W368" i="25" s="1"/>
  <c r="X368" i="25" s="1"/>
  <c r="J150" i="13"/>
  <c r="A369" i="25" s="1"/>
  <c r="V369" i="25" s="1"/>
  <c r="W369" i="25" s="1"/>
  <c r="X369" i="25" s="1"/>
  <c r="J151" i="13"/>
  <c r="A370" i="25" s="1"/>
  <c r="V370" i="25" s="1"/>
  <c r="W370" i="25" s="1"/>
  <c r="X370" i="25" s="1"/>
  <c r="J152" i="13"/>
  <c r="A371" i="25" s="1"/>
  <c r="V371" i="25" s="1"/>
  <c r="W371" i="25" s="1"/>
  <c r="X371" i="25" s="1"/>
  <c r="J153" i="13"/>
  <c r="A372" i="25" s="1"/>
  <c r="V372" i="25" s="1"/>
  <c r="W372" i="25" s="1"/>
  <c r="X372" i="25" s="1"/>
  <c r="J154" i="13"/>
  <c r="A373" i="25" s="1"/>
  <c r="V373" i="25" s="1"/>
  <c r="W373" i="25" s="1"/>
  <c r="X373" i="25" s="1"/>
  <c r="J155" i="13"/>
  <c r="A374" i="25" s="1"/>
  <c r="V374" i="25" s="1"/>
  <c r="W374" i="25" s="1"/>
  <c r="X374" i="25" s="1"/>
  <c r="J156" i="13"/>
  <c r="A375" i="25" s="1"/>
  <c r="V375" i="25" s="1"/>
  <c r="W375" i="25" s="1"/>
  <c r="X375" i="25" s="1"/>
  <c r="J157" i="13"/>
  <c r="A376" i="25" s="1"/>
  <c r="V376" i="25" s="1"/>
  <c r="W376" i="25" s="1"/>
  <c r="X376" i="25" s="1"/>
  <c r="J158" i="13"/>
  <c r="A377" i="25" s="1"/>
  <c r="V377" i="25" s="1"/>
  <c r="W377" i="25" s="1"/>
  <c r="X377" i="25" s="1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A416" i="25" s="1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A510" i="25" l="1"/>
  <c r="V510" i="25" s="1"/>
  <c r="W510" i="25" s="1"/>
  <c r="X510" i="25" s="1"/>
  <c r="A502" i="25"/>
  <c r="V502" i="25" s="1"/>
  <c r="W502" i="25" s="1"/>
  <c r="X502" i="25" s="1"/>
  <c r="A437" i="25"/>
  <c r="V437" i="25" s="1"/>
  <c r="W437" i="25" s="1"/>
  <c r="X437" i="25" s="1"/>
  <c r="A461" i="25"/>
  <c r="V461" i="25" s="1"/>
  <c r="W461" i="25" s="1"/>
  <c r="X461" i="25" s="1"/>
  <c r="A485" i="25"/>
  <c r="V485" i="25" s="1"/>
  <c r="W485" i="25" s="1"/>
  <c r="X485" i="25" s="1"/>
  <c r="A429" i="25"/>
  <c r="V429" i="25" s="1"/>
  <c r="W429" i="25" s="1"/>
  <c r="X429" i="25" s="1"/>
  <c r="A453" i="25"/>
  <c r="V453" i="25" s="1"/>
  <c r="W453" i="25" s="1"/>
  <c r="X453" i="25" s="1"/>
  <c r="A477" i="25"/>
  <c r="V477" i="25" s="1"/>
  <c r="W477" i="25" s="1"/>
  <c r="X477" i="25" s="1"/>
  <c r="A421" i="25"/>
  <c r="V421" i="25" s="1"/>
  <c r="W421" i="25" s="1"/>
  <c r="X421" i="25" s="1"/>
  <c r="A445" i="25"/>
  <c r="V445" i="25" s="1"/>
  <c r="W445" i="25" s="1"/>
  <c r="X445" i="25" s="1"/>
  <c r="A469" i="25"/>
  <c r="V469" i="25" s="1"/>
  <c r="W469" i="25" s="1"/>
  <c r="X469" i="25" s="1"/>
  <c r="A413" i="25"/>
  <c r="V413" i="25" s="1"/>
  <c r="W413" i="25" s="1"/>
  <c r="X413" i="25" s="1"/>
  <c r="A405" i="25"/>
  <c r="V405" i="25" s="1"/>
  <c r="W405" i="25" s="1"/>
  <c r="X405" i="25" s="1"/>
  <c r="A397" i="25"/>
  <c r="V397" i="25" s="1"/>
  <c r="W397" i="25" s="1"/>
  <c r="X397" i="25" s="1"/>
  <c r="A385" i="25"/>
  <c r="V385" i="25" s="1"/>
  <c r="W385" i="25" s="1"/>
  <c r="X385" i="25" s="1"/>
  <c r="A513" i="25"/>
  <c r="V513" i="25" s="1"/>
  <c r="W513" i="25" s="1"/>
  <c r="X513" i="25" s="1"/>
  <c r="A501" i="25"/>
  <c r="V501" i="25" s="1"/>
  <c r="W501" i="25" s="1"/>
  <c r="X501" i="25" s="1"/>
  <c r="A432" i="25"/>
  <c r="V432" i="25" s="1"/>
  <c r="W432" i="25" s="1"/>
  <c r="X432" i="25" s="1"/>
  <c r="A456" i="25"/>
  <c r="V456" i="25" s="1"/>
  <c r="W456" i="25" s="1"/>
  <c r="X456" i="25" s="1"/>
  <c r="A480" i="25"/>
  <c r="V480" i="25" s="1"/>
  <c r="W480" i="25" s="1"/>
  <c r="X480" i="25" s="1"/>
  <c r="A508" i="25"/>
  <c r="V508" i="25" s="1"/>
  <c r="W508" i="25" s="1"/>
  <c r="X508" i="25" s="1"/>
  <c r="A504" i="25"/>
  <c r="V504" i="25" s="1"/>
  <c r="W504" i="25" s="1"/>
  <c r="X504" i="25" s="1"/>
  <c r="A439" i="25"/>
  <c r="V439" i="25" s="1"/>
  <c r="W439" i="25" s="1"/>
  <c r="X439" i="25" s="1"/>
  <c r="A463" i="25"/>
  <c r="V463" i="25" s="1"/>
  <c r="W463" i="25" s="1"/>
  <c r="X463" i="25" s="1"/>
  <c r="A487" i="25"/>
  <c r="V487" i="25" s="1"/>
  <c r="W487" i="25" s="1"/>
  <c r="X487" i="25" s="1"/>
  <c r="A431" i="25"/>
  <c r="V431" i="25" s="1"/>
  <c r="W431" i="25" s="1"/>
  <c r="X431" i="25" s="1"/>
  <c r="A455" i="25"/>
  <c r="V455" i="25" s="1"/>
  <c r="W455" i="25" s="1"/>
  <c r="X455" i="25" s="1"/>
  <c r="A479" i="25"/>
  <c r="V479" i="25" s="1"/>
  <c r="W479" i="25" s="1"/>
  <c r="X479" i="25" s="1"/>
  <c r="A427" i="25"/>
  <c r="V427" i="25" s="1"/>
  <c r="W427" i="25" s="1"/>
  <c r="X427" i="25" s="1"/>
  <c r="A451" i="25"/>
  <c r="V451" i="25" s="1"/>
  <c r="W451" i="25" s="1"/>
  <c r="X451" i="25" s="1"/>
  <c r="A475" i="25"/>
  <c r="V475" i="25" s="1"/>
  <c r="W475" i="25" s="1"/>
  <c r="X475" i="25" s="1"/>
  <c r="A423" i="25"/>
  <c r="V423" i="25" s="1"/>
  <c r="W423" i="25" s="1"/>
  <c r="X423" i="25" s="1"/>
  <c r="A447" i="25"/>
  <c r="V447" i="25" s="1"/>
  <c r="W447" i="25" s="1"/>
  <c r="X447" i="25" s="1"/>
  <c r="A471" i="25"/>
  <c r="V471" i="25" s="1"/>
  <c r="W471" i="25" s="1"/>
  <c r="X471" i="25" s="1"/>
  <c r="A415" i="25"/>
  <c r="V415" i="25" s="1"/>
  <c r="W415" i="25" s="1"/>
  <c r="X415" i="25" s="1"/>
  <c r="A411" i="25"/>
  <c r="V411" i="25" s="1"/>
  <c r="W411" i="25" s="1"/>
  <c r="X411" i="25" s="1"/>
  <c r="A407" i="25"/>
  <c r="V407" i="25" s="1"/>
  <c r="W407" i="25" s="1"/>
  <c r="X407" i="25" s="1"/>
  <c r="A403" i="25"/>
  <c r="V403" i="25" s="1"/>
  <c r="W403" i="25" s="1"/>
  <c r="X403" i="25" s="1"/>
  <c r="A399" i="25"/>
  <c r="V399" i="25" s="1"/>
  <c r="W399" i="25" s="1"/>
  <c r="X399" i="25" s="1"/>
  <c r="A395" i="25"/>
  <c r="V395" i="25" s="1"/>
  <c r="W395" i="25" s="1"/>
  <c r="X395" i="25" s="1"/>
  <c r="A391" i="25"/>
  <c r="V391" i="25" s="1"/>
  <c r="W391" i="25" s="1"/>
  <c r="X391" i="25" s="1"/>
  <c r="A387" i="25"/>
  <c r="V387" i="25" s="1"/>
  <c r="W387" i="25" s="1"/>
  <c r="X387" i="25" s="1"/>
  <c r="A383" i="25"/>
  <c r="V383" i="25" s="1"/>
  <c r="W383" i="25" s="1"/>
  <c r="X383" i="25" s="1"/>
  <c r="A379" i="25"/>
  <c r="V379" i="25" s="1"/>
  <c r="W379" i="25" s="1"/>
  <c r="X379" i="25" s="1"/>
  <c r="A515" i="25"/>
  <c r="V515" i="25" s="1"/>
  <c r="W515" i="25" s="1"/>
  <c r="X515" i="25" s="1"/>
  <c r="A511" i="25"/>
  <c r="V511" i="25" s="1"/>
  <c r="W511" i="25" s="1"/>
  <c r="X511" i="25" s="1"/>
  <c r="A507" i="25"/>
  <c r="V507" i="25" s="1"/>
  <c r="W507" i="25" s="1"/>
  <c r="X507" i="25" s="1"/>
  <c r="A503" i="25"/>
  <c r="V503" i="25" s="1"/>
  <c r="W503" i="25" s="1"/>
  <c r="X503" i="25" s="1"/>
  <c r="A499" i="25"/>
  <c r="V499" i="25" s="1"/>
  <c r="W499" i="25" s="1"/>
  <c r="X499" i="25" s="1"/>
  <c r="A438" i="25"/>
  <c r="V438" i="25" s="1"/>
  <c r="W438" i="25" s="1"/>
  <c r="X438" i="25" s="1"/>
  <c r="A462" i="25"/>
  <c r="V462" i="25" s="1"/>
  <c r="W462" i="25" s="1"/>
  <c r="X462" i="25" s="1"/>
  <c r="A486" i="25"/>
  <c r="V486" i="25" s="1"/>
  <c r="W486" i="25" s="1"/>
  <c r="X486" i="25" s="1"/>
  <c r="A434" i="25"/>
  <c r="V434" i="25" s="1"/>
  <c r="W434" i="25" s="1"/>
  <c r="X434" i="25" s="1"/>
  <c r="A458" i="25"/>
  <c r="V458" i="25" s="1"/>
  <c r="W458" i="25" s="1"/>
  <c r="X458" i="25" s="1"/>
  <c r="A482" i="25"/>
  <c r="V482" i="25" s="1"/>
  <c r="W482" i="25" s="1"/>
  <c r="X482" i="25" s="1"/>
  <c r="A430" i="25"/>
  <c r="V430" i="25" s="1"/>
  <c r="W430" i="25" s="1"/>
  <c r="X430" i="25" s="1"/>
  <c r="A454" i="25"/>
  <c r="V454" i="25" s="1"/>
  <c r="W454" i="25" s="1"/>
  <c r="X454" i="25" s="1"/>
  <c r="A478" i="25"/>
  <c r="V478" i="25" s="1"/>
  <c r="W478" i="25" s="1"/>
  <c r="X478" i="25" s="1"/>
  <c r="A426" i="25"/>
  <c r="V426" i="25" s="1"/>
  <c r="W426" i="25" s="1"/>
  <c r="X426" i="25" s="1"/>
  <c r="A450" i="25"/>
  <c r="V450" i="25" s="1"/>
  <c r="W450" i="25" s="1"/>
  <c r="X450" i="25" s="1"/>
  <c r="A474" i="25"/>
  <c r="V474" i="25" s="1"/>
  <c r="W474" i="25" s="1"/>
  <c r="X474" i="25" s="1"/>
  <c r="A422" i="25"/>
  <c r="V422" i="25" s="1"/>
  <c r="W422" i="25" s="1"/>
  <c r="X422" i="25" s="1"/>
  <c r="A446" i="25"/>
  <c r="V446" i="25" s="1"/>
  <c r="W446" i="25" s="1"/>
  <c r="X446" i="25" s="1"/>
  <c r="A470" i="25"/>
  <c r="V470" i="25" s="1"/>
  <c r="W470" i="25" s="1"/>
  <c r="X470" i="25" s="1"/>
  <c r="A418" i="25"/>
  <c r="V418" i="25" s="1"/>
  <c r="W418" i="25" s="1"/>
  <c r="X418" i="25" s="1"/>
  <c r="A442" i="25"/>
  <c r="V442" i="25" s="1"/>
  <c r="W442" i="25" s="1"/>
  <c r="X442" i="25" s="1"/>
  <c r="A466" i="25"/>
  <c r="V466" i="25" s="1"/>
  <c r="W466" i="25" s="1"/>
  <c r="X466" i="25" s="1"/>
  <c r="A414" i="25"/>
  <c r="V414" i="25" s="1"/>
  <c r="W414" i="25" s="1"/>
  <c r="X414" i="25" s="1"/>
  <c r="A410" i="25"/>
  <c r="V410" i="25" s="1"/>
  <c r="W410" i="25" s="1"/>
  <c r="X410" i="25" s="1"/>
  <c r="A406" i="25"/>
  <c r="V406" i="25" s="1"/>
  <c r="W406" i="25" s="1"/>
  <c r="X406" i="25" s="1"/>
  <c r="A402" i="25"/>
  <c r="V402" i="25" s="1"/>
  <c r="W402" i="25" s="1"/>
  <c r="X402" i="25" s="1"/>
  <c r="A398" i="25"/>
  <c r="V398" i="25" s="1"/>
  <c r="W398" i="25" s="1"/>
  <c r="X398" i="25" s="1"/>
  <c r="A394" i="25"/>
  <c r="V394" i="25" s="1"/>
  <c r="W394" i="25" s="1"/>
  <c r="X394" i="25" s="1"/>
  <c r="A390" i="25"/>
  <c r="V390" i="25" s="1"/>
  <c r="W390" i="25" s="1"/>
  <c r="X390" i="25" s="1"/>
  <c r="A386" i="25"/>
  <c r="V386" i="25" s="1"/>
  <c r="W386" i="25" s="1"/>
  <c r="X386" i="25" s="1"/>
  <c r="A382" i="25"/>
  <c r="V382" i="25" s="1"/>
  <c r="W382" i="25" s="1"/>
  <c r="X382" i="25" s="1"/>
  <c r="A378" i="25"/>
  <c r="V378" i="25" s="1"/>
  <c r="W378" i="25" s="1"/>
  <c r="X378" i="25" s="1"/>
  <c r="A505" i="25"/>
  <c r="V505" i="25" s="1"/>
  <c r="W505" i="25" s="1"/>
  <c r="X505" i="25" s="1"/>
  <c r="A436" i="25"/>
  <c r="V436" i="25" s="1"/>
  <c r="W436" i="25" s="1"/>
  <c r="X436" i="25" s="1"/>
  <c r="A460" i="25"/>
  <c r="V460" i="25" s="1"/>
  <c r="W460" i="25" s="1"/>
  <c r="X460" i="25" s="1"/>
  <c r="A484" i="25"/>
  <c r="V484" i="25" s="1"/>
  <c r="W484" i="25" s="1"/>
  <c r="X484" i="25" s="1"/>
  <c r="A428" i="25"/>
  <c r="V428" i="25" s="1"/>
  <c r="W428" i="25" s="1"/>
  <c r="X428" i="25" s="1"/>
  <c r="A452" i="25"/>
  <c r="V452" i="25" s="1"/>
  <c r="W452" i="25" s="1"/>
  <c r="X452" i="25" s="1"/>
  <c r="A476" i="25"/>
  <c r="V476" i="25" s="1"/>
  <c r="W476" i="25" s="1"/>
  <c r="X476" i="25" s="1"/>
  <c r="A424" i="25"/>
  <c r="V424" i="25" s="1"/>
  <c r="W424" i="25" s="1"/>
  <c r="X424" i="25" s="1"/>
  <c r="A448" i="25"/>
  <c r="V448" i="25" s="1"/>
  <c r="W448" i="25" s="1"/>
  <c r="X448" i="25" s="1"/>
  <c r="A472" i="25"/>
  <c r="V472" i="25" s="1"/>
  <c r="W472" i="25" s="1"/>
  <c r="X472" i="25" s="1"/>
  <c r="A420" i="25"/>
  <c r="V420" i="25" s="1"/>
  <c r="W420" i="25" s="1"/>
  <c r="X420" i="25" s="1"/>
  <c r="A444" i="25"/>
  <c r="V444" i="25" s="1"/>
  <c r="W444" i="25" s="1"/>
  <c r="X444" i="25" s="1"/>
  <c r="A468" i="25"/>
  <c r="V468" i="25" s="1"/>
  <c r="W468" i="25" s="1"/>
  <c r="X468" i="25" s="1"/>
  <c r="V416" i="25"/>
  <c r="W416" i="25" s="1"/>
  <c r="X416" i="25" s="1"/>
  <c r="A440" i="25"/>
  <c r="V440" i="25" s="1"/>
  <c r="W440" i="25" s="1"/>
  <c r="X440" i="25" s="1"/>
  <c r="A464" i="25"/>
  <c r="V464" i="25" s="1"/>
  <c r="W464" i="25" s="1"/>
  <c r="X464" i="25" s="1"/>
  <c r="A412" i="25"/>
  <c r="V412" i="25" s="1"/>
  <c r="W412" i="25" s="1"/>
  <c r="X412" i="25" s="1"/>
  <c r="A408" i="25"/>
  <c r="V408" i="25" s="1"/>
  <c r="W408" i="25" s="1"/>
  <c r="X408" i="25" s="1"/>
  <c r="A404" i="25"/>
  <c r="V404" i="25" s="1"/>
  <c r="W404" i="25" s="1"/>
  <c r="X404" i="25" s="1"/>
  <c r="A400" i="25"/>
  <c r="V400" i="25" s="1"/>
  <c r="W400" i="25" s="1"/>
  <c r="X400" i="25" s="1"/>
  <c r="A396" i="25"/>
  <c r="V396" i="25" s="1"/>
  <c r="W396" i="25" s="1"/>
  <c r="X396" i="25" s="1"/>
  <c r="A392" i="25"/>
  <c r="V392" i="25" s="1"/>
  <c r="W392" i="25" s="1"/>
  <c r="X392" i="25" s="1"/>
  <c r="A388" i="25"/>
  <c r="V388" i="25" s="1"/>
  <c r="W388" i="25" s="1"/>
  <c r="X388" i="25" s="1"/>
  <c r="A384" i="25"/>
  <c r="V384" i="25" s="1"/>
  <c r="W384" i="25" s="1"/>
  <c r="X384" i="25" s="1"/>
  <c r="A380" i="25"/>
  <c r="V380" i="25" s="1"/>
  <c r="W380" i="25" s="1"/>
  <c r="X380" i="25" s="1"/>
  <c r="A514" i="25"/>
  <c r="V514" i="25" s="1"/>
  <c r="W514" i="25" s="1"/>
  <c r="X514" i="25" s="1"/>
  <c r="A506" i="25"/>
  <c r="V506" i="25" s="1"/>
  <c r="W506" i="25" s="1"/>
  <c r="X506" i="25" s="1"/>
  <c r="A498" i="25"/>
  <c r="V498" i="25" s="1"/>
  <c r="W498" i="25" s="1"/>
  <c r="X498" i="25" s="1"/>
  <c r="A433" i="25"/>
  <c r="V433" i="25" s="1"/>
  <c r="W433" i="25" s="1"/>
  <c r="X433" i="25" s="1"/>
  <c r="A457" i="25"/>
  <c r="V457" i="25" s="1"/>
  <c r="W457" i="25" s="1"/>
  <c r="X457" i="25" s="1"/>
  <c r="A481" i="25"/>
  <c r="V481" i="25" s="1"/>
  <c r="W481" i="25" s="1"/>
  <c r="X481" i="25" s="1"/>
  <c r="A425" i="25"/>
  <c r="V425" i="25" s="1"/>
  <c r="W425" i="25" s="1"/>
  <c r="X425" i="25" s="1"/>
  <c r="A449" i="25"/>
  <c r="V449" i="25" s="1"/>
  <c r="W449" i="25" s="1"/>
  <c r="X449" i="25" s="1"/>
  <c r="A473" i="25"/>
  <c r="V473" i="25" s="1"/>
  <c r="W473" i="25" s="1"/>
  <c r="X473" i="25" s="1"/>
  <c r="A417" i="25"/>
  <c r="V417" i="25" s="1"/>
  <c r="W417" i="25" s="1"/>
  <c r="X417" i="25" s="1"/>
  <c r="A441" i="25"/>
  <c r="V441" i="25" s="1"/>
  <c r="W441" i="25" s="1"/>
  <c r="X441" i="25" s="1"/>
  <c r="A465" i="25"/>
  <c r="V465" i="25" s="1"/>
  <c r="W465" i="25" s="1"/>
  <c r="X465" i="25" s="1"/>
  <c r="A409" i="25"/>
  <c r="V409" i="25" s="1"/>
  <c r="W409" i="25" s="1"/>
  <c r="X409" i="25" s="1"/>
  <c r="A401" i="25"/>
  <c r="V401" i="25" s="1"/>
  <c r="W401" i="25" s="1"/>
  <c r="X401" i="25" s="1"/>
  <c r="A393" i="25"/>
  <c r="V393" i="25" s="1"/>
  <c r="W393" i="25" s="1"/>
  <c r="X393" i="25" s="1"/>
  <c r="A389" i="25"/>
  <c r="V389" i="25" s="1"/>
  <c r="W389" i="25" s="1"/>
  <c r="X389" i="25" s="1"/>
  <c r="A381" i="25"/>
  <c r="V381" i="25" s="1"/>
  <c r="W381" i="25" s="1"/>
  <c r="X381" i="25" s="1"/>
  <c r="A509" i="25"/>
  <c r="V509" i="25" s="1"/>
  <c r="W509" i="25" s="1"/>
  <c r="X509" i="25" s="1"/>
  <c r="A497" i="25"/>
  <c r="V497" i="25" s="1"/>
  <c r="W497" i="25" s="1"/>
  <c r="X497" i="25" s="1"/>
  <c r="A512" i="25"/>
  <c r="V512" i="25" s="1"/>
  <c r="W512" i="25" s="1"/>
  <c r="X512" i="25" s="1"/>
  <c r="A500" i="25"/>
  <c r="V500" i="25" s="1"/>
  <c r="W500" i="25" s="1"/>
  <c r="X500" i="25" s="1"/>
  <c r="A435" i="25"/>
  <c r="V435" i="25" s="1"/>
  <c r="W435" i="25" s="1"/>
  <c r="X435" i="25" s="1"/>
  <c r="A459" i="25"/>
  <c r="V459" i="25" s="1"/>
  <c r="W459" i="25" s="1"/>
  <c r="X459" i="25" s="1"/>
  <c r="A483" i="25"/>
  <c r="V483" i="25" s="1"/>
  <c r="W483" i="25" s="1"/>
  <c r="X483" i="25" s="1"/>
  <c r="A419" i="25"/>
  <c r="V419" i="25" s="1"/>
  <c r="W419" i="25" s="1"/>
  <c r="X419" i="25" s="1"/>
  <c r="A443" i="25"/>
  <c r="V443" i="25" s="1"/>
  <c r="W443" i="25" s="1"/>
  <c r="X443" i="25" s="1"/>
  <c r="A467" i="25"/>
  <c r="V467" i="25" s="1"/>
  <c r="W467" i="25" s="1"/>
  <c r="X467" i="25" s="1"/>
  <c r="F78" i="25"/>
  <c r="C78" i="25"/>
  <c r="E78" i="25"/>
  <c r="D78" i="25"/>
  <c r="P79" i="25"/>
  <c r="Q79" i="25" s="1"/>
  <c r="U79" i="25"/>
  <c r="R79" i="25"/>
  <c r="S79" i="25"/>
  <c r="O79" i="25"/>
  <c r="T79" i="25"/>
  <c r="K79" i="25"/>
  <c r="B79" i="25" s="1"/>
  <c r="N81" i="25"/>
  <c r="L80" i="25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A302" i="25" s="1"/>
  <c r="V302" i="25" s="1"/>
  <c r="W302" i="25" s="1"/>
  <c r="X302" i="25" s="1"/>
  <c r="J84" i="13"/>
  <c r="A303" i="25" s="1"/>
  <c r="V303" i="25" s="1"/>
  <c r="W303" i="25" s="1"/>
  <c r="X303" i="25" s="1"/>
  <c r="J85" i="13"/>
  <c r="A304" i="25" s="1"/>
  <c r="V304" i="25" s="1"/>
  <c r="W304" i="25" s="1"/>
  <c r="X304" i="25" s="1"/>
  <c r="J86" i="13"/>
  <c r="A305" i="25" s="1"/>
  <c r="V305" i="25" s="1"/>
  <c r="W305" i="25" s="1"/>
  <c r="X305" i="25" s="1"/>
  <c r="J87" i="13"/>
  <c r="A306" i="25" s="1"/>
  <c r="V306" i="25" s="1"/>
  <c r="W306" i="25" s="1"/>
  <c r="X306" i="25" s="1"/>
  <c r="J88" i="13"/>
  <c r="A307" i="25" s="1"/>
  <c r="V307" i="25" s="1"/>
  <c r="W307" i="25" s="1"/>
  <c r="X307" i="25" s="1"/>
  <c r="J89" i="13"/>
  <c r="A308" i="25" s="1"/>
  <c r="V308" i="25" s="1"/>
  <c r="W308" i="25" s="1"/>
  <c r="X308" i="25" s="1"/>
  <c r="J90" i="13"/>
  <c r="A309" i="25" s="1"/>
  <c r="V309" i="25" s="1"/>
  <c r="W309" i="25" s="1"/>
  <c r="X309" i="25" s="1"/>
  <c r="J91" i="13"/>
  <c r="A310" i="25" s="1"/>
  <c r="V310" i="25" s="1"/>
  <c r="W310" i="25" s="1"/>
  <c r="X310" i="25" s="1"/>
  <c r="J92" i="13"/>
  <c r="A311" i="25" s="1"/>
  <c r="V311" i="25" s="1"/>
  <c r="W311" i="25" s="1"/>
  <c r="X311" i="25" s="1"/>
  <c r="J93" i="13"/>
  <c r="A312" i="25" s="1"/>
  <c r="V312" i="25" s="1"/>
  <c r="W312" i="25" s="1"/>
  <c r="X312" i="25" s="1"/>
  <c r="J94" i="13"/>
  <c r="A313" i="25" s="1"/>
  <c r="V313" i="25" s="1"/>
  <c r="W313" i="25" s="1"/>
  <c r="X313" i="25" s="1"/>
  <c r="J95" i="13"/>
  <c r="A314" i="25" s="1"/>
  <c r="V314" i="25" s="1"/>
  <c r="W314" i="25" s="1"/>
  <c r="X314" i="25" s="1"/>
  <c r="J6" i="13"/>
  <c r="A79" i="25" s="1"/>
  <c r="A300" i="25" l="1"/>
  <c r="V300" i="25" s="1"/>
  <c r="W300" i="25" s="1"/>
  <c r="X300" i="25" s="1"/>
  <c r="A299" i="25"/>
  <c r="V299" i="25" s="1"/>
  <c r="W299" i="25" s="1"/>
  <c r="X299" i="25" s="1"/>
  <c r="A298" i="25"/>
  <c r="V298" i="25" s="1"/>
  <c r="W298" i="25" s="1"/>
  <c r="X298" i="25" s="1"/>
  <c r="A301" i="25"/>
  <c r="V301" i="25" s="1"/>
  <c r="W301" i="25" s="1"/>
  <c r="X301" i="25" s="1"/>
  <c r="A297" i="25"/>
  <c r="V297" i="25" s="1"/>
  <c r="W297" i="25" s="1"/>
  <c r="X297" i="25" s="1"/>
  <c r="G78" i="25"/>
  <c r="H78" i="25" s="1"/>
  <c r="I78" i="25" s="1"/>
  <c r="R80" i="25"/>
  <c r="S80" i="25"/>
  <c r="O80" i="25"/>
  <c r="T80" i="25"/>
  <c r="P80" i="25"/>
  <c r="Q80" i="25" s="1"/>
  <c r="U80" i="25"/>
  <c r="A80" i="25"/>
  <c r="K80" i="25"/>
  <c r="B80" i="25" s="1"/>
  <c r="N82" i="25"/>
  <c r="L81" i="25"/>
  <c r="V79" i="25"/>
  <c r="E79" i="25"/>
  <c r="F79" i="25"/>
  <c r="C79" i="25"/>
  <c r="D79" i="25"/>
  <c r="A77" i="25"/>
  <c r="A65" i="25"/>
  <c r="A57" i="25"/>
  <c r="A49" i="25"/>
  <c r="A41" i="25"/>
  <c r="A33" i="25"/>
  <c r="A71" i="25"/>
  <c r="A63" i="25"/>
  <c r="A55" i="25"/>
  <c r="A47" i="25"/>
  <c r="A39" i="25"/>
  <c r="A31" i="25"/>
  <c r="A23" i="25"/>
  <c r="A15" i="25"/>
  <c r="A74" i="25"/>
  <c r="A70" i="25"/>
  <c r="A66" i="25"/>
  <c r="A62" i="25"/>
  <c r="A58" i="25"/>
  <c r="A54" i="25"/>
  <c r="A50" i="25"/>
  <c r="A46" i="25"/>
  <c r="A42" i="25"/>
  <c r="A38" i="25"/>
  <c r="A34" i="25"/>
  <c r="A30" i="25"/>
  <c r="A26" i="25"/>
  <c r="A22" i="25"/>
  <c r="A18" i="25"/>
  <c r="A14" i="25"/>
  <c r="A10" i="25"/>
  <c r="A73" i="25"/>
  <c r="A69" i="25"/>
  <c r="A61" i="25"/>
  <c r="A53" i="25"/>
  <c r="A45" i="25"/>
  <c r="A37" i="25"/>
  <c r="A29" i="25"/>
  <c r="A25" i="25"/>
  <c r="A21" i="25"/>
  <c r="A17" i="25"/>
  <c r="A13" i="25"/>
  <c r="A9" i="25"/>
  <c r="A6" i="25"/>
  <c r="A76" i="25"/>
  <c r="A72" i="25"/>
  <c r="A68" i="25"/>
  <c r="A64" i="25"/>
  <c r="A60" i="25"/>
  <c r="A56" i="25"/>
  <c r="A52" i="25"/>
  <c r="A48" i="25"/>
  <c r="A44" i="25"/>
  <c r="A40" i="25"/>
  <c r="A36" i="25"/>
  <c r="A32" i="25"/>
  <c r="A28" i="25"/>
  <c r="A24" i="25"/>
  <c r="A20" i="25"/>
  <c r="A16" i="25"/>
  <c r="A12" i="25"/>
  <c r="A8" i="25"/>
  <c r="A75" i="25"/>
  <c r="A67" i="25"/>
  <c r="A59" i="25"/>
  <c r="A51" i="25"/>
  <c r="A43" i="25"/>
  <c r="A35" i="25"/>
  <c r="A27" i="25"/>
  <c r="A19" i="25"/>
  <c r="A11" i="25"/>
  <c r="A7" i="25"/>
  <c r="V80" i="25" l="1"/>
  <c r="D80" i="25"/>
  <c r="E80" i="25"/>
  <c r="F80" i="25"/>
  <c r="C80" i="25"/>
  <c r="G79" i="25"/>
  <c r="H79" i="25" s="1"/>
  <c r="I79" i="25" s="1"/>
  <c r="W79" i="25" s="1"/>
  <c r="X79" i="25" s="1"/>
  <c r="S81" i="25"/>
  <c r="O81" i="25"/>
  <c r="T81" i="25"/>
  <c r="P81" i="25"/>
  <c r="Q81" i="25" s="1"/>
  <c r="U81" i="25"/>
  <c r="R81" i="25"/>
  <c r="A81" i="25"/>
  <c r="K81" i="25"/>
  <c r="B81" i="25" s="1"/>
  <c r="N83" i="25"/>
  <c r="L82" i="25"/>
  <c r="B6" i="25"/>
  <c r="V6" i="25" s="1"/>
  <c r="J5" i="13"/>
  <c r="A78" i="25" s="1"/>
  <c r="V78" i="25" s="1"/>
  <c r="W78" i="25" s="1"/>
  <c r="X78" i="25" s="1"/>
  <c r="B5" i="25"/>
  <c r="G80" i="25" l="1"/>
  <c r="H80" i="25" s="1"/>
  <c r="I80" i="25" s="1"/>
  <c r="W80" i="25" s="1"/>
  <c r="X80" i="25" s="1"/>
  <c r="A82" i="25"/>
  <c r="O82" i="25"/>
  <c r="T82" i="25"/>
  <c r="P82" i="25"/>
  <c r="Q82" i="25" s="1"/>
  <c r="U82" i="25"/>
  <c r="R82" i="25"/>
  <c r="S82" i="25"/>
  <c r="K82" i="25"/>
  <c r="B82" i="25" s="1"/>
  <c r="N84" i="25"/>
  <c r="L83" i="25"/>
  <c r="V81" i="25"/>
  <c r="C81" i="25"/>
  <c r="D81" i="25"/>
  <c r="E81" i="25"/>
  <c r="F81" i="25"/>
  <c r="A5" i="25"/>
  <c r="V5" i="25" s="1"/>
  <c r="C5" i="25"/>
  <c r="C6" i="25"/>
  <c r="V82" i="25" l="1"/>
  <c r="W82" i="25" s="1"/>
  <c r="X82" i="25" s="1"/>
  <c r="C82" i="25"/>
  <c r="D82" i="25"/>
  <c r="E82" i="25"/>
  <c r="F82" i="25"/>
  <c r="P83" i="25"/>
  <c r="Q83" i="25" s="1"/>
  <c r="U83" i="25"/>
  <c r="R83" i="25"/>
  <c r="S83" i="25"/>
  <c r="O83" i="25"/>
  <c r="T83" i="25"/>
  <c r="A83" i="25"/>
  <c r="K83" i="25"/>
  <c r="B83" i="25" s="1"/>
  <c r="G81" i="25"/>
  <c r="H81" i="25" s="1"/>
  <c r="I81" i="25" s="1"/>
  <c r="W81" i="25" s="1"/>
  <c r="X81" i="25" s="1"/>
  <c r="N85" i="25"/>
  <c r="L84" i="25"/>
  <c r="B7" i="25"/>
  <c r="N86" i="25" l="1"/>
  <c r="L85" i="25"/>
  <c r="G82" i="25"/>
  <c r="H82" i="25" s="1"/>
  <c r="I82" i="25" s="1"/>
  <c r="V83" i="25"/>
  <c r="D83" i="25"/>
  <c r="E83" i="25"/>
  <c r="F83" i="25"/>
  <c r="C83" i="25"/>
  <c r="R84" i="25"/>
  <c r="S84" i="25"/>
  <c r="O84" i="25"/>
  <c r="T84" i="25"/>
  <c r="P84" i="25"/>
  <c r="Q84" i="25" s="1"/>
  <c r="U84" i="25"/>
  <c r="A84" i="25"/>
  <c r="K84" i="25"/>
  <c r="B84" i="25" s="1"/>
  <c r="V7" i="25"/>
  <c r="B8" i="25"/>
  <c r="V8" i="25" s="1"/>
  <c r="C7" i="25"/>
  <c r="V84" i="25" l="1"/>
  <c r="E84" i="25"/>
  <c r="F84" i="25"/>
  <c r="C84" i="25"/>
  <c r="D84" i="25"/>
  <c r="S85" i="25"/>
  <c r="O85" i="25"/>
  <c r="T85" i="25"/>
  <c r="P85" i="25"/>
  <c r="Q85" i="25" s="1"/>
  <c r="U85" i="25"/>
  <c r="R85" i="25"/>
  <c r="A85" i="25"/>
  <c r="K85" i="25"/>
  <c r="B85" i="25" s="1"/>
  <c r="G83" i="25"/>
  <c r="H83" i="25" s="1"/>
  <c r="I83" i="25" s="1"/>
  <c r="W83" i="25" s="1"/>
  <c r="X83" i="25" s="1"/>
  <c r="N87" i="25"/>
  <c r="L86" i="25"/>
  <c r="B9" i="25"/>
  <c r="V9" i="25" s="1"/>
  <c r="W9" i="25" s="1"/>
  <c r="X9" i="25" s="1"/>
  <c r="C8" i="25"/>
  <c r="G84" i="25" l="1"/>
  <c r="H84" i="25" s="1"/>
  <c r="I84" i="25" s="1"/>
  <c r="W84" i="25" s="1"/>
  <c r="X84" i="25" s="1"/>
  <c r="O86" i="25"/>
  <c r="T86" i="25"/>
  <c r="P86" i="25"/>
  <c r="Q86" i="25" s="1"/>
  <c r="U86" i="25"/>
  <c r="R86" i="25"/>
  <c r="S86" i="25"/>
  <c r="A86" i="25"/>
  <c r="K86" i="25"/>
  <c r="B86" i="25" s="1"/>
  <c r="N88" i="25"/>
  <c r="L87" i="25"/>
  <c r="V85" i="25"/>
  <c r="E85" i="25"/>
  <c r="C85" i="25"/>
  <c r="F85" i="25"/>
  <c r="D85" i="25"/>
  <c r="B10" i="25"/>
  <c r="C9" i="25"/>
  <c r="G85" i="25" l="1"/>
  <c r="H85" i="25" s="1"/>
  <c r="I85" i="25" s="1"/>
  <c r="W85" i="25" s="1"/>
  <c r="X85" i="25" s="1"/>
  <c r="V86" i="25"/>
  <c r="F86" i="25"/>
  <c r="D86" i="25"/>
  <c r="C86" i="25"/>
  <c r="E86" i="25"/>
  <c r="P87" i="25"/>
  <c r="Q87" i="25" s="1"/>
  <c r="U87" i="25"/>
  <c r="R87" i="25"/>
  <c r="S87" i="25"/>
  <c r="O87" i="25"/>
  <c r="T87" i="25"/>
  <c r="A87" i="25"/>
  <c r="K87" i="25"/>
  <c r="B87" i="25" s="1"/>
  <c r="N89" i="25"/>
  <c r="L88" i="25"/>
  <c r="V10" i="25"/>
  <c r="B11" i="25"/>
  <c r="V11" i="25" s="1"/>
  <c r="C10" i="25"/>
  <c r="R88" i="25" l="1"/>
  <c r="S88" i="25"/>
  <c r="O88" i="25"/>
  <c r="T88" i="25"/>
  <c r="P88" i="25"/>
  <c r="Q88" i="25" s="1"/>
  <c r="U88" i="25"/>
  <c r="A88" i="25"/>
  <c r="K88" i="25"/>
  <c r="B88" i="25" s="1"/>
  <c r="N90" i="25"/>
  <c r="L89" i="25"/>
  <c r="G86" i="25"/>
  <c r="H86" i="25" s="1"/>
  <c r="I86" i="25" s="1"/>
  <c r="W86" i="25" s="1"/>
  <c r="X86" i="25" s="1"/>
  <c r="V87" i="25"/>
  <c r="E87" i="25"/>
  <c r="D87" i="25"/>
  <c r="F87" i="25"/>
  <c r="C87" i="25"/>
  <c r="C11" i="25"/>
  <c r="B12" i="25"/>
  <c r="V12" i="25" s="1"/>
  <c r="V88" i="25" l="1"/>
  <c r="W88" i="25" s="1"/>
  <c r="X88" i="25" s="1"/>
  <c r="C88" i="25"/>
  <c r="D88" i="25"/>
  <c r="F88" i="25"/>
  <c r="E88" i="25"/>
  <c r="G87" i="25"/>
  <c r="H87" i="25" s="1"/>
  <c r="I87" i="25" s="1"/>
  <c r="W87" i="25" s="1"/>
  <c r="X87" i="25" s="1"/>
  <c r="S89" i="25"/>
  <c r="O89" i="25"/>
  <c r="T89" i="25"/>
  <c r="P89" i="25"/>
  <c r="Q89" i="25" s="1"/>
  <c r="U89" i="25"/>
  <c r="R89" i="25"/>
  <c r="A89" i="25"/>
  <c r="K89" i="25"/>
  <c r="B89" i="25" s="1"/>
  <c r="N91" i="25"/>
  <c r="L90" i="25"/>
  <c r="B13" i="25"/>
  <c r="V13" i="25" s="1"/>
  <c r="C12" i="25"/>
  <c r="A90" i="25" l="1"/>
  <c r="O90" i="25"/>
  <c r="T90" i="25"/>
  <c r="P90" i="25"/>
  <c r="Q90" i="25" s="1"/>
  <c r="U90" i="25"/>
  <c r="R90" i="25"/>
  <c r="S90" i="25"/>
  <c r="K90" i="25"/>
  <c r="B90" i="25" s="1"/>
  <c r="N92" i="25"/>
  <c r="L91" i="25"/>
  <c r="G88" i="25"/>
  <c r="H88" i="25" s="1"/>
  <c r="I88" i="25" s="1"/>
  <c r="V89" i="25"/>
  <c r="E89" i="25"/>
  <c r="F89" i="25"/>
  <c r="D89" i="25"/>
  <c r="C89" i="25"/>
  <c r="B14" i="25"/>
  <c r="V14" i="25" s="1"/>
  <c r="C13" i="25"/>
  <c r="G89" i="25" l="1"/>
  <c r="H89" i="25" s="1"/>
  <c r="I89" i="25" s="1"/>
  <c r="W89" i="25" s="1"/>
  <c r="X89" i="25" s="1"/>
  <c r="V90" i="25"/>
  <c r="W90" i="25" s="1"/>
  <c r="X90" i="25" s="1"/>
  <c r="E90" i="25"/>
  <c r="D90" i="25"/>
  <c r="C90" i="25"/>
  <c r="F90" i="25"/>
  <c r="P91" i="25"/>
  <c r="Q91" i="25" s="1"/>
  <c r="U91" i="25"/>
  <c r="R91" i="25"/>
  <c r="S91" i="25"/>
  <c r="O91" i="25"/>
  <c r="T91" i="25"/>
  <c r="A91" i="25"/>
  <c r="K91" i="25"/>
  <c r="B91" i="25" s="1"/>
  <c r="N93" i="25"/>
  <c r="L92" i="25"/>
  <c r="B15" i="25"/>
  <c r="V15" i="25" s="1"/>
  <c r="C14" i="25"/>
  <c r="R92" i="25" l="1"/>
  <c r="S92" i="25"/>
  <c r="O92" i="25"/>
  <c r="T92" i="25"/>
  <c r="P92" i="25"/>
  <c r="Q92" i="25" s="1"/>
  <c r="U92" i="25"/>
  <c r="A92" i="25"/>
  <c r="K92" i="25"/>
  <c r="B92" i="25" s="1"/>
  <c r="G90" i="25"/>
  <c r="H90" i="25" s="1"/>
  <c r="I90" i="25" s="1"/>
  <c r="N94" i="25"/>
  <c r="L93" i="25"/>
  <c r="V91" i="25"/>
  <c r="D91" i="25"/>
  <c r="C91" i="25"/>
  <c r="F91" i="25"/>
  <c r="E91" i="25"/>
  <c r="B16" i="25"/>
  <c r="V16" i="25" s="1"/>
  <c r="C15" i="25"/>
  <c r="V92" i="25" l="1"/>
  <c r="D92" i="25"/>
  <c r="E92" i="25"/>
  <c r="C92" i="25"/>
  <c r="F92" i="25"/>
  <c r="S93" i="25"/>
  <c r="O93" i="25"/>
  <c r="T93" i="25"/>
  <c r="P93" i="25"/>
  <c r="Q93" i="25" s="1"/>
  <c r="R93" i="25"/>
  <c r="U93" i="25"/>
  <c r="A93" i="25"/>
  <c r="K93" i="25"/>
  <c r="B93" i="25" s="1"/>
  <c r="N95" i="25"/>
  <c r="L94" i="25"/>
  <c r="G91" i="25"/>
  <c r="H91" i="25" s="1"/>
  <c r="I91" i="25" s="1"/>
  <c r="W91" i="25" s="1"/>
  <c r="X91" i="25" s="1"/>
  <c r="B17" i="25"/>
  <c r="V17" i="25" s="1"/>
  <c r="C16" i="25"/>
  <c r="A94" i="25" l="1"/>
  <c r="O94" i="25"/>
  <c r="T94" i="25"/>
  <c r="P94" i="25"/>
  <c r="Q94" i="25" s="1"/>
  <c r="U94" i="25"/>
  <c r="S94" i="25"/>
  <c r="R94" i="25"/>
  <c r="K94" i="25"/>
  <c r="B94" i="25" s="1"/>
  <c r="N96" i="25"/>
  <c r="L95" i="25"/>
  <c r="G92" i="25"/>
  <c r="H92" i="25" s="1"/>
  <c r="I92" i="25" s="1"/>
  <c r="W92" i="25" s="1"/>
  <c r="X92" i="25" s="1"/>
  <c r="V93" i="25"/>
  <c r="W93" i="25" s="1"/>
  <c r="X93" i="25" s="1"/>
  <c r="D93" i="25"/>
  <c r="C93" i="25"/>
  <c r="E93" i="25"/>
  <c r="F93" i="25"/>
  <c r="C17" i="25"/>
  <c r="B18" i="25"/>
  <c r="V18" i="25" s="1"/>
  <c r="V94" i="25" l="1"/>
  <c r="C94" i="25"/>
  <c r="F94" i="25"/>
  <c r="E94" i="25"/>
  <c r="D94" i="25"/>
  <c r="P95" i="25"/>
  <c r="Q95" i="25" s="1"/>
  <c r="U95" i="25"/>
  <c r="R95" i="25"/>
  <c r="O95" i="25"/>
  <c r="T95" i="25"/>
  <c r="S95" i="25"/>
  <c r="A95" i="25"/>
  <c r="K95" i="25"/>
  <c r="B95" i="25" s="1"/>
  <c r="G93" i="25"/>
  <c r="H93" i="25" s="1"/>
  <c r="I93" i="25" s="1"/>
  <c r="N97" i="25"/>
  <c r="L96" i="25"/>
  <c r="C18" i="25"/>
  <c r="B19" i="25"/>
  <c r="V19" i="25" s="1"/>
  <c r="G94" i="25" l="1"/>
  <c r="H94" i="25" s="1"/>
  <c r="I94" i="25" s="1"/>
  <c r="S96" i="25"/>
  <c r="P96" i="25"/>
  <c r="Q96" i="25" s="1"/>
  <c r="U96" i="25"/>
  <c r="O96" i="25"/>
  <c r="R96" i="25"/>
  <c r="T96" i="25"/>
  <c r="A96" i="25"/>
  <c r="K96" i="25"/>
  <c r="B96" i="25" s="1"/>
  <c r="N98" i="25"/>
  <c r="L97" i="25"/>
  <c r="V95" i="25"/>
  <c r="W95" i="25" s="1"/>
  <c r="X95" i="25" s="1"/>
  <c r="F95" i="25"/>
  <c r="E95" i="25"/>
  <c r="D95" i="25"/>
  <c r="C95" i="25"/>
  <c r="W94" i="25"/>
  <c r="X94" i="25" s="1"/>
  <c r="B20" i="25"/>
  <c r="V20" i="25" s="1"/>
  <c r="W20" i="25" s="1"/>
  <c r="X20" i="25" s="1"/>
  <c r="C19" i="25"/>
  <c r="G95" i="25" l="1"/>
  <c r="H95" i="25" s="1"/>
  <c r="I95" i="25" s="1"/>
  <c r="V96" i="25"/>
  <c r="D96" i="25"/>
  <c r="E96" i="25"/>
  <c r="C96" i="25"/>
  <c r="F96" i="25"/>
  <c r="O97" i="25"/>
  <c r="T97" i="25"/>
  <c r="R97" i="25"/>
  <c r="P97" i="25"/>
  <c r="Q97" i="25" s="1"/>
  <c r="S97" i="25"/>
  <c r="U97" i="25"/>
  <c r="A97" i="25"/>
  <c r="K97" i="25"/>
  <c r="B97" i="25" s="1"/>
  <c r="N99" i="25"/>
  <c r="L98" i="25"/>
  <c r="B21" i="25"/>
  <c r="V21" i="25" s="1"/>
  <c r="W21" i="25" s="1"/>
  <c r="X21" i="25" s="1"/>
  <c r="C20" i="25"/>
  <c r="A98" i="25" l="1"/>
  <c r="P98" i="25"/>
  <c r="Q98" i="25" s="1"/>
  <c r="U98" i="25"/>
  <c r="S98" i="25"/>
  <c r="R98" i="25"/>
  <c r="T98" i="25"/>
  <c r="O98" i="25"/>
  <c r="K98" i="25"/>
  <c r="B98" i="25" s="1"/>
  <c r="N100" i="25"/>
  <c r="L99" i="25"/>
  <c r="G96" i="25"/>
  <c r="H96" i="25" s="1"/>
  <c r="I96" i="25" s="1"/>
  <c r="W96" i="25" s="1"/>
  <c r="X96" i="25" s="1"/>
  <c r="V97" i="25"/>
  <c r="E97" i="25"/>
  <c r="F97" i="25"/>
  <c r="D97" i="25"/>
  <c r="C97" i="25"/>
  <c r="C21" i="25"/>
  <c r="B22" i="25"/>
  <c r="V22" i="25" s="1"/>
  <c r="G97" i="25" l="1"/>
  <c r="H97" i="25" s="1"/>
  <c r="I97" i="25" s="1"/>
  <c r="W97" i="25" s="1"/>
  <c r="X97" i="25" s="1"/>
  <c r="V98" i="25"/>
  <c r="D98" i="25"/>
  <c r="C98" i="25"/>
  <c r="F98" i="25"/>
  <c r="E98" i="25"/>
  <c r="R99" i="25"/>
  <c r="O99" i="25"/>
  <c r="T99" i="25"/>
  <c r="S99" i="25"/>
  <c r="U99" i="25"/>
  <c r="P99" i="25"/>
  <c r="Q99" i="25" s="1"/>
  <c r="A99" i="25"/>
  <c r="K99" i="25"/>
  <c r="B99" i="25" s="1"/>
  <c r="N101" i="25"/>
  <c r="L100" i="25"/>
  <c r="B23" i="25"/>
  <c r="V23" i="25" s="1"/>
  <c r="C22" i="25"/>
  <c r="S100" i="25" l="1"/>
  <c r="P100" i="25"/>
  <c r="Q100" i="25" s="1"/>
  <c r="U100" i="25"/>
  <c r="T100" i="25"/>
  <c r="O100" i="25"/>
  <c r="R100" i="25"/>
  <c r="A100" i="25"/>
  <c r="K100" i="25"/>
  <c r="B100" i="25" s="1"/>
  <c r="N102" i="25"/>
  <c r="L101" i="25"/>
  <c r="G98" i="25"/>
  <c r="H98" i="25" s="1"/>
  <c r="I98" i="25" s="1"/>
  <c r="W98" i="25" s="1"/>
  <c r="X98" i="25" s="1"/>
  <c r="V99" i="25"/>
  <c r="D99" i="25"/>
  <c r="C99" i="25"/>
  <c r="F99" i="25"/>
  <c r="E99" i="25"/>
  <c r="C23" i="25"/>
  <c r="B24" i="25"/>
  <c r="V24" i="25" s="1"/>
  <c r="V100" i="25" l="1"/>
  <c r="W100" i="25" s="1"/>
  <c r="X100" i="25" s="1"/>
  <c r="F100" i="25"/>
  <c r="D100" i="25"/>
  <c r="E100" i="25"/>
  <c r="C100" i="25"/>
  <c r="O101" i="25"/>
  <c r="T101" i="25"/>
  <c r="R101" i="25"/>
  <c r="U101" i="25"/>
  <c r="P101" i="25"/>
  <c r="Q101" i="25" s="1"/>
  <c r="S101" i="25"/>
  <c r="A101" i="25"/>
  <c r="K101" i="25"/>
  <c r="B101" i="25" s="1"/>
  <c r="G99" i="25"/>
  <c r="H99" i="25" s="1"/>
  <c r="I99" i="25" s="1"/>
  <c r="W99" i="25" s="1"/>
  <c r="X99" i="25" s="1"/>
  <c r="N103" i="25"/>
  <c r="L102" i="25"/>
  <c r="C24" i="25"/>
  <c r="B25" i="25"/>
  <c r="V25" i="25" s="1"/>
  <c r="N104" i="25" l="1"/>
  <c r="L103" i="25"/>
  <c r="G100" i="25"/>
  <c r="H100" i="25" s="1"/>
  <c r="I100" i="25" s="1"/>
  <c r="V101" i="25"/>
  <c r="C101" i="25"/>
  <c r="E101" i="25"/>
  <c r="F101" i="25"/>
  <c r="D101" i="25"/>
  <c r="A102" i="25"/>
  <c r="P102" i="25"/>
  <c r="Q102" i="25" s="1"/>
  <c r="U102" i="25"/>
  <c r="S102" i="25"/>
  <c r="O102" i="25"/>
  <c r="R102" i="25"/>
  <c r="T102" i="25"/>
  <c r="K102" i="25"/>
  <c r="B102" i="25" s="1"/>
  <c r="C25" i="25"/>
  <c r="B26" i="25"/>
  <c r="V26" i="25" s="1"/>
  <c r="G101" i="25" l="1"/>
  <c r="H101" i="25" s="1"/>
  <c r="I101" i="25" s="1"/>
  <c r="W101" i="25" s="1"/>
  <c r="X101" i="25" s="1"/>
  <c r="V102" i="25"/>
  <c r="W102" i="25" s="1"/>
  <c r="X102" i="25" s="1"/>
  <c r="D102" i="25"/>
  <c r="C102" i="25"/>
  <c r="F102" i="25"/>
  <c r="E102" i="25"/>
  <c r="R103" i="25"/>
  <c r="O103" i="25"/>
  <c r="T103" i="25"/>
  <c r="P103" i="25"/>
  <c r="Q103" i="25" s="1"/>
  <c r="S103" i="25"/>
  <c r="U103" i="25"/>
  <c r="A103" i="25"/>
  <c r="K103" i="25"/>
  <c r="B103" i="25" s="1"/>
  <c r="N105" i="25"/>
  <c r="L104" i="25"/>
  <c r="C26" i="25"/>
  <c r="B27" i="25"/>
  <c r="V27" i="25" s="1"/>
  <c r="S104" i="25" l="1"/>
  <c r="P104" i="25"/>
  <c r="Q104" i="25" s="1"/>
  <c r="U104" i="25"/>
  <c r="O104" i="25"/>
  <c r="R104" i="25"/>
  <c r="T104" i="25"/>
  <c r="A104" i="25"/>
  <c r="K104" i="25"/>
  <c r="B104" i="25" s="1"/>
  <c r="N106" i="25"/>
  <c r="L105" i="25"/>
  <c r="V103" i="25"/>
  <c r="D103" i="25"/>
  <c r="C103" i="25"/>
  <c r="F103" i="25"/>
  <c r="E103" i="25"/>
  <c r="G102" i="25"/>
  <c r="H102" i="25" s="1"/>
  <c r="I102" i="25" s="1"/>
  <c r="C27" i="25"/>
  <c r="B28" i="25"/>
  <c r="V28" i="25" s="1"/>
  <c r="G103" i="25" l="1"/>
  <c r="H103" i="25" s="1"/>
  <c r="I103" i="25" s="1"/>
  <c r="W103" i="25" s="1"/>
  <c r="X103" i="25" s="1"/>
  <c r="V104" i="25"/>
  <c r="F104" i="25"/>
  <c r="D104" i="25"/>
  <c r="E104" i="25"/>
  <c r="C104" i="25"/>
  <c r="O105" i="25"/>
  <c r="T105" i="25"/>
  <c r="R105" i="25"/>
  <c r="P105" i="25"/>
  <c r="Q105" i="25" s="1"/>
  <c r="S105" i="25"/>
  <c r="U105" i="25"/>
  <c r="A105" i="25"/>
  <c r="K105" i="25"/>
  <c r="B105" i="25" s="1"/>
  <c r="N107" i="25"/>
  <c r="L106" i="25"/>
  <c r="C28" i="25"/>
  <c r="B29" i="25"/>
  <c r="V29" i="25" s="1"/>
  <c r="W29" i="25" s="1"/>
  <c r="X29" i="25" s="1"/>
  <c r="G104" i="25" l="1"/>
  <c r="H104" i="25" s="1"/>
  <c r="I104" i="25" s="1"/>
  <c r="P106" i="25"/>
  <c r="Q106" i="25" s="1"/>
  <c r="U106" i="25"/>
  <c r="S106" i="25"/>
  <c r="R106" i="25"/>
  <c r="T106" i="25"/>
  <c r="O106" i="25"/>
  <c r="A106" i="25"/>
  <c r="K106" i="25"/>
  <c r="B106" i="25" s="1"/>
  <c r="N108" i="25"/>
  <c r="L107" i="25"/>
  <c r="V105" i="25"/>
  <c r="C105" i="25"/>
  <c r="E105" i="25"/>
  <c r="F105" i="25"/>
  <c r="D105" i="25"/>
  <c r="W104" i="25"/>
  <c r="X104" i="25" s="1"/>
  <c r="C29" i="25"/>
  <c r="B30" i="25"/>
  <c r="V30" i="25" s="1"/>
  <c r="G105" i="25" l="1"/>
  <c r="H105" i="25" s="1"/>
  <c r="I105" i="25" s="1"/>
  <c r="W105" i="25" s="1"/>
  <c r="X105" i="25" s="1"/>
  <c r="V106" i="25"/>
  <c r="E106" i="25"/>
  <c r="D106" i="25"/>
  <c r="F106" i="25"/>
  <c r="C106" i="25"/>
  <c r="A107" i="25"/>
  <c r="R107" i="25"/>
  <c r="O107" i="25"/>
  <c r="T107" i="25"/>
  <c r="S107" i="25"/>
  <c r="U107" i="25"/>
  <c r="P107" i="25"/>
  <c r="Q107" i="25" s="1"/>
  <c r="K107" i="25"/>
  <c r="B107" i="25" s="1"/>
  <c r="N109" i="25"/>
  <c r="L108" i="25"/>
  <c r="C30" i="25"/>
  <c r="B31" i="25"/>
  <c r="V31" i="25" s="1"/>
  <c r="A108" i="25" l="1"/>
  <c r="S108" i="25"/>
  <c r="P108" i="25"/>
  <c r="Q108" i="25" s="1"/>
  <c r="U108" i="25"/>
  <c r="T108" i="25"/>
  <c r="O108" i="25"/>
  <c r="R108" i="25"/>
  <c r="K108" i="25"/>
  <c r="B108" i="25" s="1"/>
  <c r="N110" i="25"/>
  <c r="L109" i="25"/>
  <c r="G106" i="25"/>
  <c r="H106" i="25" s="1"/>
  <c r="I106" i="25" s="1"/>
  <c r="W106" i="25" s="1"/>
  <c r="X106" i="25" s="1"/>
  <c r="V107" i="25"/>
  <c r="W107" i="25" s="1"/>
  <c r="X107" i="25" s="1"/>
  <c r="D107" i="25"/>
  <c r="C107" i="25"/>
  <c r="F107" i="25"/>
  <c r="E107" i="25"/>
  <c r="C31" i="25"/>
  <c r="B32" i="25"/>
  <c r="V32" i="25" s="1"/>
  <c r="V108" i="25" l="1"/>
  <c r="W108" i="25" s="1"/>
  <c r="X108" i="25" s="1"/>
  <c r="F108" i="25"/>
  <c r="E108" i="25"/>
  <c r="D108" i="25"/>
  <c r="C108" i="25"/>
  <c r="O109" i="25"/>
  <c r="T109" i="25"/>
  <c r="R109" i="25"/>
  <c r="U109" i="25"/>
  <c r="P109" i="25"/>
  <c r="Q109" i="25" s="1"/>
  <c r="S109" i="25"/>
  <c r="A109" i="25"/>
  <c r="K109" i="25"/>
  <c r="B109" i="25" s="1"/>
  <c r="G107" i="25"/>
  <c r="H107" i="25" s="1"/>
  <c r="I107" i="25" s="1"/>
  <c r="N111" i="25"/>
  <c r="L110" i="25"/>
  <c r="C32" i="25"/>
  <c r="B33" i="25"/>
  <c r="V33" i="25" s="1"/>
  <c r="G108" i="25" l="1"/>
  <c r="H108" i="25" s="1"/>
  <c r="I108" i="25" s="1"/>
  <c r="P110" i="25"/>
  <c r="Q110" i="25" s="1"/>
  <c r="U110" i="25"/>
  <c r="S110" i="25"/>
  <c r="O110" i="25"/>
  <c r="R110" i="25"/>
  <c r="T110" i="25"/>
  <c r="A110" i="25"/>
  <c r="K110" i="25"/>
  <c r="B110" i="25" s="1"/>
  <c r="N112" i="25"/>
  <c r="L111" i="25"/>
  <c r="V109" i="25"/>
  <c r="C109" i="25"/>
  <c r="E109" i="25"/>
  <c r="F109" i="25"/>
  <c r="D109" i="25"/>
  <c r="B34" i="25"/>
  <c r="V34" i="25" s="1"/>
  <c r="W34" i="25" s="1"/>
  <c r="X34" i="25" s="1"/>
  <c r="C33" i="25"/>
  <c r="G109" i="25" l="1"/>
  <c r="H109" i="25" s="1"/>
  <c r="I109" i="25" s="1"/>
  <c r="W109" i="25" s="1"/>
  <c r="X109" i="25" s="1"/>
  <c r="V110" i="25"/>
  <c r="W110" i="25" s="1"/>
  <c r="X110" i="25" s="1"/>
  <c r="E110" i="25"/>
  <c r="F110" i="25"/>
  <c r="D110" i="25"/>
  <c r="C110" i="25"/>
  <c r="R111" i="25"/>
  <c r="O111" i="25"/>
  <c r="T111" i="25"/>
  <c r="P111" i="25"/>
  <c r="Q111" i="25" s="1"/>
  <c r="S111" i="25"/>
  <c r="U111" i="25"/>
  <c r="A111" i="25"/>
  <c r="K111" i="25"/>
  <c r="B111" i="25" s="1"/>
  <c r="N113" i="25"/>
  <c r="L112" i="25"/>
  <c r="C34" i="25"/>
  <c r="B35" i="25"/>
  <c r="V35" i="25" s="1"/>
  <c r="W35" i="25" s="1"/>
  <c r="X35" i="25" s="1"/>
  <c r="G110" i="25" l="1"/>
  <c r="H110" i="25" s="1"/>
  <c r="I110" i="25" s="1"/>
  <c r="A112" i="25"/>
  <c r="S112" i="25"/>
  <c r="P112" i="25"/>
  <c r="Q112" i="25" s="1"/>
  <c r="U112" i="25"/>
  <c r="O112" i="25"/>
  <c r="R112" i="25"/>
  <c r="T112" i="25"/>
  <c r="K112" i="25"/>
  <c r="B112" i="25" s="1"/>
  <c r="N114" i="25"/>
  <c r="L113" i="25"/>
  <c r="V111" i="25"/>
  <c r="F111" i="25"/>
  <c r="E111" i="25"/>
  <c r="C111" i="25"/>
  <c r="D111" i="25"/>
  <c r="B36" i="25"/>
  <c r="V36" i="25" s="1"/>
  <c r="C35" i="25"/>
  <c r="G111" i="25" l="1"/>
  <c r="H111" i="25" s="1"/>
  <c r="I111" i="25" s="1"/>
  <c r="W111" i="25" s="1"/>
  <c r="X111" i="25" s="1"/>
  <c r="V112" i="25"/>
  <c r="C112" i="25"/>
  <c r="E112" i="25"/>
  <c r="D112" i="25"/>
  <c r="F112" i="25"/>
  <c r="O113" i="25"/>
  <c r="T113" i="25"/>
  <c r="R113" i="25"/>
  <c r="P113" i="25"/>
  <c r="Q113" i="25" s="1"/>
  <c r="S113" i="25"/>
  <c r="U113" i="25"/>
  <c r="A113" i="25"/>
  <c r="K113" i="25"/>
  <c r="B113" i="25" s="1"/>
  <c r="N115" i="25"/>
  <c r="L114" i="25"/>
  <c r="B37" i="25"/>
  <c r="V37" i="25" s="1"/>
  <c r="C36" i="25"/>
  <c r="G112" i="25" l="1"/>
  <c r="H112" i="25" s="1"/>
  <c r="I112" i="25" s="1"/>
  <c r="W112" i="25" s="1"/>
  <c r="X112" i="25" s="1"/>
  <c r="P114" i="25"/>
  <c r="Q114" i="25" s="1"/>
  <c r="U114" i="25"/>
  <c r="S114" i="25"/>
  <c r="R114" i="25"/>
  <c r="T114" i="25"/>
  <c r="O114" i="25"/>
  <c r="A114" i="25"/>
  <c r="K114" i="25"/>
  <c r="B114" i="25" s="1"/>
  <c r="N116" i="25"/>
  <c r="L115" i="25"/>
  <c r="V113" i="25"/>
  <c r="W113" i="25" s="1"/>
  <c r="X113" i="25" s="1"/>
  <c r="D113" i="25"/>
  <c r="F113" i="25"/>
  <c r="E113" i="25"/>
  <c r="C113" i="25"/>
  <c r="C37" i="25"/>
  <c r="B38" i="25"/>
  <c r="V38" i="25" s="1"/>
  <c r="R115" i="25" l="1"/>
  <c r="O115" i="25"/>
  <c r="T115" i="25"/>
  <c r="S115" i="25"/>
  <c r="U115" i="25"/>
  <c r="P115" i="25"/>
  <c r="Q115" i="25" s="1"/>
  <c r="A115" i="25"/>
  <c r="K115" i="25"/>
  <c r="B115" i="25" s="1"/>
  <c r="N117" i="25"/>
  <c r="L116" i="25"/>
  <c r="G113" i="25"/>
  <c r="H113" i="25" s="1"/>
  <c r="I113" i="25" s="1"/>
  <c r="V114" i="25"/>
  <c r="W114" i="25" s="1"/>
  <c r="X114" i="25" s="1"/>
  <c r="C114" i="25"/>
  <c r="D114" i="25"/>
  <c r="F114" i="25"/>
  <c r="E114" i="25"/>
  <c r="B39" i="25"/>
  <c r="V39" i="25" s="1"/>
  <c r="C38" i="25"/>
  <c r="V115" i="25" l="1"/>
  <c r="D115" i="25"/>
  <c r="C115" i="25"/>
  <c r="E115" i="25"/>
  <c r="F115" i="25"/>
  <c r="G114" i="25"/>
  <c r="H114" i="25" s="1"/>
  <c r="I114" i="25" s="1"/>
  <c r="A116" i="25"/>
  <c r="S116" i="25"/>
  <c r="P116" i="25"/>
  <c r="Q116" i="25" s="1"/>
  <c r="U116" i="25"/>
  <c r="T116" i="25"/>
  <c r="O116" i="25"/>
  <c r="R116" i="25"/>
  <c r="K116" i="25"/>
  <c r="B116" i="25" s="1"/>
  <c r="N118" i="25"/>
  <c r="L117" i="25"/>
  <c r="C39" i="25"/>
  <c r="B40" i="25"/>
  <c r="V40" i="25" s="1"/>
  <c r="W40" i="25" s="1"/>
  <c r="X40" i="25" s="1"/>
  <c r="O117" i="25" l="1"/>
  <c r="T117" i="25"/>
  <c r="R117" i="25"/>
  <c r="U117" i="25"/>
  <c r="P117" i="25"/>
  <c r="Q117" i="25" s="1"/>
  <c r="S117" i="25"/>
  <c r="A117" i="25"/>
  <c r="K117" i="25"/>
  <c r="B117" i="25" s="1"/>
  <c r="N119" i="25"/>
  <c r="L118" i="25"/>
  <c r="V116" i="25"/>
  <c r="D116" i="25"/>
  <c r="F116" i="25"/>
  <c r="C116" i="25"/>
  <c r="E116" i="25"/>
  <c r="G115" i="25"/>
  <c r="H115" i="25" s="1"/>
  <c r="I115" i="25" s="1"/>
  <c r="W115" i="25" s="1"/>
  <c r="X115" i="25" s="1"/>
  <c r="B41" i="25"/>
  <c r="V41" i="25" s="1"/>
  <c r="W41" i="25" s="1"/>
  <c r="X41" i="25" s="1"/>
  <c r="C40" i="25"/>
  <c r="G116" i="25" l="1"/>
  <c r="H116" i="25" s="1"/>
  <c r="I116" i="25" s="1"/>
  <c r="W116" i="25" s="1"/>
  <c r="X116" i="25" s="1"/>
  <c r="V117" i="25"/>
  <c r="D117" i="25"/>
  <c r="F117" i="25"/>
  <c r="C117" i="25"/>
  <c r="E117" i="25"/>
  <c r="P118" i="25"/>
  <c r="Q118" i="25" s="1"/>
  <c r="U118" i="25"/>
  <c r="S118" i="25"/>
  <c r="O118" i="25"/>
  <c r="R118" i="25"/>
  <c r="T118" i="25"/>
  <c r="A118" i="25"/>
  <c r="K118" i="25"/>
  <c r="B118" i="25" s="1"/>
  <c r="N120" i="25"/>
  <c r="L119" i="25"/>
  <c r="C41" i="25"/>
  <c r="B42" i="25"/>
  <c r="V42" i="25" s="1"/>
  <c r="N121" i="25" l="1"/>
  <c r="L120" i="25"/>
  <c r="V118" i="25"/>
  <c r="E118" i="25"/>
  <c r="C118" i="25"/>
  <c r="F118" i="25"/>
  <c r="D118" i="25"/>
  <c r="G117" i="25"/>
  <c r="H117" i="25" s="1"/>
  <c r="I117" i="25" s="1"/>
  <c r="W117" i="25" s="1"/>
  <c r="X117" i="25" s="1"/>
  <c r="R119" i="25"/>
  <c r="O119" i="25"/>
  <c r="T119" i="25"/>
  <c r="P119" i="25"/>
  <c r="Q119" i="25" s="1"/>
  <c r="S119" i="25"/>
  <c r="U119" i="25"/>
  <c r="A119" i="25"/>
  <c r="K119" i="25"/>
  <c r="B119" i="25" s="1"/>
  <c r="C42" i="25"/>
  <c r="B43" i="25"/>
  <c r="V43" i="25" s="1"/>
  <c r="G118" i="25" l="1"/>
  <c r="H118" i="25" s="1"/>
  <c r="I118" i="25" s="1"/>
  <c r="W118" i="25" s="1"/>
  <c r="X118" i="25" s="1"/>
  <c r="V119" i="25"/>
  <c r="W119" i="25" s="1"/>
  <c r="X119" i="25" s="1"/>
  <c r="F119" i="25"/>
  <c r="D119" i="25"/>
  <c r="C119" i="25"/>
  <c r="E119" i="25"/>
  <c r="A120" i="25"/>
  <c r="S120" i="25"/>
  <c r="P120" i="25"/>
  <c r="Q120" i="25" s="1"/>
  <c r="U120" i="25"/>
  <c r="O120" i="25"/>
  <c r="R120" i="25"/>
  <c r="T120" i="25"/>
  <c r="K120" i="25"/>
  <c r="B120" i="25" s="1"/>
  <c r="N122" i="25"/>
  <c r="L121" i="25"/>
  <c r="B44" i="25"/>
  <c r="V44" i="25" s="1"/>
  <c r="C43" i="25"/>
  <c r="O121" i="25" l="1"/>
  <c r="T121" i="25"/>
  <c r="R121" i="25"/>
  <c r="P121" i="25"/>
  <c r="Q121" i="25" s="1"/>
  <c r="S121" i="25"/>
  <c r="U121" i="25"/>
  <c r="A121" i="25"/>
  <c r="K121" i="25"/>
  <c r="B121" i="25" s="1"/>
  <c r="N123" i="25"/>
  <c r="L122" i="25"/>
  <c r="G119" i="25"/>
  <c r="H119" i="25" s="1"/>
  <c r="I119" i="25" s="1"/>
  <c r="V120" i="25"/>
  <c r="F120" i="25"/>
  <c r="D120" i="25"/>
  <c r="C120" i="25"/>
  <c r="E120" i="25"/>
  <c r="B45" i="25"/>
  <c r="V45" i="25" s="1"/>
  <c r="C44" i="25"/>
  <c r="G120" i="25" l="1"/>
  <c r="H120" i="25" s="1"/>
  <c r="I120" i="25" s="1"/>
  <c r="W120" i="25" s="1"/>
  <c r="X120" i="25" s="1"/>
  <c r="V121" i="25"/>
  <c r="W121" i="25" s="1"/>
  <c r="X121" i="25" s="1"/>
  <c r="F121" i="25"/>
  <c r="C121" i="25"/>
  <c r="E121" i="25"/>
  <c r="D121" i="25"/>
  <c r="P122" i="25"/>
  <c r="Q122" i="25" s="1"/>
  <c r="U122" i="25"/>
  <c r="S122" i="25"/>
  <c r="R122" i="25"/>
  <c r="T122" i="25"/>
  <c r="O122" i="25"/>
  <c r="A122" i="25"/>
  <c r="K122" i="25"/>
  <c r="B122" i="25" s="1"/>
  <c r="N124" i="25"/>
  <c r="L123" i="25"/>
  <c r="C45" i="25"/>
  <c r="B46" i="25"/>
  <c r="V46" i="25" s="1"/>
  <c r="W46" i="25" s="1"/>
  <c r="X46" i="25" s="1"/>
  <c r="G121" i="25" l="1"/>
  <c r="H121" i="25" s="1"/>
  <c r="I121" i="25" s="1"/>
  <c r="R123" i="25"/>
  <c r="O123" i="25"/>
  <c r="T123" i="25"/>
  <c r="S123" i="25"/>
  <c r="U123" i="25"/>
  <c r="P123" i="25"/>
  <c r="Q123" i="25" s="1"/>
  <c r="A123" i="25"/>
  <c r="K123" i="25"/>
  <c r="B123" i="25" s="1"/>
  <c r="N125" i="25"/>
  <c r="L124" i="25"/>
  <c r="V122" i="25"/>
  <c r="W122" i="25" s="1"/>
  <c r="X122" i="25" s="1"/>
  <c r="D122" i="25"/>
  <c r="E122" i="25"/>
  <c r="F122" i="25"/>
  <c r="C122" i="25"/>
  <c r="B47" i="25"/>
  <c r="V47" i="25" s="1"/>
  <c r="C46" i="25"/>
  <c r="G122" i="25" l="1"/>
  <c r="H122" i="25" s="1"/>
  <c r="I122" i="25" s="1"/>
  <c r="V123" i="25"/>
  <c r="C123" i="25"/>
  <c r="E123" i="25"/>
  <c r="F123" i="25"/>
  <c r="D123" i="25"/>
  <c r="A124" i="25"/>
  <c r="S124" i="25"/>
  <c r="P124" i="25"/>
  <c r="Q124" i="25" s="1"/>
  <c r="U124" i="25"/>
  <c r="T124" i="25"/>
  <c r="O124" i="25"/>
  <c r="R124" i="25"/>
  <c r="K124" i="25"/>
  <c r="B124" i="25" s="1"/>
  <c r="N126" i="25"/>
  <c r="L125" i="25"/>
  <c r="B48" i="25"/>
  <c r="V48" i="25" s="1"/>
  <c r="W48" i="25" s="1"/>
  <c r="X48" i="25" s="1"/>
  <c r="C47" i="25"/>
  <c r="G123" i="25" l="1"/>
  <c r="H123" i="25" s="1"/>
  <c r="I123" i="25" s="1"/>
  <c r="O125" i="25"/>
  <c r="T125" i="25"/>
  <c r="R125" i="25"/>
  <c r="U125" i="25"/>
  <c r="P125" i="25"/>
  <c r="Q125" i="25" s="1"/>
  <c r="S125" i="25"/>
  <c r="A125" i="25"/>
  <c r="K125" i="25"/>
  <c r="B125" i="25" s="1"/>
  <c r="N127" i="25"/>
  <c r="L126" i="25"/>
  <c r="V124" i="25"/>
  <c r="C124" i="25"/>
  <c r="D124" i="25"/>
  <c r="F124" i="25"/>
  <c r="E124" i="25"/>
  <c r="W123" i="25"/>
  <c r="X123" i="25" s="1"/>
  <c r="B49" i="25"/>
  <c r="V49" i="25" s="1"/>
  <c r="W49" i="25" s="1"/>
  <c r="X49" i="25" s="1"/>
  <c r="C48" i="25"/>
  <c r="V125" i="25" l="1"/>
  <c r="W125" i="25" s="1"/>
  <c r="X125" i="25" s="1"/>
  <c r="C125" i="25"/>
  <c r="D125" i="25"/>
  <c r="E125" i="25"/>
  <c r="F125" i="25"/>
  <c r="P126" i="25"/>
  <c r="Q126" i="25" s="1"/>
  <c r="S126" i="25"/>
  <c r="U126" i="25"/>
  <c r="O126" i="25"/>
  <c r="R126" i="25"/>
  <c r="T126" i="25"/>
  <c r="A126" i="25"/>
  <c r="K126" i="25"/>
  <c r="B126" i="25" s="1"/>
  <c r="G124" i="25"/>
  <c r="H124" i="25" s="1"/>
  <c r="I124" i="25" s="1"/>
  <c r="W124" i="25" s="1"/>
  <c r="X124" i="25" s="1"/>
  <c r="N128" i="25"/>
  <c r="L127" i="25"/>
  <c r="B50" i="25"/>
  <c r="V50" i="25" s="1"/>
  <c r="C49" i="25"/>
  <c r="N129" i="25" l="1"/>
  <c r="L128" i="25"/>
  <c r="G125" i="25"/>
  <c r="H125" i="25" s="1"/>
  <c r="I125" i="25" s="1"/>
  <c r="V126" i="25"/>
  <c r="W126" i="25" s="1"/>
  <c r="X126" i="25" s="1"/>
  <c r="E126" i="25"/>
  <c r="C126" i="25"/>
  <c r="F126" i="25"/>
  <c r="D126" i="25"/>
  <c r="A127" i="25"/>
  <c r="R127" i="25"/>
  <c r="S127" i="25"/>
  <c r="O127" i="25"/>
  <c r="T127" i="25"/>
  <c r="P127" i="25"/>
  <c r="Q127" i="25" s="1"/>
  <c r="U127" i="25"/>
  <c r="K127" i="25"/>
  <c r="B127" i="25" s="1"/>
  <c r="C50" i="25"/>
  <c r="B51" i="25"/>
  <c r="V51" i="25" s="1"/>
  <c r="G126" i="25" l="1"/>
  <c r="H126" i="25" s="1"/>
  <c r="I126" i="25" s="1"/>
  <c r="V127" i="25"/>
  <c r="W127" i="25" s="1"/>
  <c r="X127" i="25" s="1"/>
  <c r="C127" i="25"/>
  <c r="D127" i="25"/>
  <c r="E127" i="25"/>
  <c r="F127" i="25"/>
  <c r="A128" i="25"/>
  <c r="S128" i="25"/>
  <c r="O128" i="25"/>
  <c r="T128" i="25"/>
  <c r="P128" i="25"/>
  <c r="Q128" i="25" s="1"/>
  <c r="U128" i="25"/>
  <c r="R128" i="25"/>
  <c r="K128" i="25"/>
  <c r="B128" i="25" s="1"/>
  <c r="N130" i="25"/>
  <c r="L129" i="25"/>
  <c r="B52" i="25"/>
  <c r="V52" i="25" s="1"/>
  <c r="W52" i="25" s="1"/>
  <c r="X52" i="25" s="1"/>
  <c r="C51" i="25"/>
  <c r="A129" i="25" l="1"/>
  <c r="O129" i="25"/>
  <c r="T129" i="25"/>
  <c r="P129" i="25"/>
  <c r="Q129" i="25" s="1"/>
  <c r="U129" i="25"/>
  <c r="R129" i="25"/>
  <c r="S129" i="25"/>
  <c r="K129" i="25"/>
  <c r="B129" i="25" s="1"/>
  <c r="G127" i="25"/>
  <c r="H127" i="25" s="1"/>
  <c r="I127" i="25" s="1"/>
  <c r="N131" i="25"/>
  <c r="L130" i="25"/>
  <c r="V128" i="25"/>
  <c r="W128" i="25" s="1"/>
  <c r="X128" i="25" s="1"/>
  <c r="F128" i="25"/>
  <c r="C128" i="25"/>
  <c r="E128" i="25"/>
  <c r="D128" i="25"/>
  <c r="B53" i="25"/>
  <c r="V53" i="25" s="1"/>
  <c r="W53" i="25" s="1"/>
  <c r="X53" i="25" s="1"/>
  <c r="C52" i="25"/>
  <c r="G128" i="25" l="1"/>
  <c r="H128" i="25" s="1"/>
  <c r="I128" i="25" s="1"/>
  <c r="V129" i="25"/>
  <c r="D129" i="25"/>
  <c r="E129" i="25"/>
  <c r="C129" i="25"/>
  <c r="F129" i="25"/>
  <c r="P130" i="25"/>
  <c r="Q130" i="25" s="1"/>
  <c r="U130" i="25"/>
  <c r="R130" i="25"/>
  <c r="S130" i="25"/>
  <c r="O130" i="25"/>
  <c r="T130" i="25"/>
  <c r="A130" i="25"/>
  <c r="K130" i="25"/>
  <c r="B130" i="25" s="1"/>
  <c r="N132" i="25"/>
  <c r="L131" i="25"/>
  <c r="B54" i="25"/>
  <c r="V54" i="25" s="1"/>
  <c r="W54" i="25" s="1"/>
  <c r="X54" i="25" s="1"/>
  <c r="C53" i="25"/>
  <c r="G129" i="25" l="1"/>
  <c r="H129" i="25" s="1"/>
  <c r="I129" i="25" s="1"/>
  <c r="R131" i="25"/>
  <c r="S131" i="25"/>
  <c r="O131" i="25"/>
  <c r="T131" i="25"/>
  <c r="P131" i="25"/>
  <c r="Q131" i="25" s="1"/>
  <c r="U131" i="25"/>
  <c r="A131" i="25"/>
  <c r="K131" i="25"/>
  <c r="B131" i="25" s="1"/>
  <c r="N133" i="25"/>
  <c r="L132" i="25"/>
  <c r="V130" i="25"/>
  <c r="D130" i="25"/>
  <c r="E130" i="25"/>
  <c r="F130" i="25"/>
  <c r="C130" i="25"/>
  <c r="W129" i="25"/>
  <c r="X129" i="25" s="1"/>
  <c r="B55" i="25"/>
  <c r="V55" i="25" s="1"/>
  <c r="W55" i="25" s="1"/>
  <c r="X55" i="25" s="1"/>
  <c r="C54" i="25"/>
  <c r="G130" i="25" l="1"/>
  <c r="H130" i="25" s="1"/>
  <c r="I130" i="25" s="1"/>
  <c r="W130" i="25" s="1"/>
  <c r="X130" i="25" s="1"/>
  <c r="V131" i="25"/>
  <c r="E131" i="25"/>
  <c r="F131" i="25"/>
  <c r="D131" i="25"/>
  <c r="C131" i="25"/>
  <c r="A132" i="25"/>
  <c r="S132" i="25"/>
  <c r="O132" i="25"/>
  <c r="T132" i="25"/>
  <c r="P132" i="25"/>
  <c r="Q132" i="25" s="1"/>
  <c r="U132" i="25"/>
  <c r="R132" i="25"/>
  <c r="K132" i="25"/>
  <c r="B132" i="25" s="1"/>
  <c r="N134" i="25"/>
  <c r="L133" i="25"/>
  <c r="B56" i="25"/>
  <c r="V56" i="25" s="1"/>
  <c r="W56" i="25" s="1"/>
  <c r="X56" i="25" s="1"/>
  <c r="C55" i="25"/>
  <c r="G131" i="25" l="1"/>
  <c r="H131" i="25" s="1"/>
  <c r="I131" i="25" s="1"/>
  <c r="N135" i="25"/>
  <c r="L134" i="25"/>
  <c r="V132" i="25"/>
  <c r="C132" i="25"/>
  <c r="D132" i="25"/>
  <c r="F132" i="25"/>
  <c r="E132" i="25"/>
  <c r="W131" i="25"/>
  <c r="X131" i="25" s="1"/>
  <c r="O133" i="25"/>
  <c r="T133" i="25"/>
  <c r="P133" i="25"/>
  <c r="Q133" i="25" s="1"/>
  <c r="U133" i="25"/>
  <c r="R133" i="25"/>
  <c r="S133" i="25"/>
  <c r="A133" i="25"/>
  <c r="K133" i="25"/>
  <c r="B133" i="25" s="1"/>
  <c r="C56" i="25"/>
  <c r="B57" i="25"/>
  <c r="V57" i="25" s="1"/>
  <c r="W57" i="25" s="1"/>
  <c r="X57" i="25" s="1"/>
  <c r="V133" i="25" l="1"/>
  <c r="D133" i="25"/>
  <c r="E133" i="25"/>
  <c r="F133" i="25"/>
  <c r="C133" i="25"/>
  <c r="P134" i="25"/>
  <c r="Q134" i="25" s="1"/>
  <c r="U134" i="25"/>
  <c r="R134" i="25"/>
  <c r="S134" i="25"/>
  <c r="O134" i="25"/>
  <c r="T134" i="25"/>
  <c r="A134" i="25"/>
  <c r="K134" i="25"/>
  <c r="B134" i="25" s="1"/>
  <c r="G132" i="25"/>
  <c r="H132" i="25" s="1"/>
  <c r="I132" i="25" s="1"/>
  <c r="W132" i="25" s="1"/>
  <c r="X132" i="25" s="1"/>
  <c r="N136" i="25"/>
  <c r="L135" i="25"/>
  <c r="B58" i="25"/>
  <c r="V58" i="25" s="1"/>
  <c r="W58" i="25" s="1"/>
  <c r="X58" i="25" s="1"/>
  <c r="C57" i="25"/>
  <c r="N137" i="25" l="1"/>
  <c r="L136" i="25"/>
  <c r="V134" i="25"/>
  <c r="C134" i="25"/>
  <c r="F134" i="25"/>
  <c r="D134" i="25"/>
  <c r="E134" i="25"/>
  <c r="G133" i="25"/>
  <c r="H133" i="25" s="1"/>
  <c r="I133" i="25" s="1"/>
  <c r="W133" i="25" s="1"/>
  <c r="X133" i="25" s="1"/>
  <c r="A135" i="25"/>
  <c r="R135" i="25"/>
  <c r="S135" i="25"/>
  <c r="O135" i="25"/>
  <c r="T135" i="25"/>
  <c r="P135" i="25"/>
  <c r="Q135" i="25" s="1"/>
  <c r="U135" i="25"/>
  <c r="K135" i="25"/>
  <c r="B135" i="25" s="1"/>
  <c r="C58" i="25"/>
  <c r="B59" i="25"/>
  <c r="V59" i="25" s="1"/>
  <c r="W59" i="25" s="1"/>
  <c r="X59" i="25" s="1"/>
  <c r="V135" i="25" l="1"/>
  <c r="W135" i="25" s="1"/>
  <c r="X135" i="25" s="1"/>
  <c r="F135" i="25"/>
  <c r="C135" i="25"/>
  <c r="D135" i="25"/>
  <c r="E135" i="25"/>
  <c r="G134" i="25"/>
  <c r="H134" i="25" s="1"/>
  <c r="I134" i="25" s="1"/>
  <c r="W134" i="25" s="1"/>
  <c r="X134" i="25" s="1"/>
  <c r="A136" i="25"/>
  <c r="S136" i="25"/>
  <c r="O136" i="25"/>
  <c r="P136" i="25"/>
  <c r="Q136" i="25" s="1"/>
  <c r="U136" i="25"/>
  <c r="R136" i="25"/>
  <c r="T136" i="25"/>
  <c r="K136" i="25"/>
  <c r="B136" i="25" s="1"/>
  <c r="N138" i="25"/>
  <c r="L137" i="25"/>
  <c r="B60" i="25"/>
  <c r="V60" i="25" s="1"/>
  <c r="W60" i="25" s="1"/>
  <c r="X60" i="25" s="1"/>
  <c r="C59" i="25"/>
  <c r="G135" i="25" l="1"/>
  <c r="H135" i="25" s="1"/>
  <c r="I135" i="25" s="1"/>
  <c r="V136" i="25"/>
  <c r="W136" i="25" s="1"/>
  <c r="X136" i="25" s="1"/>
  <c r="D136" i="25"/>
  <c r="F136" i="25"/>
  <c r="C136" i="25"/>
  <c r="E136" i="25"/>
  <c r="N139" i="25"/>
  <c r="L138" i="25"/>
  <c r="A137" i="25"/>
  <c r="O137" i="25"/>
  <c r="T137" i="25"/>
  <c r="R137" i="25"/>
  <c r="S137" i="25"/>
  <c r="P137" i="25"/>
  <c r="Q137" i="25" s="1"/>
  <c r="U137" i="25"/>
  <c r="K137" i="25"/>
  <c r="B137" i="25" s="1"/>
  <c r="C60" i="25"/>
  <c r="B61" i="25"/>
  <c r="V61" i="25" s="1"/>
  <c r="W61" i="25" s="1"/>
  <c r="X61" i="25" s="1"/>
  <c r="V137" i="25" l="1"/>
  <c r="E137" i="25"/>
  <c r="C137" i="25"/>
  <c r="F137" i="25"/>
  <c r="D137" i="25"/>
  <c r="S138" i="25"/>
  <c r="O138" i="25"/>
  <c r="T138" i="25"/>
  <c r="R138" i="25"/>
  <c r="U138" i="25"/>
  <c r="P138" i="25"/>
  <c r="Q138" i="25" s="1"/>
  <c r="A138" i="25"/>
  <c r="K138" i="25"/>
  <c r="B138" i="25" s="1"/>
  <c r="N140" i="25"/>
  <c r="L139" i="25"/>
  <c r="G136" i="25"/>
  <c r="H136" i="25" s="1"/>
  <c r="I136" i="25" s="1"/>
  <c r="B62" i="25"/>
  <c r="V62" i="25" s="1"/>
  <c r="W62" i="25" s="1"/>
  <c r="X62" i="25" s="1"/>
  <c r="C61" i="25"/>
  <c r="G137" i="25" l="1"/>
  <c r="H137" i="25" s="1"/>
  <c r="I137" i="25" s="1"/>
  <c r="O139" i="25"/>
  <c r="T139" i="25"/>
  <c r="P139" i="25"/>
  <c r="Q139" i="25" s="1"/>
  <c r="U139" i="25"/>
  <c r="S139" i="25"/>
  <c r="R139" i="25"/>
  <c r="A139" i="25"/>
  <c r="K139" i="25"/>
  <c r="B139" i="25" s="1"/>
  <c r="N141" i="25"/>
  <c r="L140" i="25"/>
  <c r="V138" i="25"/>
  <c r="W138" i="25" s="1"/>
  <c r="X138" i="25" s="1"/>
  <c r="C138" i="25"/>
  <c r="D138" i="25"/>
  <c r="E138" i="25"/>
  <c r="F138" i="25"/>
  <c r="W137" i="25"/>
  <c r="X137" i="25" s="1"/>
  <c r="C62" i="25"/>
  <c r="B63" i="25"/>
  <c r="V63" i="25" s="1"/>
  <c r="W63" i="25" s="1"/>
  <c r="X63" i="25" s="1"/>
  <c r="V139" i="25" l="1"/>
  <c r="E139" i="25"/>
  <c r="F139" i="25"/>
  <c r="D139" i="25"/>
  <c r="C139" i="25"/>
  <c r="P140" i="25"/>
  <c r="Q140" i="25" s="1"/>
  <c r="U140" i="25"/>
  <c r="R140" i="25"/>
  <c r="T140" i="25"/>
  <c r="O140" i="25"/>
  <c r="S140" i="25"/>
  <c r="A140" i="25"/>
  <c r="K140" i="25"/>
  <c r="B140" i="25" s="1"/>
  <c r="G138" i="25"/>
  <c r="H138" i="25" s="1"/>
  <c r="I138" i="25" s="1"/>
  <c r="N142" i="25"/>
  <c r="L141" i="25"/>
  <c r="C63" i="25"/>
  <c r="B64" i="25"/>
  <c r="V64" i="25" s="1"/>
  <c r="G139" i="25" l="1"/>
  <c r="H139" i="25" s="1"/>
  <c r="I139" i="25" s="1"/>
  <c r="R141" i="25"/>
  <c r="S141" i="25"/>
  <c r="U141" i="25"/>
  <c r="O141" i="25"/>
  <c r="P141" i="25"/>
  <c r="Q141" i="25" s="1"/>
  <c r="T141" i="25"/>
  <c r="A141" i="25"/>
  <c r="K141" i="25"/>
  <c r="B141" i="25" s="1"/>
  <c r="N143" i="25"/>
  <c r="L142" i="25"/>
  <c r="V140" i="25"/>
  <c r="W140" i="25" s="1"/>
  <c r="X140" i="25" s="1"/>
  <c r="D140" i="25"/>
  <c r="F140" i="25"/>
  <c r="E140" i="25"/>
  <c r="C140" i="25"/>
  <c r="W139" i="25"/>
  <c r="X139" i="25" s="1"/>
  <c r="B65" i="25"/>
  <c r="V65" i="25" s="1"/>
  <c r="W65" i="25" s="1"/>
  <c r="X65" i="25" s="1"/>
  <c r="C64" i="25"/>
  <c r="G140" i="25" l="1"/>
  <c r="H140" i="25" s="1"/>
  <c r="I140" i="25" s="1"/>
  <c r="V141" i="25"/>
  <c r="F141" i="25"/>
  <c r="C141" i="25"/>
  <c r="D141" i="25"/>
  <c r="E141" i="25"/>
  <c r="S142" i="25"/>
  <c r="O142" i="25"/>
  <c r="T142" i="25"/>
  <c r="P142" i="25"/>
  <c r="Q142" i="25" s="1"/>
  <c r="R142" i="25"/>
  <c r="U142" i="25"/>
  <c r="A142" i="25"/>
  <c r="K142" i="25"/>
  <c r="B142" i="25" s="1"/>
  <c r="N144" i="25"/>
  <c r="L143" i="25"/>
  <c r="B66" i="25"/>
  <c r="V66" i="25" s="1"/>
  <c r="C65" i="25"/>
  <c r="G141" i="25" l="1"/>
  <c r="H141" i="25" s="1"/>
  <c r="I141" i="25" s="1"/>
  <c r="A143" i="25"/>
  <c r="O143" i="25"/>
  <c r="T143" i="25"/>
  <c r="P143" i="25"/>
  <c r="Q143" i="25" s="1"/>
  <c r="U143" i="25"/>
  <c r="R143" i="25"/>
  <c r="S143" i="25"/>
  <c r="K143" i="25"/>
  <c r="B143" i="25" s="1"/>
  <c r="N145" i="25"/>
  <c r="L144" i="25"/>
  <c r="V142" i="25"/>
  <c r="C142" i="25"/>
  <c r="D142" i="25"/>
  <c r="E142" i="25"/>
  <c r="F142" i="25"/>
  <c r="W141" i="25"/>
  <c r="X141" i="25" s="1"/>
  <c r="C66" i="25"/>
  <c r="B67" i="25"/>
  <c r="V67" i="25" s="1"/>
  <c r="W67" i="25" s="1"/>
  <c r="X67" i="25" s="1"/>
  <c r="V143" i="25" l="1"/>
  <c r="D143" i="25"/>
  <c r="F143" i="25"/>
  <c r="C143" i="25"/>
  <c r="E143" i="25"/>
  <c r="A144" i="25"/>
  <c r="P144" i="25"/>
  <c r="Q144" i="25" s="1"/>
  <c r="U144" i="25"/>
  <c r="R144" i="25"/>
  <c r="O144" i="25"/>
  <c r="S144" i="25"/>
  <c r="T144" i="25"/>
  <c r="K144" i="25"/>
  <c r="B144" i="25" s="1"/>
  <c r="G142" i="25"/>
  <c r="H142" i="25" s="1"/>
  <c r="I142" i="25" s="1"/>
  <c r="W142" i="25" s="1"/>
  <c r="X142" i="25" s="1"/>
  <c r="N146" i="25"/>
  <c r="L145" i="25"/>
  <c r="B68" i="25"/>
  <c r="V68" i="25" s="1"/>
  <c r="C67" i="25"/>
  <c r="N147" i="25" l="1"/>
  <c r="L146" i="25"/>
  <c r="V144" i="25"/>
  <c r="E144" i="25"/>
  <c r="F144" i="25"/>
  <c r="C144" i="25"/>
  <c r="D144" i="25"/>
  <c r="G143" i="25"/>
  <c r="H143" i="25" s="1"/>
  <c r="I143" i="25" s="1"/>
  <c r="W143" i="25" s="1"/>
  <c r="X143" i="25" s="1"/>
  <c r="A145" i="25"/>
  <c r="R145" i="25"/>
  <c r="S145" i="25"/>
  <c r="P145" i="25"/>
  <c r="Q145" i="25" s="1"/>
  <c r="T145" i="25"/>
  <c r="U145" i="25"/>
  <c r="O145" i="25"/>
  <c r="K145" i="25"/>
  <c r="B145" i="25" s="1"/>
  <c r="B69" i="25"/>
  <c r="V69" i="25" s="1"/>
  <c r="C68" i="25"/>
  <c r="V145" i="25" l="1"/>
  <c r="W145" i="25" s="1"/>
  <c r="X145" i="25" s="1"/>
  <c r="F145" i="25"/>
  <c r="E145" i="25"/>
  <c r="D145" i="25"/>
  <c r="C145" i="25"/>
  <c r="G144" i="25"/>
  <c r="H144" i="25" s="1"/>
  <c r="I144" i="25" s="1"/>
  <c r="W144" i="25" s="1"/>
  <c r="X144" i="25" s="1"/>
  <c r="S146" i="25"/>
  <c r="O146" i="25"/>
  <c r="T146" i="25"/>
  <c r="R146" i="25"/>
  <c r="U146" i="25"/>
  <c r="P146" i="25"/>
  <c r="Q146" i="25" s="1"/>
  <c r="A146" i="25"/>
  <c r="K146" i="25"/>
  <c r="B146" i="25" s="1"/>
  <c r="N148" i="25"/>
  <c r="L147" i="25"/>
  <c r="C69" i="25"/>
  <c r="B70" i="25"/>
  <c r="V70" i="25" s="1"/>
  <c r="G145" i="25" l="1"/>
  <c r="H145" i="25" s="1"/>
  <c r="I145" i="25" s="1"/>
  <c r="V146" i="25"/>
  <c r="C146" i="25"/>
  <c r="E146" i="25"/>
  <c r="F146" i="25"/>
  <c r="D146" i="25"/>
  <c r="N149" i="25"/>
  <c r="L148" i="25"/>
  <c r="O147" i="25"/>
  <c r="T147" i="25"/>
  <c r="P147" i="25"/>
  <c r="Q147" i="25" s="1"/>
  <c r="U147" i="25"/>
  <c r="S147" i="25"/>
  <c r="R147" i="25"/>
  <c r="A147" i="25"/>
  <c r="K147" i="25"/>
  <c r="B147" i="25" s="1"/>
  <c r="C70" i="25"/>
  <c r="B71" i="25"/>
  <c r="V71" i="25" s="1"/>
  <c r="V147" i="25" l="1"/>
  <c r="D147" i="25"/>
  <c r="C147" i="25"/>
  <c r="E147" i="25"/>
  <c r="F147" i="25"/>
  <c r="P148" i="25"/>
  <c r="Q148" i="25" s="1"/>
  <c r="U148" i="25"/>
  <c r="R148" i="25"/>
  <c r="T148" i="25"/>
  <c r="O148" i="25"/>
  <c r="S148" i="25"/>
  <c r="A148" i="25"/>
  <c r="K148" i="25"/>
  <c r="B148" i="25" s="1"/>
  <c r="N150" i="25"/>
  <c r="L149" i="25"/>
  <c r="G146" i="25"/>
  <c r="H146" i="25" s="1"/>
  <c r="I146" i="25" s="1"/>
  <c r="W146" i="25" s="1"/>
  <c r="X146" i="25" s="1"/>
  <c r="B72" i="25"/>
  <c r="V72" i="25" s="1"/>
  <c r="W72" i="25" s="1"/>
  <c r="X72" i="25" s="1"/>
  <c r="C71" i="25"/>
  <c r="A149" i="25" l="1"/>
  <c r="R149" i="25"/>
  <c r="S149" i="25"/>
  <c r="U149" i="25"/>
  <c r="O149" i="25"/>
  <c r="P149" i="25"/>
  <c r="Q149" i="25" s="1"/>
  <c r="T149" i="25"/>
  <c r="K149" i="25"/>
  <c r="B149" i="25" s="1"/>
  <c r="N151" i="25"/>
  <c r="L150" i="25"/>
  <c r="G147" i="25"/>
  <c r="H147" i="25" s="1"/>
  <c r="I147" i="25" s="1"/>
  <c r="W147" i="25" s="1"/>
  <c r="X147" i="25" s="1"/>
  <c r="V148" i="25"/>
  <c r="W148" i="25" s="1"/>
  <c r="X148" i="25" s="1"/>
  <c r="F148" i="25"/>
  <c r="E148" i="25"/>
  <c r="C148" i="25"/>
  <c r="D148" i="25"/>
  <c r="C72" i="25"/>
  <c r="B73" i="25"/>
  <c r="V73" i="25" s="1"/>
  <c r="G148" i="25" l="1"/>
  <c r="H148" i="25" s="1"/>
  <c r="I148" i="25" s="1"/>
  <c r="V149" i="25"/>
  <c r="W149" i="25" s="1"/>
  <c r="X149" i="25" s="1"/>
  <c r="C149" i="25"/>
  <c r="D149" i="25"/>
  <c r="E149" i="25"/>
  <c r="F149" i="25"/>
  <c r="S150" i="25"/>
  <c r="O150" i="25"/>
  <c r="T150" i="25"/>
  <c r="P150" i="25"/>
  <c r="Q150" i="25" s="1"/>
  <c r="R150" i="25"/>
  <c r="U150" i="25"/>
  <c r="A150" i="25"/>
  <c r="K150" i="25"/>
  <c r="B150" i="25" s="1"/>
  <c r="N152" i="25"/>
  <c r="L151" i="25"/>
  <c r="B74" i="25"/>
  <c r="V74" i="25" s="1"/>
  <c r="W74" i="25" s="1"/>
  <c r="X74" i="25" s="1"/>
  <c r="C73" i="25"/>
  <c r="G149" i="25" l="1"/>
  <c r="H149" i="25" s="1"/>
  <c r="I149" i="25" s="1"/>
  <c r="A151" i="25"/>
  <c r="O151" i="25"/>
  <c r="T151" i="25"/>
  <c r="P151" i="25"/>
  <c r="Q151" i="25" s="1"/>
  <c r="U151" i="25"/>
  <c r="R151" i="25"/>
  <c r="S151" i="25"/>
  <c r="K151" i="25"/>
  <c r="B151" i="25" s="1"/>
  <c r="N153" i="25"/>
  <c r="L152" i="25"/>
  <c r="V150" i="25"/>
  <c r="C150" i="25"/>
  <c r="D150" i="25"/>
  <c r="E150" i="25"/>
  <c r="F150" i="25"/>
  <c r="B75" i="25"/>
  <c r="V75" i="25" s="1"/>
  <c r="W75" i="25" s="1"/>
  <c r="X75" i="25" s="1"/>
  <c r="C74" i="25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A152" i="25" l="1"/>
  <c r="P152" i="25"/>
  <c r="Q152" i="25" s="1"/>
  <c r="U152" i="25"/>
  <c r="R152" i="25"/>
  <c r="O152" i="25"/>
  <c r="S152" i="25"/>
  <c r="T152" i="25"/>
  <c r="K152" i="25"/>
  <c r="B152" i="25" s="1"/>
  <c r="G150" i="25"/>
  <c r="H150" i="25" s="1"/>
  <c r="I150" i="25" s="1"/>
  <c r="W150" i="25" s="1"/>
  <c r="X150" i="25" s="1"/>
  <c r="N154" i="25"/>
  <c r="L153" i="25"/>
  <c r="V151" i="25"/>
  <c r="C151" i="25"/>
  <c r="E151" i="25"/>
  <c r="D151" i="25"/>
  <c r="F151" i="25"/>
  <c r="C75" i="25"/>
  <c r="B76" i="25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V152" i="25" l="1"/>
  <c r="F152" i="25"/>
  <c r="C152" i="25"/>
  <c r="D152" i="25"/>
  <c r="E152" i="25"/>
  <c r="G151" i="25"/>
  <c r="H151" i="25" s="1"/>
  <c r="I151" i="25" s="1"/>
  <c r="W151" i="25" s="1"/>
  <c r="X151" i="25" s="1"/>
  <c r="A153" i="25"/>
  <c r="R153" i="25"/>
  <c r="S153" i="25"/>
  <c r="P153" i="25"/>
  <c r="Q153" i="25" s="1"/>
  <c r="T153" i="25"/>
  <c r="U153" i="25"/>
  <c r="O153" i="25"/>
  <c r="K153" i="25"/>
  <c r="B153" i="25" s="1"/>
  <c r="N155" i="25"/>
  <c r="L154" i="25"/>
  <c r="V76" i="25"/>
  <c r="W76" i="25" s="1"/>
  <c r="X76" i="25" s="1"/>
  <c r="B77" i="25"/>
  <c r="V77" i="25" s="1"/>
  <c r="C76" i="25"/>
  <c r="N156" i="25" l="1"/>
  <c r="L155" i="25"/>
  <c r="V153" i="25"/>
  <c r="E153" i="25"/>
  <c r="C153" i="25"/>
  <c r="D153" i="25"/>
  <c r="F153" i="25"/>
  <c r="S154" i="25"/>
  <c r="O154" i="25"/>
  <c r="T154" i="25"/>
  <c r="R154" i="25"/>
  <c r="U154" i="25"/>
  <c r="P154" i="25"/>
  <c r="Q154" i="25" s="1"/>
  <c r="A154" i="25"/>
  <c r="K154" i="25"/>
  <c r="B154" i="25" s="1"/>
  <c r="G152" i="25"/>
  <c r="H152" i="25" s="1"/>
  <c r="I152" i="25" s="1"/>
  <c r="W152" i="25" s="1"/>
  <c r="X152" i="25" s="1"/>
  <c r="C77" i="25"/>
  <c r="V154" i="25" l="1"/>
  <c r="W154" i="25" s="1"/>
  <c r="X154" i="25" s="1"/>
  <c r="E154" i="25"/>
  <c r="F154" i="25"/>
  <c r="D154" i="25"/>
  <c r="C154" i="25"/>
  <c r="G153" i="25"/>
  <c r="H153" i="25" s="1"/>
  <c r="I153" i="25" s="1"/>
  <c r="W153" i="25" s="1"/>
  <c r="X153" i="25" s="1"/>
  <c r="O155" i="25"/>
  <c r="T155" i="25"/>
  <c r="P155" i="25"/>
  <c r="Q155" i="25" s="1"/>
  <c r="U155" i="25"/>
  <c r="S155" i="25"/>
  <c r="R155" i="25"/>
  <c r="A155" i="25"/>
  <c r="K155" i="25"/>
  <c r="B155" i="25" s="1"/>
  <c r="N157" i="25"/>
  <c r="L156" i="25"/>
  <c r="G154" i="25" l="1"/>
  <c r="H154" i="25" s="1"/>
  <c r="I154" i="25" s="1"/>
  <c r="P156" i="25"/>
  <c r="Q156" i="25" s="1"/>
  <c r="U156" i="25"/>
  <c r="R156" i="25"/>
  <c r="T156" i="25"/>
  <c r="O156" i="25"/>
  <c r="S156" i="25"/>
  <c r="A156" i="25"/>
  <c r="K156" i="25"/>
  <c r="B156" i="25" s="1"/>
  <c r="N158" i="25"/>
  <c r="L157" i="25"/>
  <c r="V155" i="25"/>
  <c r="W155" i="25" s="1"/>
  <c r="X155" i="25" s="1"/>
  <c r="C155" i="25"/>
  <c r="E155" i="25"/>
  <c r="F155" i="25"/>
  <c r="D155" i="25"/>
  <c r="S77" i="25"/>
  <c r="R77" i="25"/>
  <c r="Q77" i="25"/>
  <c r="S76" i="25"/>
  <c r="R76" i="25"/>
  <c r="Q76" i="25"/>
  <c r="S75" i="25"/>
  <c r="R75" i="25"/>
  <c r="Q75" i="25"/>
  <c r="S74" i="25"/>
  <c r="R74" i="25"/>
  <c r="Q74" i="25"/>
  <c r="S73" i="25"/>
  <c r="R73" i="25"/>
  <c r="Q73" i="25"/>
  <c r="S72" i="25"/>
  <c r="R72" i="25"/>
  <c r="Q72" i="25"/>
  <c r="S71" i="25"/>
  <c r="R71" i="25"/>
  <c r="Q71" i="25"/>
  <c r="S70" i="25"/>
  <c r="R70" i="25"/>
  <c r="Q70" i="25"/>
  <c r="S69" i="25"/>
  <c r="R69" i="25"/>
  <c r="Q69" i="25"/>
  <c r="S68" i="25"/>
  <c r="R68" i="25"/>
  <c r="Q68" i="25"/>
  <c r="S67" i="25"/>
  <c r="R67" i="25"/>
  <c r="Q67" i="25"/>
  <c r="S66" i="25"/>
  <c r="R66" i="25"/>
  <c r="Q66" i="25"/>
  <c r="S65" i="25"/>
  <c r="R65" i="25"/>
  <c r="Q65" i="25"/>
  <c r="S64" i="25"/>
  <c r="R64" i="25"/>
  <c r="Q64" i="25"/>
  <c r="S63" i="25"/>
  <c r="R63" i="25"/>
  <c r="Q63" i="25"/>
  <c r="S62" i="25"/>
  <c r="R62" i="25"/>
  <c r="Q62" i="25"/>
  <c r="S61" i="25"/>
  <c r="R61" i="25"/>
  <c r="Q61" i="25"/>
  <c r="S60" i="25"/>
  <c r="R60" i="25"/>
  <c r="Q60" i="25"/>
  <c r="S59" i="25"/>
  <c r="R59" i="25"/>
  <c r="Q59" i="25"/>
  <c r="S58" i="25"/>
  <c r="R58" i="25"/>
  <c r="Q58" i="25"/>
  <c r="S57" i="25"/>
  <c r="R57" i="25"/>
  <c r="Q57" i="25"/>
  <c r="S56" i="25"/>
  <c r="R56" i="25"/>
  <c r="Q56" i="25"/>
  <c r="S55" i="25"/>
  <c r="R55" i="25"/>
  <c r="Q55" i="25"/>
  <c r="S54" i="25"/>
  <c r="R54" i="25"/>
  <c r="Q54" i="25"/>
  <c r="S53" i="25"/>
  <c r="R53" i="25"/>
  <c r="Q53" i="25"/>
  <c r="S52" i="25"/>
  <c r="R52" i="25"/>
  <c r="Q52" i="25"/>
  <c r="S51" i="25"/>
  <c r="R51" i="25"/>
  <c r="Q51" i="25"/>
  <c r="S50" i="25"/>
  <c r="R50" i="25"/>
  <c r="Q50" i="25"/>
  <c r="S49" i="25"/>
  <c r="R49" i="25"/>
  <c r="Q49" i="25"/>
  <c r="S48" i="25"/>
  <c r="R48" i="25"/>
  <c r="Q48" i="25"/>
  <c r="S47" i="25"/>
  <c r="R47" i="25"/>
  <c r="Q47" i="25"/>
  <c r="S46" i="25"/>
  <c r="R46" i="25"/>
  <c r="Q46" i="25"/>
  <c r="S45" i="25"/>
  <c r="R45" i="25"/>
  <c r="Q45" i="25"/>
  <c r="S44" i="25"/>
  <c r="R44" i="25"/>
  <c r="Q44" i="25"/>
  <c r="S43" i="25"/>
  <c r="R43" i="25"/>
  <c r="Q43" i="25"/>
  <c r="S42" i="25"/>
  <c r="R42" i="25"/>
  <c r="Q42" i="25"/>
  <c r="S41" i="25"/>
  <c r="R41" i="25"/>
  <c r="Q41" i="25"/>
  <c r="S40" i="25"/>
  <c r="R40" i="25"/>
  <c r="Q40" i="25"/>
  <c r="S39" i="25"/>
  <c r="R39" i="25"/>
  <c r="Q39" i="25"/>
  <c r="S38" i="25"/>
  <c r="R38" i="25"/>
  <c r="Q38" i="25"/>
  <c r="S37" i="25"/>
  <c r="R37" i="25"/>
  <c r="Q37" i="25"/>
  <c r="S36" i="25"/>
  <c r="R36" i="25"/>
  <c r="Q36" i="25"/>
  <c r="S35" i="25"/>
  <c r="R35" i="25"/>
  <c r="Q35" i="25"/>
  <c r="S34" i="25"/>
  <c r="R34" i="25"/>
  <c r="Q34" i="25"/>
  <c r="S33" i="25"/>
  <c r="R33" i="25"/>
  <c r="Q33" i="25"/>
  <c r="S32" i="25"/>
  <c r="R32" i="25"/>
  <c r="Q32" i="25"/>
  <c r="S31" i="25"/>
  <c r="R31" i="25"/>
  <c r="Q31" i="25"/>
  <c r="S30" i="25"/>
  <c r="R30" i="25"/>
  <c r="Q30" i="25"/>
  <c r="S29" i="25"/>
  <c r="R29" i="25"/>
  <c r="Q29" i="25"/>
  <c r="S28" i="25"/>
  <c r="R28" i="25"/>
  <c r="Q28" i="25"/>
  <c r="S27" i="25"/>
  <c r="R27" i="25"/>
  <c r="Q27" i="25"/>
  <c r="S26" i="25"/>
  <c r="R26" i="25"/>
  <c r="Q26" i="25"/>
  <c r="S25" i="25"/>
  <c r="R25" i="25"/>
  <c r="Q25" i="25"/>
  <c r="S24" i="25"/>
  <c r="R24" i="25"/>
  <c r="Q24" i="25"/>
  <c r="S23" i="25"/>
  <c r="R23" i="25"/>
  <c r="Q23" i="25"/>
  <c r="S22" i="25"/>
  <c r="R22" i="25"/>
  <c r="Q22" i="25"/>
  <c r="S21" i="25"/>
  <c r="R21" i="25"/>
  <c r="Q21" i="25"/>
  <c r="S20" i="25"/>
  <c r="R20" i="25"/>
  <c r="Q20" i="25"/>
  <c r="S19" i="25"/>
  <c r="R19" i="25"/>
  <c r="Q19" i="25"/>
  <c r="S18" i="25"/>
  <c r="R18" i="25"/>
  <c r="Q18" i="25"/>
  <c r="S17" i="25"/>
  <c r="R17" i="25"/>
  <c r="Q17" i="25"/>
  <c r="S16" i="25"/>
  <c r="R16" i="25"/>
  <c r="Q16" i="25"/>
  <c r="S15" i="25"/>
  <c r="R15" i="25"/>
  <c r="Q15" i="25"/>
  <c r="S14" i="25"/>
  <c r="R14" i="25"/>
  <c r="Q14" i="25"/>
  <c r="S13" i="25"/>
  <c r="R13" i="25"/>
  <c r="Q13" i="25"/>
  <c r="S12" i="25"/>
  <c r="R12" i="25"/>
  <c r="Q12" i="25"/>
  <c r="S11" i="25"/>
  <c r="R11" i="25"/>
  <c r="Q11" i="25"/>
  <c r="S10" i="25"/>
  <c r="R10" i="25"/>
  <c r="Q10" i="25"/>
  <c r="S9" i="25"/>
  <c r="R9" i="25"/>
  <c r="Q9" i="25"/>
  <c r="S8" i="25"/>
  <c r="R8" i="25"/>
  <c r="Q8" i="25"/>
  <c r="S7" i="25"/>
  <c r="R7" i="25"/>
  <c r="Q7" i="25"/>
  <c r="S6" i="25"/>
  <c r="R6" i="25"/>
  <c r="Q6" i="25"/>
  <c r="S5" i="25"/>
  <c r="R5" i="25"/>
  <c r="Q5" i="25"/>
  <c r="G155" i="25" l="1"/>
  <c r="H155" i="25" s="1"/>
  <c r="I155" i="25" s="1"/>
  <c r="V156" i="25"/>
  <c r="D156" i="25"/>
  <c r="F156" i="25"/>
  <c r="E156" i="25"/>
  <c r="C156" i="25"/>
  <c r="A157" i="25"/>
  <c r="R157" i="25"/>
  <c r="S157" i="25"/>
  <c r="U157" i="25"/>
  <c r="O157" i="25"/>
  <c r="P157" i="25"/>
  <c r="Q157" i="25" s="1"/>
  <c r="T157" i="25"/>
  <c r="K157" i="25"/>
  <c r="B157" i="25" s="1"/>
  <c r="N159" i="25"/>
  <c r="L158" i="25"/>
  <c r="M8" i="9"/>
  <c r="M7" i="9"/>
  <c r="N7" i="9" s="1"/>
  <c r="M6" i="9"/>
  <c r="N6" i="9" s="1"/>
  <c r="M5" i="9"/>
  <c r="N5" i="9" s="1"/>
  <c r="M4" i="9"/>
  <c r="G156" i="25" l="1"/>
  <c r="H156" i="25" s="1"/>
  <c r="I156" i="25" s="1"/>
  <c r="W156" i="25" s="1"/>
  <c r="X156" i="25" s="1"/>
  <c r="N160" i="25"/>
  <c r="L159" i="25"/>
  <c r="S158" i="25"/>
  <c r="O158" i="25"/>
  <c r="T158" i="25"/>
  <c r="P158" i="25"/>
  <c r="Q158" i="25" s="1"/>
  <c r="R158" i="25"/>
  <c r="U158" i="25"/>
  <c r="A158" i="25"/>
  <c r="K158" i="25"/>
  <c r="B158" i="25" s="1"/>
  <c r="V157" i="25"/>
  <c r="E157" i="25"/>
  <c r="C157" i="25"/>
  <c r="F157" i="25"/>
  <c r="D157" i="25"/>
  <c r="D19" i="25"/>
  <c r="N8" i="9"/>
  <c r="O8" i="9" s="1"/>
  <c r="N4" i="9"/>
  <c r="O5" i="9"/>
  <c r="O7" i="9"/>
  <c r="O6" i="9"/>
  <c r="G157" i="25" l="1"/>
  <c r="H157" i="25" s="1"/>
  <c r="I157" i="25" s="1"/>
  <c r="W157" i="25" s="1"/>
  <c r="X157" i="25" s="1"/>
  <c r="V158" i="25"/>
  <c r="E158" i="25"/>
  <c r="F158" i="25"/>
  <c r="C158" i="25"/>
  <c r="D158" i="25"/>
  <c r="O159" i="25"/>
  <c r="P159" i="25"/>
  <c r="Q159" i="25" s="1"/>
  <c r="U159" i="25"/>
  <c r="R159" i="25"/>
  <c r="S159" i="25"/>
  <c r="T159" i="25"/>
  <c r="A159" i="25"/>
  <c r="K159" i="25"/>
  <c r="B159" i="25" s="1"/>
  <c r="N161" i="25"/>
  <c r="L160" i="25"/>
  <c r="D77" i="25"/>
  <c r="D73" i="25"/>
  <c r="D69" i="25"/>
  <c r="D65" i="25"/>
  <c r="D61" i="25"/>
  <c r="D57" i="25"/>
  <c r="D53" i="25"/>
  <c r="D49" i="25"/>
  <c r="D45" i="25"/>
  <c r="D41" i="25"/>
  <c r="D37" i="25"/>
  <c r="D33" i="25"/>
  <c r="D29" i="25"/>
  <c r="D25" i="25"/>
  <c r="D21" i="25"/>
  <c r="D76" i="25"/>
  <c r="D72" i="25"/>
  <c r="D68" i="25"/>
  <c r="D64" i="25"/>
  <c r="D60" i="25"/>
  <c r="D56" i="25"/>
  <c r="D52" i="25"/>
  <c r="D48" i="25"/>
  <c r="D44" i="25"/>
  <c r="D40" i="25"/>
  <c r="D36" i="25"/>
  <c r="D32" i="25"/>
  <c r="D28" i="25"/>
  <c r="D24" i="25"/>
  <c r="D5" i="25"/>
  <c r="D9" i="25"/>
  <c r="D13" i="25"/>
  <c r="D6" i="25"/>
  <c r="D10" i="25"/>
  <c r="D14" i="25"/>
  <c r="D18" i="25"/>
  <c r="D7" i="25"/>
  <c r="D11" i="25"/>
  <c r="D8" i="25"/>
  <c r="D12" i="25"/>
  <c r="D16" i="25"/>
  <c r="D20" i="25"/>
  <c r="D75" i="25"/>
  <c r="D71" i="25"/>
  <c r="D67" i="25"/>
  <c r="D63" i="25"/>
  <c r="D59" i="25"/>
  <c r="D55" i="25"/>
  <c r="D51" i="25"/>
  <c r="D47" i="25"/>
  <c r="D43" i="25"/>
  <c r="D39" i="25"/>
  <c r="D35" i="25"/>
  <c r="D31" i="25"/>
  <c r="D27" i="25"/>
  <c r="D23" i="25"/>
  <c r="D17" i="25"/>
  <c r="D74" i="25"/>
  <c r="D70" i="25"/>
  <c r="D66" i="25"/>
  <c r="D62" i="25"/>
  <c r="D58" i="25"/>
  <c r="D54" i="25"/>
  <c r="D50" i="25"/>
  <c r="D46" i="25"/>
  <c r="D42" i="25"/>
  <c r="D38" i="25"/>
  <c r="D34" i="25"/>
  <c r="D30" i="25"/>
  <c r="D26" i="25"/>
  <c r="D22" i="25"/>
  <c r="D15" i="25"/>
  <c r="F6" i="25"/>
  <c r="F9" i="25"/>
  <c r="F13" i="25"/>
  <c r="F17" i="25"/>
  <c r="F21" i="25"/>
  <c r="F25" i="25"/>
  <c r="F29" i="25"/>
  <c r="F33" i="25"/>
  <c r="F37" i="25"/>
  <c r="F41" i="25"/>
  <c r="F45" i="25"/>
  <c r="F49" i="25"/>
  <c r="F53" i="25"/>
  <c r="F57" i="25"/>
  <c r="F61" i="25"/>
  <c r="F65" i="25"/>
  <c r="F69" i="25"/>
  <c r="F73" i="25"/>
  <c r="F77" i="25"/>
  <c r="F5" i="25"/>
  <c r="F10" i="25"/>
  <c r="F14" i="25"/>
  <c r="F18" i="25"/>
  <c r="F22" i="25"/>
  <c r="F26" i="25"/>
  <c r="F30" i="25"/>
  <c r="F34" i="25"/>
  <c r="F38" i="25"/>
  <c r="F42" i="25"/>
  <c r="F46" i="25"/>
  <c r="F50" i="25"/>
  <c r="F54" i="25"/>
  <c r="F58" i="25"/>
  <c r="F62" i="25"/>
  <c r="F66" i="25"/>
  <c r="F70" i="25"/>
  <c r="F74" i="25"/>
  <c r="F7" i="25"/>
  <c r="F11" i="25"/>
  <c r="F15" i="25"/>
  <c r="F19" i="25"/>
  <c r="F23" i="25"/>
  <c r="F27" i="25"/>
  <c r="F31" i="25"/>
  <c r="F35" i="25"/>
  <c r="F39" i="25"/>
  <c r="F43" i="25"/>
  <c r="F47" i="25"/>
  <c r="F51" i="25"/>
  <c r="F55" i="25"/>
  <c r="F59" i="25"/>
  <c r="F63" i="25"/>
  <c r="F67" i="25"/>
  <c r="F71" i="25"/>
  <c r="F75" i="25"/>
  <c r="F14" i="24"/>
  <c r="F8" i="25"/>
  <c r="F12" i="25"/>
  <c r="F16" i="25"/>
  <c r="F20" i="25"/>
  <c r="F24" i="25"/>
  <c r="F28" i="25"/>
  <c r="F32" i="25"/>
  <c r="F36" i="25"/>
  <c r="F40" i="25"/>
  <c r="F44" i="25"/>
  <c r="F48" i="25"/>
  <c r="F52" i="25"/>
  <c r="F56" i="25"/>
  <c r="F60" i="25"/>
  <c r="F64" i="25"/>
  <c r="F68" i="25"/>
  <c r="F72" i="25"/>
  <c r="F76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O4" i="9"/>
  <c r="T44" i="25"/>
  <c r="A160" i="25" l="1"/>
  <c r="S160" i="25"/>
  <c r="O160" i="25"/>
  <c r="T160" i="25"/>
  <c r="P160" i="25"/>
  <c r="Q160" i="25" s="1"/>
  <c r="U160" i="25"/>
  <c r="R160" i="25"/>
  <c r="K160" i="25"/>
  <c r="B160" i="25" s="1"/>
  <c r="N162" i="25"/>
  <c r="L161" i="25"/>
  <c r="V159" i="25"/>
  <c r="C159" i="25"/>
  <c r="E159" i="25"/>
  <c r="F159" i="25"/>
  <c r="D159" i="25"/>
  <c r="G158" i="25"/>
  <c r="H158" i="25" s="1"/>
  <c r="I158" i="25" s="1"/>
  <c r="W158" i="25" s="1"/>
  <c r="X158" i="25" s="1"/>
  <c r="G76" i="25"/>
  <c r="H76" i="25" s="1"/>
  <c r="I76" i="25" s="1"/>
  <c r="G60" i="25"/>
  <c r="H60" i="25" s="1"/>
  <c r="I60" i="25" s="1"/>
  <c r="G44" i="25"/>
  <c r="H44" i="25" s="1"/>
  <c r="I44" i="25" s="1"/>
  <c r="W44" i="25" s="1"/>
  <c r="X44" i="25" s="1"/>
  <c r="G28" i="25"/>
  <c r="H28" i="25" s="1"/>
  <c r="I28" i="25" s="1"/>
  <c r="W28" i="25" s="1"/>
  <c r="X28" i="25" s="1"/>
  <c r="G12" i="25"/>
  <c r="H12" i="25" s="1"/>
  <c r="I12" i="25" s="1"/>
  <c r="W12" i="25" s="1"/>
  <c r="X12" i="25" s="1"/>
  <c r="G71" i="25"/>
  <c r="H71" i="25" s="1"/>
  <c r="I71" i="25" s="1"/>
  <c r="W71" i="25" s="1"/>
  <c r="X71" i="25" s="1"/>
  <c r="G55" i="25"/>
  <c r="H55" i="25" s="1"/>
  <c r="I55" i="25" s="1"/>
  <c r="G39" i="25"/>
  <c r="H39" i="25" s="1"/>
  <c r="I39" i="25" s="1"/>
  <c r="W39" i="25" s="1"/>
  <c r="X39" i="25" s="1"/>
  <c r="G23" i="25"/>
  <c r="H23" i="25" s="1"/>
  <c r="I23" i="25" s="1"/>
  <c r="W23" i="25" s="1"/>
  <c r="X23" i="25" s="1"/>
  <c r="G7" i="25"/>
  <c r="H7" i="25" s="1"/>
  <c r="I7" i="25" s="1"/>
  <c r="W7" i="25" s="1"/>
  <c r="X7" i="25" s="1"/>
  <c r="G62" i="25"/>
  <c r="H62" i="25" s="1"/>
  <c r="I62" i="25" s="1"/>
  <c r="G46" i="25"/>
  <c r="H46" i="25" s="1"/>
  <c r="I46" i="25" s="1"/>
  <c r="G30" i="25"/>
  <c r="H30" i="25" s="1"/>
  <c r="I30" i="25" s="1"/>
  <c r="W30" i="25" s="1"/>
  <c r="X30" i="25" s="1"/>
  <c r="G14" i="25"/>
  <c r="H14" i="25" s="1"/>
  <c r="I14" i="25" s="1"/>
  <c r="W14" i="25" s="1"/>
  <c r="X14" i="25" s="1"/>
  <c r="G73" i="25"/>
  <c r="H73" i="25" s="1"/>
  <c r="I73" i="25" s="1"/>
  <c r="W73" i="25" s="1"/>
  <c r="X73" i="25" s="1"/>
  <c r="G57" i="25"/>
  <c r="H57" i="25" s="1"/>
  <c r="I57" i="25" s="1"/>
  <c r="G41" i="25"/>
  <c r="H41" i="25" s="1"/>
  <c r="I41" i="25" s="1"/>
  <c r="G25" i="25"/>
  <c r="H25" i="25" s="1"/>
  <c r="I25" i="25" s="1"/>
  <c r="W25" i="25" s="1"/>
  <c r="X25" i="25" s="1"/>
  <c r="G9" i="25"/>
  <c r="H9" i="25" s="1"/>
  <c r="I9" i="25" s="1"/>
  <c r="G72" i="25"/>
  <c r="H72" i="25" s="1"/>
  <c r="I72" i="25" s="1"/>
  <c r="G56" i="25"/>
  <c r="H56" i="25" s="1"/>
  <c r="I56" i="25" s="1"/>
  <c r="G40" i="25"/>
  <c r="H40" i="25" s="1"/>
  <c r="I40" i="25" s="1"/>
  <c r="G24" i="25"/>
  <c r="H24" i="25" s="1"/>
  <c r="I24" i="25" s="1"/>
  <c r="W24" i="25" s="1"/>
  <c r="X24" i="25" s="1"/>
  <c r="G8" i="25"/>
  <c r="H8" i="25" s="1"/>
  <c r="I8" i="25" s="1"/>
  <c r="W8" i="25" s="1"/>
  <c r="X8" i="25" s="1"/>
  <c r="G67" i="25"/>
  <c r="H67" i="25" s="1"/>
  <c r="I67" i="25" s="1"/>
  <c r="G51" i="25"/>
  <c r="H51" i="25" s="1"/>
  <c r="I51" i="25" s="1"/>
  <c r="W51" i="25" s="1"/>
  <c r="X51" i="25" s="1"/>
  <c r="G35" i="25"/>
  <c r="H35" i="25" s="1"/>
  <c r="I35" i="25" s="1"/>
  <c r="G19" i="25"/>
  <c r="H19" i="25" s="1"/>
  <c r="I19" i="25" s="1"/>
  <c r="W19" i="25" s="1"/>
  <c r="X19" i="25" s="1"/>
  <c r="G74" i="25"/>
  <c r="H74" i="25" s="1"/>
  <c r="I74" i="25" s="1"/>
  <c r="G58" i="25"/>
  <c r="H58" i="25" s="1"/>
  <c r="I58" i="25" s="1"/>
  <c r="G42" i="25"/>
  <c r="H42" i="25" s="1"/>
  <c r="I42" i="25" s="1"/>
  <c r="W42" i="25" s="1"/>
  <c r="X42" i="25" s="1"/>
  <c r="G26" i="25"/>
  <c r="H26" i="25" s="1"/>
  <c r="I26" i="25" s="1"/>
  <c r="W26" i="25" s="1"/>
  <c r="X26" i="25" s="1"/>
  <c r="G10" i="25"/>
  <c r="H10" i="25" s="1"/>
  <c r="I10" i="25" s="1"/>
  <c r="W10" i="25" s="1"/>
  <c r="X10" i="25" s="1"/>
  <c r="G69" i="25"/>
  <c r="H69" i="25" s="1"/>
  <c r="I69" i="25" s="1"/>
  <c r="W69" i="25" s="1"/>
  <c r="X69" i="25" s="1"/>
  <c r="G53" i="25"/>
  <c r="H53" i="25" s="1"/>
  <c r="I53" i="25" s="1"/>
  <c r="G37" i="25"/>
  <c r="H37" i="25" s="1"/>
  <c r="I37" i="25" s="1"/>
  <c r="W37" i="25" s="1"/>
  <c r="X37" i="25" s="1"/>
  <c r="G21" i="25"/>
  <c r="H21" i="25" s="1"/>
  <c r="I21" i="25" s="1"/>
  <c r="G6" i="25"/>
  <c r="H6" i="25" s="1"/>
  <c r="I6" i="25" s="1"/>
  <c r="W6" i="25" s="1"/>
  <c r="X6" i="25" s="1"/>
  <c r="G68" i="25"/>
  <c r="H68" i="25" s="1"/>
  <c r="I68" i="25" s="1"/>
  <c r="W68" i="25" s="1"/>
  <c r="X68" i="25" s="1"/>
  <c r="G52" i="25"/>
  <c r="H52" i="25" s="1"/>
  <c r="I52" i="25" s="1"/>
  <c r="G36" i="25"/>
  <c r="H36" i="25" s="1"/>
  <c r="I36" i="25" s="1"/>
  <c r="W36" i="25" s="1"/>
  <c r="X36" i="25" s="1"/>
  <c r="G20" i="25"/>
  <c r="H20" i="25" s="1"/>
  <c r="I20" i="25" s="1"/>
  <c r="G63" i="25"/>
  <c r="H63" i="25" s="1"/>
  <c r="I63" i="25" s="1"/>
  <c r="G47" i="25"/>
  <c r="H47" i="25" s="1"/>
  <c r="I47" i="25" s="1"/>
  <c r="W47" i="25" s="1"/>
  <c r="X47" i="25" s="1"/>
  <c r="G31" i="25"/>
  <c r="H31" i="25" s="1"/>
  <c r="I31" i="25" s="1"/>
  <c r="W31" i="25" s="1"/>
  <c r="X31" i="25" s="1"/>
  <c r="G15" i="25"/>
  <c r="H15" i="25" s="1"/>
  <c r="I15" i="25" s="1"/>
  <c r="W15" i="25" s="1"/>
  <c r="X15" i="25" s="1"/>
  <c r="G70" i="25"/>
  <c r="H70" i="25" s="1"/>
  <c r="I70" i="25" s="1"/>
  <c r="W70" i="25" s="1"/>
  <c r="X70" i="25" s="1"/>
  <c r="G54" i="25"/>
  <c r="H54" i="25" s="1"/>
  <c r="I54" i="25" s="1"/>
  <c r="G38" i="25"/>
  <c r="H38" i="25" s="1"/>
  <c r="I38" i="25" s="1"/>
  <c r="W38" i="25" s="1"/>
  <c r="X38" i="25" s="1"/>
  <c r="G22" i="25"/>
  <c r="H22" i="25" s="1"/>
  <c r="I22" i="25" s="1"/>
  <c r="W22" i="25" s="1"/>
  <c r="X22" i="25" s="1"/>
  <c r="G5" i="25"/>
  <c r="H5" i="25" s="1"/>
  <c r="I5" i="25" s="1"/>
  <c r="W5" i="25" s="1"/>
  <c r="X5" i="25" s="1"/>
  <c r="G65" i="25"/>
  <c r="H65" i="25" s="1"/>
  <c r="I65" i="25" s="1"/>
  <c r="G49" i="25"/>
  <c r="H49" i="25" s="1"/>
  <c r="I49" i="25" s="1"/>
  <c r="G33" i="25"/>
  <c r="H33" i="25" s="1"/>
  <c r="I33" i="25" s="1"/>
  <c r="W33" i="25" s="1"/>
  <c r="X33" i="25" s="1"/>
  <c r="G17" i="25"/>
  <c r="H17" i="25" s="1"/>
  <c r="I17" i="25" s="1"/>
  <c r="W17" i="25" s="1"/>
  <c r="X17" i="25" s="1"/>
  <c r="G64" i="25"/>
  <c r="H64" i="25" s="1"/>
  <c r="I64" i="25" s="1"/>
  <c r="W64" i="25" s="1"/>
  <c r="X64" i="25" s="1"/>
  <c r="G48" i="25"/>
  <c r="H48" i="25" s="1"/>
  <c r="I48" i="25" s="1"/>
  <c r="G32" i="25"/>
  <c r="H32" i="25" s="1"/>
  <c r="I32" i="25" s="1"/>
  <c r="W32" i="25" s="1"/>
  <c r="X32" i="25" s="1"/>
  <c r="G16" i="25"/>
  <c r="H16" i="25" s="1"/>
  <c r="I16" i="25" s="1"/>
  <c r="W16" i="25" s="1"/>
  <c r="X16" i="25" s="1"/>
  <c r="G75" i="25"/>
  <c r="H75" i="25" s="1"/>
  <c r="I75" i="25" s="1"/>
  <c r="G59" i="25"/>
  <c r="H59" i="25" s="1"/>
  <c r="I59" i="25" s="1"/>
  <c r="G43" i="25"/>
  <c r="H43" i="25" s="1"/>
  <c r="I43" i="25" s="1"/>
  <c r="W43" i="25" s="1"/>
  <c r="X43" i="25" s="1"/>
  <c r="G27" i="25"/>
  <c r="H27" i="25" s="1"/>
  <c r="I27" i="25" s="1"/>
  <c r="W27" i="25" s="1"/>
  <c r="X27" i="25" s="1"/>
  <c r="G11" i="25"/>
  <c r="H11" i="25" s="1"/>
  <c r="I11" i="25" s="1"/>
  <c r="W11" i="25" s="1"/>
  <c r="X11" i="25" s="1"/>
  <c r="G66" i="25"/>
  <c r="H66" i="25" s="1"/>
  <c r="I66" i="25" s="1"/>
  <c r="W66" i="25" s="1"/>
  <c r="X66" i="25" s="1"/>
  <c r="G50" i="25"/>
  <c r="H50" i="25" s="1"/>
  <c r="I50" i="25" s="1"/>
  <c r="W50" i="25" s="1"/>
  <c r="X50" i="25" s="1"/>
  <c r="G34" i="25"/>
  <c r="H34" i="25" s="1"/>
  <c r="I34" i="25" s="1"/>
  <c r="G18" i="25"/>
  <c r="H18" i="25" s="1"/>
  <c r="I18" i="25" s="1"/>
  <c r="W18" i="25" s="1"/>
  <c r="X18" i="25" s="1"/>
  <c r="G77" i="25"/>
  <c r="H77" i="25" s="1"/>
  <c r="I77" i="25" s="1"/>
  <c r="W77" i="25" s="1"/>
  <c r="X77" i="25" s="1"/>
  <c r="G61" i="25"/>
  <c r="H61" i="25" s="1"/>
  <c r="I61" i="25" s="1"/>
  <c r="G45" i="25"/>
  <c r="H45" i="25" s="1"/>
  <c r="I45" i="25" s="1"/>
  <c r="W45" i="25" s="1"/>
  <c r="X45" i="25" s="1"/>
  <c r="G29" i="25"/>
  <c r="H29" i="25" s="1"/>
  <c r="I29" i="25" s="1"/>
  <c r="G13" i="25"/>
  <c r="H13" i="25" s="1"/>
  <c r="I13" i="25" s="1"/>
  <c r="W13" i="25" s="1"/>
  <c r="X13" i="25" s="1"/>
  <c r="T75" i="25"/>
  <c r="T53" i="25"/>
  <c r="T43" i="25"/>
  <c r="T5" i="25"/>
  <c r="T22" i="25"/>
  <c r="T18" i="25"/>
  <c r="T25" i="25"/>
  <c r="T24" i="25"/>
  <c r="T68" i="25"/>
  <c r="T59" i="25"/>
  <c r="T35" i="25"/>
  <c r="T50" i="25"/>
  <c r="T6" i="25"/>
  <c r="T62" i="25"/>
  <c r="T61" i="25"/>
  <c r="T41" i="25"/>
  <c r="T40" i="25"/>
  <c r="T12" i="25"/>
  <c r="T51" i="25"/>
  <c r="T52" i="25"/>
  <c r="T72" i="25"/>
  <c r="T27" i="25"/>
  <c r="T10" i="25"/>
  <c r="T77" i="25"/>
  <c r="T21" i="25"/>
  <c r="T20" i="25"/>
  <c r="T71" i="25"/>
  <c r="T55" i="25"/>
  <c r="T19" i="25"/>
  <c r="T74" i="25"/>
  <c r="T42" i="25"/>
  <c r="T54" i="25"/>
  <c r="T57" i="25"/>
  <c r="T33" i="25"/>
  <c r="T64" i="25"/>
  <c r="T32" i="25"/>
  <c r="T23" i="25"/>
  <c r="T37" i="25"/>
  <c r="T17" i="25"/>
  <c r="T76" i="25"/>
  <c r="T8" i="25"/>
  <c r="T31" i="25"/>
  <c r="T67" i="25"/>
  <c r="T47" i="25"/>
  <c r="T15" i="25"/>
  <c r="T66" i="25"/>
  <c r="T34" i="25"/>
  <c r="T46" i="25"/>
  <c r="T69" i="25"/>
  <c r="T49" i="25"/>
  <c r="T13" i="25"/>
  <c r="T56" i="25"/>
  <c r="T28" i="25"/>
  <c r="T73" i="25"/>
  <c r="T7" i="25"/>
  <c r="T26" i="25"/>
  <c r="T30" i="25"/>
  <c r="T29" i="25"/>
  <c r="T9" i="25"/>
  <c r="T36" i="25"/>
  <c r="T60" i="25"/>
  <c r="T63" i="25"/>
  <c r="T39" i="25"/>
  <c r="T11" i="25"/>
  <c r="T58" i="25"/>
  <c r="T14" i="25"/>
  <c r="T70" i="25"/>
  <c r="T38" i="25"/>
  <c r="T65" i="25"/>
  <c r="T45" i="25"/>
  <c r="T48" i="25"/>
  <c r="T16" i="25"/>
  <c r="G159" i="25" l="1"/>
  <c r="H159" i="25" s="1"/>
  <c r="I159" i="25" s="1"/>
  <c r="W159" i="25" s="1"/>
  <c r="X159" i="25" s="1"/>
  <c r="V160" i="25"/>
  <c r="C160" i="25"/>
  <c r="D160" i="25"/>
  <c r="F160" i="25"/>
  <c r="E160" i="25"/>
  <c r="O161" i="25"/>
  <c r="T161" i="25"/>
  <c r="P161" i="25"/>
  <c r="Q161" i="25" s="1"/>
  <c r="U161" i="25"/>
  <c r="R161" i="25"/>
  <c r="S161" i="25"/>
  <c r="A161" i="25"/>
  <c r="K161" i="25"/>
  <c r="B161" i="25" s="1"/>
  <c r="N163" i="25"/>
  <c r="L162" i="25"/>
  <c r="P162" i="25" l="1"/>
  <c r="Q162" i="25" s="1"/>
  <c r="U162" i="25"/>
  <c r="R162" i="25"/>
  <c r="S162" i="25"/>
  <c r="O162" i="25"/>
  <c r="T162" i="25"/>
  <c r="A162" i="25"/>
  <c r="K162" i="25"/>
  <c r="B162" i="25" s="1"/>
  <c r="N164" i="25"/>
  <c r="L163" i="25"/>
  <c r="G160" i="25"/>
  <c r="H160" i="25" s="1"/>
  <c r="I160" i="25" s="1"/>
  <c r="W160" i="25" s="1"/>
  <c r="X160" i="25" s="1"/>
  <c r="V161" i="25"/>
  <c r="W161" i="25" s="1"/>
  <c r="X161" i="25" s="1"/>
  <c r="C161" i="25"/>
  <c r="D161" i="25"/>
  <c r="E161" i="25"/>
  <c r="F161" i="25"/>
  <c r="V162" i="25" l="1"/>
  <c r="C162" i="25"/>
  <c r="F162" i="25"/>
  <c r="D162" i="25"/>
  <c r="E162" i="25"/>
  <c r="G161" i="25"/>
  <c r="H161" i="25" s="1"/>
  <c r="I161" i="25" s="1"/>
  <c r="A163" i="25"/>
  <c r="R163" i="25"/>
  <c r="S163" i="25"/>
  <c r="O163" i="25"/>
  <c r="T163" i="25"/>
  <c r="P163" i="25"/>
  <c r="Q163" i="25" s="1"/>
  <c r="U163" i="25"/>
  <c r="K163" i="25"/>
  <c r="B163" i="25" s="1"/>
  <c r="N165" i="25"/>
  <c r="L164" i="25"/>
  <c r="A164" i="25" l="1"/>
  <c r="S164" i="25"/>
  <c r="O164" i="25"/>
  <c r="T164" i="25"/>
  <c r="P164" i="25"/>
  <c r="Q164" i="25" s="1"/>
  <c r="U164" i="25"/>
  <c r="R164" i="25"/>
  <c r="K164" i="25"/>
  <c r="B164" i="25" s="1"/>
  <c r="G162" i="25"/>
  <c r="H162" i="25" s="1"/>
  <c r="I162" i="25" s="1"/>
  <c r="W162" i="25" s="1"/>
  <c r="X162" i="25" s="1"/>
  <c r="N166" i="25"/>
  <c r="L165" i="25"/>
  <c r="V163" i="25"/>
  <c r="W163" i="25" s="1"/>
  <c r="X163" i="25" s="1"/>
  <c r="D163" i="25"/>
  <c r="E163" i="25"/>
  <c r="F163" i="25"/>
  <c r="C163" i="25"/>
  <c r="V164" i="25" l="1"/>
  <c r="W164" i="25" s="1"/>
  <c r="X164" i="25" s="1"/>
  <c r="F164" i="25"/>
  <c r="C164" i="25"/>
  <c r="E164" i="25"/>
  <c r="D164" i="25"/>
  <c r="O165" i="25"/>
  <c r="T165" i="25"/>
  <c r="P165" i="25"/>
  <c r="Q165" i="25" s="1"/>
  <c r="U165" i="25"/>
  <c r="R165" i="25"/>
  <c r="S165" i="25"/>
  <c r="A165" i="25"/>
  <c r="K165" i="25"/>
  <c r="B165" i="25" s="1"/>
  <c r="N167" i="25"/>
  <c r="L166" i="25"/>
  <c r="G163" i="25"/>
  <c r="H163" i="25" s="1"/>
  <c r="I163" i="25" s="1"/>
  <c r="G164" i="25" l="1"/>
  <c r="H164" i="25" s="1"/>
  <c r="I164" i="25" s="1"/>
  <c r="V165" i="25"/>
  <c r="F165" i="25"/>
  <c r="C165" i="25"/>
  <c r="D165" i="25"/>
  <c r="E165" i="25"/>
  <c r="A166" i="25"/>
  <c r="P166" i="25"/>
  <c r="Q166" i="25" s="1"/>
  <c r="U166" i="25"/>
  <c r="R166" i="25"/>
  <c r="S166" i="25"/>
  <c r="O166" i="25"/>
  <c r="T166" i="25"/>
  <c r="K166" i="25"/>
  <c r="B166" i="25" s="1"/>
  <c r="N168" i="25"/>
  <c r="L167" i="25"/>
  <c r="G165" i="25" l="1"/>
  <c r="H165" i="25" s="1"/>
  <c r="I165" i="25" s="1"/>
  <c r="W165" i="25" s="1"/>
  <c r="X165" i="25" s="1"/>
  <c r="A167" i="25"/>
  <c r="R167" i="25"/>
  <c r="S167" i="25"/>
  <c r="O167" i="25"/>
  <c r="T167" i="25"/>
  <c r="P167" i="25"/>
  <c r="Q167" i="25" s="1"/>
  <c r="U167" i="25"/>
  <c r="K167" i="25"/>
  <c r="B167" i="25" s="1"/>
  <c r="N169" i="25"/>
  <c r="L168" i="25"/>
  <c r="V166" i="25"/>
  <c r="W166" i="25" s="1"/>
  <c r="X166" i="25" s="1"/>
  <c r="C166" i="25"/>
  <c r="D166" i="25"/>
  <c r="E166" i="25"/>
  <c r="F166" i="25"/>
  <c r="S168" i="25" l="1"/>
  <c r="O168" i="25"/>
  <c r="T168" i="25"/>
  <c r="P168" i="25"/>
  <c r="Q168" i="25" s="1"/>
  <c r="U168" i="25"/>
  <c r="R168" i="25"/>
  <c r="A168" i="25"/>
  <c r="K168" i="25"/>
  <c r="B168" i="25" s="1"/>
  <c r="G166" i="25"/>
  <c r="H166" i="25" s="1"/>
  <c r="I166" i="25" s="1"/>
  <c r="N170" i="25"/>
  <c r="L169" i="25"/>
  <c r="V167" i="25"/>
  <c r="W167" i="25" s="1"/>
  <c r="X167" i="25" s="1"/>
  <c r="F167" i="25"/>
  <c r="C167" i="25"/>
  <c r="D167" i="25"/>
  <c r="E167" i="25"/>
  <c r="V168" i="25" l="1"/>
  <c r="W168" i="25" s="1"/>
  <c r="X168" i="25" s="1"/>
  <c r="C168" i="25"/>
  <c r="D168" i="25"/>
  <c r="E168" i="25"/>
  <c r="F168" i="25"/>
  <c r="G167" i="25"/>
  <c r="H167" i="25" s="1"/>
  <c r="I167" i="25" s="1"/>
  <c r="O169" i="25"/>
  <c r="T169" i="25"/>
  <c r="P169" i="25"/>
  <c r="Q169" i="25" s="1"/>
  <c r="U169" i="25"/>
  <c r="R169" i="25"/>
  <c r="S169" i="25"/>
  <c r="A169" i="25"/>
  <c r="K169" i="25"/>
  <c r="B169" i="25" s="1"/>
  <c r="N171" i="25"/>
  <c r="L170" i="25"/>
  <c r="A170" i="25" l="1"/>
  <c r="P170" i="25"/>
  <c r="Q170" i="25" s="1"/>
  <c r="U170" i="25"/>
  <c r="R170" i="25"/>
  <c r="S170" i="25"/>
  <c r="O170" i="25"/>
  <c r="T170" i="25"/>
  <c r="K170" i="25"/>
  <c r="B170" i="25" s="1"/>
  <c r="N172" i="25"/>
  <c r="L171" i="25"/>
  <c r="G168" i="25"/>
  <c r="H168" i="25" s="1"/>
  <c r="I168" i="25" s="1"/>
  <c r="V169" i="25"/>
  <c r="C169" i="25"/>
  <c r="D169" i="25"/>
  <c r="E169" i="25"/>
  <c r="F169" i="25"/>
  <c r="V170" i="25" l="1"/>
  <c r="F170" i="25"/>
  <c r="C170" i="25"/>
  <c r="D170" i="25"/>
  <c r="E170" i="25"/>
  <c r="G169" i="25"/>
  <c r="H169" i="25" s="1"/>
  <c r="I169" i="25" s="1"/>
  <c r="W169" i="25" s="1"/>
  <c r="X169" i="25" s="1"/>
  <c r="R171" i="25"/>
  <c r="S171" i="25"/>
  <c r="O171" i="25"/>
  <c r="T171" i="25"/>
  <c r="P171" i="25"/>
  <c r="Q171" i="25" s="1"/>
  <c r="U171" i="25"/>
  <c r="A171" i="25"/>
  <c r="K171" i="25"/>
  <c r="B171" i="25" s="1"/>
  <c r="N173" i="25"/>
  <c r="L172" i="25"/>
  <c r="S172" i="25" l="1"/>
  <c r="O172" i="25"/>
  <c r="T172" i="25"/>
  <c r="P172" i="25"/>
  <c r="Q172" i="25" s="1"/>
  <c r="U172" i="25"/>
  <c r="R172" i="25"/>
  <c r="A172" i="25"/>
  <c r="K172" i="25"/>
  <c r="B172" i="25" s="1"/>
  <c r="G170" i="25"/>
  <c r="H170" i="25" s="1"/>
  <c r="I170" i="25" s="1"/>
  <c r="W170" i="25" s="1"/>
  <c r="X170" i="25" s="1"/>
  <c r="N174" i="25"/>
  <c r="L173" i="25"/>
  <c r="V171" i="25"/>
  <c r="E171" i="25"/>
  <c r="F171" i="25"/>
  <c r="C171" i="25"/>
  <c r="D171" i="25"/>
  <c r="G171" i="25" l="1"/>
  <c r="H171" i="25" s="1"/>
  <c r="I171" i="25" s="1"/>
  <c r="W171" i="25" s="1"/>
  <c r="X171" i="25" s="1"/>
  <c r="V172" i="25"/>
  <c r="W172" i="25" s="1"/>
  <c r="X172" i="25" s="1"/>
  <c r="E172" i="25"/>
  <c r="D172" i="25"/>
  <c r="F172" i="25"/>
  <c r="C172" i="25"/>
  <c r="O173" i="25"/>
  <c r="T173" i="25"/>
  <c r="P173" i="25"/>
  <c r="Q173" i="25" s="1"/>
  <c r="U173" i="25"/>
  <c r="R173" i="25"/>
  <c r="S173" i="25"/>
  <c r="A173" i="25"/>
  <c r="K173" i="25"/>
  <c r="B173" i="25" s="1"/>
  <c r="N175" i="25"/>
  <c r="L174" i="25"/>
  <c r="A174" i="25" l="1"/>
  <c r="P174" i="25"/>
  <c r="Q174" i="25" s="1"/>
  <c r="U174" i="25"/>
  <c r="R174" i="25"/>
  <c r="S174" i="25"/>
  <c r="O174" i="25"/>
  <c r="T174" i="25"/>
  <c r="K174" i="25"/>
  <c r="B174" i="25" s="1"/>
  <c r="G172" i="25"/>
  <c r="H172" i="25" s="1"/>
  <c r="I172" i="25" s="1"/>
  <c r="N176" i="25"/>
  <c r="L175" i="25"/>
  <c r="V173" i="25"/>
  <c r="W173" i="25" s="1"/>
  <c r="X173" i="25" s="1"/>
  <c r="D173" i="25"/>
  <c r="E173" i="25"/>
  <c r="F173" i="25"/>
  <c r="C173" i="25"/>
  <c r="G173" i="25" l="1"/>
  <c r="H173" i="25" s="1"/>
  <c r="I173" i="25" s="1"/>
  <c r="V174" i="25"/>
  <c r="D174" i="25"/>
  <c r="E174" i="25"/>
  <c r="C174" i="25"/>
  <c r="F174" i="25"/>
  <c r="R175" i="25"/>
  <c r="S175" i="25"/>
  <c r="O175" i="25"/>
  <c r="T175" i="25"/>
  <c r="P175" i="25"/>
  <c r="Q175" i="25" s="1"/>
  <c r="U175" i="25"/>
  <c r="A175" i="25"/>
  <c r="K175" i="25"/>
  <c r="B175" i="25" s="1"/>
  <c r="N177" i="25"/>
  <c r="L176" i="25"/>
  <c r="S176" i="25" l="1"/>
  <c r="O176" i="25"/>
  <c r="T176" i="25"/>
  <c r="P176" i="25"/>
  <c r="Q176" i="25" s="1"/>
  <c r="U176" i="25"/>
  <c r="R176" i="25"/>
  <c r="A176" i="25"/>
  <c r="K176" i="25"/>
  <c r="B176" i="25" s="1"/>
  <c r="N178" i="25"/>
  <c r="L177" i="25"/>
  <c r="G174" i="25"/>
  <c r="H174" i="25" s="1"/>
  <c r="I174" i="25" s="1"/>
  <c r="W174" i="25" s="1"/>
  <c r="X174" i="25" s="1"/>
  <c r="V175" i="25"/>
  <c r="W175" i="25" s="1"/>
  <c r="X175" i="25" s="1"/>
  <c r="C175" i="25"/>
  <c r="D175" i="25"/>
  <c r="E175" i="25"/>
  <c r="F175" i="25"/>
  <c r="V176" i="25" l="1"/>
  <c r="E176" i="25"/>
  <c r="D176" i="25"/>
  <c r="F176" i="25"/>
  <c r="C176" i="25"/>
  <c r="G175" i="25"/>
  <c r="H175" i="25" s="1"/>
  <c r="I175" i="25" s="1"/>
  <c r="O177" i="25"/>
  <c r="T177" i="25"/>
  <c r="P177" i="25"/>
  <c r="Q177" i="25" s="1"/>
  <c r="U177" i="25"/>
  <c r="R177" i="25"/>
  <c r="S177" i="25"/>
  <c r="A177" i="25"/>
  <c r="K177" i="25"/>
  <c r="B177" i="25" s="1"/>
  <c r="N179" i="25"/>
  <c r="L178" i="25"/>
  <c r="G176" i="25" l="1"/>
  <c r="H176" i="25" s="1"/>
  <c r="I176" i="25" s="1"/>
  <c r="W176" i="25" s="1"/>
  <c r="X176" i="25" s="1"/>
  <c r="A178" i="25"/>
  <c r="P178" i="25"/>
  <c r="Q178" i="25" s="1"/>
  <c r="U178" i="25"/>
  <c r="R178" i="25"/>
  <c r="S178" i="25"/>
  <c r="O178" i="25"/>
  <c r="T178" i="25"/>
  <c r="K178" i="25"/>
  <c r="B178" i="25" s="1"/>
  <c r="N180" i="25"/>
  <c r="L179" i="25"/>
  <c r="V177" i="25"/>
  <c r="W177" i="25" s="1"/>
  <c r="X177" i="25" s="1"/>
  <c r="E177" i="25"/>
  <c r="F177" i="25"/>
  <c r="C177" i="25"/>
  <c r="D177" i="25"/>
  <c r="R179" i="25" l="1"/>
  <c r="S179" i="25"/>
  <c r="O179" i="25"/>
  <c r="T179" i="25"/>
  <c r="P179" i="25"/>
  <c r="Q179" i="25" s="1"/>
  <c r="U179" i="25"/>
  <c r="A179" i="25"/>
  <c r="K179" i="25"/>
  <c r="B179" i="25" s="1"/>
  <c r="V178" i="25"/>
  <c r="W178" i="25" s="1"/>
  <c r="X178" i="25" s="1"/>
  <c r="E178" i="25"/>
  <c r="C178" i="25"/>
  <c r="F178" i="25"/>
  <c r="D178" i="25"/>
  <c r="G177" i="25"/>
  <c r="H177" i="25" s="1"/>
  <c r="I177" i="25" s="1"/>
  <c r="N181" i="25"/>
  <c r="L180" i="25"/>
  <c r="G178" i="25" l="1"/>
  <c r="H178" i="25" s="1"/>
  <c r="I178" i="25" s="1"/>
  <c r="S180" i="25"/>
  <c r="O180" i="25"/>
  <c r="T180" i="25"/>
  <c r="P180" i="25"/>
  <c r="Q180" i="25" s="1"/>
  <c r="U180" i="25"/>
  <c r="R180" i="25"/>
  <c r="A180" i="25"/>
  <c r="K180" i="25"/>
  <c r="B180" i="25" s="1"/>
  <c r="V179" i="25"/>
  <c r="F179" i="25"/>
  <c r="C179" i="25"/>
  <c r="D179" i="25"/>
  <c r="E179" i="25"/>
  <c r="N182" i="25"/>
  <c r="L181" i="25"/>
  <c r="N183" i="25" l="1"/>
  <c r="L182" i="25"/>
  <c r="V180" i="25"/>
  <c r="W180" i="25" s="1"/>
  <c r="X180" i="25" s="1"/>
  <c r="E180" i="25"/>
  <c r="D180" i="25"/>
  <c r="F180" i="25"/>
  <c r="C180" i="25"/>
  <c r="O181" i="25"/>
  <c r="T181" i="25"/>
  <c r="P181" i="25"/>
  <c r="Q181" i="25" s="1"/>
  <c r="U181" i="25"/>
  <c r="R181" i="25"/>
  <c r="S181" i="25"/>
  <c r="A181" i="25"/>
  <c r="K181" i="25"/>
  <c r="B181" i="25" s="1"/>
  <c r="G179" i="25"/>
  <c r="H179" i="25" s="1"/>
  <c r="I179" i="25" s="1"/>
  <c r="W179" i="25" s="1"/>
  <c r="X179" i="25" s="1"/>
  <c r="A182" i="25" l="1"/>
  <c r="P182" i="25"/>
  <c r="Q182" i="25" s="1"/>
  <c r="U182" i="25"/>
  <c r="R182" i="25"/>
  <c r="S182" i="25"/>
  <c r="O182" i="25"/>
  <c r="T182" i="25"/>
  <c r="K182" i="25"/>
  <c r="B182" i="25" s="1"/>
  <c r="G180" i="25"/>
  <c r="H180" i="25" s="1"/>
  <c r="I180" i="25" s="1"/>
  <c r="N184" i="25"/>
  <c r="L183" i="25"/>
  <c r="V181" i="25"/>
  <c r="W181" i="25" s="1"/>
  <c r="X181" i="25" s="1"/>
  <c r="D181" i="25"/>
  <c r="E181" i="25"/>
  <c r="F181" i="25"/>
  <c r="C181" i="25"/>
  <c r="N185" i="25" l="1"/>
  <c r="L184" i="25"/>
  <c r="G181" i="25"/>
  <c r="H181" i="25" s="1"/>
  <c r="I181" i="25" s="1"/>
  <c r="V182" i="25"/>
  <c r="C182" i="25"/>
  <c r="F182" i="25"/>
  <c r="D182" i="25"/>
  <c r="E182" i="25"/>
  <c r="R183" i="25"/>
  <c r="S183" i="25"/>
  <c r="O183" i="25"/>
  <c r="T183" i="25"/>
  <c r="P183" i="25"/>
  <c r="Q183" i="25" s="1"/>
  <c r="U183" i="25"/>
  <c r="A183" i="25"/>
  <c r="K183" i="25"/>
  <c r="B183" i="25" s="1"/>
  <c r="V183" i="25" l="1"/>
  <c r="W183" i="25" s="1"/>
  <c r="X183" i="25" s="1"/>
  <c r="F183" i="25"/>
  <c r="C183" i="25"/>
  <c r="D183" i="25"/>
  <c r="E183" i="25"/>
  <c r="S184" i="25"/>
  <c r="O184" i="25"/>
  <c r="T184" i="25"/>
  <c r="P184" i="25"/>
  <c r="Q184" i="25" s="1"/>
  <c r="U184" i="25"/>
  <c r="R184" i="25"/>
  <c r="A184" i="25"/>
  <c r="K184" i="25"/>
  <c r="B184" i="25" s="1"/>
  <c r="G182" i="25"/>
  <c r="H182" i="25" s="1"/>
  <c r="I182" i="25" s="1"/>
  <c r="W182" i="25" s="1"/>
  <c r="X182" i="25" s="1"/>
  <c r="N186" i="25"/>
  <c r="L185" i="25"/>
  <c r="G183" i="25" l="1"/>
  <c r="H183" i="25" s="1"/>
  <c r="I183" i="25" s="1"/>
  <c r="O185" i="25"/>
  <c r="T185" i="25"/>
  <c r="P185" i="25"/>
  <c r="Q185" i="25" s="1"/>
  <c r="U185" i="25"/>
  <c r="R185" i="25"/>
  <c r="S185" i="25"/>
  <c r="A185" i="25"/>
  <c r="K185" i="25"/>
  <c r="B185" i="25" s="1"/>
  <c r="V184" i="25"/>
  <c r="C184" i="25"/>
  <c r="E184" i="25"/>
  <c r="D184" i="25"/>
  <c r="F184" i="25"/>
  <c r="N187" i="25"/>
  <c r="L186" i="25"/>
  <c r="A186" i="25" l="1"/>
  <c r="P186" i="25"/>
  <c r="Q186" i="25" s="1"/>
  <c r="U186" i="25"/>
  <c r="R186" i="25"/>
  <c r="S186" i="25"/>
  <c r="O186" i="25"/>
  <c r="T186" i="25"/>
  <c r="K186" i="25"/>
  <c r="B186" i="25" s="1"/>
  <c r="G184" i="25"/>
  <c r="H184" i="25" s="1"/>
  <c r="I184" i="25" s="1"/>
  <c r="W184" i="25" s="1"/>
  <c r="X184" i="25" s="1"/>
  <c r="V185" i="25"/>
  <c r="E185" i="25"/>
  <c r="F185" i="25"/>
  <c r="C185" i="25"/>
  <c r="D185" i="25"/>
  <c r="N188" i="25"/>
  <c r="L187" i="25"/>
  <c r="G185" i="25" l="1"/>
  <c r="H185" i="25" s="1"/>
  <c r="I185" i="25" s="1"/>
  <c r="W185" i="25" s="1"/>
  <c r="X185" i="25" s="1"/>
  <c r="V186" i="25"/>
  <c r="W186" i="25" s="1"/>
  <c r="X186" i="25" s="1"/>
  <c r="F186" i="25"/>
  <c r="E186" i="25"/>
  <c r="C186" i="25"/>
  <c r="D186" i="25"/>
  <c r="R187" i="25"/>
  <c r="S187" i="25"/>
  <c r="O187" i="25"/>
  <c r="T187" i="25"/>
  <c r="P187" i="25"/>
  <c r="Q187" i="25" s="1"/>
  <c r="U187" i="25"/>
  <c r="A187" i="25"/>
  <c r="K187" i="25"/>
  <c r="B187" i="25" s="1"/>
  <c r="N189" i="25"/>
  <c r="L188" i="25"/>
  <c r="G186" i="25" l="1"/>
  <c r="H186" i="25" s="1"/>
  <c r="I186" i="25" s="1"/>
  <c r="V187" i="25"/>
  <c r="W187" i="25" s="1"/>
  <c r="X187" i="25" s="1"/>
  <c r="C187" i="25"/>
  <c r="D187" i="25"/>
  <c r="E187" i="25"/>
  <c r="F187" i="25"/>
  <c r="S188" i="25"/>
  <c r="O188" i="25"/>
  <c r="T188" i="25"/>
  <c r="P188" i="25"/>
  <c r="Q188" i="25" s="1"/>
  <c r="U188" i="25"/>
  <c r="R188" i="25"/>
  <c r="A188" i="25"/>
  <c r="K188" i="25"/>
  <c r="B188" i="25" s="1"/>
  <c r="N190" i="25"/>
  <c r="L189" i="25"/>
  <c r="G187" i="25" l="1"/>
  <c r="H187" i="25" s="1"/>
  <c r="I187" i="25" s="1"/>
  <c r="N191" i="25"/>
  <c r="L190" i="25"/>
  <c r="O189" i="25"/>
  <c r="T189" i="25"/>
  <c r="P189" i="25"/>
  <c r="Q189" i="25" s="1"/>
  <c r="U189" i="25"/>
  <c r="R189" i="25"/>
  <c r="S189" i="25"/>
  <c r="A189" i="25"/>
  <c r="K189" i="25"/>
  <c r="B189" i="25" s="1"/>
  <c r="V188" i="25"/>
  <c r="C188" i="25"/>
  <c r="D188" i="25"/>
  <c r="E188" i="25"/>
  <c r="F188" i="25"/>
  <c r="V189" i="25" l="1"/>
  <c r="D189" i="25"/>
  <c r="E189" i="25"/>
  <c r="F189" i="25"/>
  <c r="C189" i="25"/>
  <c r="A190" i="25"/>
  <c r="P190" i="25"/>
  <c r="Q190" i="25" s="1"/>
  <c r="U190" i="25"/>
  <c r="R190" i="25"/>
  <c r="S190" i="25"/>
  <c r="O190" i="25"/>
  <c r="T190" i="25"/>
  <c r="K190" i="25"/>
  <c r="B190" i="25" s="1"/>
  <c r="G188" i="25"/>
  <c r="H188" i="25" s="1"/>
  <c r="I188" i="25" s="1"/>
  <c r="W188" i="25" s="1"/>
  <c r="X188" i="25" s="1"/>
  <c r="N192" i="25"/>
  <c r="L191" i="25"/>
  <c r="G189" i="25" l="1"/>
  <c r="H189" i="25" s="1"/>
  <c r="I189" i="25" s="1"/>
  <c r="W189" i="25" s="1"/>
  <c r="X189" i="25" s="1"/>
  <c r="N193" i="25"/>
  <c r="L192" i="25"/>
  <c r="R191" i="25"/>
  <c r="S191" i="25"/>
  <c r="O191" i="25"/>
  <c r="T191" i="25"/>
  <c r="P191" i="25"/>
  <c r="Q191" i="25" s="1"/>
  <c r="U191" i="25"/>
  <c r="A191" i="25"/>
  <c r="K191" i="25"/>
  <c r="B191" i="25" s="1"/>
  <c r="V190" i="25"/>
  <c r="W190" i="25" s="1"/>
  <c r="X190" i="25" s="1"/>
  <c r="E190" i="25"/>
  <c r="F190" i="25"/>
  <c r="C190" i="25"/>
  <c r="D190" i="25"/>
  <c r="G190" i="25" l="1"/>
  <c r="H190" i="25" s="1"/>
  <c r="I190" i="25" s="1"/>
  <c r="V191" i="25"/>
  <c r="E191" i="25"/>
  <c r="F191" i="25"/>
  <c r="C191" i="25"/>
  <c r="D191" i="25"/>
  <c r="S192" i="25"/>
  <c r="O192" i="25"/>
  <c r="P192" i="25"/>
  <c r="Q192" i="25" s="1"/>
  <c r="U192" i="25"/>
  <c r="R192" i="25"/>
  <c r="T192" i="25"/>
  <c r="A192" i="25"/>
  <c r="K192" i="25"/>
  <c r="B192" i="25" s="1"/>
  <c r="N194" i="25"/>
  <c r="L193" i="25"/>
  <c r="G191" i="25" l="1"/>
  <c r="H191" i="25" s="1"/>
  <c r="I191" i="25" s="1"/>
  <c r="W191" i="25" s="1"/>
  <c r="X191" i="25" s="1"/>
  <c r="O193" i="25"/>
  <c r="T193" i="25"/>
  <c r="R193" i="25"/>
  <c r="S193" i="25"/>
  <c r="P193" i="25"/>
  <c r="Q193" i="25" s="1"/>
  <c r="U193" i="25"/>
  <c r="A193" i="25"/>
  <c r="K193" i="25"/>
  <c r="B193" i="25" s="1"/>
  <c r="N195" i="25"/>
  <c r="L194" i="25"/>
  <c r="V192" i="25"/>
  <c r="W192" i="25" s="1"/>
  <c r="X192" i="25" s="1"/>
  <c r="E192" i="25"/>
  <c r="F192" i="25"/>
  <c r="C192" i="25"/>
  <c r="D192" i="25"/>
  <c r="G192" i="25" l="1"/>
  <c r="H192" i="25" s="1"/>
  <c r="I192" i="25" s="1"/>
  <c r="V193" i="25"/>
  <c r="D193" i="25"/>
  <c r="E193" i="25"/>
  <c r="F193" i="25"/>
  <c r="C193" i="25"/>
  <c r="A194" i="25"/>
  <c r="P194" i="25"/>
  <c r="Q194" i="25" s="1"/>
  <c r="U194" i="25"/>
  <c r="S194" i="25"/>
  <c r="O194" i="25"/>
  <c r="T194" i="25"/>
  <c r="R194" i="25"/>
  <c r="K194" i="25"/>
  <c r="B194" i="25" s="1"/>
  <c r="N196" i="25"/>
  <c r="L195" i="25"/>
  <c r="G193" i="25" l="1"/>
  <c r="H193" i="25" s="1"/>
  <c r="I193" i="25" s="1"/>
  <c r="W193" i="25" s="1"/>
  <c r="X193" i="25" s="1"/>
  <c r="R195" i="25"/>
  <c r="O195" i="25"/>
  <c r="T195" i="25"/>
  <c r="P195" i="25"/>
  <c r="Q195" i="25" s="1"/>
  <c r="U195" i="25"/>
  <c r="S195" i="25"/>
  <c r="A195" i="25"/>
  <c r="K195" i="25"/>
  <c r="B195" i="25" s="1"/>
  <c r="N197" i="25"/>
  <c r="L196" i="25"/>
  <c r="V194" i="25"/>
  <c r="W194" i="25" s="1"/>
  <c r="X194" i="25" s="1"/>
  <c r="E194" i="25"/>
  <c r="F194" i="25"/>
  <c r="C194" i="25"/>
  <c r="D194" i="25"/>
  <c r="G194" i="25" l="1"/>
  <c r="H194" i="25" s="1"/>
  <c r="I194" i="25" s="1"/>
  <c r="V195" i="25"/>
  <c r="W195" i="25" s="1"/>
  <c r="X195" i="25" s="1"/>
  <c r="F195" i="25"/>
  <c r="C195" i="25"/>
  <c r="D195" i="25"/>
  <c r="E195" i="25"/>
  <c r="S196" i="25"/>
  <c r="P196" i="25"/>
  <c r="Q196" i="25" s="1"/>
  <c r="U196" i="25"/>
  <c r="R196" i="25"/>
  <c r="O196" i="25"/>
  <c r="T196" i="25"/>
  <c r="A196" i="25"/>
  <c r="K196" i="25"/>
  <c r="B196" i="25" s="1"/>
  <c r="N198" i="25"/>
  <c r="L197" i="25"/>
  <c r="V196" i="25" l="1"/>
  <c r="W196" i="25" s="1"/>
  <c r="X196" i="25" s="1"/>
  <c r="E196" i="25"/>
  <c r="F196" i="25"/>
  <c r="C196" i="25"/>
  <c r="D196" i="25"/>
  <c r="G195" i="25"/>
  <c r="H195" i="25" s="1"/>
  <c r="I195" i="25" s="1"/>
  <c r="A197" i="25"/>
  <c r="R197" i="25"/>
  <c r="S197" i="25"/>
  <c r="O197" i="25"/>
  <c r="P197" i="25"/>
  <c r="Q197" i="25" s="1"/>
  <c r="T197" i="25"/>
  <c r="U197" i="25"/>
  <c r="K197" i="25"/>
  <c r="B197" i="25" s="1"/>
  <c r="N199" i="25"/>
  <c r="L198" i="25"/>
  <c r="G196" i="25" l="1"/>
  <c r="H196" i="25" s="1"/>
  <c r="I196" i="25" s="1"/>
  <c r="S198" i="25"/>
  <c r="O198" i="25"/>
  <c r="T198" i="25"/>
  <c r="P198" i="25"/>
  <c r="Q198" i="25" s="1"/>
  <c r="R198" i="25"/>
  <c r="U198" i="25"/>
  <c r="A198" i="25"/>
  <c r="K198" i="25"/>
  <c r="B198" i="25" s="1"/>
  <c r="N200" i="25"/>
  <c r="L199" i="25"/>
  <c r="V197" i="25"/>
  <c r="E197" i="25"/>
  <c r="C197" i="25"/>
  <c r="F197" i="25"/>
  <c r="D197" i="25"/>
  <c r="G197" i="25" l="1"/>
  <c r="H197" i="25" s="1"/>
  <c r="I197" i="25" s="1"/>
  <c r="W197" i="25" s="1"/>
  <c r="X197" i="25" s="1"/>
  <c r="O199" i="25"/>
  <c r="T199" i="25"/>
  <c r="P199" i="25"/>
  <c r="Q199" i="25" s="1"/>
  <c r="U199" i="25"/>
  <c r="R199" i="25"/>
  <c r="S199" i="25"/>
  <c r="A199" i="25"/>
  <c r="K199" i="25"/>
  <c r="B199" i="25" s="1"/>
  <c r="N201" i="25"/>
  <c r="L200" i="25"/>
  <c r="V198" i="25"/>
  <c r="D198" i="25"/>
  <c r="C198" i="25"/>
  <c r="E198" i="25"/>
  <c r="F198" i="25"/>
  <c r="P200" i="25" l="1"/>
  <c r="Q200" i="25" s="1"/>
  <c r="U200" i="25"/>
  <c r="R200" i="25"/>
  <c r="S200" i="25"/>
  <c r="T200" i="25"/>
  <c r="O200" i="25"/>
  <c r="A200" i="25"/>
  <c r="K200" i="25"/>
  <c r="B200" i="25" s="1"/>
  <c r="N202" i="25"/>
  <c r="L201" i="25"/>
  <c r="G198" i="25"/>
  <c r="H198" i="25" s="1"/>
  <c r="I198" i="25" s="1"/>
  <c r="W198" i="25" s="1"/>
  <c r="X198" i="25" s="1"/>
  <c r="V199" i="25"/>
  <c r="C199" i="25"/>
  <c r="D199" i="25"/>
  <c r="E199" i="25"/>
  <c r="F199" i="25"/>
  <c r="G199" i="25" l="1"/>
  <c r="H199" i="25" s="1"/>
  <c r="I199" i="25" s="1"/>
  <c r="W199" i="25" s="1"/>
  <c r="X199" i="25" s="1"/>
  <c r="A201" i="25"/>
  <c r="R201" i="25"/>
  <c r="S201" i="25"/>
  <c r="T201" i="25"/>
  <c r="U201" i="25"/>
  <c r="O201" i="25"/>
  <c r="P201" i="25"/>
  <c r="Q201" i="25" s="1"/>
  <c r="K201" i="25"/>
  <c r="B201" i="25" s="1"/>
  <c r="N203" i="25"/>
  <c r="L202" i="25"/>
  <c r="V200" i="25"/>
  <c r="W200" i="25" s="1"/>
  <c r="X200" i="25" s="1"/>
  <c r="E200" i="25"/>
  <c r="F200" i="25"/>
  <c r="C200" i="25"/>
  <c r="D200" i="25"/>
  <c r="G200" i="25" l="1"/>
  <c r="H200" i="25" s="1"/>
  <c r="I200" i="25" s="1"/>
  <c r="N204" i="25"/>
  <c r="L203" i="25"/>
  <c r="V201" i="25"/>
  <c r="W201" i="25" s="1"/>
  <c r="X201" i="25" s="1"/>
  <c r="C201" i="25"/>
  <c r="F201" i="25"/>
  <c r="D201" i="25"/>
  <c r="E201" i="25"/>
  <c r="S202" i="25"/>
  <c r="O202" i="25"/>
  <c r="T202" i="25"/>
  <c r="U202" i="25"/>
  <c r="P202" i="25"/>
  <c r="Q202" i="25" s="1"/>
  <c r="R202" i="25"/>
  <c r="A202" i="25"/>
  <c r="K202" i="25"/>
  <c r="B202" i="25" s="1"/>
  <c r="V202" i="25" l="1"/>
  <c r="W202" i="25" s="1"/>
  <c r="X202" i="25" s="1"/>
  <c r="E202" i="25"/>
  <c r="F202" i="25"/>
  <c r="D202" i="25"/>
  <c r="C202" i="25"/>
  <c r="G201" i="25"/>
  <c r="H201" i="25" s="1"/>
  <c r="I201" i="25" s="1"/>
  <c r="O203" i="25"/>
  <c r="T203" i="25"/>
  <c r="P203" i="25"/>
  <c r="Q203" i="25" s="1"/>
  <c r="U203" i="25"/>
  <c r="R203" i="25"/>
  <c r="S203" i="25"/>
  <c r="A203" i="25"/>
  <c r="K203" i="25"/>
  <c r="B203" i="25" s="1"/>
  <c r="N205" i="25"/>
  <c r="L204" i="25"/>
  <c r="G202" i="25" l="1"/>
  <c r="H202" i="25" s="1"/>
  <c r="I202" i="25" s="1"/>
  <c r="P204" i="25"/>
  <c r="Q204" i="25" s="1"/>
  <c r="U204" i="25"/>
  <c r="R204" i="25"/>
  <c r="O204" i="25"/>
  <c r="S204" i="25"/>
  <c r="T204" i="25"/>
  <c r="A204" i="25"/>
  <c r="K204" i="25"/>
  <c r="B204" i="25" s="1"/>
  <c r="N206" i="25"/>
  <c r="L205" i="25"/>
  <c r="V203" i="25"/>
  <c r="W203" i="25" s="1"/>
  <c r="X203" i="25" s="1"/>
  <c r="D203" i="25"/>
  <c r="E203" i="25"/>
  <c r="F203" i="25"/>
  <c r="C203" i="25"/>
  <c r="G203" i="25" l="1"/>
  <c r="H203" i="25" s="1"/>
  <c r="I203" i="25" s="1"/>
  <c r="V204" i="25"/>
  <c r="W204" i="25" s="1"/>
  <c r="X204" i="25" s="1"/>
  <c r="C204" i="25"/>
  <c r="D204" i="25"/>
  <c r="E204" i="25"/>
  <c r="F204" i="25"/>
  <c r="R205" i="25"/>
  <c r="S205" i="25"/>
  <c r="O205" i="25"/>
  <c r="P205" i="25"/>
  <c r="Q205" i="25" s="1"/>
  <c r="T205" i="25"/>
  <c r="U205" i="25"/>
  <c r="A205" i="25"/>
  <c r="K205" i="25"/>
  <c r="B205" i="25" s="1"/>
  <c r="N207" i="25"/>
  <c r="L206" i="25"/>
  <c r="S206" i="25" l="1"/>
  <c r="O206" i="25"/>
  <c r="T206" i="25"/>
  <c r="P206" i="25"/>
  <c r="Q206" i="25" s="1"/>
  <c r="R206" i="25"/>
  <c r="U206" i="25"/>
  <c r="A206" i="25"/>
  <c r="K206" i="25"/>
  <c r="B206" i="25" s="1"/>
  <c r="G204" i="25"/>
  <c r="H204" i="25" s="1"/>
  <c r="I204" i="25" s="1"/>
  <c r="N208" i="25"/>
  <c r="L207" i="25"/>
  <c r="V205" i="25"/>
  <c r="W205" i="25" s="1"/>
  <c r="X205" i="25" s="1"/>
  <c r="F205" i="25"/>
  <c r="C205" i="25"/>
  <c r="D205" i="25"/>
  <c r="E205" i="25"/>
  <c r="G205" i="25" l="1"/>
  <c r="H205" i="25" s="1"/>
  <c r="I205" i="25" s="1"/>
  <c r="O207" i="25"/>
  <c r="T207" i="25"/>
  <c r="P207" i="25"/>
  <c r="Q207" i="25" s="1"/>
  <c r="U207" i="25"/>
  <c r="R207" i="25"/>
  <c r="S207" i="25"/>
  <c r="A207" i="25"/>
  <c r="K207" i="25"/>
  <c r="B207" i="25" s="1"/>
  <c r="N209" i="25"/>
  <c r="L208" i="25"/>
  <c r="V206" i="25"/>
  <c r="W206" i="25" s="1"/>
  <c r="X206" i="25" s="1"/>
  <c r="D206" i="25"/>
  <c r="C206" i="25"/>
  <c r="E206" i="25"/>
  <c r="F206" i="25"/>
  <c r="N210" i="25" l="1"/>
  <c r="L209" i="25"/>
  <c r="G206" i="25"/>
  <c r="H206" i="25" s="1"/>
  <c r="I206" i="25" s="1"/>
  <c r="V207" i="25"/>
  <c r="W207" i="25" s="1"/>
  <c r="X207" i="25" s="1"/>
  <c r="E207" i="25"/>
  <c r="F207" i="25"/>
  <c r="C207" i="25"/>
  <c r="D207" i="25"/>
  <c r="P208" i="25"/>
  <c r="Q208" i="25" s="1"/>
  <c r="U208" i="25"/>
  <c r="R208" i="25"/>
  <c r="S208" i="25"/>
  <c r="T208" i="25"/>
  <c r="O208" i="25"/>
  <c r="A208" i="25"/>
  <c r="K208" i="25"/>
  <c r="B208" i="25" s="1"/>
  <c r="G207" i="25" l="1"/>
  <c r="H207" i="25" s="1"/>
  <c r="I207" i="25" s="1"/>
  <c r="R209" i="25"/>
  <c r="S209" i="25"/>
  <c r="T209" i="25"/>
  <c r="U209" i="25"/>
  <c r="O209" i="25"/>
  <c r="P209" i="25"/>
  <c r="Q209" i="25" s="1"/>
  <c r="A209" i="25"/>
  <c r="K209" i="25"/>
  <c r="B209" i="25" s="1"/>
  <c r="V208" i="25"/>
  <c r="W208" i="25" s="1"/>
  <c r="X208" i="25" s="1"/>
  <c r="C208" i="25"/>
  <c r="F208" i="25"/>
  <c r="D208" i="25"/>
  <c r="E208" i="25"/>
  <c r="N211" i="25"/>
  <c r="L210" i="25"/>
  <c r="S210" i="25" l="1"/>
  <c r="O210" i="25"/>
  <c r="T210" i="25"/>
  <c r="U210" i="25"/>
  <c r="P210" i="25"/>
  <c r="Q210" i="25" s="1"/>
  <c r="R210" i="25"/>
  <c r="A210" i="25"/>
  <c r="K210" i="25"/>
  <c r="B210" i="25" s="1"/>
  <c r="N212" i="25"/>
  <c r="L211" i="25"/>
  <c r="G208" i="25"/>
  <c r="H208" i="25" s="1"/>
  <c r="I208" i="25" s="1"/>
  <c r="V209" i="25"/>
  <c r="W209" i="25" s="1"/>
  <c r="X209" i="25" s="1"/>
  <c r="C209" i="25"/>
  <c r="D209" i="25"/>
  <c r="E209" i="25"/>
  <c r="F209" i="25"/>
  <c r="G209" i="25" l="1"/>
  <c r="H209" i="25" s="1"/>
  <c r="I209" i="25" s="1"/>
  <c r="O211" i="25"/>
  <c r="T211" i="25"/>
  <c r="P211" i="25"/>
  <c r="Q211" i="25" s="1"/>
  <c r="U211" i="25"/>
  <c r="R211" i="25"/>
  <c r="S211" i="25"/>
  <c r="A211" i="25"/>
  <c r="K211" i="25"/>
  <c r="B211" i="25" s="1"/>
  <c r="N213" i="25"/>
  <c r="L212" i="25"/>
  <c r="V210" i="25"/>
  <c r="W210" i="25" s="1"/>
  <c r="X210" i="25" s="1"/>
  <c r="D210" i="25"/>
  <c r="C210" i="25"/>
  <c r="E210" i="25"/>
  <c r="F210" i="25"/>
  <c r="G210" i="25" l="1"/>
  <c r="H210" i="25" s="1"/>
  <c r="I210" i="25" s="1"/>
  <c r="V211" i="25"/>
  <c r="W211" i="25" s="1"/>
  <c r="X211" i="25" s="1"/>
  <c r="D211" i="25"/>
  <c r="E211" i="25"/>
  <c r="F211" i="25"/>
  <c r="C211" i="25"/>
  <c r="P212" i="25"/>
  <c r="Q212" i="25" s="1"/>
  <c r="U212" i="25"/>
  <c r="R212" i="25"/>
  <c r="O212" i="25"/>
  <c r="S212" i="25"/>
  <c r="T212" i="25"/>
  <c r="A212" i="25"/>
  <c r="K212" i="25"/>
  <c r="B212" i="25" s="1"/>
  <c r="N214" i="25"/>
  <c r="L213" i="25"/>
  <c r="V212" i="25" l="1"/>
  <c r="W212" i="25" s="1"/>
  <c r="X212" i="25" s="1"/>
  <c r="C212" i="25"/>
  <c r="D212" i="25"/>
  <c r="F212" i="25"/>
  <c r="E212" i="25"/>
  <c r="G211" i="25"/>
  <c r="H211" i="25" s="1"/>
  <c r="I211" i="25" s="1"/>
  <c r="P213" i="25"/>
  <c r="Q213" i="25" s="1"/>
  <c r="T213" i="25"/>
  <c r="U213" i="25"/>
  <c r="O213" i="25"/>
  <c r="R213" i="25"/>
  <c r="S213" i="25"/>
  <c r="A213" i="25"/>
  <c r="K213" i="25"/>
  <c r="B213" i="25" s="1"/>
  <c r="N215" i="25"/>
  <c r="L214" i="25"/>
  <c r="G212" i="25" l="1"/>
  <c r="H212" i="25" s="1"/>
  <c r="I212" i="25" s="1"/>
  <c r="P214" i="25"/>
  <c r="Q214" i="25" s="1"/>
  <c r="U214" i="25"/>
  <c r="R214" i="25"/>
  <c r="O214" i="25"/>
  <c r="S214" i="25"/>
  <c r="T214" i="25"/>
  <c r="A214" i="25"/>
  <c r="K214" i="25"/>
  <c r="B214" i="25" s="1"/>
  <c r="N216" i="25"/>
  <c r="L215" i="25"/>
  <c r="V213" i="25"/>
  <c r="W213" i="25" s="1"/>
  <c r="X213" i="25" s="1"/>
  <c r="F213" i="25"/>
  <c r="C213" i="25"/>
  <c r="D213" i="25"/>
  <c r="E213" i="25"/>
  <c r="G213" i="25" l="1"/>
  <c r="H213" i="25" s="1"/>
  <c r="I213" i="25" s="1"/>
  <c r="U215" i="25"/>
  <c r="R215" i="25"/>
  <c r="O215" i="25"/>
  <c r="P215" i="25"/>
  <c r="Q215" i="25" s="1"/>
  <c r="S215" i="25"/>
  <c r="T215" i="25"/>
  <c r="A215" i="25"/>
  <c r="K215" i="25"/>
  <c r="B215" i="25" s="1"/>
  <c r="N217" i="25"/>
  <c r="L216" i="25"/>
  <c r="V214" i="25"/>
  <c r="D214" i="25"/>
  <c r="E214" i="25"/>
  <c r="F214" i="25"/>
  <c r="C214" i="25"/>
  <c r="R216" i="25" l="1"/>
  <c r="S216" i="25"/>
  <c r="O216" i="25"/>
  <c r="P216" i="25"/>
  <c r="Q216" i="25" s="1"/>
  <c r="T216" i="25"/>
  <c r="U216" i="25"/>
  <c r="A216" i="25"/>
  <c r="K216" i="25"/>
  <c r="B216" i="25" s="1"/>
  <c r="N218" i="25"/>
  <c r="L217" i="25"/>
  <c r="G214" i="25"/>
  <c r="H214" i="25" s="1"/>
  <c r="I214" i="25" s="1"/>
  <c r="W214" i="25" s="1"/>
  <c r="X214" i="25" s="1"/>
  <c r="V215" i="25"/>
  <c r="W215" i="25" s="1"/>
  <c r="X215" i="25" s="1"/>
  <c r="C215" i="25"/>
  <c r="D215" i="25"/>
  <c r="E215" i="25"/>
  <c r="F215" i="25"/>
  <c r="G215" i="25" l="1"/>
  <c r="H215" i="25" s="1"/>
  <c r="I215" i="25" s="1"/>
  <c r="U217" i="25"/>
  <c r="R217" i="25"/>
  <c r="O217" i="25"/>
  <c r="P217" i="25"/>
  <c r="Q217" i="25" s="1"/>
  <c r="S217" i="25"/>
  <c r="T217" i="25"/>
  <c r="A217" i="25"/>
  <c r="K217" i="25"/>
  <c r="B217" i="25" s="1"/>
  <c r="N219" i="25"/>
  <c r="L218" i="25"/>
  <c r="V216" i="25"/>
  <c r="W216" i="25" s="1"/>
  <c r="X216" i="25" s="1"/>
  <c r="E216" i="25"/>
  <c r="C216" i="25"/>
  <c r="D216" i="25"/>
  <c r="F216" i="25"/>
  <c r="G216" i="25" l="1"/>
  <c r="H216" i="25" s="1"/>
  <c r="I216" i="25" s="1"/>
  <c r="R218" i="25"/>
  <c r="S218" i="25"/>
  <c r="O218" i="25"/>
  <c r="P218" i="25"/>
  <c r="Q218" i="25" s="1"/>
  <c r="T218" i="25"/>
  <c r="U218" i="25"/>
  <c r="A218" i="25"/>
  <c r="K218" i="25"/>
  <c r="B218" i="25" s="1"/>
  <c r="N220" i="25"/>
  <c r="L219" i="25"/>
  <c r="V217" i="25"/>
  <c r="F217" i="25"/>
  <c r="C217" i="25"/>
  <c r="D217" i="25"/>
  <c r="E217" i="25"/>
  <c r="G217" i="25" l="1"/>
  <c r="H217" i="25" s="1"/>
  <c r="I217" i="25" s="1"/>
  <c r="W217" i="25" s="1"/>
  <c r="X217" i="25" s="1"/>
  <c r="U219" i="25"/>
  <c r="R219" i="25"/>
  <c r="O219" i="25"/>
  <c r="P219" i="25"/>
  <c r="Q219" i="25" s="1"/>
  <c r="S219" i="25"/>
  <c r="T219" i="25"/>
  <c r="A219" i="25"/>
  <c r="K219" i="25"/>
  <c r="B219" i="25" s="1"/>
  <c r="N221" i="25"/>
  <c r="L220" i="25"/>
  <c r="V218" i="25"/>
  <c r="W218" i="25" s="1"/>
  <c r="X218" i="25" s="1"/>
  <c r="F218" i="25"/>
  <c r="C218" i="25"/>
  <c r="D218" i="25"/>
  <c r="E218" i="25"/>
  <c r="G218" i="25" l="1"/>
  <c r="H218" i="25" s="1"/>
  <c r="I218" i="25" s="1"/>
  <c r="R220" i="25"/>
  <c r="S220" i="25"/>
  <c r="O220" i="25"/>
  <c r="P220" i="25"/>
  <c r="Q220" i="25" s="1"/>
  <c r="T220" i="25"/>
  <c r="U220" i="25"/>
  <c r="A220" i="25"/>
  <c r="K220" i="25"/>
  <c r="B220" i="25" s="1"/>
  <c r="N222" i="25"/>
  <c r="L221" i="25"/>
  <c r="V219" i="25"/>
  <c r="F219" i="25"/>
  <c r="C219" i="25"/>
  <c r="D219" i="25"/>
  <c r="E219" i="25"/>
  <c r="G219" i="25" l="1"/>
  <c r="H219" i="25" s="1"/>
  <c r="I219" i="25" s="1"/>
  <c r="W219" i="25" s="1"/>
  <c r="X219" i="25" s="1"/>
  <c r="U221" i="25"/>
  <c r="R221" i="25"/>
  <c r="O221" i="25"/>
  <c r="P221" i="25"/>
  <c r="Q221" i="25" s="1"/>
  <c r="S221" i="25"/>
  <c r="T221" i="25"/>
  <c r="A221" i="25"/>
  <c r="K221" i="25"/>
  <c r="B221" i="25" s="1"/>
  <c r="N223" i="25"/>
  <c r="L222" i="25"/>
  <c r="V220" i="25"/>
  <c r="W220" i="25" s="1"/>
  <c r="X220" i="25" s="1"/>
  <c r="F220" i="25"/>
  <c r="E220" i="25"/>
  <c r="C220" i="25"/>
  <c r="D220" i="25"/>
  <c r="G220" i="25" l="1"/>
  <c r="H220" i="25" s="1"/>
  <c r="I220" i="25" s="1"/>
  <c r="R222" i="25"/>
  <c r="S222" i="25"/>
  <c r="O222" i="25"/>
  <c r="P222" i="25"/>
  <c r="Q222" i="25" s="1"/>
  <c r="T222" i="25"/>
  <c r="U222" i="25"/>
  <c r="A222" i="25"/>
  <c r="K222" i="25"/>
  <c r="B222" i="25" s="1"/>
  <c r="N224" i="25"/>
  <c r="L223" i="25"/>
  <c r="V221" i="25"/>
  <c r="W221" i="25" s="1"/>
  <c r="X221" i="25" s="1"/>
  <c r="E221" i="25"/>
  <c r="F221" i="25"/>
  <c r="C221" i="25"/>
  <c r="D221" i="25"/>
  <c r="G221" i="25" l="1"/>
  <c r="H221" i="25" s="1"/>
  <c r="I221" i="25" s="1"/>
  <c r="S223" i="25"/>
  <c r="O223" i="25"/>
  <c r="T223" i="25"/>
  <c r="P223" i="25"/>
  <c r="Q223" i="25" s="1"/>
  <c r="R223" i="25"/>
  <c r="U223" i="25"/>
  <c r="A223" i="25"/>
  <c r="K223" i="25"/>
  <c r="B223" i="25" s="1"/>
  <c r="N225" i="25"/>
  <c r="L224" i="25"/>
  <c r="V222" i="25"/>
  <c r="W222" i="25" s="1"/>
  <c r="X222" i="25" s="1"/>
  <c r="C222" i="25"/>
  <c r="D222" i="25"/>
  <c r="E222" i="25"/>
  <c r="F222" i="25"/>
  <c r="O224" i="25" l="1"/>
  <c r="T224" i="25"/>
  <c r="P224" i="25"/>
  <c r="Q224" i="25" s="1"/>
  <c r="U224" i="25"/>
  <c r="R224" i="25"/>
  <c r="S224" i="25"/>
  <c r="A224" i="25"/>
  <c r="K224" i="25"/>
  <c r="B224" i="25" s="1"/>
  <c r="G222" i="25"/>
  <c r="H222" i="25" s="1"/>
  <c r="I222" i="25" s="1"/>
  <c r="N226" i="25"/>
  <c r="L225" i="25"/>
  <c r="V223" i="25"/>
  <c r="D223" i="25"/>
  <c r="E223" i="25"/>
  <c r="F223" i="25"/>
  <c r="C223" i="25"/>
  <c r="V224" i="25" l="1"/>
  <c r="W224" i="25" s="1"/>
  <c r="X224" i="25" s="1"/>
  <c r="D224" i="25"/>
  <c r="F224" i="25"/>
  <c r="E224" i="25"/>
  <c r="C224" i="25"/>
  <c r="P225" i="25"/>
  <c r="Q225" i="25" s="1"/>
  <c r="U225" i="25"/>
  <c r="R225" i="25"/>
  <c r="S225" i="25"/>
  <c r="T225" i="25"/>
  <c r="O225" i="25"/>
  <c r="A225" i="25"/>
  <c r="K225" i="25"/>
  <c r="B225" i="25" s="1"/>
  <c r="N227" i="25"/>
  <c r="L226" i="25"/>
  <c r="G223" i="25"/>
  <c r="H223" i="25" s="1"/>
  <c r="I223" i="25" s="1"/>
  <c r="W223" i="25" s="1"/>
  <c r="X223" i="25" s="1"/>
  <c r="V225" i="25" l="1"/>
  <c r="D225" i="25"/>
  <c r="E225" i="25"/>
  <c r="F225" i="25"/>
  <c r="C225" i="25"/>
  <c r="R226" i="25"/>
  <c r="S226" i="25"/>
  <c r="T226" i="25"/>
  <c r="U226" i="25"/>
  <c r="O226" i="25"/>
  <c r="P226" i="25"/>
  <c r="Q226" i="25" s="1"/>
  <c r="A226" i="25"/>
  <c r="K226" i="25"/>
  <c r="B226" i="25" s="1"/>
  <c r="N228" i="25"/>
  <c r="L227" i="25"/>
  <c r="G224" i="25"/>
  <c r="H224" i="25" s="1"/>
  <c r="I224" i="25" s="1"/>
  <c r="S227" i="25" l="1"/>
  <c r="O227" i="25"/>
  <c r="T227" i="25"/>
  <c r="U227" i="25"/>
  <c r="P227" i="25"/>
  <c r="Q227" i="25" s="1"/>
  <c r="R227" i="25"/>
  <c r="A227" i="25"/>
  <c r="K227" i="25"/>
  <c r="B227" i="25" s="1"/>
  <c r="N229" i="25"/>
  <c r="L228" i="25"/>
  <c r="G225" i="25"/>
  <c r="H225" i="25" s="1"/>
  <c r="I225" i="25" s="1"/>
  <c r="W225" i="25" s="1"/>
  <c r="X225" i="25" s="1"/>
  <c r="V226" i="25"/>
  <c r="C226" i="25"/>
  <c r="D226" i="25"/>
  <c r="F226" i="25"/>
  <c r="E226" i="25"/>
  <c r="V227" i="25" l="1"/>
  <c r="C227" i="25"/>
  <c r="D227" i="25"/>
  <c r="E227" i="25"/>
  <c r="F227" i="25"/>
  <c r="G226" i="25"/>
  <c r="H226" i="25" s="1"/>
  <c r="I226" i="25" s="1"/>
  <c r="W226" i="25" s="1"/>
  <c r="X226" i="25" s="1"/>
  <c r="O228" i="25"/>
  <c r="T228" i="25"/>
  <c r="P228" i="25"/>
  <c r="Q228" i="25" s="1"/>
  <c r="U228" i="25"/>
  <c r="R228" i="25"/>
  <c r="S228" i="25"/>
  <c r="A228" i="25"/>
  <c r="K228" i="25"/>
  <c r="B228" i="25" s="1"/>
  <c r="N230" i="25"/>
  <c r="L229" i="25"/>
  <c r="P229" i="25" l="1"/>
  <c r="Q229" i="25" s="1"/>
  <c r="U229" i="25"/>
  <c r="R229" i="25"/>
  <c r="O229" i="25"/>
  <c r="S229" i="25"/>
  <c r="T229" i="25"/>
  <c r="A229" i="25"/>
  <c r="K229" i="25"/>
  <c r="B229" i="25" s="1"/>
  <c r="N231" i="25"/>
  <c r="L230" i="25"/>
  <c r="G227" i="25"/>
  <c r="H227" i="25" s="1"/>
  <c r="I227" i="25" s="1"/>
  <c r="W227" i="25" s="1"/>
  <c r="X227" i="25" s="1"/>
  <c r="V228" i="25"/>
  <c r="W228" i="25" s="1"/>
  <c r="X228" i="25" s="1"/>
  <c r="C228" i="25"/>
  <c r="D228" i="25"/>
  <c r="F228" i="25"/>
  <c r="E228" i="25"/>
  <c r="V229" i="25" l="1"/>
  <c r="F229" i="25"/>
  <c r="C229" i="25"/>
  <c r="D229" i="25"/>
  <c r="E229" i="25"/>
  <c r="G228" i="25"/>
  <c r="H228" i="25" s="1"/>
  <c r="I228" i="25" s="1"/>
  <c r="R230" i="25"/>
  <c r="S230" i="25"/>
  <c r="O230" i="25"/>
  <c r="P230" i="25"/>
  <c r="Q230" i="25" s="1"/>
  <c r="T230" i="25"/>
  <c r="U230" i="25"/>
  <c r="A230" i="25"/>
  <c r="K230" i="25"/>
  <c r="B230" i="25" s="1"/>
  <c r="N232" i="25"/>
  <c r="L231" i="25"/>
  <c r="S231" i="25" l="1"/>
  <c r="O231" i="25"/>
  <c r="T231" i="25"/>
  <c r="P231" i="25"/>
  <c r="Q231" i="25" s="1"/>
  <c r="R231" i="25"/>
  <c r="U231" i="25"/>
  <c r="A231" i="25"/>
  <c r="K231" i="25"/>
  <c r="B231" i="25" s="1"/>
  <c r="G229" i="25"/>
  <c r="H229" i="25" s="1"/>
  <c r="I229" i="25" s="1"/>
  <c r="W229" i="25" s="1"/>
  <c r="X229" i="25" s="1"/>
  <c r="N233" i="25"/>
  <c r="L232" i="25"/>
  <c r="V230" i="25"/>
  <c r="E230" i="25"/>
  <c r="F230" i="25"/>
  <c r="C230" i="25"/>
  <c r="D230" i="25"/>
  <c r="G230" i="25" l="1"/>
  <c r="H230" i="25" s="1"/>
  <c r="I230" i="25" s="1"/>
  <c r="W230" i="25" s="1"/>
  <c r="X230" i="25" s="1"/>
  <c r="V231" i="25"/>
  <c r="C231" i="25"/>
  <c r="D231" i="25"/>
  <c r="E231" i="25"/>
  <c r="F231" i="25"/>
  <c r="O232" i="25"/>
  <c r="T232" i="25"/>
  <c r="P232" i="25"/>
  <c r="Q232" i="25" s="1"/>
  <c r="U232" i="25"/>
  <c r="R232" i="25"/>
  <c r="S232" i="25"/>
  <c r="A232" i="25"/>
  <c r="K232" i="25"/>
  <c r="B232" i="25" s="1"/>
  <c r="N234" i="25"/>
  <c r="L233" i="25"/>
  <c r="P233" i="25" l="1"/>
  <c r="Q233" i="25" s="1"/>
  <c r="U233" i="25"/>
  <c r="R233" i="25"/>
  <c r="S233" i="25"/>
  <c r="T233" i="25"/>
  <c r="O233" i="25"/>
  <c r="A233" i="25"/>
  <c r="K233" i="25"/>
  <c r="B233" i="25" s="1"/>
  <c r="G231" i="25"/>
  <c r="H231" i="25" s="1"/>
  <c r="I231" i="25" s="1"/>
  <c r="W231" i="25" s="1"/>
  <c r="X231" i="25" s="1"/>
  <c r="N235" i="25"/>
  <c r="L234" i="25"/>
  <c r="V232" i="25"/>
  <c r="F232" i="25"/>
  <c r="E232" i="25"/>
  <c r="C232" i="25"/>
  <c r="D232" i="25"/>
  <c r="G232" i="25" l="1"/>
  <c r="H232" i="25" s="1"/>
  <c r="I232" i="25" s="1"/>
  <c r="W232" i="25" s="1"/>
  <c r="X232" i="25" s="1"/>
  <c r="V233" i="25"/>
  <c r="E233" i="25"/>
  <c r="F233" i="25"/>
  <c r="C233" i="25"/>
  <c r="D233" i="25"/>
  <c r="R234" i="25"/>
  <c r="S234" i="25"/>
  <c r="T234" i="25"/>
  <c r="U234" i="25"/>
  <c r="O234" i="25"/>
  <c r="P234" i="25"/>
  <c r="Q234" i="25" s="1"/>
  <c r="A234" i="25"/>
  <c r="K234" i="25"/>
  <c r="B234" i="25" s="1"/>
  <c r="N236" i="25"/>
  <c r="L235" i="25"/>
  <c r="G233" i="25" l="1"/>
  <c r="H233" i="25" s="1"/>
  <c r="I233" i="25" s="1"/>
  <c r="W233" i="25" s="1"/>
  <c r="X233" i="25" s="1"/>
  <c r="V234" i="25"/>
  <c r="W234" i="25" s="1"/>
  <c r="X234" i="25" s="1"/>
  <c r="E234" i="25"/>
  <c r="F234" i="25"/>
  <c r="C234" i="25"/>
  <c r="D234" i="25"/>
  <c r="S235" i="25"/>
  <c r="O235" i="25"/>
  <c r="T235" i="25"/>
  <c r="U235" i="25"/>
  <c r="P235" i="25"/>
  <c r="Q235" i="25" s="1"/>
  <c r="R235" i="25"/>
  <c r="A235" i="25"/>
  <c r="K235" i="25"/>
  <c r="B235" i="25" s="1"/>
  <c r="N237" i="25"/>
  <c r="L236" i="25"/>
  <c r="G234" i="25" l="1"/>
  <c r="H234" i="25" s="1"/>
  <c r="I234" i="25" s="1"/>
  <c r="V235" i="25"/>
  <c r="C235" i="25"/>
  <c r="D235" i="25"/>
  <c r="E235" i="25"/>
  <c r="F235" i="25"/>
  <c r="N238" i="25"/>
  <c r="L237" i="25"/>
  <c r="A236" i="25"/>
  <c r="O236" i="25"/>
  <c r="P236" i="25"/>
  <c r="Q236" i="25" s="1"/>
  <c r="T236" i="25"/>
  <c r="U236" i="25"/>
  <c r="R236" i="25"/>
  <c r="S236" i="25"/>
  <c r="K236" i="25"/>
  <c r="B236" i="25" s="1"/>
  <c r="V236" i="25" l="1"/>
  <c r="W236" i="25" s="1"/>
  <c r="X236" i="25" s="1"/>
  <c r="E236" i="25"/>
  <c r="D236" i="25"/>
  <c r="F236" i="25"/>
  <c r="C236" i="25"/>
  <c r="A237" i="25"/>
  <c r="P237" i="25"/>
  <c r="Q237" i="25" s="1"/>
  <c r="U237" i="25"/>
  <c r="R237" i="25"/>
  <c r="S237" i="25"/>
  <c r="O237" i="25"/>
  <c r="T237" i="25"/>
  <c r="K237" i="25"/>
  <c r="B237" i="25" s="1"/>
  <c r="G235" i="25"/>
  <c r="H235" i="25" s="1"/>
  <c r="I235" i="25" s="1"/>
  <c r="W235" i="25" s="1"/>
  <c r="X235" i="25" s="1"/>
  <c r="N239" i="25"/>
  <c r="L238" i="25"/>
  <c r="R238" i="25" l="1"/>
  <c r="S238" i="25"/>
  <c r="O238" i="25"/>
  <c r="T238" i="25"/>
  <c r="P238" i="25"/>
  <c r="Q238" i="25" s="1"/>
  <c r="U238" i="25"/>
  <c r="A238" i="25"/>
  <c r="K238" i="25"/>
  <c r="B238" i="25" s="1"/>
  <c r="G236" i="25"/>
  <c r="H236" i="25" s="1"/>
  <c r="I236" i="25" s="1"/>
  <c r="N240" i="25"/>
  <c r="L239" i="25"/>
  <c r="V237" i="25"/>
  <c r="W237" i="25" s="1"/>
  <c r="X237" i="25" s="1"/>
  <c r="C237" i="25"/>
  <c r="E237" i="25"/>
  <c r="F237" i="25"/>
  <c r="D237" i="25"/>
  <c r="G237" i="25" l="1"/>
  <c r="H237" i="25" s="1"/>
  <c r="I237" i="25" s="1"/>
  <c r="V238" i="25"/>
  <c r="F238" i="25"/>
  <c r="C238" i="25"/>
  <c r="E238" i="25"/>
  <c r="D238" i="25"/>
  <c r="S239" i="25"/>
  <c r="O239" i="25"/>
  <c r="T239" i="25"/>
  <c r="P239" i="25"/>
  <c r="Q239" i="25" s="1"/>
  <c r="U239" i="25"/>
  <c r="R239" i="25"/>
  <c r="A239" i="25"/>
  <c r="K239" i="25"/>
  <c r="B239" i="25" s="1"/>
  <c r="N241" i="25"/>
  <c r="L240" i="25"/>
  <c r="G238" i="25" l="1"/>
  <c r="H238" i="25" s="1"/>
  <c r="I238" i="25" s="1"/>
  <c r="W238" i="25" s="1"/>
  <c r="X238" i="25" s="1"/>
  <c r="V239" i="25"/>
  <c r="W239" i="25" s="1"/>
  <c r="X239" i="25" s="1"/>
  <c r="F239" i="25"/>
  <c r="C239" i="25"/>
  <c r="E239" i="25"/>
  <c r="D239" i="25"/>
  <c r="A240" i="25"/>
  <c r="O240" i="25"/>
  <c r="T240" i="25"/>
  <c r="P240" i="25"/>
  <c r="Q240" i="25" s="1"/>
  <c r="U240" i="25"/>
  <c r="R240" i="25"/>
  <c r="S240" i="25"/>
  <c r="K240" i="25"/>
  <c r="B240" i="25" s="1"/>
  <c r="N242" i="25"/>
  <c r="L241" i="25"/>
  <c r="G239" i="25" l="1"/>
  <c r="H239" i="25" s="1"/>
  <c r="I239" i="25" s="1"/>
  <c r="A241" i="25"/>
  <c r="P241" i="25"/>
  <c r="Q241" i="25" s="1"/>
  <c r="U241" i="25"/>
  <c r="R241" i="25"/>
  <c r="S241" i="25"/>
  <c r="O241" i="25"/>
  <c r="T241" i="25"/>
  <c r="K241" i="25"/>
  <c r="B241" i="25" s="1"/>
  <c r="N243" i="25"/>
  <c r="L242" i="25"/>
  <c r="V240" i="25"/>
  <c r="D240" i="25"/>
  <c r="F240" i="25"/>
  <c r="C240" i="25"/>
  <c r="E240" i="25"/>
  <c r="G240" i="25" l="1"/>
  <c r="H240" i="25" s="1"/>
  <c r="I240" i="25" s="1"/>
  <c r="W240" i="25" s="1"/>
  <c r="X240" i="25" s="1"/>
  <c r="V241" i="25"/>
  <c r="W241" i="25" s="1"/>
  <c r="X241" i="25" s="1"/>
  <c r="E241" i="25"/>
  <c r="F241" i="25"/>
  <c r="C241" i="25"/>
  <c r="D241" i="25"/>
  <c r="R242" i="25"/>
  <c r="S242" i="25"/>
  <c r="O242" i="25"/>
  <c r="T242" i="25"/>
  <c r="P242" i="25"/>
  <c r="Q242" i="25" s="1"/>
  <c r="U242" i="25"/>
  <c r="A242" i="25"/>
  <c r="K242" i="25"/>
  <c r="B242" i="25" s="1"/>
  <c r="N244" i="25"/>
  <c r="L243" i="25"/>
  <c r="G241" i="25" l="1"/>
  <c r="H241" i="25" s="1"/>
  <c r="I241" i="25" s="1"/>
  <c r="N245" i="25"/>
  <c r="L244" i="25"/>
  <c r="V242" i="25"/>
  <c r="F242" i="25"/>
  <c r="E242" i="25"/>
  <c r="D242" i="25"/>
  <c r="C242" i="25"/>
  <c r="S243" i="25"/>
  <c r="O243" i="25"/>
  <c r="T243" i="25"/>
  <c r="P243" i="25"/>
  <c r="Q243" i="25" s="1"/>
  <c r="U243" i="25"/>
  <c r="R243" i="25"/>
  <c r="A243" i="25"/>
  <c r="K243" i="25"/>
  <c r="B243" i="25" s="1"/>
  <c r="G242" i="25" l="1"/>
  <c r="H242" i="25" s="1"/>
  <c r="I242" i="25" s="1"/>
  <c r="W242" i="25" s="1"/>
  <c r="X242" i="25" s="1"/>
  <c r="A244" i="25"/>
  <c r="O244" i="25"/>
  <c r="T244" i="25"/>
  <c r="P244" i="25"/>
  <c r="Q244" i="25" s="1"/>
  <c r="U244" i="25"/>
  <c r="R244" i="25"/>
  <c r="S244" i="25"/>
  <c r="K244" i="25"/>
  <c r="B244" i="25" s="1"/>
  <c r="V243" i="25"/>
  <c r="C243" i="25"/>
  <c r="E243" i="25"/>
  <c r="F243" i="25"/>
  <c r="D243" i="25"/>
  <c r="N246" i="25"/>
  <c r="L245" i="25"/>
  <c r="G243" i="25" l="1"/>
  <c r="H243" i="25" s="1"/>
  <c r="I243" i="25" s="1"/>
  <c r="W243" i="25" s="1"/>
  <c r="X243" i="25" s="1"/>
  <c r="V244" i="25"/>
  <c r="C244" i="25"/>
  <c r="F244" i="25"/>
  <c r="E244" i="25"/>
  <c r="D244" i="25"/>
  <c r="A245" i="25"/>
  <c r="P245" i="25"/>
  <c r="Q245" i="25" s="1"/>
  <c r="U245" i="25"/>
  <c r="R245" i="25"/>
  <c r="S245" i="25"/>
  <c r="O245" i="25"/>
  <c r="T245" i="25"/>
  <c r="K245" i="25"/>
  <c r="B245" i="25" s="1"/>
  <c r="N247" i="25"/>
  <c r="L246" i="25"/>
  <c r="G244" i="25" l="1"/>
  <c r="H244" i="25" s="1"/>
  <c r="I244" i="25" s="1"/>
  <c r="R246" i="25"/>
  <c r="S246" i="25"/>
  <c r="O246" i="25"/>
  <c r="T246" i="25"/>
  <c r="P246" i="25"/>
  <c r="Q246" i="25" s="1"/>
  <c r="U246" i="25"/>
  <c r="A246" i="25"/>
  <c r="K246" i="25"/>
  <c r="B246" i="25" s="1"/>
  <c r="N248" i="25"/>
  <c r="L247" i="25"/>
  <c r="V245" i="25"/>
  <c r="W245" i="25" s="1"/>
  <c r="X245" i="25" s="1"/>
  <c r="E245" i="25"/>
  <c r="F245" i="25"/>
  <c r="D245" i="25"/>
  <c r="C245" i="25"/>
  <c r="W244" i="25"/>
  <c r="X244" i="25" s="1"/>
  <c r="G245" i="25" l="1"/>
  <c r="H245" i="25" s="1"/>
  <c r="I245" i="25" s="1"/>
  <c r="V246" i="25"/>
  <c r="W246" i="25" s="1"/>
  <c r="X246" i="25" s="1"/>
  <c r="C246" i="25"/>
  <c r="E246" i="25"/>
  <c r="D246" i="25"/>
  <c r="F246" i="25"/>
  <c r="S247" i="25"/>
  <c r="O247" i="25"/>
  <c r="T247" i="25"/>
  <c r="P247" i="25"/>
  <c r="Q247" i="25" s="1"/>
  <c r="U247" i="25"/>
  <c r="R247" i="25"/>
  <c r="A247" i="25"/>
  <c r="K247" i="25"/>
  <c r="B247" i="25" s="1"/>
  <c r="N249" i="25"/>
  <c r="L248" i="25"/>
  <c r="N250" i="25" l="1"/>
  <c r="L249" i="25"/>
  <c r="G246" i="25"/>
  <c r="H246" i="25" s="1"/>
  <c r="I246" i="25" s="1"/>
  <c r="A248" i="25"/>
  <c r="O248" i="25"/>
  <c r="T248" i="25"/>
  <c r="P248" i="25"/>
  <c r="Q248" i="25" s="1"/>
  <c r="U248" i="25"/>
  <c r="R248" i="25"/>
  <c r="S248" i="25"/>
  <c r="K248" i="25"/>
  <c r="B248" i="25" s="1"/>
  <c r="V247" i="25"/>
  <c r="D247" i="25"/>
  <c r="F247" i="25"/>
  <c r="C247" i="25"/>
  <c r="E247" i="25"/>
  <c r="V248" i="25" l="1"/>
  <c r="W248" i="25" s="1"/>
  <c r="X248" i="25" s="1"/>
  <c r="C248" i="25"/>
  <c r="E248" i="25"/>
  <c r="D248" i="25"/>
  <c r="F248" i="25"/>
  <c r="P249" i="25"/>
  <c r="Q249" i="25" s="1"/>
  <c r="U249" i="25"/>
  <c r="R249" i="25"/>
  <c r="S249" i="25"/>
  <c r="O249" i="25"/>
  <c r="T249" i="25"/>
  <c r="A249" i="25"/>
  <c r="K249" i="25"/>
  <c r="B249" i="25" s="1"/>
  <c r="G247" i="25"/>
  <c r="H247" i="25" s="1"/>
  <c r="I247" i="25" s="1"/>
  <c r="W247" i="25" s="1"/>
  <c r="X247" i="25" s="1"/>
  <c r="N251" i="25"/>
  <c r="L250" i="25"/>
  <c r="G248" i="25" l="1"/>
  <c r="H248" i="25" s="1"/>
  <c r="I248" i="25" s="1"/>
  <c r="V249" i="25"/>
  <c r="E249" i="25"/>
  <c r="C249" i="25"/>
  <c r="D249" i="25"/>
  <c r="F249" i="25"/>
  <c r="N252" i="25"/>
  <c r="L251" i="25"/>
  <c r="A250" i="25"/>
  <c r="R250" i="25"/>
  <c r="S250" i="25"/>
  <c r="O250" i="25"/>
  <c r="T250" i="25"/>
  <c r="P250" i="25"/>
  <c r="Q250" i="25" s="1"/>
  <c r="U250" i="25"/>
  <c r="K250" i="25"/>
  <c r="B250" i="25" s="1"/>
  <c r="G249" i="25" l="1"/>
  <c r="H249" i="25" s="1"/>
  <c r="I249" i="25" s="1"/>
  <c r="W249" i="25" s="1"/>
  <c r="X249" i="25" s="1"/>
  <c r="V250" i="25"/>
  <c r="E250" i="25"/>
  <c r="C250" i="25"/>
  <c r="F250" i="25"/>
  <c r="D250" i="25"/>
  <c r="S251" i="25"/>
  <c r="O251" i="25"/>
  <c r="T251" i="25"/>
  <c r="P251" i="25"/>
  <c r="Q251" i="25" s="1"/>
  <c r="U251" i="25"/>
  <c r="R251" i="25"/>
  <c r="A251" i="25"/>
  <c r="K251" i="25"/>
  <c r="B251" i="25" s="1"/>
  <c r="N253" i="25"/>
  <c r="L252" i="25"/>
  <c r="G250" i="25" l="1"/>
  <c r="H250" i="25" s="1"/>
  <c r="I250" i="25" s="1"/>
  <c r="W250" i="25" s="1"/>
  <c r="X250" i="25" s="1"/>
  <c r="O252" i="25"/>
  <c r="T252" i="25"/>
  <c r="P252" i="25"/>
  <c r="Q252" i="25" s="1"/>
  <c r="U252" i="25"/>
  <c r="R252" i="25"/>
  <c r="S252" i="25"/>
  <c r="A252" i="25"/>
  <c r="K252" i="25"/>
  <c r="B252" i="25" s="1"/>
  <c r="V251" i="25"/>
  <c r="D251" i="25"/>
  <c r="E251" i="25"/>
  <c r="C251" i="25"/>
  <c r="F251" i="25"/>
  <c r="N254" i="25"/>
  <c r="L253" i="25"/>
  <c r="P253" i="25" l="1"/>
  <c r="Q253" i="25" s="1"/>
  <c r="U253" i="25"/>
  <c r="R253" i="25"/>
  <c r="S253" i="25"/>
  <c r="O253" i="25"/>
  <c r="T253" i="25"/>
  <c r="A253" i="25"/>
  <c r="K253" i="25"/>
  <c r="B253" i="25" s="1"/>
  <c r="V252" i="25"/>
  <c r="D252" i="25"/>
  <c r="C252" i="25"/>
  <c r="F252" i="25"/>
  <c r="E252" i="25"/>
  <c r="G251" i="25"/>
  <c r="H251" i="25" s="1"/>
  <c r="I251" i="25" s="1"/>
  <c r="W251" i="25" s="1"/>
  <c r="X251" i="25" s="1"/>
  <c r="N255" i="25"/>
  <c r="L254" i="25"/>
  <c r="V253" i="25" l="1"/>
  <c r="W253" i="25" s="1"/>
  <c r="X253" i="25" s="1"/>
  <c r="E253" i="25"/>
  <c r="C253" i="25"/>
  <c r="F253" i="25"/>
  <c r="D253" i="25"/>
  <c r="N256" i="25"/>
  <c r="L255" i="25"/>
  <c r="R254" i="25"/>
  <c r="S254" i="25"/>
  <c r="O254" i="25"/>
  <c r="T254" i="25"/>
  <c r="P254" i="25"/>
  <c r="Q254" i="25" s="1"/>
  <c r="U254" i="25"/>
  <c r="A254" i="25"/>
  <c r="K254" i="25"/>
  <c r="B254" i="25" s="1"/>
  <c r="G252" i="25"/>
  <c r="H252" i="25" s="1"/>
  <c r="I252" i="25" s="1"/>
  <c r="W252" i="25" s="1"/>
  <c r="X252" i="25" s="1"/>
  <c r="G253" i="25" l="1"/>
  <c r="H253" i="25" s="1"/>
  <c r="I253" i="25" s="1"/>
  <c r="V254" i="25"/>
  <c r="W254" i="25" s="1"/>
  <c r="X254" i="25" s="1"/>
  <c r="C254" i="25"/>
  <c r="F254" i="25"/>
  <c r="E254" i="25"/>
  <c r="D254" i="25"/>
  <c r="S255" i="25"/>
  <c r="O255" i="25"/>
  <c r="T255" i="25"/>
  <c r="P255" i="25"/>
  <c r="Q255" i="25" s="1"/>
  <c r="U255" i="25"/>
  <c r="R255" i="25"/>
  <c r="A255" i="25"/>
  <c r="K255" i="25"/>
  <c r="B255" i="25" s="1"/>
  <c r="N257" i="25"/>
  <c r="L256" i="25"/>
  <c r="G254" i="25" l="1"/>
  <c r="H254" i="25" s="1"/>
  <c r="I254" i="25" s="1"/>
  <c r="O256" i="25"/>
  <c r="T256" i="25"/>
  <c r="P256" i="25"/>
  <c r="Q256" i="25" s="1"/>
  <c r="U256" i="25"/>
  <c r="R256" i="25"/>
  <c r="S256" i="25"/>
  <c r="A256" i="25"/>
  <c r="K256" i="25"/>
  <c r="B256" i="25" s="1"/>
  <c r="N258" i="25"/>
  <c r="L257" i="25"/>
  <c r="V255" i="25"/>
  <c r="E255" i="25"/>
  <c r="C255" i="25"/>
  <c r="F255" i="25"/>
  <c r="D255" i="25"/>
  <c r="G255" i="25" l="1"/>
  <c r="H255" i="25" s="1"/>
  <c r="I255" i="25" s="1"/>
  <c r="W255" i="25" s="1"/>
  <c r="X255" i="25" s="1"/>
  <c r="P257" i="25"/>
  <c r="Q257" i="25" s="1"/>
  <c r="U257" i="25"/>
  <c r="R257" i="25"/>
  <c r="S257" i="25"/>
  <c r="O257" i="25"/>
  <c r="T257" i="25"/>
  <c r="A257" i="25"/>
  <c r="K257" i="25"/>
  <c r="B257" i="25" s="1"/>
  <c r="V256" i="25"/>
  <c r="W256" i="25" s="1"/>
  <c r="X256" i="25" s="1"/>
  <c r="C256" i="25"/>
  <c r="D256" i="25"/>
  <c r="E256" i="25"/>
  <c r="F256" i="25"/>
  <c r="N259" i="25"/>
  <c r="L258" i="25"/>
  <c r="G256" i="25" l="1"/>
  <c r="H256" i="25" s="1"/>
  <c r="I256" i="25" s="1"/>
  <c r="V257" i="25"/>
  <c r="E257" i="25"/>
  <c r="F257" i="25"/>
  <c r="D257" i="25"/>
  <c r="C257" i="25"/>
  <c r="R258" i="25"/>
  <c r="S258" i="25"/>
  <c r="O258" i="25"/>
  <c r="T258" i="25"/>
  <c r="P258" i="25"/>
  <c r="Q258" i="25" s="1"/>
  <c r="U258" i="25"/>
  <c r="A258" i="25"/>
  <c r="K258" i="25"/>
  <c r="B258" i="25" s="1"/>
  <c r="N260" i="25"/>
  <c r="L259" i="25"/>
  <c r="G257" i="25" l="1"/>
  <c r="H257" i="25" s="1"/>
  <c r="I257" i="25" s="1"/>
  <c r="W257" i="25" s="1"/>
  <c r="X257" i="25" s="1"/>
  <c r="V258" i="25"/>
  <c r="F258" i="25"/>
  <c r="C258" i="25"/>
  <c r="E258" i="25"/>
  <c r="D258" i="25"/>
  <c r="S259" i="25"/>
  <c r="O259" i="25"/>
  <c r="T259" i="25"/>
  <c r="P259" i="25"/>
  <c r="Q259" i="25" s="1"/>
  <c r="U259" i="25"/>
  <c r="R259" i="25"/>
  <c r="A259" i="25"/>
  <c r="K259" i="25"/>
  <c r="B259" i="25" s="1"/>
  <c r="N261" i="25"/>
  <c r="L260" i="25"/>
  <c r="G258" i="25" l="1"/>
  <c r="H258" i="25" s="1"/>
  <c r="I258" i="25" s="1"/>
  <c r="W258" i="25" s="1"/>
  <c r="X258" i="25" s="1"/>
  <c r="O260" i="25"/>
  <c r="T260" i="25"/>
  <c r="P260" i="25"/>
  <c r="Q260" i="25" s="1"/>
  <c r="U260" i="25"/>
  <c r="R260" i="25"/>
  <c r="S260" i="25"/>
  <c r="A260" i="25"/>
  <c r="K260" i="25"/>
  <c r="B260" i="25" s="1"/>
  <c r="N262" i="25"/>
  <c r="L261" i="25"/>
  <c r="V259" i="25"/>
  <c r="W259" i="25" s="1"/>
  <c r="X259" i="25" s="1"/>
  <c r="E259" i="25"/>
  <c r="C259" i="25"/>
  <c r="F259" i="25"/>
  <c r="D259" i="25"/>
  <c r="G259" i="25" l="1"/>
  <c r="H259" i="25" s="1"/>
  <c r="I259" i="25" s="1"/>
  <c r="V260" i="25"/>
  <c r="W260" i="25" s="1"/>
  <c r="X260" i="25" s="1"/>
  <c r="D260" i="25"/>
  <c r="E260" i="25"/>
  <c r="F260" i="25"/>
  <c r="C260" i="25"/>
  <c r="P261" i="25"/>
  <c r="Q261" i="25" s="1"/>
  <c r="U261" i="25"/>
  <c r="R261" i="25"/>
  <c r="S261" i="25"/>
  <c r="O261" i="25"/>
  <c r="T261" i="25"/>
  <c r="A261" i="25"/>
  <c r="K261" i="25"/>
  <c r="B261" i="25" s="1"/>
  <c r="N263" i="25"/>
  <c r="L262" i="25"/>
  <c r="G260" i="25" l="1"/>
  <c r="H260" i="25" s="1"/>
  <c r="I260" i="25" s="1"/>
  <c r="R262" i="25"/>
  <c r="S262" i="25"/>
  <c r="O262" i="25"/>
  <c r="T262" i="25"/>
  <c r="P262" i="25"/>
  <c r="Q262" i="25" s="1"/>
  <c r="U262" i="25"/>
  <c r="A262" i="25"/>
  <c r="K262" i="25"/>
  <c r="B262" i="25" s="1"/>
  <c r="N264" i="25"/>
  <c r="L263" i="25"/>
  <c r="V261" i="25"/>
  <c r="W261" i="25" s="1"/>
  <c r="X261" i="25" s="1"/>
  <c r="E261" i="25"/>
  <c r="C261" i="25"/>
  <c r="F261" i="25"/>
  <c r="D261" i="25"/>
  <c r="G261" i="25" l="1"/>
  <c r="H261" i="25" s="1"/>
  <c r="I261" i="25" s="1"/>
  <c r="S263" i="25"/>
  <c r="O263" i="25"/>
  <c r="T263" i="25"/>
  <c r="P263" i="25"/>
  <c r="Q263" i="25" s="1"/>
  <c r="U263" i="25"/>
  <c r="R263" i="25"/>
  <c r="A263" i="25"/>
  <c r="K263" i="25"/>
  <c r="B263" i="25" s="1"/>
  <c r="N265" i="25"/>
  <c r="L264" i="25"/>
  <c r="V262" i="25"/>
  <c r="W262" i="25" s="1"/>
  <c r="X262" i="25" s="1"/>
  <c r="D262" i="25"/>
  <c r="C262" i="25"/>
  <c r="F262" i="25"/>
  <c r="E262" i="25"/>
  <c r="O264" i="25" l="1"/>
  <c r="T264" i="25"/>
  <c r="P264" i="25"/>
  <c r="Q264" i="25" s="1"/>
  <c r="U264" i="25"/>
  <c r="R264" i="25"/>
  <c r="S264" i="25"/>
  <c r="A264" i="25"/>
  <c r="K264" i="25"/>
  <c r="B264" i="25" s="1"/>
  <c r="N266" i="25"/>
  <c r="L265" i="25"/>
  <c r="G262" i="25"/>
  <c r="H262" i="25" s="1"/>
  <c r="I262" i="25" s="1"/>
  <c r="V263" i="25"/>
  <c r="C263" i="25"/>
  <c r="E263" i="25"/>
  <c r="F263" i="25"/>
  <c r="D263" i="25"/>
  <c r="G263" i="25" l="1"/>
  <c r="H263" i="25" s="1"/>
  <c r="I263" i="25" s="1"/>
  <c r="W263" i="25" s="1"/>
  <c r="X263" i="25" s="1"/>
  <c r="V264" i="25"/>
  <c r="F264" i="25"/>
  <c r="E264" i="25"/>
  <c r="C264" i="25"/>
  <c r="D264" i="25"/>
  <c r="P265" i="25"/>
  <c r="Q265" i="25" s="1"/>
  <c r="U265" i="25"/>
  <c r="R265" i="25"/>
  <c r="S265" i="25"/>
  <c r="O265" i="25"/>
  <c r="T265" i="25"/>
  <c r="A265" i="25"/>
  <c r="K265" i="25"/>
  <c r="B265" i="25" s="1"/>
  <c r="N267" i="25"/>
  <c r="L266" i="25"/>
  <c r="G264" i="25" l="1"/>
  <c r="H264" i="25" s="1"/>
  <c r="I264" i="25" s="1"/>
  <c r="N268" i="25"/>
  <c r="L267" i="25"/>
  <c r="V265" i="25"/>
  <c r="W265" i="25" s="1"/>
  <c r="X265" i="25" s="1"/>
  <c r="F265" i="25"/>
  <c r="D265" i="25"/>
  <c r="E265" i="25"/>
  <c r="C265" i="25"/>
  <c r="W264" i="25"/>
  <c r="X264" i="25" s="1"/>
  <c r="R266" i="25"/>
  <c r="S266" i="25"/>
  <c r="O266" i="25"/>
  <c r="T266" i="25"/>
  <c r="P266" i="25"/>
  <c r="Q266" i="25" s="1"/>
  <c r="U266" i="25"/>
  <c r="A266" i="25"/>
  <c r="K266" i="25"/>
  <c r="B266" i="25" s="1"/>
  <c r="V266" i="25" l="1"/>
  <c r="W266" i="25" s="1"/>
  <c r="X266" i="25" s="1"/>
  <c r="E266" i="25"/>
  <c r="D266" i="25"/>
  <c r="F266" i="25"/>
  <c r="C266" i="25"/>
  <c r="S267" i="25"/>
  <c r="O267" i="25"/>
  <c r="T267" i="25"/>
  <c r="P267" i="25"/>
  <c r="Q267" i="25" s="1"/>
  <c r="U267" i="25"/>
  <c r="R267" i="25"/>
  <c r="A267" i="25"/>
  <c r="K267" i="25"/>
  <c r="B267" i="25" s="1"/>
  <c r="G265" i="25"/>
  <c r="H265" i="25" s="1"/>
  <c r="I265" i="25" s="1"/>
  <c r="N269" i="25"/>
  <c r="L268" i="25"/>
  <c r="G266" i="25" l="1"/>
  <c r="H266" i="25" s="1"/>
  <c r="I266" i="25" s="1"/>
  <c r="O268" i="25"/>
  <c r="T268" i="25"/>
  <c r="P268" i="25"/>
  <c r="Q268" i="25" s="1"/>
  <c r="U268" i="25"/>
  <c r="R268" i="25"/>
  <c r="S268" i="25"/>
  <c r="A268" i="25"/>
  <c r="K268" i="25"/>
  <c r="B268" i="25" s="1"/>
  <c r="N270" i="25"/>
  <c r="L269" i="25"/>
  <c r="V267" i="25"/>
  <c r="W267" i="25" s="1"/>
  <c r="X267" i="25" s="1"/>
  <c r="D267" i="25"/>
  <c r="C267" i="25"/>
  <c r="E267" i="25"/>
  <c r="F267" i="25"/>
  <c r="P269" i="25" l="1"/>
  <c r="Q269" i="25" s="1"/>
  <c r="U269" i="25"/>
  <c r="R269" i="25"/>
  <c r="S269" i="25"/>
  <c r="O269" i="25"/>
  <c r="T269" i="25"/>
  <c r="A269" i="25"/>
  <c r="K269" i="25"/>
  <c r="B269" i="25" s="1"/>
  <c r="N271" i="25"/>
  <c r="L270" i="25"/>
  <c r="G267" i="25"/>
  <c r="H267" i="25" s="1"/>
  <c r="I267" i="25" s="1"/>
  <c r="V268" i="25"/>
  <c r="W268" i="25" s="1"/>
  <c r="X268" i="25" s="1"/>
  <c r="D268" i="25"/>
  <c r="E268" i="25"/>
  <c r="F268" i="25"/>
  <c r="C268" i="25"/>
  <c r="N272" i="25" l="1"/>
  <c r="L271" i="25"/>
  <c r="V269" i="25"/>
  <c r="C269" i="25"/>
  <c r="F269" i="25"/>
  <c r="D269" i="25"/>
  <c r="E269" i="25"/>
  <c r="R270" i="25"/>
  <c r="S270" i="25"/>
  <c r="O270" i="25"/>
  <c r="T270" i="25"/>
  <c r="P270" i="25"/>
  <c r="Q270" i="25" s="1"/>
  <c r="U270" i="25"/>
  <c r="A270" i="25"/>
  <c r="K270" i="25"/>
  <c r="B270" i="25" s="1"/>
  <c r="G268" i="25"/>
  <c r="H268" i="25" s="1"/>
  <c r="I268" i="25" s="1"/>
  <c r="V270" i="25" l="1"/>
  <c r="E270" i="25"/>
  <c r="C270" i="25"/>
  <c r="D270" i="25"/>
  <c r="F270" i="25"/>
  <c r="G269" i="25"/>
  <c r="H269" i="25" s="1"/>
  <c r="I269" i="25" s="1"/>
  <c r="W269" i="25" s="1"/>
  <c r="X269" i="25" s="1"/>
  <c r="S271" i="25"/>
  <c r="O271" i="25"/>
  <c r="T271" i="25"/>
  <c r="P271" i="25"/>
  <c r="Q271" i="25" s="1"/>
  <c r="U271" i="25"/>
  <c r="R271" i="25"/>
  <c r="A271" i="25"/>
  <c r="K271" i="25"/>
  <c r="B271" i="25" s="1"/>
  <c r="N273" i="25"/>
  <c r="L272" i="25"/>
  <c r="G270" i="25" l="1"/>
  <c r="H270" i="25" s="1"/>
  <c r="I270" i="25" s="1"/>
  <c r="O272" i="25"/>
  <c r="T272" i="25"/>
  <c r="P272" i="25"/>
  <c r="Q272" i="25" s="1"/>
  <c r="U272" i="25"/>
  <c r="R272" i="25"/>
  <c r="S272" i="25"/>
  <c r="A272" i="25"/>
  <c r="K272" i="25"/>
  <c r="B272" i="25" s="1"/>
  <c r="N274" i="25"/>
  <c r="L273" i="25"/>
  <c r="V271" i="25"/>
  <c r="W271" i="25" s="1"/>
  <c r="X271" i="25" s="1"/>
  <c r="E271" i="25"/>
  <c r="F271" i="25"/>
  <c r="D271" i="25"/>
  <c r="C271" i="25"/>
  <c r="W270" i="25"/>
  <c r="X270" i="25" s="1"/>
  <c r="G271" i="25" l="1"/>
  <c r="H271" i="25" s="1"/>
  <c r="I271" i="25" s="1"/>
  <c r="P273" i="25"/>
  <c r="Q273" i="25" s="1"/>
  <c r="U273" i="25"/>
  <c r="R273" i="25"/>
  <c r="S273" i="25"/>
  <c r="O273" i="25"/>
  <c r="T273" i="25"/>
  <c r="A273" i="25"/>
  <c r="K273" i="25"/>
  <c r="B273" i="25" s="1"/>
  <c r="N275" i="25"/>
  <c r="L274" i="25"/>
  <c r="V272" i="25"/>
  <c r="W272" i="25" s="1"/>
  <c r="X272" i="25" s="1"/>
  <c r="F272" i="25"/>
  <c r="E272" i="25"/>
  <c r="C272" i="25"/>
  <c r="D272" i="25"/>
  <c r="G272" i="25" l="1"/>
  <c r="H272" i="25" s="1"/>
  <c r="I272" i="25" s="1"/>
  <c r="N276" i="25"/>
  <c r="L275" i="25"/>
  <c r="V273" i="25"/>
  <c r="W273" i="25" s="1"/>
  <c r="X273" i="25" s="1"/>
  <c r="F273" i="25"/>
  <c r="D273" i="25"/>
  <c r="E273" i="25"/>
  <c r="C273" i="25"/>
  <c r="R274" i="25"/>
  <c r="S274" i="25"/>
  <c r="O274" i="25"/>
  <c r="T274" i="25"/>
  <c r="P274" i="25"/>
  <c r="Q274" i="25" s="1"/>
  <c r="U274" i="25"/>
  <c r="A274" i="25"/>
  <c r="K274" i="25"/>
  <c r="B274" i="25" s="1"/>
  <c r="V274" i="25" l="1"/>
  <c r="W274" i="25" s="1"/>
  <c r="X274" i="25" s="1"/>
  <c r="F274" i="25"/>
  <c r="C274" i="25"/>
  <c r="E274" i="25"/>
  <c r="D274" i="25"/>
  <c r="S275" i="25"/>
  <c r="O275" i="25"/>
  <c r="T275" i="25"/>
  <c r="P275" i="25"/>
  <c r="Q275" i="25" s="1"/>
  <c r="U275" i="25"/>
  <c r="R275" i="25"/>
  <c r="A275" i="25"/>
  <c r="K275" i="25"/>
  <c r="B275" i="25" s="1"/>
  <c r="G273" i="25"/>
  <c r="H273" i="25" s="1"/>
  <c r="I273" i="25" s="1"/>
  <c r="N277" i="25"/>
  <c r="L276" i="25"/>
  <c r="G274" i="25" l="1"/>
  <c r="H274" i="25" s="1"/>
  <c r="I274" i="25" s="1"/>
  <c r="O276" i="25"/>
  <c r="T276" i="25"/>
  <c r="P276" i="25"/>
  <c r="Q276" i="25" s="1"/>
  <c r="U276" i="25"/>
  <c r="R276" i="25"/>
  <c r="S276" i="25"/>
  <c r="A276" i="25"/>
  <c r="K276" i="25"/>
  <c r="B276" i="25" s="1"/>
  <c r="N278" i="25"/>
  <c r="L277" i="25"/>
  <c r="V275" i="25"/>
  <c r="W275" i="25" s="1"/>
  <c r="X275" i="25" s="1"/>
  <c r="C275" i="25"/>
  <c r="F275" i="25"/>
  <c r="D275" i="25"/>
  <c r="E275" i="25"/>
  <c r="V276" i="25" l="1"/>
  <c r="W276" i="25" s="1"/>
  <c r="X276" i="25" s="1"/>
  <c r="C276" i="25"/>
  <c r="F276" i="25"/>
  <c r="D276" i="25"/>
  <c r="E276" i="25"/>
  <c r="G275" i="25"/>
  <c r="H275" i="25" s="1"/>
  <c r="I275" i="25" s="1"/>
  <c r="P277" i="25"/>
  <c r="Q277" i="25" s="1"/>
  <c r="U277" i="25"/>
  <c r="R277" i="25"/>
  <c r="S277" i="25"/>
  <c r="O277" i="25"/>
  <c r="T277" i="25"/>
  <c r="A277" i="25"/>
  <c r="K277" i="25"/>
  <c r="B277" i="25" s="1"/>
  <c r="N279" i="25"/>
  <c r="L278" i="25"/>
  <c r="R278" i="25" l="1"/>
  <c r="S278" i="25"/>
  <c r="O278" i="25"/>
  <c r="T278" i="25"/>
  <c r="P278" i="25"/>
  <c r="Q278" i="25" s="1"/>
  <c r="U278" i="25"/>
  <c r="A278" i="25"/>
  <c r="K278" i="25"/>
  <c r="B278" i="25" s="1"/>
  <c r="G276" i="25"/>
  <c r="H276" i="25" s="1"/>
  <c r="I276" i="25" s="1"/>
  <c r="N280" i="25"/>
  <c r="L279" i="25"/>
  <c r="V277" i="25"/>
  <c r="W277" i="25" s="1"/>
  <c r="X277" i="25" s="1"/>
  <c r="F277" i="25"/>
  <c r="D277" i="25"/>
  <c r="E277" i="25"/>
  <c r="C277" i="25"/>
  <c r="G277" i="25" l="1"/>
  <c r="H277" i="25" s="1"/>
  <c r="I277" i="25" s="1"/>
  <c r="V278" i="25"/>
  <c r="W278" i="25" s="1"/>
  <c r="X278" i="25" s="1"/>
  <c r="D278" i="25"/>
  <c r="C278" i="25"/>
  <c r="F278" i="25"/>
  <c r="E278" i="25"/>
  <c r="S279" i="25"/>
  <c r="O279" i="25"/>
  <c r="T279" i="25"/>
  <c r="P279" i="25"/>
  <c r="Q279" i="25" s="1"/>
  <c r="U279" i="25"/>
  <c r="R279" i="25"/>
  <c r="A279" i="25"/>
  <c r="K279" i="25"/>
  <c r="B279" i="25" s="1"/>
  <c r="N281" i="25"/>
  <c r="L280" i="25"/>
  <c r="G278" i="25" l="1"/>
  <c r="H278" i="25" s="1"/>
  <c r="I278" i="25" s="1"/>
  <c r="O280" i="25"/>
  <c r="T280" i="25"/>
  <c r="P280" i="25"/>
  <c r="Q280" i="25" s="1"/>
  <c r="U280" i="25"/>
  <c r="R280" i="25"/>
  <c r="S280" i="25"/>
  <c r="A280" i="25"/>
  <c r="K280" i="25"/>
  <c r="B280" i="25" s="1"/>
  <c r="N282" i="25"/>
  <c r="L281" i="25"/>
  <c r="V279" i="25"/>
  <c r="W279" i="25" s="1"/>
  <c r="X279" i="25" s="1"/>
  <c r="D279" i="25"/>
  <c r="C279" i="25"/>
  <c r="F279" i="25"/>
  <c r="E279" i="25"/>
  <c r="P281" i="25" l="1"/>
  <c r="Q281" i="25" s="1"/>
  <c r="U281" i="25"/>
  <c r="R281" i="25"/>
  <c r="S281" i="25"/>
  <c r="O281" i="25"/>
  <c r="T281" i="25"/>
  <c r="A281" i="25"/>
  <c r="K281" i="25"/>
  <c r="B281" i="25" s="1"/>
  <c r="N283" i="25"/>
  <c r="L282" i="25"/>
  <c r="G279" i="25"/>
  <c r="H279" i="25" s="1"/>
  <c r="I279" i="25" s="1"/>
  <c r="V280" i="25"/>
  <c r="W280" i="25" s="1"/>
  <c r="X280" i="25" s="1"/>
  <c r="D280" i="25"/>
  <c r="E280" i="25"/>
  <c r="C280" i="25"/>
  <c r="F280" i="25"/>
  <c r="G280" i="25" l="1"/>
  <c r="H280" i="25" s="1"/>
  <c r="I280" i="25" s="1"/>
  <c r="V281" i="25"/>
  <c r="W281" i="25" s="1"/>
  <c r="X281" i="25" s="1"/>
  <c r="E281" i="25"/>
  <c r="D281" i="25"/>
  <c r="C281" i="25"/>
  <c r="F281" i="25"/>
  <c r="R282" i="25"/>
  <c r="O282" i="25"/>
  <c r="T282" i="25"/>
  <c r="P282" i="25"/>
  <c r="Q282" i="25" s="1"/>
  <c r="U282" i="25"/>
  <c r="S282" i="25"/>
  <c r="A282" i="25"/>
  <c r="K282" i="25"/>
  <c r="B282" i="25" s="1"/>
  <c r="N284" i="25"/>
  <c r="L283" i="25"/>
  <c r="G281" i="25" l="1"/>
  <c r="H281" i="25" s="1"/>
  <c r="I281" i="25" s="1"/>
  <c r="S283" i="25"/>
  <c r="P283" i="25"/>
  <c r="Q283" i="25" s="1"/>
  <c r="U283" i="25"/>
  <c r="R283" i="25"/>
  <c r="A283" i="25"/>
  <c r="O283" i="25"/>
  <c r="T283" i="25"/>
  <c r="K283" i="25"/>
  <c r="B283" i="25" s="1"/>
  <c r="N285" i="25"/>
  <c r="L284" i="25"/>
  <c r="V282" i="25"/>
  <c r="W282" i="25" s="1"/>
  <c r="X282" i="25" s="1"/>
  <c r="F282" i="25"/>
  <c r="C282" i="25"/>
  <c r="E282" i="25"/>
  <c r="D282" i="25"/>
  <c r="G282" i="25" l="1"/>
  <c r="H282" i="25" s="1"/>
  <c r="I282" i="25" s="1"/>
  <c r="O284" i="25"/>
  <c r="T284" i="25"/>
  <c r="R284" i="25"/>
  <c r="S284" i="25"/>
  <c r="P284" i="25"/>
  <c r="Q284" i="25" s="1"/>
  <c r="U284" i="25"/>
  <c r="A284" i="25"/>
  <c r="K284" i="25"/>
  <c r="B284" i="25" s="1"/>
  <c r="N286" i="25"/>
  <c r="L285" i="25"/>
  <c r="V283" i="25"/>
  <c r="E283" i="25"/>
  <c r="F283" i="25"/>
  <c r="D283" i="25"/>
  <c r="C283" i="25"/>
  <c r="G283" i="25" l="1"/>
  <c r="H283" i="25" s="1"/>
  <c r="I283" i="25" s="1"/>
  <c r="W283" i="25" s="1"/>
  <c r="X283" i="25" s="1"/>
  <c r="A285" i="25"/>
  <c r="P285" i="25"/>
  <c r="Q285" i="25" s="1"/>
  <c r="S285" i="25"/>
  <c r="O285" i="25"/>
  <c r="T285" i="25"/>
  <c r="R285" i="25"/>
  <c r="U285" i="25"/>
  <c r="K285" i="25"/>
  <c r="B285" i="25" s="1"/>
  <c r="N287" i="25"/>
  <c r="L286" i="25"/>
  <c r="V284" i="25"/>
  <c r="W284" i="25" s="1"/>
  <c r="X284" i="25" s="1"/>
  <c r="E284" i="25"/>
  <c r="C284" i="25"/>
  <c r="F284" i="25"/>
  <c r="D284" i="25"/>
  <c r="G284" i="25" l="1"/>
  <c r="H284" i="25" s="1"/>
  <c r="I284" i="25" s="1"/>
  <c r="O286" i="25"/>
  <c r="T286" i="25"/>
  <c r="P286" i="25"/>
  <c r="Q286" i="25" s="1"/>
  <c r="U286" i="25"/>
  <c r="R286" i="25"/>
  <c r="S286" i="25"/>
  <c r="A286" i="25"/>
  <c r="K286" i="25"/>
  <c r="B286" i="25" s="1"/>
  <c r="V285" i="25"/>
  <c r="C285" i="25"/>
  <c r="F285" i="25"/>
  <c r="D285" i="25"/>
  <c r="E285" i="25"/>
  <c r="N288" i="25"/>
  <c r="L287" i="25"/>
  <c r="G285" i="25" l="1"/>
  <c r="H285" i="25" s="1"/>
  <c r="I285" i="25" s="1"/>
  <c r="W285" i="25" s="1"/>
  <c r="X285" i="25" s="1"/>
  <c r="V286" i="25"/>
  <c r="W286" i="25" s="1"/>
  <c r="X286" i="25" s="1"/>
  <c r="D286" i="25"/>
  <c r="F286" i="25"/>
  <c r="E286" i="25"/>
  <c r="C286" i="25"/>
  <c r="A287" i="25"/>
  <c r="P287" i="25"/>
  <c r="Q287" i="25" s="1"/>
  <c r="U287" i="25"/>
  <c r="R287" i="25"/>
  <c r="O287" i="25"/>
  <c r="S287" i="25"/>
  <c r="T287" i="25"/>
  <c r="K287" i="25"/>
  <c r="B287" i="25" s="1"/>
  <c r="N289" i="25"/>
  <c r="L288" i="25"/>
  <c r="G286" i="25" l="1"/>
  <c r="H286" i="25" s="1"/>
  <c r="I286" i="25" s="1"/>
  <c r="R288" i="25"/>
  <c r="S288" i="25"/>
  <c r="P288" i="25"/>
  <c r="Q288" i="25" s="1"/>
  <c r="T288" i="25"/>
  <c r="U288" i="25"/>
  <c r="O288" i="25"/>
  <c r="A288" i="25"/>
  <c r="K288" i="25"/>
  <c r="B288" i="25" s="1"/>
  <c r="N290" i="25"/>
  <c r="L289" i="25"/>
  <c r="V287" i="25"/>
  <c r="W287" i="25" s="1"/>
  <c r="X287" i="25" s="1"/>
  <c r="D287" i="25"/>
  <c r="F287" i="25"/>
  <c r="C287" i="25"/>
  <c r="E287" i="25"/>
  <c r="S289" i="25" l="1"/>
  <c r="O289" i="25"/>
  <c r="T289" i="25"/>
  <c r="R289" i="25"/>
  <c r="U289" i="25"/>
  <c r="P289" i="25"/>
  <c r="Q289" i="25" s="1"/>
  <c r="A289" i="25"/>
  <c r="K289" i="25"/>
  <c r="B289" i="25" s="1"/>
  <c r="N291" i="25"/>
  <c r="L290" i="25"/>
  <c r="G287" i="25"/>
  <c r="H287" i="25" s="1"/>
  <c r="I287" i="25" s="1"/>
  <c r="V288" i="25"/>
  <c r="F288" i="25"/>
  <c r="D288" i="25"/>
  <c r="E288" i="25"/>
  <c r="C288" i="25"/>
  <c r="O290" i="25" l="1"/>
  <c r="T290" i="25"/>
  <c r="P290" i="25"/>
  <c r="Q290" i="25" s="1"/>
  <c r="U290" i="25"/>
  <c r="S290" i="25"/>
  <c r="A290" i="25"/>
  <c r="R290" i="25"/>
  <c r="K290" i="25"/>
  <c r="B290" i="25" s="1"/>
  <c r="N292" i="25"/>
  <c r="L291" i="25"/>
  <c r="V289" i="25"/>
  <c r="E289" i="25"/>
  <c r="F289" i="25"/>
  <c r="D289" i="25"/>
  <c r="C289" i="25"/>
  <c r="G288" i="25"/>
  <c r="H288" i="25" s="1"/>
  <c r="I288" i="25" s="1"/>
  <c r="W288" i="25" s="1"/>
  <c r="X288" i="25" s="1"/>
  <c r="A291" i="25" l="1"/>
  <c r="P291" i="25"/>
  <c r="Q291" i="25" s="1"/>
  <c r="U291" i="25"/>
  <c r="R291" i="25"/>
  <c r="T291" i="25"/>
  <c r="O291" i="25"/>
  <c r="S291" i="25"/>
  <c r="K291" i="25"/>
  <c r="B291" i="25" s="1"/>
  <c r="V290" i="25"/>
  <c r="F290" i="25"/>
  <c r="C290" i="25"/>
  <c r="D290" i="25"/>
  <c r="E290" i="25"/>
  <c r="G289" i="25"/>
  <c r="H289" i="25" s="1"/>
  <c r="I289" i="25" s="1"/>
  <c r="W289" i="25" s="1"/>
  <c r="X289" i="25" s="1"/>
  <c r="N293" i="25"/>
  <c r="L292" i="25"/>
  <c r="V291" i="25" l="1"/>
  <c r="W291" i="25" s="1"/>
  <c r="X291" i="25" s="1"/>
  <c r="E291" i="25"/>
  <c r="D291" i="25"/>
  <c r="F291" i="25"/>
  <c r="C291" i="25"/>
  <c r="N294" i="25"/>
  <c r="L293" i="25"/>
  <c r="R292" i="25"/>
  <c r="S292" i="25"/>
  <c r="U292" i="25"/>
  <c r="O292" i="25"/>
  <c r="P292" i="25"/>
  <c r="Q292" i="25" s="1"/>
  <c r="T292" i="25"/>
  <c r="A292" i="25"/>
  <c r="K292" i="25"/>
  <c r="B292" i="25" s="1"/>
  <c r="G290" i="25"/>
  <c r="H290" i="25" s="1"/>
  <c r="I290" i="25" s="1"/>
  <c r="W290" i="25" s="1"/>
  <c r="X290" i="25" s="1"/>
  <c r="G291" i="25" l="1"/>
  <c r="H291" i="25" s="1"/>
  <c r="I291" i="25" s="1"/>
  <c r="L294" i="25"/>
  <c r="U294" i="25" s="1"/>
  <c r="N295" i="25"/>
  <c r="V292" i="25"/>
  <c r="E292" i="25"/>
  <c r="F292" i="25"/>
  <c r="C292" i="25"/>
  <c r="D292" i="25"/>
  <c r="S293" i="25"/>
  <c r="O293" i="25"/>
  <c r="T293" i="25"/>
  <c r="P293" i="25"/>
  <c r="Q293" i="25" s="1"/>
  <c r="R293" i="25"/>
  <c r="A293" i="25"/>
  <c r="U293" i="25"/>
  <c r="K293" i="25"/>
  <c r="B293" i="25" s="1"/>
  <c r="P294" i="25" l="1"/>
  <c r="Q294" i="25" s="1"/>
  <c r="T294" i="25"/>
  <c r="A294" i="25"/>
  <c r="O294" i="25"/>
  <c r="S294" i="25"/>
  <c r="R294" i="25"/>
  <c r="K294" i="25"/>
  <c r="B294" i="25" s="1"/>
  <c r="C294" i="25" s="1"/>
  <c r="G292" i="25"/>
  <c r="H292" i="25" s="1"/>
  <c r="I292" i="25" s="1"/>
  <c r="W292" i="25" s="1"/>
  <c r="X292" i="25" s="1"/>
  <c r="N296" i="25"/>
  <c r="L295" i="25"/>
  <c r="D294" i="25"/>
  <c r="V293" i="25"/>
  <c r="W293" i="25" s="1"/>
  <c r="X293" i="25" s="1"/>
  <c r="F293" i="25"/>
  <c r="C293" i="25"/>
  <c r="D293" i="25"/>
  <c r="E293" i="25"/>
  <c r="V294" i="25" l="1"/>
  <c r="W294" i="25" s="1"/>
  <c r="X294" i="25" s="1"/>
  <c r="F294" i="25"/>
  <c r="E294" i="25"/>
  <c r="A295" i="25"/>
  <c r="O295" i="25"/>
  <c r="T295" i="25"/>
  <c r="P295" i="25"/>
  <c r="Q295" i="25" s="1"/>
  <c r="U295" i="25"/>
  <c r="R295" i="25"/>
  <c r="S295" i="25"/>
  <c r="K295" i="25"/>
  <c r="B295" i="25" s="1"/>
  <c r="G294" i="25"/>
  <c r="H294" i="25" s="1"/>
  <c r="I294" i="25" s="1"/>
  <c r="L296" i="25"/>
  <c r="G293" i="25"/>
  <c r="H293" i="25" s="1"/>
  <c r="I293" i="25" s="1"/>
  <c r="A296" i="25" l="1"/>
  <c r="O296" i="25"/>
  <c r="S296" i="25"/>
  <c r="P296" i="25"/>
  <c r="Q296" i="25" s="1"/>
  <c r="T296" i="25"/>
  <c r="U296" i="25"/>
  <c r="R296" i="25"/>
  <c r="K296" i="25"/>
  <c r="B296" i="25" s="1"/>
  <c r="V295" i="25"/>
  <c r="W295" i="25" s="1"/>
  <c r="X295" i="25" s="1"/>
  <c r="D295" i="25"/>
  <c r="E295" i="25"/>
  <c r="F295" i="25"/>
  <c r="C295" i="25"/>
  <c r="G295" i="25" l="1"/>
  <c r="H295" i="25" s="1"/>
  <c r="I295" i="25" s="1"/>
  <c r="V296" i="25"/>
  <c r="F296" i="25"/>
  <c r="C296" i="25"/>
  <c r="D296" i="25"/>
  <c r="E296" i="25"/>
  <c r="G296" i="25" l="1"/>
  <c r="H296" i="25" s="1"/>
  <c r="I296" i="25" s="1"/>
  <c r="W296" i="25" s="1"/>
  <c r="X296" i="25" s="1"/>
  <c r="AB2" i="25"/>
  <c r="AA2" i="25"/>
  <c r="AC2" i="25"/>
  <c r="J14" i="24" l="1"/>
  <c r="K21" i="24"/>
  <c r="J15" i="24"/>
  <c r="G15" i="24" s="1"/>
  <c r="L19" i="24"/>
  <c r="L25" i="24"/>
  <c r="L14" i="24"/>
  <c r="K17" i="24"/>
  <c r="J21" i="24"/>
  <c r="G21" i="24" s="1"/>
  <c r="K23" i="24"/>
  <c r="L23" i="24"/>
  <c r="K18" i="24"/>
  <c r="K24" i="24"/>
  <c r="J19" i="24"/>
  <c r="G19" i="24" s="1"/>
  <c r="J16" i="24"/>
  <c r="G16" i="24" s="1"/>
  <c r="K22" i="24"/>
  <c r="L24" i="24"/>
  <c r="K25" i="24"/>
  <c r="H25" i="24" s="1"/>
  <c r="L15" i="24"/>
  <c r="K20" i="24"/>
  <c r="J20" i="24"/>
  <c r="G20" i="24" s="1"/>
  <c r="K14" i="24"/>
  <c r="J17" i="24"/>
  <c r="G17" i="24" s="1"/>
  <c r="J22" i="24"/>
  <c r="J18" i="24"/>
  <c r="G18" i="24" s="1"/>
  <c r="K19" i="24"/>
  <c r="H19" i="24" s="1"/>
  <c r="L17" i="24"/>
  <c r="J24" i="24"/>
  <c r="G24" i="24" s="1"/>
  <c r="L21" i="24"/>
  <c r="J23" i="24"/>
  <c r="G23" i="24" s="1"/>
  <c r="L22" i="24"/>
  <c r="L16" i="24"/>
  <c r="L18" i="24"/>
  <c r="K15" i="24"/>
  <c r="H15" i="24" s="1"/>
  <c r="I15" i="24" s="1"/>
  <c r="K16" i="24"/>
  <c r="J25" i="24"/>
  <c r="G25" i="24" s="1"/>
  <c r="L20" i="24"/>
  <c r="H16" i="24" l="1"/>
  <c r="I16" i="24" s="1"/>
  <c r="I19" i="24"/>
  <c r="H23" i="24"/>
  <c r="I23" i="24" s="1"/>
  <c r="L7" i="24"/>
  <c r="L4" i="24"/>
  <c r="H20" i="24"/>
  <c r="I20" i="24" s="1"/>
  <c r="H24" i="24"/>
  <c r="I24" i="24" s="1"/>
  <c r="L6" i="24"/>
  <c r="H18" i="24"/>
  <c r="I18" i="24" s="1"/>
  <c r="L5" i="24"/>
  <c r="H21" i="24"/>
  <c r="I21" i="24" s="1"/>
  <c r="I25" i="24"/>
  <c r="H17" i="24"/>
  <c r="I17" i="24" s="1"/>
  <c r="L12" i="24"/>
  <c r="G22" i="24"/>
  <c r="J4" i="24"/>
  <c r="G4" i="24" s="1"/>
  <c r="K3" i="24"/>
  <c r="H14" i="24"/>
  <c r="K6" i="24"/>
  <c r="J5" i="24"/>
  <c r="G5" i="24" s="1"/>
  <c r="J7" i="24"/>
  <c r="G7" i="24" s="1"/>
  <c r="K8" i="24"/>
  <c r="K7" i="24"/>
  <c r="K4" i="24"/>
  <c r="H22" i="24"/>
  <c r="L3" i="24"/>
  <c r="K5" i="24"/>
  <c r="J6" i="24"/>
  <c r="G6" i="24" s="1"/>
  <c r="G14" i="24"/>
  <c r="J3" i="24"/>
  <c r="I22" i="24" l="1"/>
  <c r="H4" i="24"/>
  <c r="I4" i="24" s="1"/>
  <c r="H6" i="24"/>
  <c r="I6" i="24" s="1"/>
  <c r="H5" i="24"/>
  <c r="I5" i="24" s="1"/>
  <c r="H7" i="24"/>
  <c r="I7" i="24" s="1"/>
  <c r="L8" i="24"/>
  <c r="L9" i="24" s="1"/>
  <c r="K12" i="24"/>
  <c r="J12" i="24"/>
  <c r="J8" i="24"/>
  <c r="G8" i="24" s="1"/>
  <c r="G3" i="24"/>
  <c r="G12" i="24"/>
  <c r="I14" i="24"/>
  <c r="H3" i="24"/>
  <c r="H12" i="24" l="1"/>
  <c r="K9" i="24"/>
  <c r="J9" i="24"/>
  <c r="H8" i="24"/>
  <c r="I8" i="24" s="1"/>
  <c r="I12" i="24"/>
  <c r="I3" i="24"/>
  <c r="G9" i="24"/>
  <c r="I9" i="24" l="1"/>
  <c r="H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minsoo.kim</author>
  </authors>
  <commentList>
    <comment ref="V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Y: </t>
        </r>
        <r>
          <rPr>
            <b/>
            <sz val="8"/>
            <color indexed="81"/>
            <rFont val="돋움"/>
            <family val="3"/>
            <charset val="129"/>
          </rPr>
          <t>통제수행, N: 통제수행없음, N/A: 해당없음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<sst xmlns="http://schemas.openxmlformats.org/spreadsheetml/2006/main" count="4183" uniqueCount="1338">
  <si>
    <t>W-02</t>
  </si>
  <si>
    <t>W-03</t>
  </si>
  <si>
    <t>불필요한 계정 제거</t>
  </si>
  <si>
    <t>W-04</t>
  </si>
  <si>
    <t>계정 잠금 임계값 설정</t>
  </si>
  <si>
    <t>W-05</t>
  </si>
  <si>
    <t>W-06</t>
  </si>
  <si>
    <t>관리자 그룹에 최소한의 사용자 포함</t>
  </si>
  <si>
    <t>W-07</t>
  </si>
  <si>
    <t>W-08</t>
  </si>
  <si>
    <t>계정 잠금 기간 설정</t>
  </si>
  <si>
    <t>W-09</t>
  </si>
  <si>
    <t>W-10</t>
  </si>
  <si>
    <t>패스워드 최소 암호 길이</t>
  </si>
  <si>
    <t>W-11</t>
  </si>
  <si>
    <t>패스워드 최대 사용 기간</t>
  </si>
  <si>
    <t>W-12</t>
  </si>
  <si>
    <t>W-13</t>
  </si>
  <si>
    <t>마지막 사용자 이름 표시 안함</t>
  </si>
  <si>
    <t>W-14</t>
  </si>
  <si>
    <t>로컬 로그온 허용</t>
  </si>
  <si>
    <t>W-15</t>
  </si>
  <si>
    <t>익명 SID/이름 변환 허용</t>
  </si>
  <si>
    <t>W-16</t>
  </si>
  <si>
    <t>최근 암호 기억</t>
  </si>
  <si>
    <t>W-17</t>
  </si>
  <si>
    <t>W-18</t>
  </si>
  <si>
    <t>원격터미널 접속 가능한 사용자 그룹 제한</t>
  </si>
  <si>
    <t>W-19</t>
  </si>
  <si>
    <t>W-20</t>
  </si>
  <si>
    <t>W-21</t>
  </si>
  <si>
    <t>불필요한 서비스 제거</t>
  </si>
  <si>
    <t>W-22</t>
  </si>
  <si>
    <t>IIS 서비스 구동 점검</t>
  </si>
  <si>
    <t>W-23</t>
  </si>
  <si>
    <t>IIS 디렉토리 리스팅 제거</t>
  </si>
  <si>
    <t>W-24</t>
  </si>
  <si>
    <t>IIS CGI 실행 제한</t>
  </si>
  <si>
    <t>W-25</t>
  </si>
  <si>
    <t>W-26</t>
  </si>
  <si>
    <t>IIS 불필요한 파일 제거</t>
  </si>
  <si>
    <t>W-27</t>
  </si>
  <si>
    <t>W-28</t>
  </si>
  <si>
    <t>IIS 링크 사용금지</t>
  </si>
  <si>
    <t>W-29</t>
  </si>
  <si>
    <t>W-30</t>
  </si>
  <si>
    <t>W-31</t>
  </si>
  <si>
    <t>IIS 가상 디렉토리 삭제</t>
  </si>
  <si>
    <t>W-32</t>
  </si>
  <si>
    <t>IIS 데이터 파일 ACL 적용</t>
  </si>
  <si>
    <t>W-33</t>
  </si>
  <si>
    <t>W-34</t>
  </si>
  <si>
    <t>W-35</t>
  </si>
  <si>
    <t>IIS WebDAV 비활성화</t>
  </si>
  <si>
    <t>W-36</t>
  </si>
  <si>
    <t>NetBIOS 바인딩 서비스 구동 점검</t>
  </si>
  <si>
    <t>W-37</t>
  </si>
  <si>
    <t>FTP 서비스 구동 점검</t>
  </si>
  <si>
    <t>W-38</t>
  </si>
  <si>
    <t>W-39</t>
  </si>
  <si>
    <t>W-40</t>
  </si>
  <si>
    <t>W-41</t>
  </si>
  <si>
    <t>DNS Zone Transfer 설정</t>
  </si>
  <si>
    <t>W-42</t>
  </si>
  <si>
    <t>W-43</t>
  </si>
  <si>
    <t>W-44</t>
  </si>
  <si>
    <t>W-45</t>
  </si>
  <si>
    <t>W-46</t>
  </si>
  <si>
    <t>SNMP 서비스 구동 점검</t>
  </si>
  <si>
    <t>W-47</t>
  </si>
  <si>
    <t>W-48</t>
  </si>
  <si>
    <t>W-49</t>
  </si>
  <si>
    <t>DNS 서비스 구동 점검</t>
  </si>
  <si>
    <t>W-50</t>
  </si>
  <si>
    <t>W-51</t>
  </si>
  <si>
    <t>Telnet 보안 설정</t>
  </si>
  <si>
    <t>W-52</t>
  </si>
  <si>
    <t>불필요한 ODBC/OLE-DB 데이터 소스와 드라이브 제거</t>
  </si>
  <si>
    <t>W-53</t>
  </si>
  <si>
    <t>W-54</t>
  </si>
  <si>
    <t>W-56</t>
  </si>
  <si>
    <t>백신 프로그램 업데이트</t>
  </si>
  <si>
    <t>W-57</t>
  </si>
  <si>
    <t>정책에 따른 시스템 로깅 설정</t>
  </si>
  <si>
    <t>W-59</t>
  </si>
  <si>
    <t>W-60</t>
  </si>
  <si>
    <t>W-61</t>
  </si>
  <si>
    <t>이벤트 로그 관리 설정</t>
  </si>
  <si>
    <t>W-63</t>
  </si>
  <si>
    <t>W-65</t>
  </si>
  <si>
    <t>W-66</t>
  </si>
  <si>
    <t>로그온하지 않고 시스템 종료 허용</t>
  </si>
  <si>
    <t>W-67</t>
  </si>
  <si>
    <t>W-68</t>
  </si>
  <si>
    <t>W-69</t>
  </si>
  <si>
    <t>SAM 계정과 공유의 익명 열거 허용 안 함</t>
  </si>
  <si>
    <t>W-70</t>
  </si>
  <si>
    <t>Autologon 기능 제어</t>
  </si>
  <si>
    <t>W-71</t>
  </si>
  <si>
    <t>이동식 미디어 포맷 및 꺼내기 허용</t>
  </si>
  <si>
    <t>W-72</t>
  </si>
  <si>
    <t>W-73</t>
  </si>
  <si>
    <t>W-74</t>
  </si>
  <si>
    <t>W-75</t>
  </si>
  <si>
    <t>W-76</t>
  </si>
  <si>
    <t>경고 메시지 설정</t>
  </si>
  <si>
    <t>W-77</t>
  </si>
  <si>
    <t>W-78</t>
  </si>
  <si>
    <t>LAN Manager 인증 수준</t>
  </si>
  <si>
    <t>W-79</t>
  </si>
  <si>
    <t>보안 채널 데이터 디지털 암호화 또는 서명</t>
  </si>
  <si>
    <t>W-80</t>
  </si>
  <si>
    <t>파일 및 디렉토리 보호</t>
  </si>
  <si>
    <t>W-81</t>
  </si>
  <si>
    <t>컴퓨터 계정 암호 최대 사용 기간</t>
  </si>
  <si>
    <t>no</t>
    <phoneticPr fontId="2" type="noConversion"/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</si>
  <si>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</si>
  <si>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</si>
  <si>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</si>
  <si>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</si>
  <si>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</si>
  <si>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</si>
  <si>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</si>
  <si>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</si>
  <si>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</si>
  <si>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</si>
  <si>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</si>
  <si>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</si>
  <si>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</si>
  <si>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</si>
  <si>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</si>
  <si>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</si>
  <si>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</si>
  <si>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</si>
  <si>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</si>
  <si>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</si>
  <si>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</si>
  <si>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</si>
  <si>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</si>
  <si>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</si>
  <si>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</si>
  <si>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</si>
  <si>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</si>
  <si>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</si>
  <si>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</si>
  <si>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</si>
  <si>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</si>
  <si>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</si>
  <si>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U-34</t>
  </si>
  <si>
    <t>U-35</t>
  </si>
  <si>
    <t>U-36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</si>
  <si>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</si>
  <si>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</si>
  <si>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</si>
  <si>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</si>
  <si>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</si>
  <si>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</si>
  <si>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</si>
  <si>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</si>
  <si>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</si>
  <si>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</si>
  <si>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</si>
  <si>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</si>
  <si>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</si>
  <si>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</si>
  <si>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</si>
  <si>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</si>
  <si>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</si>
  <si>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</si>
  <si>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</si>
  <si>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</si>
  <si>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</si>
  <si>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</si>
  <si>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</si>
  <si>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</si>
  <si>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</si>
  <si>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</si>
  <si>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</si>
  <si>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</si>
  <si>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</si>
  <si>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</si>
  <si>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U-67</t>
  </si>
  <si>
    <t>U-68</t>
  </si>
  <si>
    <t>U-69</t>
  </si>
  <si>
    <t>U-70</t>
  </si>
  <si>
    <t>U-71</t>
  </si>
  <si>
    <t>U-72</t>
  </si>
  <si>
    <t>자산명</t>
    <phoneticPr fontId="2" type="noConversion"/>
  </si>
  <si>
    <t>Hostname</t>
    <phoneticPr fontId="2" type="noConversion"/>
  </si>
  <si>
    <t>C</t>
    <phoneticPr fontId="2" type="noConversion"/>
  </si>
  <si>
    <t>I</t>
    <phoneticPr fontId="2" type="noConversion"/>
  </si>
  <si>
    <t>A</t>
    <phoneticPr fontId="2" type="noConversion"/>
  </si>
  <si>
    <t>등급평가</t>
    <phoneticPr fontId="2" type="noConversion"/>
  </si>
  <si>
    <t>등급</t>
    <phoneticPr fontId="2" type="noConversion"/>
  </si>
  <si>
    <t>자산 구분</t>
    <phoneticPr fontId="2" type="noConversion"/>
  </si>
  <si>
    <t>위협 평가항목</t>
    <phoneticPr fontId="2" type="noConversion"/>
  </si>
  <si>
    <t>분류</t>
    <phoneticPr fontId="2" type="noConversion"/>
  </si>
  <si>
    <t>코드</t>
    <phoneticPr fontId="2" type="noConversion"/>
  </si>
  <si>
    <t>점검항목</t>
    <phoneticPr fontId="2" type="noConversion"/>
  </si>
  <si>
    <t>중요도</t>
    <phoneticPr fontId="2" type="noConversion"/>
  </si>
  <si>
    <t>코드</t>
    <phoneticPr fontId="2" type="noConversion"/>
  </si>
  <si>
    <t>내용</t>
    <phoneticPr fontId="2" type="noConversion"/>
  </si>
  <si>
    <t>T-Value</t>
    <phoneticPr fontId="8" type="noConversion"/>
  </si>
  <si>
    <t>상</t>
  </si>
  <si>
    <t>중</t>
  </si>
  <si>
    <t>하</t>
  </si>
  <si>
    <t>Apache 링크 사용 금지</t>
    <phoneticPr fontId="2" type="noConversion"/>
  </si>
  <si>
    <t>Apache 웹 서비스 영역의 분리</t>
    <phoneticPr fontId="2" type="noConversion"/>
  </si>
  <si>
    <t>로그의 정기적 검토 및 보고</t>
    <phoneticPr fontId="2" type="noConversion"/>
  </si>
  <si>
    <t>1. 계정관리</t>
    <phoneticPr fontId="2" type="noConversion"/>
  </si>
  <si>
    <t>W-01</t>
  </si>
  <si>
    <t>최신 서비스팩 적용</t>
  </si>
  <si>
    <t>로그의 정기적 검토 및 보고</t>
  </si>
  <si>
    <t>패스워드 설정</t>
  </si>
  <si>
    <t>N-02</t>
  </si>
  <si>
    <t>패스워드 복잡성 설정</t>
  </si>
  <si>
    <t>N-03</t>
  </si>
  <si>
    <t>암호화된 패스워드 사용</t>
  </si>
  <si>
    <t>2. 접근관리</t>
    <phoneticPr fontId="2" type="noConversion"/>
  </si>
  <si>
    <t>Session Timeout 설정</t>
  </si>
  <si>
    <t>N-17</t>
  </si>
  <si>
    <t>N-18</t>
  </si>
  <si>
    <t>SNMP ACL 설정</t>
  </si>
  <si>
    <t>N-19</t>
  </si>
  <si>
    <t>SNMP 커뮤니티 권한 설정</t>
  </si>
  <si>
    <t>N-20</t>
  </si>
  <si>
    <t>TFTP 서비스 차단</t>
  </si>
  <si>
    <t>N-21</t>
  </si>
  <si>
    <t>N-22</t>
  </si>
  <si>
    <t>DDoS 공격 방어 설정</t>
  </si>
  <si>
    <t>N-23</t>
  </si>
  <si>
    <t>사용하지 않는 인터페이스의 shutdown 설정</t>
  </si>
  <si>
    <t>D-01</t>
    <phoneticPr fontId="2" type="noConversion"/>
  </si>
  <si>
    <t>기본 계정의 패스워드, 정책 등을 변경하여 사용</t>
  </si>
  <si>
    <t>D-02</t>
  </si>
  <si>
    <t>D-03</t>
  </si>
  <si>
    <t>D-04</t>
  </si>
  <si>
    <t>데이터베이스 관리자 권한을 꼭 필요한 계정 및 그룹에 허용</t>
  </si>
  <si>
    <t>D-05</t>
  </si>
  <si>
    <t>D-06</t>
  </si>
  <si>
    <t>D-07</t>
  </si>
  <si>
    <t>D-08</t>
  </si>
  <si>
    <t>D-09</t>
  </si>
  <si>
    <t>오라클 데이터베이스의 경우 리스너 패스워드 설정</t>
  </si>
  <si>
    <t>D-10</t>
  </si>
  <si>
    <t>D-11</t>
  </si>
  <si>
    <t>D-12</t>
  </si>
  <si>
    <t>D-13</t>
  </si>
  <si>
    <t>D-14</t>
  </si>
  <si>
    <t>3. 옵션관리</t>
    <phoneticPr fontId="2" type="noConversion"/>
  </si>
  <si>
    <t>D-15</t>
  </si>
  <si>
    <t>D-16</t>
  </si>
  <si>
    <t>D-17</t>
  </si>
  <si>
    <t>D-18</t>
  </si>
  <si>
    <t>D-19</t>
  </si>
  <si>
    <t>D-20</t>
  </si>
  <si>
    <t>4. 패치관리</t>
    <phoneticPr fontId="2" type="noConversion"/>
  </si>
  <si>
    <t>D-21</t>
  </si>
  <si>
    <t>D-22</t>
  </si>
  <si>
    <t>D-23</t>
  </si>
  <si>
    <t>D-24</t>
  </si>
  <si>
    <t>S-10</t>
  </si>
  <si>
    <t>S-11</t>
  </si>
  <si>
    <t>S-12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</si>
  <si>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</si>
  <si>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</si>
  <si>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</si>
  <si>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</si>
  <si>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</si>
  <si>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</si>
  <si>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</si>
  <si>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</si>
  <si>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</si>
  <si>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</si>
  <si>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</si>
  <si>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</si>
  <si>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</si>
  <si>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O</t>
  </si>
  <si>
    <t>X</t>
  </si>
  <si>
    <t>N/A</t>
  </si>
  <si>
    <t>NO</t>
    <phoneticPr fontId="2" type="noConversion"/>
  </si>
  <si>
    <t>Hostname</t>
    <phoneticPr fontId="2" type="noConversion"/>
  </si>
  <si>
    <t>1.계정관리</t>
    <phoneticPr fontId="2" type="noConversion"/>
  </si>
  <si>
    <t>2.파일 및 디렉터리 관리</t>
  </si>
  <si>
    <t>3.서비스관리</t>
    <phoneticPr fontId="2" type="noConversion"/>
  </si>
  <si>
    <t>4.패치관리</t>
    <phoneticPr fontId="2" type="noConversion"/>
  </si>
  <si>
    <t>5.로그 관리</t>
  </si>
  <si>
    <t>진단일</t>
    <phoneticPr fontId="2" type="noConversion"/>
  </si>
  <si>
    <t>보안지수</t>
    <phoneticPr fontId="2" type="noConversion"/>
  </si>
  <si>
    <t>U-01</t>
    <phoneticPr fontId="2" type="noConversion"/>
  </si>
  <si>
    <t>U-73</t>
  </si>
  <si>
    <t>2. 위협평가</t>
    <phoneticPr fontId="2" type="noConversion"/>
  </si>
  <si>
    <t>1. 자산평가</t>
    <phoneticPr fontId="2" type="noConversion"/>
  </si>
  <si>
    <t>X</t>
    <phoneticPr fontId="2" type="noConversion"/>
  </si>
  <si>
    <t>NO</t>
    <phoneticPr fontId="2" type="noConversion"/>
  </si>
  <si>
    <t>Hostname</t>
    <phoneticPr fontId="2" type="noConversion"/>
  </si>
  <si>
    <t>1. 계정관리</t>
    <phoneticPr fontId="2" type="noConversion"/>
  </si>
  <si>
    <t>2. 서비스관리</t>
    <phoneticPr fontId="2" type="noConversion"/>
  </si>
  <si>
    <t>3. 패치관리</t>
    <phoneticPr fontId="2" type="noConversion"/>
  </si>
  <si>
    <t>4. 로그관리</t>
    <phoneticPr fontId="2" type="noConversion"/>
  </si>
  <si>
    <t>5. 보안관리</t>
    <phoneticPr fontId="2" type="noConversion"/>
  </si>
  <si>
    <t>W-55</t>
    <phoneticPr fontId="2" type="noConversion"/>
  </si>
  <si>
    <t>W-56</t>
    <phoneticPr fontId="2" type="noConversion"/>
  </si>
  <si>
    <t>W-58</t>
    <phoneticPr fontId="2" type="noConversion"/>
  </si>
  <si>
    <t>W-62</t>
    <phoneticPr fontId="2" type="noConversion"/>
  </si>
  <si>
    <t>W-64</t>
    <phoneticPr fontId="2" type="noConversion"/>
  </si>
  <si>
    <t>위협등급</t>
    <phoneticPr fontId="8" type="noConversion"/>
  </si>
  <si>
    <t>위협 평가</t>
    <phoneticPr fontId="2" type="noConversion"/>
  </si>
  <si>
    <t>자산 평가</t>
    <phoneticPr fontId="2" type="noConversion"/>
  </si>
  <si>
    <t>위험도 도출</t>
    <phoneticPr fontId="2" type="noConversion"/>
  </si>
  <si>
    <t>자산 목록</t>
    <phoneticPr fontId="2" type="noConversion"/>
  </si>
  <si>
    <t>5.로그관리</t>
    <phoneticPr fontId="2" type="noConversion"/>
  </si>
  <si>
    <t>DBMS 진단결과</t>
    <phoneticPr fontId="2" type="noConversion"/>
  </si>
  <si>
    <t>계정관리</t>
    <phoneticPr fontId="2" type="noConversion"/>
  </si>
  <si>
    <t>패치
관리</t>
    <phoneticPr fontId="2" type="noConversion"/>
  </si>
  <si>
    <t>N-01</t>
    <phoneticPr fontId="2" type="noConversion"/>
  </si>
  <si>
    <t>네트워크 진단결과</t>
    <phoneticPr fontId="2" type="noConversion"/>
  </si>
  <si>
    <t>S-13</t>
  </si>
  <si>
    <t>상</t>
    <phoneticPr fontId="2" type="noConversion"/>
  </si>
  <si>
    <t>중</t>
    <phoneticPr fontId="2" type="noConversion"/>
  </si>
  <si>
    <t>하</t>
    <phoneticPr fontId="2" type="noConversion"/>
  </si>
  <si>
    <t>SVR-WIN-</t>
    <phoneticPr fontId="2" type="noConversion"/>
  </si>
  <si>
    <t>DoA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</si>
  <si>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</si>
  <si>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</si>
  <si>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</si>
  <si>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용도</t>
    <phoneticPr fontId="2" type="noConversion"/>
  </si>
  <si>
    <t>총 위험</t>
    <phoneticPr fontId="2" type="noConversion"/>
  </si>
  <si>
    <t>구분</t>
    <phoneticPr fontId="2" type="noConversion"/>
  </si>
  <si>
    <t>자산코드</t>
    <phoneticPr fontId="2" type="noConversion"/>
  </si>
  <si>
    <t>No.</t>
    <phoneticPr fontId="2" type="noConversion"/>
  </si>
  <si>
    <t>관리대상 위험(상)</t>
    <phoneticPr fontId="2" type="noConversion"/>
  </si>
  <si>
    <t>총계</t>
    <phoneticPr fontId="2" type="noConversion"/>
  </si>
  <si>
    <t>버퍼 오버플로우</t>
  </si>
  <si>
    <t>포맷스트링</t>
  </si>
  <si>
    <t>LDAP 인젝션</t>
  </si>
  <si>
    <t>운영체제 명령 실행</t>
  </si>
  <si>
    <t>SQL 인젝션</t>
  </si>
  <si>
    <t>SSI 인젝션</t>
  </si>
  <si>
    <t>디렉터리 인덱싱</t>
  </si>
  <si>
    <t>정보 누출</t>
  </si>
  <si>
    <t>악성 콘텐츠</t>
  </si>
  <si>
    <t>크로스사이트 스크립팅</t>
  </si>
  <si>
    <t>약한 문자열 강도</t>
  </si>
  <si>
    <t>불충분한 인증</t>
  </si>
  <si>
    <t>크로스사이트 리퀘스트 변조(CSRF)</t>
  </si>
  <si>
    <t>세션 예측</t>
  </si>
  <si>
    <t>불충분한 인가</t>
  </si>
  <si>
    <t>불충분한 세션 만료</t>
  </si>
  <si>
    <t>세션 고정</t>
  </si>
  <si>
    <t>자동화 공격</t>
  </si>
  <si>
    <t>프로세스 검증 누락</t>
  </si>
  <si>
    <t>파일 업로드</t>
  </si>
  <si>
    <t>파일 다운로드</t>
  </si>
  <si>
    <t>관리자 페이지 노출</t>
  </si>
  <si>
    <t>경로 추적</t>
  </si>
  <si>
    <t>위치 공개</t>
  </si>
  <si>
    <t>데이터 평문 전송</t>
  </si>
  <si>
    <t>쿠키 변조</t>
  </si>
  <si>
    <t>WA-01</t>
    <phoneticPr fontId="2" type="noConversion"/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</si>
  <si>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</si>
  <si>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</si>
  <si>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</si>
  <si>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</si>
  <si>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</si>
  <si>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</si>
  <si>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</si>
  <si>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</si>
  <si>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</si>
  <si>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WA-11</t>
  </si>
  <si>
    <t>WA-12</t>
  </si>
  <si>
    <t>WA-13</t>
  </si>
  <si>
    <t>WA-14</t>
  </si>
  <si>
    <t>WA-15</t>
  </si>
  <si>
    <t>WA-16</t>
  </si>
  <si>
    <t>WA-17</t>
  </si>
  <si>
    <t>WA-18</t>
  </si>
  <si>
    <t>WA-19</t>
  </si>
  <si>
    <t>WA-20</t>
  </si>
  <si>
    <t>WA-21</t>
  </si>
  <si>
    <t>WA-22</t>
  </si>
  <si>
    <t>WA-23</t>
  </si>
  <si>
    <t>WA-24</t>
  </si>
  <si>
    <t>WA-25</t>
  </si>
  <si>
    <t>WA-26</t>
  </si>
  <si>
    <t>WA-27</t>
  </si>
  <si>
    <t>WA-28</t>
  </si>
  <si>
    <t>A-10</t>
  </si>
  <si>
    <t>A-11</t>
  </si>
  <si>
    <t>A-12</t>
  </si>
  <si>
    <t>자산코드</t>
  </si>
  <si>
    <t>전체번호</t>
    <phoneticPr fontId="2" type="noConversion"/>
  </si>
  <si>
    <t>root 계정 원격 접속 제한</t>
    <phoneticPr fontId="2" type="noConversion"/>
  </si>
  <si>
    <t>패스워드 복잡성 설정</t>
    <phoneticPr fontId="2" type="noConversion"/>
  </si>
  <si>
    <t>계정 잠금 임계값 설정</t>
    <phoneticPr fontId="2" type="noConversion"/>
  </si>
  <si>
    <t>패스워드 파일 보호</t>
  </si>
  <si>
    <t>root 이외의 UID가 '0' 금지</t>
    <phoneticPr fontId="2" type="noConversion"/>
  </si>
  <si>
    <t>root 계정 su 제한</t>
    <phoneticPr fontId="2" type="noConversion"/>
  </si>
  <si>
    <t>패스워드 최소 길이 설정</t>
    <phoneticPr fontId="2" type="noConversion"/>
  </si>
  <si>
    <t>패스워드 최대 사용기간 설정</t>
    <phoneticPr fontId="2" type="noConversion"/>
  </si>
  <si>
    <t>패스워드 최소 사용기간 설정</t>
    <phoneticPr fontId="2" type="noConversion"/>
  </si>
  <si>
    <t>관리자 그룹에 최소한의 계정 포함</t>
  </si>
  <si>
    <t>계정이 존재하지 않는 GID 금지</t>
  </si>
  <si>
    <t>동일한 UID 금지</t>
  </si>
  <si>
    <t>사용자 shell 점검</t>
    <phoneticPr fontId="2" type="noConversion"/>
  </si>
  <si>
    <t>Session Timeout 설정</t>
    <phoneticPr fontId="2" type="noConversion"/>
  </si>
  <si>
    <t>root 홈, 패스 디렉토리 권한 및 패스 설정</t>
    <phoneticPr fontId="2" type="noConversion"/>
  </si>
  <si>
    <t>파일 및 디렉토리 소유자 설정</t>
    <phoneticPr fontId="16" type="noConversion"/>
  </si>
  <si>
    <t>/etc/passwd 파일 소유자 및 권한 설정</t>
  </si>
  <si>
    <t>/etc/shadow 파일 소유자 및 권한 설정</t>
  </si>
  <si>
    <t>/etc/hosts 파일 소유자 및 권한 설정</t>
  </si>
  <si>
    <t>/etc/syslog.conf 파일 소유자 및 권한 설정</t>
    <phoneticPr fontId="2" type="noConversion"/>
  </si>
  <si>
    <t>/etc/services 파일 소유자 및 권한 설정</t>
  </si>
  <si>
    <t>SUID, SGID, Sticky bit 설정 파일 점검</t>
    <phoneticPr fontId="2" type="noConversion"/>
  </si>
  <si>
    <t>사용자, 시스템 시작파일 및 환경파일 소유자 및 권한 설정</t>
    <phoneticPr fontId="2" type="noConversion"/>
  </si>
  <si>
    <t>world writable 파일 점검</t>
  </si>
  <si>
    <t>/dev에 존재하지 않는 device 파일 점검</t>
  </si>
  <si>
    <t>$HOME/.rhosts, hosts.equiv 사용 금지</t>
    <phoneticPr fontId="2" type="noConversion"/>
  </si>
  <si>
    <t>접속 IP 및 포트 제한</t>
    <phoneticPr fontId="2" type="noConversion"/>
  </si>
  <si>
    <t>hosts.lpd 파일 소유자 및 권한 설정</t>
    <phoneticPr fontId="2" type="noConversion"/>
  </si>
  <si>
    <t>NIS 서비스 비활성화</t>
  </si>
  <si>
    <t>UMASK 설정 관리</t>
  </si>
  <si>
    <t>홈 디렉토리 소유자 및 권한 설정</t>
    <phoneticPr fontId="2" type="noConversion"/>
  </si>
  <si>
    <t>홈 디렉토리로 지정한 디렉토리의 존재 및 관리</t>
    <phoneticPr fontId="2" type="noConversion"/>
  </si>
  <si>
    <t>숨겨진 파일 및 디렉토리 검색 및 제거(dot file)</t>
  </si>
  <si>
    <t>finger 서비스 비활성화</t>
  </si>
  <si>
    <t>Anonymous ftp 비활성화</t>
    <phoneticPr fontId="2" type="noConversion"/>
  </si>
  <si>
    <t>r 계열 서비스 비활성화</t>
    <phoneticPr fontId="2" type="noConversion"/>
  </si>
  <si>
    <t>cron 파일 소유자 및 권한 설정</t>
    <phoneticPr fontId="2" type="noConversion"/>
  </si>
  <si>
    <t>NFS 서비스 비활성화</t>
    <phoneticPr fontId="2" type="noConversion"/>
  </si>
  <si>
    <t>NFS 접근 통제</t>
  </si>
  <si>
    <t>automountd 제거</t>
  </si>
  <si>
    <t>NIS, NIS+ 점검</t>
  </si>
  <si>
    <t>tftp, talk 서비스 비활성화</t>
    <phoneticPr fontId="2" type="noConversion"/>
  </si>
  <si>
    <t>sendmail 버전 점검</t>
    <phoneticPr fontId="2" type="noConversion"/>
  </si>
  <si>
    <t>스팸 메일 릴레이 제한</t>
  </si>
  <si>
    <t>일반 사용자의 sendmail 실행 방지</t>
    <phoneticPr fontId="2" type="noConversion"/>
  </si>
  <si>
    <t>DNS 보안 패치</t>
  </si>
  <si>
    <t>Apache 디렉토리 리스팅 제거</t>
    <phoneticPr fontId="2" type="noConversion"/>
  </si>
  <si>
    <t>Apache 웹 프로세스 권한 제한</t>
    <phoneticPr fontId="2" type="noConversion"/>
  </si>
  <si>
    <t>Apache 상위 디렉토리 접근 금지</t>
    <phoneticPr fontId="2" type="noConversion"/>
  </si>
  <si>
    <t>Apache 불필요한 파일 제거</t>
  </si>
  <si>
    <t>Apache 파일 업로드 및 다운로드 제한</t>
    <phoneticPr fontId="2" type="noConversion"/>
  </si>
  <si>
    <t>ssh 원격 접속 허용</t>
  </si>
  <si>
    <t>ftp 계정 shell 제한</t>
    <phoneticPr fontId="2" type="noConversion"/>
  </si>
  <si>
    <t>ftpusers 파일 소유자 및 권한 설정</t>
  </si>
  <si>
    <t>ftpusers 파일 설정</t>
    <phoneticPr fontId="2" type="noConversion"/>
  </si>
  <si>
    <t>at 파일 소유자 및 권한 설정</t>
  </si>
  <si>
    <t>SNMP 서비스 커뮤니티 스트링의 복잡성 설정</t>
    <phoneticPr fontId="2" type="noConversion"/>
  </si>
  <si>
    <t>로그온 시 경고 메시지 제공</t>
    <phoneticPr fontId="2" type="noConversion"/>
  </si>
  <si>
    <t>NFS 설정 파일 접근 권한</t>
  </si>
  <si>
    <t>Apache 웹 서비스 정보 숨김</t>
    <phoneticPr fontId="2" type="noConversion"/>
  </si>
  <si>
    <t>최신 보안 패치 및 벤더 권고사항 적용</t>
    <phoneticPr fontId="2" type="noConversion"/>
  </si>
  <si>
    <t>최신 보안 패치 및 벤더 권고사항 적용</t>
  </si>
  <si>
    <t>GUEST 계정 상태</t>
  </si>
  <si>
    <t>해독 가능한 암호화를 사용하여 암호 저장</t>
    <phoneticPr fontId="16" type="noConversion"/>
  </si>
  <si>
    <t>Everyone 사용 권한을 익명 사용자에게 적용</t>
    <phoneticPr fontId="16" type="noConversion"/>
  </si>
  <si>
    <t>패스워드 최소 사용 기간</t>
  </si>
  <si>
    <t>콘솔 로그온 시 로컬 계정에서 빈 암호 사용 제한</t>
    <phoneticPr fontId="16" type="noConversion"/>
  </si>
  <si>
    <t>공유 권한 및 사용자 그룹 설정</t>
    <phoneticPr fontId="16" type="noConversion"/>
  </si>
  <si>
    <t>하드디스크 기본 공유 제거</t>
    <phoneticPr fontId="16" type="noConversion"/>
  </si>
  <si>
    <t>IIS 상위 디렉토리 접근 금지</t>
    <phoneticPr fontId="16" type="noConversion"/>
  </si>
  <si>
    <t>IIS 웹 프로세스 권한 제한</t>
    <phoneticPr fontId="16" type="noConversion"/>
  </si>
  <si>
    <t>IIS 파일 업로드 및 다운로드 제한</t>
    <phoneticPr fontId="16" type="noConversion"/>
  </si>
  <si>
    <t>IIS 미사용 스크립트 매핑 제거</t>
    <phoneticPr fontId="16" type="noConversion"/>
  </si>
  <si>
    <t>FTP 디렉토리 접근 권한 설정</t>
  </si>
  <si>
    <t>Anonymous FTP 금지</t>
  </si>
  <si>
    <t>FTP 접근제어 설정</t>
  </si>
  <si>
    <t>RDS(Remote Data Services) 제거</t>
  </si>
  <si>
    <t>터미널 서비스 암호화 수준 설정</t>
    <phoneticPr fontId="16" type="noConversion"/>
  </si>
  <si>
    <t>IIS 웹 서비스 정보 숨김</t>
  </si>
  <si>
    <t>SNMP 서비스 커뮤니티 스트링의 복잡성 설정</t>
    <phoneticPr fontId="16" type="noConversion"/>
  </si>
  <si>
    <t>SNMP Access Control 설정</t>
    <phoneticPr fontId="16" type="noConversion"/>
  </si>
  <si>
    <t>HTTP/FTP/SMTP 배너 차단</t>
    <phoneticPr fontId="16" type="noConversion"/>
  </si>
  <si>
    <t>불필요한 ODBC/OLE-DB 데이터 소스와 드라이브 제거</t>
    <phoneticPr fontId="16" type="noConversion"/>
  </si>
  <si>
    <t>원격터미널 접속 타임아웃 설정</t>
    <phoneticPr fontId="16" type="noConversion"/>
  </si>
  <si>
    <t>예약된 작업에 의심스러운 명령이 등록되어 있는지 점검</t>
    <phoneticPr fontId="16" type="noConversion"/>
  </si>
  <si>
    <t>백신 프로그램 설치</t>
  </si>
  <si>
    <t>화면보호기 설정</t>
  </si>
  <si>
    <t>디스크 볼륨 암호화 설정</t>
  </si>
  <si>
    <t>사용자 별 홈 디렉토리 권한 설정</t>
  </si>
  <si>
    <t>관리자 콘솔 관리</t>
  </si>
  <si>
    <t>관리자 계정명 변경</t>
  </si>
  <si>
    <t>관리자 패스워드 관리</t>
  </si>
  <si>
    <t>패스워드 파일 관리</t>
  </si>
  <si>
    <t>데몬 관리</t>
  </si>
  <si>
    <t>디렉터리 쓰기 권한 관리</t>
  </si>
  <si>
    <t>소스/설정파일 권한 관리</t>
  </si>
  <si>
    <t>디렉터리 검색 기능 제거</t>
  </si>
  <si>
    <t>로깅 디렉터리/파일 권한 관리</t>
  </si>
  <si>
    <t>에러 페이지 관리</t>
  </si>
  <si>
    <t>HTTP Method 제한</t>
  </si>
  <si>
    <t>프로세스 관리기능 삭제</t>
  </si>
  <si>
    <t>최신 패치 적용</t>
  </si>
  <si>
    <t>데몬관리</t>
  </si>
  <si>
    <t>관리서버 디렉토리 권한 설정</t>
  </si>
  <si>
    <t>설정파일 권한 설정</t>
  </si>
  <si>
    <t>디렉토리 검색 기능 제거</t>
  </si>
  <si>
    <t>로그 디렉토리/파일 권한 설정</t>
  </si>
  <si>
    <t>로그 포맷 설정</t>
  </si>
  <si>
    <t>헤더 정보 노출 방지</t>
  </si>
  <si>
    <t>FollowSymLinks 옵션 비활성화</t>
  </si>
  <si>
    <t>MultiViews 옵션 비활성화</t>
  </si>
  <si>
    <t>불필요한 Manual 디렉토리 삭제</t>
  </si>
  <si>
    <t>보안 패치 적용</t>
  </si>
  <si>
    <t>VTY 접속 시 안전한 프로토콜 사용</t>
  </si>
  <si>
    <t>불필요한 보조 입출력 포트 사용 금지</t>
  </si>
  <si>
    <t>로그온 시 경고 메시지 설정</t>
  </si>
  <si>
    <t>원격 로그서버 사용</t>
  </si>
  <si>
    <t>로깅 버퍼 크기 설정</t>
  </si>
  <si>
    <t>정책에 따른 로깅 설정</t>
  </si>
  <si>
    <t>NTP 서버 연동</t>
  </si>
  <si>
    <t>timestamp 로그 설정</t>
  </si>
  <si>
    <t>SNMP Community String 복잡성 설정</t>
  </si>
  <si>
    <t>Spoofing 방지 필터링 적용</t>
    <phoneticPr fontId="2" type="noConversion"/>
  </si>
  <si>
    <t>TCP keepalive 서비스 설정</t>
    <phoneticPr fontId="2" type="noConversion"/>
  </si>
  <si>
    <t>Finger 서비스 차단</t>
  </si>
  <si>
    <t>웹 서비스 차단</t>
    <phoneticPr fontId="2" type="noConversion"/>
  </si>
  <si>
    <t>TCP/UDP small 서비스 차단</t>
  </si>
  <si>
    <t>Bootp 서비스 차단</t>
    <phoneticPr fontId="2" type="noConversion"/>
  </si>
  <si>
    <t>CDP 서비스 차단</t>
  </si>
  <si>
    <t>Directed-broadcast 차단</t>
    <phoneticPr fontId="2" type="noConversion"/>
  </si>
  <si>
    <t>Source 라우팅 차단</t>
    <phoneticPr fontId="2" type="noConversion"/>
  </si>
  <si>
    <t>ICMP unreachable, Redirect 차단</t>
    <phoneticPr fontId="2" type="noConversion"/>
  </si>
  <si>
    <t>identd 서비스 차단</t>
  </si>
  <si>
    <t>Domain lookup 차단</t>
  </si>
  <si>
    <t>pad 차단</t>
    <phoneticPr fontId="2" type="noConversion"/>
  </si>
  <si>
    <t>mask-rely 차단</t>
    <phoneticPr fontId="2" type="noConversion"/>
  </si>
  <si>
    <t>스위치 허브 보안 강화</t>
  </si>
  <si>
    <t>정책 관리</t>
  </si>
  <si>
    <t>NAT 설정</t>
  </si>
  <si>
    <t>DMZ 설정</t>
  </si>
  <si>
    <t>최소한의 서비스만 제공</t>
  </si>
  <si>
    <t>이상징후 탐지 경고 기능 설정</t>
  </si>
  <si>
    <t>장비 사용량 검토</t>
  </si>
  <si>
    <t>SNMP community string 복잡성 설정</t>
  </si>
  <si>
    <t>부가 기능 설정</t>
  </si>
  <si>
    <t>유해 트래픽 차단 정책 설정</t>
  </si>
  <si>
    <t>데이터베이스의 주요 파일 보호 등을 위해 DB 계정의 umask를 022 이상으로 설정</t>
  </si>
  <si>
    <t>데이터베이스에 대해 최신 보안패치와 벤더 권고사항을 모두 적용</t>
  </si>
  <si>
    <t>접근
제어</t>
    <phoneticPr fontId="16" type="noConversion"/>
  </si>
  <si>
    <t>서비스 
관리</t>
    <phoneticPr fontId="8" type="noConversion"/>
  </si>
  <si>
    <t>패치
관리</t>
    <phoneticPr fontId="16" type="noConversion"/>
  </si>
  <si>
    <t>로그
관리</t>
    <phoneticPr fontId="16" type="noConversion"/>
  </si>
  <si>
    <t>계정
관리</t>
    <phoneticPr fontId="8" type="noConversion"/>
  </si>
  <si>
    <t>계정
관리</t>
  </si>
  <si>
    <t>Administrator 계정 이름 바꾸기</t>
    <phoneticPr fontId="2" type="noConversion"/>
  </si>
  <si>
    <t/>
  </si>
  <si>
    <t>W-2</t>
  </si>
  <si>
    <t>W-3</t>
  </si>
  <si>
    <t>W-4</t>
  </si>
  <si>
    <t>W-5</t>
  </si>
  <si>
    <t>W-6</t>
  </si>
  <si>
    <t>W-7</t>
  </si>
  <si>
    <t>W-8</t>
  </si>
  <si>
    <t>W-9</t>
  </si>
  <si>
    <t>서비스
관리</t>
    <phoneticPr fontId="16" type="noConversion"/>
  </si>
  <si>
    <t>원격으로 엑세스할 수 있는 레지스트리 경로</t>
    <phoneticPr fontId="16" type="noConversion"/>
  </si>
  <si>
    <t>원격에서 이벤트 로그 접근 파일 차단</t>
    <phoneticPr fontId="16" type="noConversion"/>
  </si>
  <si>
    <t>W-62</t>
  </si>
  <si>
    <t>SAM 파일 접근 통제 설정</t>
    <phoneticPr fontId="16" type="noConversion"/>
  </si>
  <si>
    <t>W-64</t>
  </si>
  <si>
    <t>원격 시스템에서 강제로 시스템 종료</t>
    <phoneticPr fontId="16" type="noConversion"/>
  </si>
  <si>
    <t>보안 감사를 로그할 수 없는 경우 즉시 시스템 종료</t>
    <phoneticPr fontId="16" type="noConversion"/>
  </si>
  <si>
    <t>DoS 공격 방어 레지스트리 설정</t>
    <phoneticPr fontId="16" type="noConversion"/>
  </si>
  <si>
    <t>사용자가 프린터 드라이버를 설치할 수 없게 함</t>
    <phoneticPr fontId="16" type="noConversion"/>
  </si>
  <si>
    <t>세션 연결을 중단하기 전에 필요한 유휴시간</t>
    <phoneticPr fontId="16" type="noConversion"/>
  </si>
  <si>
    <t>시작 프로그램 목록 분석</t>
    <phoneticPr fontId="16" type="noConversion"/>
  </si>
  <si>
    <t>계정
관리</t>
    <phoneticPr fontId="16" type="noConversion"/>
  </si>
  <si>
    <t>N-2</t>
  </si>
  <si>
    <t>N-3</t>
  </si>
  <si>
    <t>N-4</t>
  </si>
  <si>
    <t>사용자/명령어 별 권한 수준 설정</t>
    <phoneticPr fontId="2" type="noConversion"/>
  </si>
  <si>
    <t>접근
관리</t>
    <phoneticPr fontId="8" type="noConversion"/>
  </si>
  <si>
    <t>N-5</t>
  </si>
  <si>
    <t>VTY 접근(ACL) 설정</t>
    <phoneticPr fontId="2" type="noConversion"/>
  </si>
  <si>
    <t>N-6</t>
  </si>
  <si>
    <t>N-7</t>
  </si>
  <si>
    <t>N-8</t>
  </si>
  <si>
    <t>N-9</t>
  </si>
  <si>
    <t>N-10</t>
  </si>
  <si>
    <t>N-12</t>
  </si>
  <si>
    <t>N-13</t>
  </si>
  <si>
    <t>N-14</t>
  </si>
  <si>
    <t>N-15</t>
  </si>
  <si>
    <t>기능
관리</t>
    <phoneticPr fontId="8" type="noConversion"/>
  </si>
  <si>
    <t>N-24</t>
  </si>
  <si>
    <t>N-25</t>
  </si>
  <si>
    <t>N-26</t>
  </si>
  <si>
    <t>N-27</t>
  </si>
  <si>
    <t>N-28</t>
  </si>
  <si>
    <t>N-29</t>
  </si>
  <si>
    <t>N-30</t>
  </si>
  <si>
    <t>N-31</t>
  </si>
  <si>
    <t>N-32</t>
  </si>
  <si>
    <t>N-33</t>
  </si>
  <si>
    <t>N-34</t>
  </si>
  <si>
    <t>N-35</t>
  </si>
  <si>
    <t>N-36</t>
  </si>
  <si>
    <t>N-37</t>
  </si>
  <si>
    <t>네트워크</t>
    <phoneticPr fontId="2" type="noConversion"/>
  </si>
  <si>
    <t>데이터베이스</t>
    <phoneticPr fontId="2" type="noConversion"/>
  </si>
  <si>
    <t>D-3</t>
  </si>
  <si>
    <t>D-4</t>
  </si>
  <si>
    <t>D-5</t>
  </si>
  <si>
    <t>D-8</t>
  </si>
  <si>
    <t>D-9</t>
  </si>
  <si>
    <t>계정
관리</t>
    <phoneticPr fontId="8" type="noConversion"/>
  </si>
  <si>
    <t>D-1</t>
    <phoneticPr fontId="2" type="noConversion"/>
  </si>
  <si>
    <t>옵션
관리</t>
    <phoneticPr fontId="16" type="noConversion"/>
  </si>
  <si>
    <t>로그
관리</t>
    <phoneticPr fontId="2" type="noConversion"/>
  </si>
  <si>
    <t>보안장비 Default 계정 변경</t>
  </si>
  <si>
    <t>S-2</t>
  </si>
  <si>
    <t>보안장비 Default 패스워드 변경</t>
  </si>
  <si>
    <t>S-3</t>
  </si>
  <si>
    <t>보안장비 계정별 권한 설정</t>
  </si>
  <si>
    <t>S-4</t>
  </si>
  <si>
    <t>보안 장비 계정 관리</t>
  </si>
  <si>
    <t>S-5</t>
  </si>
  <si>
    <t>로그인 실패횟수 제한</t>
  </si>
  <si>
    <t>S-6</t>
  </si>
  <si>
    <t>보안장비 원격 관리 접근 통제</t>
  </si>
  <si>
    <t>S-7</t>
  </si>
  <si>
    <t>보안 장비 보안 접속</t>
  </si>
  <si>
    <t>S-8</t>
  </si>
  <si>
    <t>S-9</t>
  </si>
  <si>
    <t>벤더에서 제공하는 최신 업데이트 적용</t>
  </si>
  <si>
    <t>보안장비 로그 설정</t>
  </si>
  <si>
    <t>보안장비 로그 정기적 검토</t>
  </si>
  <si>
    <t>보안장비 정책 백업 설정</t>
  </si>
  <si>
    <t>원격 로그 서버 사용</t>
  </si>
  <si>
    <t>로그 서버 설정 관리</t>
  </si>
  <si>
    <t>기능
관리</t>
    <phoneticPr fontId="16" type="noConversion"/>
  </si>
  <si>
    <t>보안장비</t>
    <phoneticPr fontId="2" type="noConversion"/>
  </si>
  <si>
    <t>설정</t>
    <phoneticPr fontId="2" type="noConversion"/>
  </si>
  <si>
    <t>A-1</t>
    <phoneticPr fontId="2" type="noConversion"/>
  </si>
  <si>
    <t>A-4</t>
  </si>
  <si>
    <t>A-5</t>
  </si>
  <si>
    <t>A-6</t>
  </si>
  <si>
    <t>A-7</t>
  </si>
  <si>
    <t>A-8</t>
  </si>
  <si>
    <t>A-9</t>
  </si>
  <si>
    <t>보안
패치</t>
    <phoneticPr fontId="2" type="noConversion"/>
  </si>
  <si>
    <t>접근
제어</t>
    <phoneticPr fontId="2" type="noConversion"/>
  </si>
  <si>
    <t>WA-1</t>
    <phoneticPr fontId="2" type="noConversion"/>
  </si>
  <si>
    <t>WA-3</t>
  </si>
  <si>
    <t>WA-4</t>
  </si>
  <si>
    <t>WA-5</t>
  </si>
  <si>
    <t>WA-6</t>
  </si>
  <si>
    <t>WA-7</t>
  </si>
  <si>
    <t>WA-8</t>
  </si>
  <si>
    <t>WA-9</t>
  </si>
  <si>
    <t>code</t>
    <phoneticPr fontId="2" type="noConversion"/>
  </si>
  <si>
    <t>Code</t>
    <phoneticPr fontId="2" type="noConversion"/>
  </si>
  <si>
    <t>Code</t>
    <phoneticPr fontId="2" type="noConversion"/>
  </si>
  <si>
    <t>N-38</t>
  </si>
  <si>
    <t>N-04</t>
  </si>
  <si>
    <t>N-05</t>
  </si>
  <si>
    <t>N-06</t>
  </si>
  <si>
    <t>N-07</t>
  </si>
  <si>
    <t>N-08</t>
  </si>
  <si>
    <t>N-09</t>
  </si>
  <si>
    <t>N-11</t>
  </si>
  <si>
    <t>N-16</t>
  </si>
  <si>
    <t>접근관리</t>
    <phoneticPr fontId="2" type="noConversion"/>
  </si>
  <si>
    <t>패치관리</t>
    <phoneticPr fontId="2" type="noConversion"/>
  </si>
  <si>
    <t>로그관리</t>
    <phoneticPr fontId="2" type="noConversion"/>
  </si>
  <si>
    <t>기능관리</t>
    <phoneticPr fontId="2" type="noConversion"/>
  </si>
  <si>
    <t>서버(Linux) 진단결과</t>
    <phoneticPr fontId="2" type="noConversion"/>
  </si>
  <si>
    <t>서버(Windows) 진단결과</t>
    <phoneticPr fontId="2" type="noConversion"/>
  </si>
  <si>
    <t>어플리케이션(웹) 진단결과</t>
    <phoneticPr fontId="2" type="noConversion"/>
  </si>
  <si>
    <t>MA-10</t>
  </si>
  <si>
    <t>MA-11</t>
  </si>
  <si>
    <t>MA-12</t>
  </si>
  <si>
    <t>MA-13</t>
  </si>
  <si>
    <t>MA-14</t>
  </si>
  <si>
    <t>MA-15</t>
  </si>
  <si>
    <t>W-55</t>
  </si>
  <si>
    <t>W-58</t>
  </si>
  <si>
    <t>U-1</t>
    <phoneticPr fontId="2" type="noConversion"/>
  </si>
  <si>
    <t>U-2</t>
  </si>
  <si>
    <t>U-3</t>
  </si>
  <si>
    <t>U-4</t>
  </si>
  <si>
    <t>U-5</t>
  </si>
  <si>
    <t>U-6</t>
  </si>
  <si>
    <t>U-7</t>
  </si>
  <si>
    <t>U-8</t>
  </si>
  <si>
    <t>U-9</t>
  </si>
  <si>
    <t>W-1</t>
    <phoneticPr fontId="2" type="noConversion"/>
  </si>
  <si>
    <t>Windows</t>
    <phoneticPr fontId="2" type="noConversion"/>
  </si>
  <si>
    <t>scott 등 Demonstration 및 불필요 계정을 제거하거나 잠금설정 후 사용</t>
  </si>
  <si>
    <t>패스워드의 사용기간 및 복잡도를 기관의 정책에 맞도록 설정</t>
  </si>
  <si>
    <t>패스워드 재사용에 대한 제약</t>
  </si>
  <si>
    <t>DB 사용자 계정 개별적 부여</t>
  </si>
  <si>
    <t>원격에서 DB 서버로의 접속 제한</t>
  </si>
  <si>
    <t>DBA 이외의 인가되지 않은 사용자 시스템 테이블접근 제한 설정</t>
  </si>
  <si>
    <t>일정 횟수의 로그인 실패시 잠금 정책 설정</t>
  </si>
  <si>
    <t>데이터베이스의 주요 설정파일, 패스워드 파일 등 주요 파일들의 접근 권한 설정</t>
  </si>
  <si>
    <t>관리자 이외의 사용자가 오라클 리스너의 접속을 통해 리스너 로그 및 trace 파일에 대한 변경 권한 제한</t>
  </si>
  <si>
    <t>응용 프로그램 또는 DBA 계정의 Role이 Public으로 설정되지 않도록 조정</t>
  </si>
  <si>
    <t>OS_ROLES, REMOTE_OS_AUTHENTICATION,  REMOTE_OS_ROLES를 FALSE로 설정</t>
  </si>
  <si>
    <t>인가되지 않은 Object Owner가 존재하지 않는가?</t>
  </si>
  <si>
    <t>grant option이 role에 의해 부여되도록 설정</t>
  </si>
  <si>
    <t>데이터베이스의 자원 제한 기능을 TRUE로 설정</t>
  </si>
  <si>
    <t>데이터베이스의 접근, 변경, 삭제 등의 감사기록이 기관의 감사기록 정책에 적합하도록 설정</t>
  </si>
  <si>
    <t>Audit Table이 데이터베이스 관리자 계정에 속해 있도록 설정</t>
  </si>
  <si>
    <t>보안장비 로그 보관</t>
  </si>
  <si>
    <t>입력 값 검증</t>
  </si>
  <si>
    <t>예외 처리</t>
  </si>
  <si>
    <t>적절한 인증 절차 및 세션관리</t>
  </si>
  <si>
    <t>패스워드 복잡도 검증</t>
  </si>
  <si>
    <t>사용자 식별 정보 관리</t>
  </si>
  <si>
    <t>단말기 중요정보 저장 금지</t>
  </si>
  <si>
    <t>역분석 방지</t>
  </si>
  <si>
    <t>중요정보 화면 미표시</t>
  </si>
  <si>
    <t>메모리 보호</t>
  </si>
  <si>
    <t>입력정보 보호</t>
  </si>
  <si>
    <t>송 ∙ 수신 정보 보호</t>
  </si>
  <si>
    <t>악성코드 방지</t>
  </si>
  <si>
    <t>OS변조 탐지</t>
  </si>
  <si>
    <t>프로그램 무결성 검증</t>
  </si>
  <si>
    <t>디버깅 정보 노출 방지</t>
  </si>
  <si>
    <t>어플리케이션(모바일앱)</t>
    <phoneticPr fontId="2" type="noConversion"/>
  </si>
  <si>
    <t>어플리케이션(웹)</t>
    <phoneticPr fontId="2" type="noConversion"/>
  </si>
  <si>
    <t>WAS(톰캣)</t>
    <phoneticPr fontId="2" type="noConversion"/>
  </si>
  <si>
    <t>위협코드
(Threat Code)</t>
    <phoneticPr fontId="58" type="noConversion"/>
  </si>
  <si>
    <t>위협 카테고리</t>
    <phoneticPr fontId="58" type="noConversion"/>
  </si>
  <si>
    <t>영향 구분</t>
  </si>
  <si>
    <t>대분류</t>
  </si>
  <si>
    <t>대분류(참조용)</t>
    <phoneticPr fontId="58" type="noConversion"/>
  </si>
  <si>
    <t>중분류</t>
  </si>
  <si>
    <t>중분류(참조용)</t>
    <phoneticPr fontId="58" type="noConversion"/>
  </si>
  <si>
    <t>소분류</t>
  </si>
  <si>
    <t>기밀성</t>
  </si>
  <si>
    <t>무결성</t>
  </si>
  <si>
    <t>가용성</t>
  </si>
  <si>
    <t>TC1-01</t>
    <phoneticPr fontId="58" type="noConversion"/>
  </si>
  <si>
    <t>일반 위협
(General Threats)</t>
    <phoneticPr fontId="58" type="noConversion"/>
  </si>
  <si>
    <t>일반 위협</t>
    <phoneticPr fontId="58" type="noConversion"/>
  </si>
  <si>
    <t>관리 및 운영 절차의 미비 및 부재</t>
  </si>
  <si>
    <t>관리 및 운영 절차의 미비 및 부재</t>
    <phoneticPr fontId="58" type="noConversion"/>
  </si>
  <si>
    <t>검증/모니터링, 보고 절차 미흡/부재</t>
    <phoneticPr fontId="58" type="noConversion"/>
  </si>
  <si>
    <t>TC1-02</t>
    <phoneticPr fontId="58" type="noConversion"/>
  </si>
  <si>
    <t>운영/접근통제 절차 미흡/부재</t>
    <phoneticPr fontId="58" type="noConversion"/>
  </si>
  <si>
    <t>TC1-03</t>
  </si>
  <si>
    <t>비상대책 미흡/부재</t>
    <phoneticPr fontId="58" type="noConversion"/>
  </si>
  <si>
    <t>관리 및 운영 통제 미흡</t>
    <phoneticPr fontId="58" type="noConversion"/>
  </si>
  <si>
    <t>TC1-05</t>
  </si>
  <si>
    <t>운영 및 테스트 환경 미분리</t>
  </si>
  <si>
    <t>운영 및 테스트 데이터의 혼용 사용</t>
  </si>
  <si>
    <t>TC1-06</t>
  </si>
  <si>
    <t>인적 운영 관리의 미비</t>
  </si>
  <si>
    <t>인적 운영 관리의 미비</t>
    <phoneticPr fontId="58" type="noConversion"/>
  </si>
  <si>
    <t>조직 구성 미흡</t>
  </si>
  <si>
    <t>TC1-07</t>
  </si>
  <si>
    <t>TC1-08</t>
  </si>
  <si>
    <t>외부직원 통제 미흡</t>
  </si>
  <si>
    <t>TC1-09</t>
  </si>
  <si>
    <t>교육 및 인식 부족</t>
  </si>
  <si>
    <t>TC1-10</t>
  </si>
  <si>
    <t>보안문서의 미비 및 부재</t>
  </si>
  <si>
    <t>보안문서의 미비 및 부재</t>
    <phoneticPr fontId="58" type="noConversion"/>
  </si>
  <si>
    <t>보안 정책/지침/체계 부재</t>
  </si>
  <si>
    <t>TC1-11</t>
  </si>
  <si>
    <t>보안 문서(정책,지침,절차 등) 부재</t>
  </si>
  <si>
    <t>TC1-12</t>
  </si>
  <si>
    <t>보안 문서 현행화 미흡</t>
  </si>
  <si>
    <t>TC1-13</t>
  </si>
  <si>
    <t>보안 정책/지침 시행 당위성 부재</t>
    <phoneticPr fontId="58" type="noConversion"/>
  </si>
  <si>
    <t>TC1-14</t>
  </si>
  <si>
    <t>보안 문서(정책,지침,절차 등) 관리 미흡</t>
    <phoneticPr fontId="58" type="noConversion"/>
  </si>
  <si>
    <t>TC1-15</t>
  </si>
  <si>
    <t>비인가 저장매체의 사용</t>
  </si>
  <si>
    <t>비인가 저장매체의 사용</t>
    <phoneticPr fontId="58" type="noConversion"/>
  </si>
  <si>
    <t>저장 매체(USB, CD, HDD)에 대한 비인가 사용</t>
  </si>
  <si>
    <t>TC2-01</t>
    <phoneticPr fontId="58" type="noConversion"/>
  </si>
  <si>
    <t>식별, 인가 위협
(Identification/Authorization Threats)</t>
    <phoneticPr fontId="58" type="noConversion"/>
  </si>
  <si>
    <t>식별, 인가 위협</t>
    <phoneticPr fontId="58" type="noConversion"/>
  </si>
  <si>
    <t>신분위장(Spoofing ID)</t>
    <phoneticPr fontId="58" type="noConversion"/>
  </si>
  <si>
    <t>인가된 사용자/고객 위장 내부 공격</t>
  </si>
  <si>
    <t>TC2-02</t>
  </si>
  <si>
    <t>식별 및 인증 실패</t>
    <phoneticPr fontId="58" type="noConversion"/>
  </si>
  <si>
    <t>식별 및 인증 절차/기능 부재</t>
    <phoneticPr fontId="58" type="noConversion"/>
  </si>
  <si>
    <t>TC2-03</t>
  </si>
  <si>
    <t>식별 및 인증 절차/기능 우회</t>
    <phoneticPr fontId="58" type="noConversion"/>
  </si>
  <si>
    <t>TC2-04</t>
  </si>
  <si>
    <t>정상프로그램 위장공격</t>
    <phoneticPr fontId="58" type="noConversion"/>
  </si>
  <si>
    <t>Trojan 프로그램 사용 공격</t>
  </si>
  <si>
    <t>TC3-01</t>
    <phoneticPr fontId="58" type="noConversion"/>
  </si>
  <si>
    <t>서비스 신뢰도 위협
(Reliability of Service Threats)</t>
    <phoneticPr fontId="58" type="noConversion"/>
  </si>
  <si>
    <t>서비스 신뢰도 위협</t>
    <phoneticPr fontId="58" type="noConversion"/>
  </si>
  <si>
    <t>자연재해</t>
  </si>
  <si>
    <t>자연재해</t>
    <phoneticPr fontId="58" type="noConversion"/>
  </si>
  <si>
    <t>화재, 홍수, 지진 등</t>
  </si>
  <si>
    <t>TC3-02</t>
    <phoneticPr fontId="58" type="noConversion"/>
  </si>
  <si>
    <t>환경재해</t>
  </si>
  <si>
    <t>환경재해</t>
    <phoneticPr fontId="58" type="noConversion"/>
  </si>
  <si>
    <t>온습도 조절장치 고장, 장애</t>
  </si>
  <si>
    <t>TC3-03</t>
    <phoneticPr fontId="58" type="noConversion"/>
  </si>
  <si>
    <t>전원공급 실패 (불완전한 전원공급)</t>
  </si>
  <si>
    <t>서비스 실패</t>
  </si>
  <si>
    <t>서비스 실패</t>
    <phoneticPr fontId="58" type="noConversion"/>
  </si>
  <si>
    <t>네트워크 서비스 지연, 실패</t>
  </si>
  <si>
    <t>TC3-05</t>
    <phoneticPr fontId="58" type="noConversion"/>
  </si>
  <si>
    <t>HW 서비스 실패(HW, OS)</t>
  </si>
  <si>
    <t>TC3-06</t>
    <phoneticPr fontId="58" type="noConversion"/>
  </si>
  <si>
    <t>SW 서비스 실패(미들웨어, 프로그램)</t>
  </si>
  <si>
    <t>TC3-07</t>
    <phoneticPr fontId="58" type="noConversion"/>
  </si>
  <si>
    <t>DB 서비스 실패</t>
  </si>
  <si>
    <t>TC3-08</t>
    <phoneticPr fontId="58" type="noConversion"/>
  </si>
  <si>
    <t>서비스 거부
(Denial of Service)</t>
  </si>
  <si>
    <t>서비스 거부</t>
    <phoneticPr fontId="58" type="noConversion"/>
  </si>
  <si>
    <t>네트워크 Traffic 과부하</t>
  </si>
  <si>
    <t>TC3-09</t>
    <phoneticPr fontId="58" type="noConversion"/>
  </si>
  <si>
    <t>TC3-10</t>
    <phoneticPr fontId="58" type="noConversion"/>
  </si>
  <si>
    <t>Email Bombing( &amp; SPAM)</t>
  </si>
  <si>
    <t>TC3-11</t>
    <phoneticPr fontId="58" type="noConversion"/>
  </si>
  <si>
    <t>DOS(Denial of Service) 공격</t>
  </si>
  <si>
    <t>TC3-12</t>
    <phoneticPr fontId="58" type="noConversion"/>
  </si>
  <si>
    <t>비인가 소프트웨어의 유입</t>
  </si>
  <si>
    <t>비인가 소프트웨어의 유입</t>
    <phoneticPr fontId="58" type="noConversion"/>
  </si>
  <si>
    <t>웜(Worm)/바이러스</t>
    <phoneticPr fontId="58" type="noConversion"/>
  </si>
  <si>
    <t>TC3-13</t>
    <phoneticPr fontId="58" type="noConversion"/>
  </si>
  <si>
    <t>스파이웨어/에드웨어</t>
  </si>
  <si>
    <t>TC3-14</t>
    <phoneticPr fontId="58" type="noConversion"/>
  </si>
  <si>
    <t>불법소프트웨어 사용</t>
  </si>
  <si>
    <t>TC4-01</t>
    <phoneticPr fontId="58" type="noConversion"/>
  </si>
  <si>
    <t>기밀성 위협
(Confidentiality Threats)</t>
  </si>
  <si>
    <t>기밀성 위협</t>
    <phoneticPr fontId="58" type="noConversion"/>
  </si>
  <si>
    <t>문서 유출</t>
  </si>
  <si>
    <t>문서 유출</t>
    <phoneticPr fontId="58" type="noConversion"/>
  </si>
  <si>
    <t>개인정보 문서 유출(PC, 책상, 휴지통, 복사기 등)</t>
    <phoneticPr fontId="58" type="noConversion"/>
  </si>
  <si>
    <t>스니핑(Sniffing)</t>
  </si>
  <si>
    <t>스니핑(Sniffing)</t>
    <phoneticPr fontId="58" type="noConversion"/>
  </si>
  <si>
    <t>인터넷 스니핑을 통한 민감한 데이터 접근</t>
  </si>
  <si>
    <t>TC4-03</t>
    <phoneticPr fontId="58" type="noConversion"/>
  </si>
  <si>
    <t>내부 네트워크 스니핑을 통한 민감한 데이터 접근</t>
  </si>
  <si>
    <t>TC4-04</t>
    <phoneticPr fontId="58" type="noConversion"/>
  </si>
  <si>
    <t>피싱(Phishing) &amp; 파밍(Pharming)</t>
  </si>
  <si>
    <t>사이트 위조(사용자 도용)</t>
  </si>
  <si>
    <t>Application 프로그램 악용</t>
    <phoneticPr fontId="58" type="noConversion"/>
  </si>
  <si>
    <t>Application 프로그램을 통한 개인정보 조회, 유출</t>
  </si>
  <si>
    <t>TC4-06</t>
  </si>
  <si>
    <t>Client 프로그램 개인정보(cache 정보)의 조회, 유출</t>
  </si>
  <si>
    <t>TC4-07</t>
    <phoneticPr fontId="58" type="noConversion"/>
  </si>
  <si>
    <t>시스템 정보, 설정 정보 등 중요 정보 유출</t>
  </si>
  <si>
    <t>TC4-08</t>
  </si>
  <si>
    <t>저장매체 정보 유출</t>
    <phoneticPr fontId="58" type="noConversion"/>
  </si>
  <si>
    <t>저장 매체를 통한 중요 정보 유출</t>
    <phoneticPr fontId="58" type="noConversion"/>
  </si>
  <si>
    <t>TC5-01</t>
    <phoneticPr fontId="58" type="noConversion"/>
  </si>
  <si>
    <t>무결성 위협
(Integrity Threats)</t>
    <phoneticPr fontId="58" type="noConversion"/>
  </si>
  <si>
    <t>무결성 위협</t>
    <phoneticPr fontId="58" type="noConversion"/>
  </si>
  <si>
    <t>정보 및 정보처리 프로세스의 변조</t>
    <phoneticPr fontId="58" type="noConversion"/>
  </si>
  <si>
    <t>정보의 의도적 변조 및 손상</t>
  </si>
  <si>
    <t>TC5-02</t>
    <phoneticPr fontId="58" type="noConversion"/>
  </si>
  <si>
    <t>TC6-01</t>
    <phoneticPr fontId="58" type="noConversion"/>
  </si>
  <si>
    <t>접근제어 위협
(Access Control Threats)</t>
    <phoneticPr fontId="58" type="noConversion"/>
  </si>
  <si>
    <t>접근제어 위협</t>
    <phoneticPr fontId="58" type="noConversion"/>
  </si>
  <si>
    <t>정보 수집(Information Gathering)</t>
    <phoneticPr fontId="58" type="noConversion"/>
  </si>
  <si>
    <t>정보 수집</t>
    <phoneticPr fontId="58" type="noConversion"/>
  </si>
  <si>
    <t>Scanning 등을 통한 시스템 정보 수집</t>
  </si>
  <si>
    <t>TC6-02</t>
    <phoneticPr fontId="58" type="noConversion"/>
  </si>
  <si>
    <t>네트워크 정보 수집</t>
  </si>
  <si>
    <t>TC6-03</t>
    <phoneticPr fontId="58" type="noConversion"/>
  </si>
  <si>
    <t>패스워드 Cracking</t>
    <phoneticPr fontId="58" type="noConversion"/>
  </si>
  <si>
    <t>패스워드 추측 공격</t>
  </si>
  <si>
    <t>TC6-04</t>
    <phoneticPr fontId="58" type="noConversion"/>
  </si>
  <si>
    <t>패스워드 파일 접근</t>
  </si>
  <si>
    <t>TC6-05</t>
    <phoneticPr fontId="58" type="noConversion"/>
  </si>
  <si>
    <t>사용자/프로그램 권한 상승</t>
  </si>
  <si>
    <t>불필요하게 부여된 권한에 따른 권한 오남용</t>
    <phoneticPr fontId="58" type="noConversion"/>
  </si>
  <si>
    <t>TC6-07</t>
    <phoneticPr fontId="58" type="noConversion"/>
  </si>
  <si>
    <t>TC6-08</t>
    <phoneticPr fontId="58" type="noConversion"/>
  </si>
  <si>
    <t>비인가된 시스템 및 네트워크 접근</t>
    <phoneticPr fontId="58" type="noConversion"/>
  </si>
  <si>
    <t>네트워크 구성(접근통제 등)의 오류 이용</t>
  </si>
  <si>
    <t>TC6-09</t>
    <phoneticPr fontId="58" type="noConversion"/>
  </si>
  <si>
    <t>시스템(OS, DB, App 등) 설정 미흡</t>
    <phoneticPr fontId="58" type="noConversion"/>
  </si>
  <si>
    <t>TC6-10</t>
    <phoneticPr fontId="58" type="noConversion"/>
  </si>
  <si>
    <t>네트워크 프로토콜의 버그 이용</t>
  </si>
  <si>
    <t>TC6-11</t>
    <phoneticPr fontId="58" type="noConversion"/>
  </si>
  <si>
    <t>비인가 시스템 접근(필터링 미설정, 방화벽 미설치 이용한 공격)</t>
  </si>
  <si>
    <t>TC6-12</t>
    <phoneticPr fontId="58" type="noConversion"/>
  </si>
  <si>
    <t>비인가 PC 및 단말기의 사용</t>
    <phoneticPr fontId="58" type="noConversion"/>
  </si>
  <si>
    <t>TC6-13</t>
    <phoneticPr fontId="58" type="noConversion"/>
  </si>
  <si>
    <t>웹 서비스 공격</t>
  </si>
  <si>
    <t>웹 서비스 공격</t>
    <phoneticPr fontId="58" type="noConversion"/>
  </si>
  <si>
    <t>TC6-14</t>
  </si>
  <si>
    <t>악성 스크립트 또는 명령 실행</t>
    <phoneticPr fontId="58" type="noConversion"/>
  </si>
  <si>
    <t>TC6-15</t>
  </si>
  <si>
    <t>Buffer Overflow 공격 등을 통한 관리자 권한 획득</t>
    <phoneticPr fontId="58" type="noConversion"/>
  </si>
  <si>
    <t>TC6-16</t>
    <phoneticPr fontId="58" type="noConversion"/>
  </si>
  <si>
    <t>TC6-17</t>
    <phoneticPr fontId="58" type="noConversion"/>
  </si>
  <si>
    <t>비인가된 물리적 접근</t>
  </si>
  <si>
    <t>비인가된 물리적 접근</t>
    <phoneticPr fontId="58" type="noConversion"/>
  </si>
  <si>
    <t>사무실, 지점의 비인가 접근</t>
  </si>
  <si>
    <t>TC7-01</t>
    <phoneticPr fontId="58" type="noConversion"/>
  </si>
  <si>
    <t>부인 위협
(Repudiation Threats)</t>
  </si>
  <si>
    <t>부인 위협</t>
    <phoneticPr fontId="58" type="noConversion"/>
  </si>
  <si>
    <t>침해 부인</t>
  </si>
  <si>
    <t>침해 부인</t>
    <phoneticPr fontId="58" type="noConversion"/>
  </si>
  <si>
    <t>비인가 및 공격 행위 부인(Log 미설정 등)</t>
  </si>
  <si>
    <t>TC7-02</t>
    <phoneticPr fontId="58" type="noConversion"/>
  </si>
  <si>
    <t>침해 증거(로그) 변조 및 파괴</t>
    <phoneticPr fontId="58" type="noConversion"/>
  </si>
  <si>
    <t>TC8-01</t>
    <phoneticPr fontId="58" type="noConversion"/>
  </si>
  <si>
    <t>법적 위협
(Legal Threats)</t>
  </si>
  <si>
    <t>법적 위협</t>
    <phoneticPr fontId="58" type="noConversion"/>
  </si>
  <si>
    <t>규제 및 법적 요건의 미준수</t>
  </si>
  <si>
    <t>규제 및 법적 요건의 미준수</t>
    <phoneticPr fontId="58" type="noConversion"/>
  </si>
  <si>
    <t>상위기관 규정 위배에 따른 벌금, 징계 등</t>
    <phoneticPr fontId="58" type="noConversion"/>
  </si>
  <si>
    <t>TC6-09</t>
    <phoneticPr fontId="58" type="noConversion"/>
  </si>
  <si>
    <t>TC6-06</t>
    <phoneticPr fontId="2" type="noConversion"/>
  </si>
  <si>
    <t>TC6-03</t>
    <phoneticPr fontId="58" type="noConversion"/>
  </si>
  <si>
    <t>TC6-03</t>
    <phoneticPr fontId="8" type="noConversion"/>
  </si>
  <si>
    <t>TC3-06</t>
    <phoneticPr fontId="8" type="noConversion"/>
  </si>
  <si>
    <t>TC6-07</t>
    <phoneticPr fontId="58" type="noConversion"/>
  </si>
  <si>
    <t>TC6-16</t>
    <phoneticPr fontId="8" type="noConversion"/>
  </si>
  <si>
    <t>TC6-13</t>
    <phoneticPr fontId="8" type="noConversion"/>
  </si>
  <si>
    <t>TC4-07</t>
    <phoneticPr fontId="8" type="noConversion"/>
  </si>
  <si>
    <t>TC6-16</t>
    <phoneticPr fontId="58" type="noConversion"/>
  </si>
  <si>
    <t>TC7-01</t>
    <phoneticPr fontId="58" type="noConversion"/>
  </si>
  <si>
    <t>TC6-03</t>
    <phoneticPr fontId="2" type="noConversion"/>
  </si>
  <si>
    <t>TC6-03</t>
    <phoneticPr fontId="2" type="noConversion"/>
  </si>
  <si>
    <t>TC6-06</t>
    <phoneticPr fontId="2" type="noConversion"/>
  </si>
  <si>
    <t>TC6-05</t>
    <phoneticPr fontId="2" type="noConversion"/>
  </si>
  <si>
    <t>TC6-09</t>
    <phoneticPr fontId="2" type="noConversion"/>
  </si>
  <si>
    <t>TC6-17</t>
    <phoneticPr fontId="2" type="noConversion"/>
  </si>
  <si>
    <t>TC6-07</t>
    <phoneticPr fontId="2" type="noConversion"/>
  </si>
  <si>
    <t>TC5-02</t>
    <phoneticPr fontId="2" type="noConversion"/>
  </si>
  <si>
    <t>TC6-16</t>
    <phoneticPr fontId="2" type="noConversion"/>
  </si>
  <si>
    <t>TC6-13</t>
    <phoneticPr fontId="2" type="noConversion"/>
  </si>
  <si>
    <t>TC3-11</t>
    <phoneticPr fontId="2" type="noConversion"/>
  </si>
  <si>
    <t>TC6-15</t>
    <phoneticPr fontId="2" type="noConversion"/>
  </si>
  <si>
    <t>TC4-07</t>
    <phoneticPr fontId="2" type="noConversion"/>
  </si>
  <si>
    <t>TC7-02</t>
    <phoneticPr fontId="2" type="noConversion"/>
  </si>
  <si>
    <t>TC7-01</t>
    <phoneticPr fontId="2" type="noConversion"/>
  </si>
  <si>
    <t>TC6-15</t>
    <phoneticPr fontId="8" type="noConversion"/>
  </si>
  <si>
    <t>TC7-02</t>
    <phoneticPr fontId="8" type="noConversion"/>
  </si>
  <si>
    <t>TC6-03</t>
    <phoneticPr fontId="2" type="noConversion"/>
  </si>
  <si>
    <t>TC6-09</t>
    <phoneticPr fontId="2" type="noConversion"/>
  </si>
  <si>
    <t>TC3-05</t>
    <phoneticPr fontId="2" type="noConversion"/>
  </si>
  <si>
    <t>TC3-04</t>
    <phoneticPr fontId="2" type="noConversion"/>
  </si>
  <si>
    <t>TC3-12</t>
    <phoneticPr fontId="2" type="noConversion"/>
  </si>
  <si>
    <t>TC6-04</t>
    <phoneticPr fontId="2" type="noConversion"/>
  </si>
  <si>
    <t>TC6-09</t>
    <phoneticPr fontId="8" type="noConversion"/>
  </si>
  <si>
    <t>TC7-01</t>
    <phoneticPr fontId="8" type="noConversion"/>
  </si>
  <si>
    <t>TC4-07</t>
    <phoneticPr fontId="2" type="noConversion"/>
  </si>
  <si>
    <t>TC6-09</t>
    <phoneticPr fontId="2" type="noConversion"/>
  </si>
  <si>
    <t>TC6-17</t>
    <phoneticPr fontId="2" type="noConversion"/>
  </si>
  <si>
    <t>TC6-11</t>
    <phoneticPr fontId="2" type="noConversion"/>
  </si>
  <si>
    <t>TC5-01</t>
    <phoneticPr fontId="2" type="noConversion"/>
  </si>
  <si>
    <t>TC6-09</t>
    <phoneticPr fontId="8" type="noConversion"/>
  </si>
  <si>
    <t>TC6-06</t>
    <phoneticPr fontId="8" type="noConversion"/>
  </si>
  <si>
    <t>TC5-02</t>
    <phoneticPr fontId="8" type="noConversion"/>
  </si>
  <si>
    <t>TC7-01</t>
    <phoneticPr fontId="8" type="noConversion"/>
  </si>
  <si>
    <t>TC6-14</t>
    <phoneticPr fontId="8" type="noConversion"/>
  </si>
  <si>
    <t>TC4-05</t>
    <phoneticPr fontId="8" type="noConversion"/>
  </si>
  <si>
    <t>TC2-03</t>
    <phoneticPr fontId="8" type="noConversion"/>
  </si>
  <si>
    <t>TC2-02</t>
    <phoneticPr fontId="8" type="noConversion"/>
  </si>
  <si>
    <t>TC6-03</t>
    <phoneticPr fontId="8" type="noConversion"/>
  </si>
  <si>
    <t>TC6-09</t>
    <phoneticPr fontId="8" type="noConversion"/>
  </si>
  <si>
    <t>TC6-17</t>
    <phoneticPr fontId="8" type="noConversion"/>
  </si>
  <si>
    <t>TC6-16</t>
    <phoneticPr fontId="8" type="noConversion"/>
  </si>
  <si>
    <t>TC7-02</t>
    <phoneticPr fontId="8" type="noConversion"/>
  </si>
  <si>
    <t>TC4-07</t>
    <phoneticPr fontId="8" type="noConversion"/>
  </si>
  <si>
    <t>TC6-15</t>
    <phoneticPr fontId="8" type="noConversion"/>
  </si>
  <si>
    <t>TC3-06</t>
    <phoneticPr fontId="8" type="noConversion"/>
  </si>
  <si>
    <t>기술</t>
    <phoneticPr fontId="2" type="noConversion"/>
  </si>
  <si>
    <t>정보보호정책 및 정책시행 문서(지침, 절차 등)의 제 ∙ 개정 시 이해관련자 검토</t>
  </si>
  <si>
    <t>정보보호정책 제 ･ 개정 시 관련 임직원에 대한 공표</t>
  </si>
  <si>
    <t>정보보호정책이 상위 조직 및 관련기관의 정책과의 연계성 검토</t>
  </si>
  <si>
    <t>정보보호정책의 시행을 위하여 필요한 세부적인 방법, 절차, 주기 등을 규정한 정보보호 지침, 절차, 매뉴얼 등 수립</t>
  </si>
  <si>
    <t>정보보호 관련 업무를 총괄 관리할 수 있는 임원급의 정보보호 최고책임자(CISO) 지정</t>
  </si>
  <si>
    <t>정보보호 최고책임자와 정보보호 관련 담당자의 역할 및 책임 정의</t>
  </si>
  <si>
    <t>외부자 계약시 보안요구사항 정의 및 계약 반영</t>
  </si>
  <si>
    <t>정보자산의 분류기준 수립 및 정보보호 관리체계 범위 내 모든 정보자산 식별</t>
  </si>
  <si>
    <t>식별된 정보자산 별도 목록으로 관리</t>
  </si>
  <si>
    <t>직무의 권한 오남용을 예방하기 위하여 정보보호 관련 주요 직무 분리 기준을 수립하고 직무별 역할과 책임 명확화</t>
  </si>
  <si>
    <t>인사규정에 상벌규정 명시화</t>
  </si>
  <si>
    <t>각 보호구역의 중요도 및 특성에 따라 화재, 전력 이상 등 인재 및 자연재해 등에 대한 필요한 설비 운영</t>
  </si>
  <si>
    <t>각 보호구역별 내 ∙ 외부자 출입통제 절차를 마련하고 출입 가능한 임직원 현황 관리</t>
  </si>
  <si>
    <t>노트북, 패드 등 모바일 기기 반출입 시 반출입 통제 및 보안사고 예방 절차 수립</t>
  </si>
  <si>
    <t>데이터를 송수신하는 통신케이블이나 전력을 공급하는 전력 케이블은 손상을 입지 않도록 보호</t>
  </si>
  <si>
    <t>개인업무 환경에서의 정보보호 준수여부를 주기적으로 점검</t>
  </si>
  <si>
    <t>정보시스템 설계 시 사용자 인증에 대한 보안 요구사항 정의 및 반영</t>
  </si>
  <si>
    <t>중요정보에 대하여 암호화가 요구되는 경우 법적 요구사항을 고려한 적절한 암호화 방법 사용</t>
  </si>
  <si>
    <t>정보시스템 설계 시 보안관련 로그, 감사증적 등을 확보할 수 있는 기능 반영</t>
  </si>
  <si>
    <t>정보시스템 설계 시 보안로그를 보호하기 위한 대책 마련</t>
  </si>
  <si>
    <t>정보시스템의 안전한 구현을 위한 코딩 표준 마련</t>
  </si>
  <si>
    <t>정보시스템의 개발 및 시험 시스템을 운영시스템과 분리</t>
  </si>
  <si>
    <t>시스템 운영 장애 등 비상시를 대비하여 이전 시스템의 소스 프로그램 보관</t>
  </si>
  <si>
    <t>비인가된 자의 소스프로그램의 접근을 통제하기 위하여 절차 수립 ∙ 이행</t>
  </si>
  <si>
    <t>외주 위탁업체가 계약서에 명시된 보안요구사항을 준수하는 지 여부 관리 ∙ 감독</t>
  </si>
  <si>
    <t>서비스 이용자 및 내부 사용자(임직원 등) 비밀번호 저장 시 암호화 정책을 수립 ∙ 이행</t>
  </si>
  <si>
    <t>암호키 생성 후 암호키는 별도의 안전한 장소에 소산 보관하고 암호키 사용에 관한 접근권한 부여 최소화</t>
  </si>
  <si>
    <t>싱글사인온 등의 인증 방법을 사용하는 경우 이에 대한 별도의 보호대책 수립</t>
  </si>
  <si>
    <t>네트워크 구성 변경 시에는 공식적인 변경 관리 절차를 준수하고 자체적인 보안성 검토 수행</t>
  </si>
  <si>
    <t>서비스, 사용자 그룹, 정보자산의 중요도, 법적 요구사항에 따라 네트워크 영역을 물리적 또는 논리적으로 분리</t>
  </si>
  <si>
    <t>서버의 사용목적과 관계없는 서비스 제거</t>
  </si>
  <si>
    <t>중요정보의 노출(조회, 출력, 다운로드 등)을 최소화 하도록 응용 프로그램 구현</t>
  </si>
  <si>
    <t>내부 서버에서 외부 인터넷접속 제한</t>
  </si>
  <si>
    <t>정보시스템 폐기 또는 재사용 발생 시 중요정보를 담고 있는 저장매체 처리(폐기, 재사용) 절차 수립 ∙ 이행</t>
  </si>
  <si>
    <t>외장하드, USB, CD 등 휴대용 저장매체 취급(사용), 보관, 폐기, 재사용에 대한 정책 및 절차 수립 ∙ 이행</t>
  </si>
  <si>
    <t>관리</t>
    <phoneticPr fontId="2" type="noConversion"/>
  </si>
  <si>
    <t>보호대책</t>
    <phoneticPr fontId="2" type="noConversion"/>
  </si>
  <si>
    <t xml:space="preserve">정보보호관리체계 범위내의 모든 정보자산에 대한 식별 및 분류가 미흡하여 정보자산의 관리 소홀에 따른 사고 발생 위험 </t>
  </si>
  <si>
    <t>IT재해복구 절차 수립이 미흡하여 사고 발생시 효과적으로 대응하지 못할 위험</t>
  </si>
  <si>
    <t>IT 재해복구 체계 구축</t>
  </si>
  <si>
    <t>정보보호 업무 전반의 총괄책임자 부재에 따른 실행력 저하 위험</t>
  </si>
  <si>
    <t>정보보호 관련 담당자의 직무별 역할이 불명확하여 정보보호 활동이 체계적으로 수행되지 않을 위험</t>
  </si>
  <si>
    <t>외부자의 보안규범 준수에 대한 강제화 불가능 및 피해발생에 따른 피해 구제의 어려움</t>
  </si>
  <si>
    <t>임직원의 명시적인 정보보호 기준 미 인지로 보안기준에 적합하지 않은 업무 수행 위험</t>
  </si>
  <si>
    <t>정보보호 책임과 의무에 따른 상벌 규정이 불명확하여 정보보호 준수에 대한 미이행 및 위반자 처벌이 어려울 위험</t>
  </si>
  <si>
    <t>정보보호 활동에 대한 체계적인 문서화 및 세부적인 정보보호 활동의 정의가 미흡하여 체계적이고 일관된 보안업무 적용이 어려울 위험</t>
  </si>
  <si>
    <t>이해관련자의 검토가 수행되지 않아, 조직 내에서 실제 수행하는 정보보호 활동이 문서에 반영되지 않을 수 있음</t>
  </si>
  <si>
    <t>정보보호정책의 시행 당위성 부재에 따른 정보보호 업무에 대한 기준 적용의 어려움 발생 위험</t>
  </si>
  <si>
    <t>정보보호정책 제 ･ 개정 시 최고경영자 승인</t>
  </si>
  <si>
    <t>정보보호정책 및 정책시행 문서에 대한 관리절차가 정형화되어 있지 않아, 업무의 비정형화로 인해 필요 절차가 누락되거나 정보보호정책에 따른 활동의 운영 기록 관리가 미흡할 수 있음</t>
  </si>
  <si>
    <t>휴대용 저장매체 사용에 대한 통제 및 관리가 미흡하여, 중요 정보 유출, 악성코드 감염 등 보안사고가 발생할 위험이 있음</t>
  </si>
  <si>
    <t>세션 및 사용자 권한 검증이 미흡하여 비인가자의 중요 페이지 접근 등 보안사고가 발생할 위험</t>
  </si>
  <si>
    <t>사용자 식별, 인증 미흡으로 인한 비인가자의 접근 등 보안사고 발생 위험</t>
  </si>
  <si>
    <t>일부 파라미터 변조를 통한 악성 페이지로 Redirection이 가능할 위험</t>
  </si>
  <si>
    <t>Redirection하는 URL에 대해 서버 측에서 검증</t>
  </si>
  <si>
    <t>싱글사인온에 대한 인증 절차 적용이 미흡하여 계정 노출 등에 의하여 중요 서비스에 대한 보안사고 발생 위험</t>
  </si>
  <si>
    <t>보호설비 설치 및 운영 관리 미흡으로 인한 서비스 장애 발생 위험</t>
  </si>
  <si>
    <t>SNMP 서비스에 대한 접근통제가 미흡하여 네트워크 장비 접근 및 설정 변경 등으로 시스템 장애가 발생할 위험</t>
  </si>
  <si>
    <t>SNMP 접근에 대한 ACL 적용</t>
  </si>
  <si>
    <t>전력 및 통신케이블의 물리적 손상, 전기 간섭 등으로 인한 서비스 장애 발생 위험</t>
  </si>
  <si>
    <t>root 접근제어 설정 파일의 권한을 root(또는 bin) 소유의 타사용자 쓰기권한 제거</t>
  </si>
  <si>
    <t>서비스 파일의 권한을 root(또는 bin) 소유의 타사용자 쓰기권한 제거</t>
  </si>
  <si>
    <t>소스프로그램에 대한 변경 및 보관 관리가 미흡하여 소스프로그램 변조, 장애 등 보안사고 발생 위험</t>
  </si>
  <si>
    <t>백업이 적절히 수행되지 않아 장애 및 외부 침입 발생시 복구가 어려울 위험</t>
  </si>
  <si>
    <t>서버에 불필요한 서비스 Port가 open 되어 있어 주요 시스템 정보 노출 및 DDoS 공격 등에 악용될 위험</t>
  </si>
  <si>
    <t>백신 프로그램이 설치되어 있지 않아 악성코드에 의한 피해가 발생할 위험</t>
  </si>
  <si>
    <t>인터넷 접속 및 사용을 제한하지 않아, 고의 또는 실수로 인한 정보 유출, 악성코드 감염 등 보안사고가 발생할 위험이 있음</t>
  </si>
  <si>
    <t>악성소프트웨어 또는 스파이웨어가 별도의 권한 제한 없이 시스템에 설치 및 실행될 위험</t>
  </si>
  <si>
    <t>사용자 계정 컨트롤(UAC) 기능 활성화</t>
  </si>
  <si>
    <t>PC에 저장된 개인정보 문서 관리가 미흡하여 개인정보 유출 사고가 발생할 위험</t>
  </si>
  <si>
    <t>업무 목적 달성된 개인정보 문서 파기 및 저장 필요시 암호화 저장</t>
  </si>
  <si>
    <t>개인PC 등에 대한 개인업무 환경 보안 관리 부주의에 의한 정보유출 등의 보안사고 발생 위험</t>
  </si>
  <si>
    <t>중요정보 전송 시 암호화 적용이 미흡하여 동일 네트워크 상에서 스니핑을 통해 정보가 유출될 위험</t>
  </si>
  <si>
    <t>중요정보 전송 구간에 대한 암호화 통신 적용</t>
  </si>
  <si>
    <t>중요정보(개인정보, 인증정보 등)에 대한 암호화가 적용되지 않아 정보유출 등 보안사고 발생 위험</t>
  </si>
  <si>
    <t>주기적인 보안패치 적용</t>
  </si>
  <si>
    <t>조직간 중요정보 전송시 암호화 미적용에 때른 정보유출 위험</t>
  </si>
  <si>
    <t>Client에 전송되는 HTML 상에 계정정보가 노출되어 비인가 접근에 악용될 위험</t>
  </si>
  <si>
    <t>Client에 전송되는 HTML에 인증정보, 개인정보 등 하드코딩을 금지</t>
  </si>
  <si>
    <t>업무 목적에 따른 응용프로그램 접근 통제가 미흡하여 시스템 자원 침탈, 정보유출, 서비스 장애 등 보안사고 발생 위험</t>
  </si>
  <si>
    <t>히스토리 파일에 대한 접근 권한 설정이 미흡하여 사용 명령어 및 주요 정보가 노출될 위험</t>
  </si>
  <si>
    <t>모든 사용자의 히스토리 파일 권한을 “600”으로, 소유자는 자신으로 설정</t>
  </si>
  <si>
    <t>개인정보 및 중요정보 저장/전송에 대한 명시적인 기준 수립 및 암호화 적용이 미흡하여, 중요정보가 유출되거나 법적요구사항을 만족시키지 못할 위험이 있음</t>
  </si>
  <si>
    <t>정보시스템 저장매체의 폐기 또는 재사용 기준 부재 및 불용처리 미흡으로 인한 폐기 또는 재사용 매체를 통한 정보유출 위험</t>
  </si>
  <si>
    <t>저장매체 폐기 및 재사용 절차 수립</t>
  </si>
  <si>
    <t>전자거래에 대한 보안 관리가 미흡하여 정보유출, 데이터 조작, 사기 등의 침해사고 발생 위험</t>
  </si>
  <si>
    <t>전자(상)거래의 안전성과 신뢰성 확보를 위한 보호대책 수립 ∙ 이행</t>
  </si>
  <si>
    <t>Cron 관련 파일에 대한 접근 권한 설정이 미흡하여 일반 사용자가 악의적인 목적의 스크립트 등을 실행시킬 위험</t>
  </si>
  <si>
    <t>Cron 관련 파일에서 타사용자 쓰기 권한 제거</t>
  </si>
  <si>
    <t>/etc/shadow 파일의 권한을 root 소유의 "400"으로 설정</t>
  </si>
  <si>
    <t>정보시스템 패스워드 관리에 대한 명확한 기준 부재로 인하여 패스워드 관리가 소홀해 지거나 비인가 시스템 접근이 발생할 위험</t>
  </si>
  <si>
    <t>정보시스템 사용자 패스워드에 대한 정책 적용 관리</t>
  </si>
  <si>
    <t>/etc/passwd 파일의 권한을 root소유의 "644"로 설정</t>
  </si>
  <si>
    <t>/etc/group 파일의 권한을 root(또는 bin) 소유의 “644”로 설정</t>
  </si>
  <si>
    <t>불필요하게 root 권한이 부여된 계정이 존재하여 해당 계정 권한을 오남용한 침해사고가 발생할 위험</t>
  </si>
  <si>
    <t>root 이외의 계정에 대한 UID "0" 이외의 값으로 변경</t>
  </si>
  <si>
    <t>주요 직무자에 대한 식별 및 직무 분리가 이뤄지지 않아, 의도적/비의도적 권한 오남용 발생 위험</t>
  </si>
  <si>
    <t>낮은 umask 값으로 인해 관리자만 접근해야 하는 파일 및 디렉토리에 비인가자가 접근 가능할 위험</t>
  </si>
  <si>
    <t>umask 값을 022로 설정</t>
  </si>
  <si>
    <t>암호키 분실 및 비인가자 접근으로 인한 변조 및 중요정보 유출 위험</t>
  </si>
  <si>
    <t>소스, 목적지, 포트에 대한 접근통제가 미흡하여 비인가 접근 및 침해사고가 발생할 위험</t>
  </si>
  <si>
    <t>네트워크 영역을 용도 또는 중요도에 따라 분리하지 않아 비인가 시스템 접근이 가능할 위험</t>
  </si>
  <si>
    <t>불필요한 OS Default 계정을 통한 비인가자의 접근이 가능할 위험</t>
  </si>
  <si>
    <t>Default 계정(lp, uucp, nuucp) 및 불필요 계정 삭제</t>
  </si>
  <si>
    <t>정보시스템에 대한 서비스 구성 및 운영 관리가 미흡하여 비인가 시스템 접근, 자원 침탈, 정보 유출, 장애 발생 등 위험</t>
  </si>
  <si>
    <t>DB접속에 대한 IP 통제가 미흡하여 임의의 사용자에 의한 시스템 접속이 가능할 위험</t>
  </si>
  <si>
    <t>DB 접속 가능 IP 설정 강화</t>
  </si>
  <si>
    <t>내부 네트워크 접근 통제가 미흡하여 외부 또는 불필요한 내부사용자의 중요시스템 접근이 가능할 위험</t>
  </si>
  <si>
    <t>노트북 등 모바일 기기 미승인 반출입을 통한 중요정보 유출, 내부망 악성코드 감염 등의 보안사고 발생 위험</t>
  </si>
  <si>
    <t>익명사용자 접근 가능하도록 설정되어 비인가자의 FTP 접근을 통한 다양한 침해사고가 발생할 위험</t>
  </si>
  <si>
    <t>익명사용자의 FTP 사용 불가능하도록 제한</t>
  </si>
  <si>
    <t>PATH 환경변수 설정이 미흡하여 비인가자가 설치한 악성프로그램이 의도치 않게 실행될 위험</t>
  </si>
  <si>
    <t>“.” 을 사용해야 하는 경우에는 “.”을 PATH 환경변수의 마지막으로 이동</t>
  </si>
  <si>
    <t>사용하지 않는 아래의 RPC 서비스들은 제거</t>
  </si>
  <si>
    <t>root 계정을 통해 ftp 접근이 불가능하도록 제한</t>
  </si>
  <si>
    <t>터미널 세션 timeout 설정이 미흡하여 자리비움 시 비인가자가 악의적인 목적으로 해당 서버에 접근이 가능할 위험</t>
  </si>
  <si>
    <t>터미널 접근에 대한 세션 타임아웃 설정</t>
  </si>
  <si>
    <t xml:space="preserve">비인가자의 접근에 따른 정보시스템 분실, 도난, 파괴 등에 따른 장애 발생 위험 </t>
  </si>
  <si>
    <t>보안 로그 설정이 미흡하여 침해사고 발생 시 보안 로그를 통한 불법 접근자 및 접근 행위를 분석하지 못할 위험</t>
  </si>
  <si>
    <t>su 명령어 사용에 대한 로그가 기록되도록 설정</t>
  </si>
  <si>
    <t>보안로그 기록 및 보관 관리가 미흡하여 침해사고 발생 시 대응 및 분석이 어려울 위험</t>
  </si>
  <si>
    <t>로그 파일에 대한 일반 사용자 쓰기 권한 제거</t>
  </si>
  <si>
    <t>상위 정보보호정책과의 불일치 및 내용의 누락에 따른 상위 정보보호정책의 보안요건 미준수 위험</t>
  </si>
  <si>
    <t>W-01</t>
    <phoneticPr fontId="8" type="noConversion"/>
  </si>
  <si>
    <t>U-</t>
    <phoneticPr fontId="2" type="noConversion"/>
  </si>
  <si>
    <t>W-</t>
    <phoneticPr fontId="2" type="noConversion"/>
  </si>
  <si>
    <t>Host</t>
    <phoneticPr fontId="2" type="noConversion"/>
  </si>
  <si>
    <t>구분</t>
    <phoneticPr fontId="2" type="noConversion"/>
  </si>
  <si>
    <t>N-</t>
    <phoneticPr fontId="2" type="noConversion"/>
  </si>
  <si>
    <t>N-1</t>
    <phoneticPr fontId="8" type="noConversion"/>
  </si>
  <si>
    <t>D-2</t>
  </si>
  <si>
    <t>D-6</t>
  </si>
  <si>
    <t>D-7</t>
  </si>
  <si>
    <t>D-</t>
    <phoneticPr fontId="2" type="noConversion"/>
  </si>
  <si>
    <t>S-1</t>
    <phoneticPr fontId="8" type="noConversion"/>
  </si>
  <si>
    <t>A-2</t>
  </si>
  <si>
    <t>A-3</t>
  </si>
  <si>
    <t>WA-</t>
    <phoneticPr fontId="2" type="noConversion"/>
  </si>
  <si>
    <t>WA-2</t>
  </si>
  <si>
    <t>MA-1</t>
    <phoneticPr fontId="2" type="noConversion"/>
  </si>
  <si>
    <t>MA-2</t>
  </si>
  <si>
    <t>MA-3</t>
  </si>
  <si>
    <t>MA-4</t>
  </si>
  <si>
    <t>MA-5</t>
  </si>
  <si>
    <t>MA-6</t>
  </si>
  <si>
    <t>MA-7</t>
  </si>
  <si>
    <t>MA-8</t>
  </si>
  <si>
    <t>MA-9</t>
  </si>
  <si>
    <t>위협 등급</t>
    <phoneticPr fontId="2" type="noConversion"/>
  </si>
  <si>
    <t>1등급</t>
  </si>
  <si>
    <t>2등급</t>
  </si>
  <si>
    <t>3등급</t>
    <phoneticPr fontId="2" type="noConversion"/>
  </si>
  <si>
    <t>패스워드의 주기적 변경</t>
  </si>
  <si>
    <t>패스워드 정책이 해당 기관의 보안 정책에 적합하게 설정</t>
  </si>
  <si>
    <t>복구 콘솔 자동 로그온 금지 설정</t>
  </si>
  <si>
    <t>공유 폴더 제거</t>
  </si>
  <si>
    <t>항목의 불필요한 서비스 제거</t>
  </si>
  <si>
    <t>Windows Messenger(MSN, .NET 메신저 등)와 같은 상용 메신저의 사용 금지</t>
    <phoneticPr fontId="2" type="noConversion"/>
  </si>
  <si>
    <t>파일 시스템을 NTFS로 포맷</t>
  </si>
  <si>
    <t>다른 OS로 멀티 부팅 금지</t>
  </si>
  <si>
    <t>브라우저 종료 시 임시 인터넷 파일 폴더 내용 삭제</t>
  </si>
  <si>
    <t>바이러스 백신 프로그램 설치 및 주기적 업데이트</t>
  </si>
  <si>
    <t>바이러스 백신 프로그램에서 제공하는 실시간 감시 기능 활성화</t>
  </si>
  <si>
    <t>OS에서 제공하는 침입차단 기능 활성화</t>
  </si>
  <si>
    <t>화면보호기 대기 시간 설정 및 재시작 시 암호 보호 설정</t>
  </si>
  <si>
    <t>CD, DVD, USB 메모리 등과 같은 미디어의 자동실행 방지 등 이동식 미디어에 대한 보안대책 수립</t>
    <phoneticPr fontId="2" type="noConversion"/>
  </si>
  <si>
    <t>시스템 부팅 시 Windows Messenger 자동시작 금지</t>
  </si>
  <si>
    <t>항목 원격 지원 금지 정책 설정</t>
  </si>
  <si>
    <t>MS-Office, 한글, 어도비, 아크로뱃 등의 응용 프로그램에 대한 최신 보안패치 및 벤더 권고사항 적용</t>
    <phoneticPr fontId="2" type="noConversion"/>
  </si>
  <si>
    <t>TC6-05</t>
  </si>
  <si>
    <t>PC</t>
    <phoneticPr fontId="8" type="noConversion"/>
  </si>
  <si>
    <t>P-1</t>
    <phoneticPr fontId="8" type="noConversion"/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</si>
  <si>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</si>
  <si>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</si>
  <si>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</si>
  <si>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</si>
  <si>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</si>
  <si>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</si>
  <si>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</si>
  <si>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</si>
  <si>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</si>
  <si>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</si>
  <si>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</si>
  <si>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</si>
  <si>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</si>
  <si>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</si>
  <si>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</si>
  <si>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</si>
  <si>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</si>
  <si>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</si>
  <si>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</si>
  <si>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계정
관리</t>
    <phoneticPr fontId="2" type="noConversion"/>
  </si>
  <si>
    <t>서비스
관리</t>
    <phoneticPr fontId="2" type="noConversion"/>
  </si>
  <si>
    <t>보안
관리</t>
    <phoneticPr fontId="2" type="noConversion"/>
  </si>
  <si>
    <t>TC6-06</t>
  </si>
  <si>
    <t>TC6-06</t>
    <phoneticPr fontId="58" type="noConversion"/>
  </si>
  <si>
    <t>TC1-04</t>
    <phoneticPr fontId="2" type="noConversion"/>
  </si>
  <si>
    <t>TC6-11</t>
  </si>
  <si>
    <t>TC6-08</t>
  </si>
  <si>
    <t>TC4-05</t>
  </si>
  <si>
    <t>TC4-05</t>
    <phoneticPr fontId="58" type="noConversion"/>
  </si>
  <si>
    <t>TC4-07</t>
  </si>
  <si>
    <t>TC6-07</t>
  </si>
  <si>
    <t>TC6-03</t>
  </si>
  <si>
    <t>TC3-11</t>
  </si>
  <si>
    <t>TC2-02</t>
    <phoneticPr fontId="2" type="noConversion"/>
  </si>
  <si>
    <t>TC3-12</t>
  </si>
  <si>
    <t>서버 과부하</t>
    <phoneticPr fontId="2" type="noConversion"/>
  </si>
  <si>
    <t>TC3-09</t>
  </si>
  <si>
    <t>TC2-04</t>
    <phoneticPr fontId="2" type="noConversion"/>
  </si>
  <si>
    <t>TC7-01</t>
  </si>
  <si>
    <t>TC7-02</t>
    <phoneticPr fontId="8" type="noConversion"/>
  </si>
  <si>
    <t>TC6-17</t>
  </si>
  <si>
    <t>TC2-03</t>
    <phoneticPr fontId="2" type="noConversion"/>
  </si>
  <si>
    <t>TC6-02</t>
  </si>
  <si>
    <t>TC4-03</t>
  </si>
  <si>
    <t>TC3-04</t>
  </si>
  <si>
    <t>TC3-04</t>
    <phoneticPr fontId="58" type="noConversion"/>
  </si>
  <si>
    <t>시스템 주요 파일 및 프로그램의 의도적 변조 및 손상</t>
    <phoneticPr fontId="2" type="noConversion"/>
  </si>
  <si>
    <t>TC5-01</t>
  </si>
  <si>
    <t>TC4-02</t>
  </si>
  <si>
    <t>TC4-02</t>
    <phoneticPr fontId="58" type="noConversion"/>
  </si>
  <si>
    <t>TC6-14</t>
    <phoneticPr fontId="2" type="noConversion"/>
  </si>
  <si>
    <t>TC4-08</t>
    <phoneticPr fontId="2" type="noConversion"/>
  </si>
  <si>
    <t>TC5-02</t>
  </si>
  <si>
    <t>TC6-12</t>
  </si>
  <si>
    <t>TC4-06</t>
    <phoneticPr fontId="2" type="noConversion"/>
  </si>
  <si>
    <t>PC</t>
    <phoneticPr fontId="2" type="noConversion"/>
  </si>
  <si>
    <t>2.서비스관리</t>
    <phoneticPr fontId="2" type="noConversion"/>
  </si>
  <si>
    <t>3.패치관리</t>
    <phoneticPr fontId="2" type="noConversion"/>
  </si>
  <si>
    <t>4.보안관리</t>
    <phoneticPr fontId="2" type="noConversion"/>
  </si>
  <si>
    <t>P-</t>
    <phoneticPr fontId="2" type="noConversion"/>
  </si>
  <si>
    <t>Y999999</t>
    <phoneticPr fontId="2" type="noConversion"/>
  </si>
  <si>
    <t>상</t>
    <phoneticPr fontId="2" type="noConversion"/>
  </si>
  <si>
    <t>중</t>
    <phoneticPr fontId="2" type="noConversion"/>
  </si>
  <si>
    <t>관리대상 위험(중)</t>
    <phoneticPr fontId="2" type="noConversion"/>
  </si>
  <si>
    <t>자산가치</t>
    <phoneticPr fontId="2" type="noConversion"/>
  </si>
  <si>
    <t>2018. 8</t>
    <phoneticPr fontId="16" type="noConversion"/>
  </si>
  <si>
    <t>자산명</t>
    <phoneticPr fontId="2" type="noConversion"/>
  </si>
  <si>
    <t>W-82</t>
    <phoneticPr fontId="2" type="noConversion"/>
  </si>
  <si>
    <t>6.DB관리</t>
    <phoneticPr fontId="2" type="noConversion"/>
  </si>
  <si>
    <t>NW-L3-</t>
    <phoneticPr fontId="2" type="noConversion"/>
  </si>
  <si>
    <t>SVR-UX-01</t>
    <phoneticPr fontId="16" type="noConversion"/>
  </si>
  <si>
    <t>SVR-UX-02</t>
  </si>
  <si>
    <t>SVR-UX-03</t>
  </si>
  <si>
    <t>SVR-UX-04</t>
    <phoneticPr fontId="16" type="noConversion"/>
  </si>
  <si>
    <t>SVR-WIN-01</t>
    <phoneticPr fontId="16" type="noConversion"/>
  </si>
  <si>
    <t>NW-L3-01</t>
    <phoneticPr fontId="58" type="noConversion"/>
  </si>
  <si>
    <t>INFO-DB-01</t>
    <phoneticPr fontId="8" type="noConversion"/>
  </si>
  <si>
    <t>INFO-DB-02</t>
    <phoneticPr fontId="58" type="noConversion"/>
  </si>
  <si>
    <t>INFO-DB-03</t>
    <phoneticPr fontId="58" type="noConversion"/>
  </si>
  <si>
    <t>COM-PC-01</t>
    <phoneticPr fontId="16" type="noConversion"/>
  </si>
  <si>
    <t>COM-PC-02</t>
  </si>
  <si>
    <t>유닉스</t>
    <phoneticPr fontId="2" type="noConversion"/>
  </si>
  <si>
    <t>윈도우</t>
    <phoneticPr fontId="2" type="noConversion"/>
  </si>
  <si>
    <t>DB</t>
    <phoneticPr fontId="2" type="noConversion"/>
  </si>
  <si>
    <t>Computer</t>
    <phoneticPr fontId="2" type="noConversion"/>
  </si>
  <si>
    <t>EMR DB #1</t>
  </si>
  <si>
    <t>EMR DB #2</t>
  </si>
  <si>
    <t>CDW DB#1</t>
  </si>
  <si>
    <t>SVR-UX-01</t>
    <phoneticPr fontId="16" type="noConversion"/>
  </si>
  <si>
    <t>SVR-UX-04</t>
    <phoneticPr fontId="16" type="noConversion"/>
  </si>
  <si>
    <t>홈페이지 DB서버</t>
    <phoneticPr fontId="16" type="noConversion"/>
  </si>
  <si>
    <t>통합 백업 서버</t>
    <phoneticPr fontId="16" type="noConversion"/>
  </si>
  <si>
    <t>외부 구간 및 병동간 연결용 백본</t>
  </si>
  <si>
    <t>SVR-WIN-01</t>
  </si>
  <si>
    <t>NW-L3-01</t>
  </si>
  <si>
    <t>※ 설비, 소프트웨어 자산의 경우 관리 위험평가로 포함함
※ 소프트웨어 자산의 경우 단순 소프트웨어 제품을 제외한 운영서버 등의 경우 타자산 진단에 포함함
※ 관리 위험평가 시 자산등급 평균치인 '2등급'을 공통으로 적용함</t>
    <phoneticPr fontId="2" type="noConversion"/>
  </si>
  <si>
    <t>서버(UX, LX)</t>
    <phoneticPr fontId="2" type="noConversion"/>
  </si>
  <si>
    <t>서버(Windows)</t>
    <phoneticPr fontId="2" type="noConversion"/>
  </si>
  <si>
    <t>실행프로그램</t>
    <phoneticPr fontId="2" type="noConversion"/>
  </si>
  <si>
    <t>PC</t>
    <phoneticPr fontId="2" type="noConversion"/>
  </si>
  <si>
    <t>네트워크</t>
    <phoneticPr fontId="2" type="noConversion"/>
  </si>
  <si>
    <t>데이터베이스</t>
    <phoneticPr fontId="2" type="noConversion"/>
  </si>
  <si>
    <t>COM-PC-</t>
    <phoneticPr fontId="2" type="noConversion"/>
  </si>
  <si>
    <t>수식용</t>
    <phoneticPr fontId="2" type="noConversion"/>
  </si>
  <si>
    <t>A_Value(자산가치)
&gt;'1.자산평가'로 부터 참조됨</t>
    <phoneticPr fontId="2" type="noConversion"/>
  </si>
  <si>
    <t>T_Value(자산가치)
&gt;'2.위협평가'로 부터 참조됨</t>
    <phoneticPr fontId="2" type="noConversion"/>
  </si>
  <si>
    <t>R-Grade
(상=9~8점, 중=7~5, 하=4이하)</t>
    <phoneticPr fontId="16" type="noConversion"/>
  </si>
  <si>
    <t>C(기밀성)</t>
    <phoneticPr fontId="2" type="noConversion"/>
  </si>
  <si>
    <t>I(무결성)</t>
    <phoneticPr fontId="2" type="noConversion"/>
  </si>
  <si>
    <t>A(가용성)</t>
    <phoneticPr fontId="2" type="noConversion"/>
  </si>
  <si>
    <t>등급평가(C+I+A)</t>
    <phoneticPr fontId="2" type="noConversion"/>
  </si>
  <si>
    <t>등급
(A=기밀, B=대외비, C=일반)</t>
    <phoneticPr fontId="2" type="noConversion"/>
  </si>
  <si>
    <t>A_Value(자산가치)
등급평가 &gt; 8이상=3점, 5이상=2점, 4이하=1점</t>
    <phoneticPr fontId="2" type="noConversion"/>
  </si>
  <si>
    <t>※ 영향구분은 해당 위협이 가지는 특성이며, T-Value 도출과 무관함 / T-Value는 전문가 판단에 의해 정성적으로 평가함</t>
    <phoneticPr fontId="2" type="noConversion"/>
  </si>
  <si>
    <t>T-Value(위협가치)</t>
    <phoneticPr fontId="8" type="noConversion"/>
  </si>
  <si>
    <t>R-Value(위험가치)
X성이 존재하는 경우(자산가치+X성가치+위협가치)</t>
  </si>
  <si>
    <t>RPC 서비스 N/A</t>
  </si>
  <si>
    <t>ftp 서비스 N/A</t>
  </si>
  <si>
    <t>SNMP 서비스 N/A</t>
  </si>
  <si>
    <t>패스워드 N/A함수가 설정되어 적용되는가?</t>
  </si>
  <si>
    <t>정보보호정책서의 제정, 개정, 배포, 폐기 등의 이력을 N/A할 수 있도록 관리절차 수립 ∙ 이행</t>
  </si>
  <si>
    <t>세션체크 로직을 구현하여 유효한 세션임을 N/A하는 프로세스를 적용</t>
  </si>
  <si>
    <t>INFO-DB-</t>
    <phoneticPr fontId="2" type="noConversion"/>
  </si>
  <si>
    <t>w</t>
    <phoneticPr fontId="2" type="noConversion"/>
  </si>
  <si>
    <t>Web Server</t>
    <phoneticPr fontId="2" type="noConversion"/>
  </si>
  <si>
    <t>Member DB</t>
    <phoneticPr fontId="2" type="noConversion"/>
  </si>
  <si>
    <t>Goods DB</t>
    <phoneticPr fontId="2" type="noConversion"/>
  </si>
  <si>
    <t>Order DB</t>
    <phoneticPr fontId="2" type="noConversion"/>
  </si>
  <si>
    <t>파일서버</t>
    <phoneticPr fontId="2" type="noConversion"/>
  </si>
  <si>
    <t>라우터</t>
    <phoneticPr fontId="2" type="noConversion"/>
  </si>
  <si>
    <t>1 shop 라우터</t>
    <phoneticPr fontId="2" type="noConversion"/>
  </si>
  <si>
    <t>회원 DB</t>
    <phoneticPr fontId="2" type="noConversion"/>
  </si>
  <si>
    <t>재고 DB</t>
    <phoneticPr fontId="2" type="noConversion"/>
  </si>
  <si>
    <t>주문/배송 DB</t>
    <phoneticPr fontId="2" type="noConversion"/>
  </si>
  <si>
    <t>WEB/WAS</t>
    <phoneticPr fontId="2" type="noConversion"/>
  </si>
  <si>
    <t>홈페이지 웹 서버</t>
    <phoneticPr fontId="2" type="noConversion"/>
  </si>
  <si>
    <t>Member DB</t>
  </si>
  <si>
    <t>Goods DB</t>
  </si>
  <si>
    <t>Order DB</t>
  </si>
  <si>
    <t>확인</t>
  </si>
  <si>
    <t>EXE-WEB-01</t>
    <phoneticPr fontId="2" type="noConversion"/>
  </si>
  <si>
    <t>관리자 PC</t>
    <phoneticPr fontId="8" type="noConversion"/>
  </si>
  <si>
    <t>업무용 PC</t>
    <phoneticPr fontId="8" type="noConversion"/>
  </si>
  <si>
    <t>NW(라우터)</t>
    <phoneticPr fontId="2" type="noConversion"/>
  </si>
  <si>
    <t>사용자PC</t>
    <phoneticPr fontId="2" type="noConversion"/>
  </si>
  <si>
    <t>5. 위험관리</t>
    <phoneticPr fontId="2" type="noConversion"/>
  </si>
  <si>
    <t>3. 취약성평가</t>
    <phoneticPr fontId="8" type="noConversion"/>
  </si>
  <si>
    <t>4. 위험평가</t>
    <phoneticPr fontId="2" type="noConversion"/>
  </si>
  <si>
    <t>SVR-U취약-01</t>
  </si>
  <si>
    <t>SVR-U취약-02</t>
  </si>
  <si>
    <t>SVR-U취약-03</t>
  </si>
  <si>
    <t>SVR-U취약-04</t>
  </si>
  <si>
    <t>E취약E-WEB-01</t>
  </si>
  <si>
    <t>SVR-U취약-05</t>
  </si>
  <si>
    <t>개발 장비와 운영 장비가 동일하여 개발 시 존재하는 취약점으로 인하여 외부에 취약점이 노출될 위험</t>
  </si>
  <si>
    <t>root 접근제어 설정 파일에 대한 접근 권한 설정이 취약하여 악의적인 목적으로 root 접근이 불가능하도록 제한되거나 장애가 발생할 위험</t>
  </si>
  <si>
    <t>services 파일에 대한 접근 권한 설정이 취약하여 정상적인 서비스 제한 또는 허용되지 않은 서비스 실행 등 침해사고가 발생할 위험</t>
  </si>
  <si>
    <t>주요 보안 패치가 설치되어 있지 않아 웹서버 취약점을 이용한 침해사고가 발생할 위험</t>
  </si>
  <si>
    <t>ARP-pro취약y 서비스가 사용되어 공격자가 정상적인 통신을 방해하거나 가로채는 등의 ARP Spoofing 공격이 발생할 위험</t>
  </si>
  <si>
    <t>shadow 파일에 대한 접근 권한 설정이 취약하여 패스워드 크랙 공격이 발생할 위험</t>
  </si>
  <si>
    <t>passwd 파일에 대한 접근 권한 설정이 취약하여 계정 정보 노출 및 변조가 발생할 위험</t>
  </si>
  <si>
    <t>group 파일에 대한 접근 권한 설정이 취약하여 해당 파일 변조를 통한 root 권한 획득이 가능할 위험</t>
  </si>
  <si>
    <t>RPC 서비스 자체 취약점을 악용하여 BufferOverflow 공격을 통한 관리자 권한 획득이 가능할 위험</t>
  </si>
  <si>
    <t>FTP 자체 버그 및 취약성을 악용하여 관리자 권한으로 주요 파일 유출,변조, 삭제 등 침해사고가 발생할 위험</t>
  </si>
  <si>
    <t>로그 파일에 대한 접근 권한 설정이 취약하여 임의의 사용자에 의한 로그 변조/삭제/유출이 발생할 위험</t>
  </si>
  <si>
    <t>외주 위탁 개발에 대한 보안코딩, 보안준수 점검 등 보안요구사항의 정의 및 보안관리 활동이 미흡하여 개발 시스템에 대한 취약점 관리가 어려울 위험</t>
  </si>
  <si>
    <t>개발/테스트 시스템과 운영시스템이 분리되지 않아 테스트 용도의 어플리케이션에 내재된 취약점이 악용한 공격이 발생되거나 개발 상의 오류 등이 시스템에 영향을 미쳐 장애가 발생할 위험</t>
  </si>
  <si>
    <t>기술적 취약성에 대한 상시 점검 및 관리가 미흡하여 취약점을 이용한 정보시스템 침해사고 발생 위험</t>
  </si>
  <si>
    <t>취약한 시스템 설정 악용</t>
  </si>
  <si>
    <t>취약한 권한접근</t>
  </si>
  <si>
    <t>파일/디렉토리 취약한 권한 설정 악용</t>
  </si>
  <si>
    <t>취약한 웹 서버 설정 이용</t>
  </si>
  <si>
    <t>어플리케이션에 내재된 취약성 이용 공격</t>
  </si>
  <si>
    <t>※ 관리적 취약성평가는 ISMS통제항목 기준으로 실시하며 '정보보호 수준진단' 문서로 대체함</t>
  </si>
  <si>
    <t>WEB(아파치&amp;ngin취약)</t>
  </si>
  <si>
    <t>취약점 평가항목</t>
  </si>
  <si>
    <t>솔루션 취약점</t>
  </si>
  <si>
    <t>솔루션
취약점</t>
  </si>
  <si>
    <t>/etc/(취약)inetd.conf 파일 소유자 및 권한 설정</t>
  </si>
  <si>
    <t>DoS 공격에 취약한 서비스 비활성화</t>
  </si>
  <si>
    <t>e취약pn, vrfy 명령어 제한</t>
  </si>
  <si>
    <t>IIS DB 연결 취약점 점검</t>
  </si>
  <si>
    <t>IIS E취약ec 명령어 쉘 호출 진단</t>
  </si>
  <si>
    <t>최신 HOT-FI취약 적용</t>
  </si>
  <si>
    <t>Pro취약y ARP 차단</t>
  </si>
  <si>
    <t>보안에 취약하지 않은 버전의 데이터베이스를 사용하고 있는가?</t>
  </si>
  <si>
    <t>E취약ample 디렉터리 삭제</t>
  </si>
  <si>
    <t>취약Path 인젝션</t>
  </si>
  <si>
    <t>취약한 패스워드 복구</t>
  </si>
  <si>
    <t>HOT FI취약 등 최신 보안패치 적용</t>
  </si>
  <si>
    <t>PC 내부의 미사용(3개월) Active취약 제거</t>
  </si>
  <si>
    <t>V-Value(취약가치)</t>
  </si>
  <si>
    <t>SVR-U취약-</t>
  </si>
  <si>
    <t>E취약E-WEB-</t>
  </si>
  <si>
    <t>취약성 평가</t>
  </si>
  <si>
    <t>V_Value(자산가치)
&gt;'3.취약성평가'로 부터 참조됨</t>
  </si>
  <si>
    <t>취약성통제
(취약성 발견되지 않은 경우 R-Value=0)</t>
  </si>
  <si>
    <t>Linux</t>
    <phoneticPr fontId="8" type="noConversion"/>
  </si>
  <si>
    <t>R&amp;R 정의 미흡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</si>
</sst>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12]yyyy&quot;년&quot;\ mm&quot;월&quot;\ dd&quot;일&quot;\ "/>
    <numFmt numFmtId="177" formatCode="0_);[Red]\(0\)"/>
  </numFmts>
  <fonts count="8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9"/>
      <name val="맑은 고딕"/>
      <family val="3"/>
      <charset val="129"/>
    </font>
    <font>
      <sz val="10"/>
      <name val="Geneva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indexed="8"/>
      <name val="Arial"/>
      <family val="2"/>
    </font>
    <font>
      <sz val="9"/>
      <name val="맑은 고딕"/>
      <family val="3"/>
      <charset val="129"/>
      <scheme val="maj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</font>
    <font>
      <b/>
      <sz val="9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9"/>
      <name val="맑은 고딕"/>
      <family val="2"/>
      <charset val="129"/>
      <scheme val="minor"/>
    </font>
    <font>
      <b/>
      <sz val="28"/>
      <color indexed="48"/>
      <name val="맑은 고딕"/>
      <family val="3"/>
      <charset val="129"/>
      <scheme val="major"/>
    </font>
    <font>
      <b/>
      <sz val="36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0.499984740745262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73">
    <xf numFmtId="0" fontId="0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7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/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1" borderId="1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22" borderId="2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4" borderId="3" applyNumberFormat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0"/>
    <xf numFmtId="0" fontId="18" fillId="0" borderId="0"/>
    <xf numFmtId="0" fontId="19" fillId="0" borderId="0"/>
    <xf numFmtId="0" fontId="17" fillId="0" borderId="0"/>
    <xf numFmtId="0" fontId="18" fillId="0" borderId="0"/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8" borderId="1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21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" fillId="0" borderId="0">
      <alignment vertical="center"/>
    </xf>
    <xf numFmtId="176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4" fillId="0" borderId="0"/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177" fontId="14" fillId="0" borderId="10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1" fillId="33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6" fillId="29" borderId="13" xfId="0" applyFont="1" applyFill="1" applyBorder="1" applyAlignment="1">
      <alignment horizontal="center" vertical="center"/>
    </xf>
    <xf numFmtId="0" fontId="41" fillId="3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7" fillId="33" borderId="16" xfId="0" applyFont="1" applyFill="1" applyBorder="1" applyAlignment="1">
      <alignment horizontal="center" vertical="center"/>
    </xf>
    <xf numFmtId="0" fontId="57" fillId="29" borderId="15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56" fillId="29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7" fillId="29" borderId="1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5" fillId="2" borderId="1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7" fillId="33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51" fillId="0" borderId="0" xfId="0" applyFont="1">
      <alignment vertical="center"/>
    </xf>
    <xf numFmtId="0" fontId="0" fillId="0" borderId="10" xfId="0" applyBorder="1">
      <alignment vertical="center"/>
    </xf>
    <xf numFmtId="0" fontId="13" fillId="31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0" xfId="2" applyFont="1" applyFill="1" applyBorder="1" applyAlignment="1">
      <alignment horizontal="center" vertical="center" wrapText="1"/>
    </xf>
    <xf numFmtId="0" fontId="13" fillId="32" borderId="10" xfId="0" applyFont="1" applyFill="1" applyBorder="1" applyAlignment="1">
      <alignment horizontal="center" vertical="center"/>
    </xf>
    <xf numFmtId="0" fontId="12" fillId="33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0" xfId="0">
      <alignment vertical="center"/>
    </xf>
    <xf numFmtId="0" fontId="42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39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0" xfId="0" applyBorder="1">
      <alignment vertical="center"/>
    </xf>
    <xf numFmtId="0" fontId="13" fillId="3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7" fillId="29" borderId="10" xfId="0" applyFont="1" applyFill="1" applyBorder="1" applyAlignment="1">
      <alignment horizontal="center" vertical="center"/>
    </xf>
    <xf numFmtId="0" fontId="59" fillId="0" borderId="20" xfId="0" applyFont="1" applyFill="1" applyBorder="1" applyAlignment="1">
      <alignment horizontal="center" vertical="center"/>
    </xf>
    <xf numFmtId="0" fontId="60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28" borderId="2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59" fillId="0" borderId="20" xfId="243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7" fillId="27" borderId="20" xfId="0" applyFont="1" applyFill="1" applyBorder="1" applyAlignment="1">
      <alignment horizontal="center" vertical="center"/>
    </xf>
    <xf numFmtId="0" fontId="13" fillId="27" borderId="20" xfId="0" applyFont="1" applyFill="1" applyBorder="1" applyAlignment="1">
      <alignment horizontal="center" vertical="center"/>
    </xf>
    <xf numFmtId="0" fontId="13" fillId="27" borderId="20" xfId="2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vertical="center"/>
    </xf>
    <xf numFmtId="0" fontId="62" fillId="0" borderId="20" xfId="0" applyFont="1" applyFill="1" applyBorder="1" applyAlignment="1">
      <alignment horizontal="left" vertical="center" wrapText="1"/>
    </xf>
    <xf numFmtId="0" fontId="0" fillId="0" borderId="20" xfId="0" applyBorder="1">
      <alignment vertical="center"/>
    </xf>
    <xf numFmtId="0" fontId="62" fillId="0" borderId="20" xfId="4" applyFont="1" applyFill="1" applyBorder="1" applyAlignment="1">
      <alignment horizontal="left" vertical="center" wrapText="1"/>
    </xf>
    <xf numFmtId="0" fontId="60" fillId="0" borderId="20" xfId="255" applyFont="1" applyFill="1" applyBorder="1" applyAlignment="1">
      <alignment horizontal="center" vertical="center" wrapText="1"/>
    </xf>
    <xf numFmtId="0" fontId="43" fillId="0" borderId="20" xfId="255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 wrapText="1"/>
    </xf>
    <xf numFmtId="0" fontId="62" fillId="0" borderId="20" xfId="4" applyFont="1" applyFill="1" applyBorder="1" applyAlignment="1">
      <alignment horizontal="center" vertical="center" wrapText="1"/>
    </xf>
    <xf numFmtId="0" fontId="63" fillId="0" borderId="2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4" fillId="0" borderId="20" xfId="116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7" fillId="27" borderId="20" xfId="0" applyFont="1" applyFill="1" applyBorder="1" applyAlignment="1">
      <alignment horizontal="left" vertical="center"/>
    </xf>
    <xf numFmtId="0" fontId="14" fillId="0" borderId="20" xfId="0" applyFont="1" applyFill="1" applyBorder="1" applyAlignment="1">
      <alignment horizontal="left" vertical="center" wrapText="1"/>
    </xf>
    <xf numFmtId="0" fontId="37" fillId="0" borderId="20" xfId="0" applyFont="1" applyFill="1" applyBorder="1" applyAlignment="1">
      <alignment horizontal="left" vertical="center" wrapText="1"/>
    </xf>
    <xf numFmtId="0" fontId="63" fillId="0" borderId="2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49" fillId="29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59" fillId="28" borderId="20" xfId="0" applyFont="1" applyFill="1" applyBorder="1" applyAlignment="1">
      <alignment horizontal="center" vertical="center"/>
    </xf>
    <xf numFmtId="0" fontId="59" fillId="0" borderId="20" xfId="243" applyFont="1" applyFill="1" applyBorder="1" applyAlignment="1">
      <alignment horizontal="center" vertical="center"/>
    </xf>
    <xf numFmtId="0" fontId="66" fillId="0" borderId="0" xfId="256" applyFont="1"/>
    <xf numFmtId="0" fontId="65" fillId="0" borderId="0" xfId="256" applyFont="1" applyFill="1" applyAlignment="1"/>
    <xf numFmtId="0" fontId="69" fillId="26" borderId="20" xfId="256" applyFont="1" applyFill="1" applyBorder="1" applyAlignment="1">
      <alignment horizontal="center" vertical="center" wrapText="1"/>
    </xf>
    <xf numFmtId="0" fontId="68" fillId="36" borderId="20" xfId="256" applyFont="1" applyFill="1" applyBorder="1" applyAlignment="1">
      <alignment horizontal="center" vertical="center" wrapText="1"/>
    </xf>
    <xf numFmtId="0" fontId="68" fillId="36" borderId="20" xfId="256" applyFont="1" applyFill="1" applyBorder="1" applyAlignment="1">
      <alignment horizontal="center" vertical="center" wrapText="1"/>
    </xf>
    <xf numFmtId="0" fontId="68" fillId="36" borderId="20" xfId="256" applyFont="1" applyFill="1" applyBorder="1" applyAlignment="1">
      <alignment horizontal="left" vertical="center" wrapText="1"/>
    </xf>
    <xf numFmtId="0" fontId="11" fillId="35" borderId="20" xfId="256" applyFont="1" applyFill="1" applyBorder="1" applyAlignment="1">
      <alignment horizontal="center" vertical="center"/>
    </xf>
    <xf numFmtId="0" fontId="68" fillId="36" borderId="20" xfId="256" applyFont="1" applyFill="1" applyBorder="1" applyAlignment="1">
      <alignment vertical="center" wrapText="1"/>
    </xf>
    <xf numFmtId="0" fontId="41" fillId="26" borderId="2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3" fillId="0" borderId="21" xfId="0" applyFont="1" applyFill="1" applyBorder="1" applyAlignment="1">
      <alignment horizontal="center" vertical="center" wrapText="1"/>
    </xf>
    <xf numFmtId="0" fontId="59" fillId="0" borderId="20" xfId="0" applyFont="1" applyFill="1" applyBorder="1" applyAlignment="1">
      <alignment horizontal="center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vertical="center"/>
    </xf>
    <xf numFmtId="0" fontId="37" fillId="0" borderId="21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63" fillId="0" borderId="20" xfId="0" applyFont="1" applyBorder="1" applyAlignment="1">
      <alignment vertical="center" wrapText="1"/>
    </xf>
    <xf numFmtId="0" fontId="7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63" fillId="0" borderId="20" xfId="0" applyFont="1" applyBorder="1" applyAlignment="1">
      <alignment horizontal="justify" vertical="center" wrapText="1"/>
    </xf>
    <xf numFmtId="0" fontId="73" fillId="27" borderId="20" xfId="0" applyFont="1" applyFill="1" applyBorder="1" applyAlignment="1">
      <alignment horizontal="center" vertical="center"/>
    </xf>
    <xf numFmtId="0" fontId="61" fillId="36" borderId="20" xfId="256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1" fillId="29" borderId="20" xfId="0" applyFont="1" applyFill="1" applyBorder="1" applyAlignment="1">
      <alignment vertical="center"/>
    </xf>
    <xf numFmtId="0" fontId="57" fillId="33" borderId="26" xfId="0" applyFont="1" applyFill="1" applyBorder="1" applyAlignment="1">
      <alignment horizontal="center" vertical="center"/>
    </xf>
    <xf numFmtId="0" fontId="59" fillId="0" borderId="20" xfId="243" applyFont="1" applyFill="1" applyBorder="1" applyAlignment="1">
      <alignment horizontal="center" vertical="center" wrapText="1"/>
    </xf>
    <xf numFmtId="0" fontId="71" fillId="28" borderId="0" xfId="271" applyFont="1" applyFill="1" applyBorder="1" applyAlignment="1">
      <alignment vertical="center"/>
    </xf>
    <xf numFmtId="0" fontId="71" fillId="28" borderId="0" xfId="271" applyFont="1" applyFill="1" applyBorder="1">
      <alignment vertical="center"/>
    </xf>
    <xf numFmtId="0" fontId="71" fillId="28" borderId="0" xfId="271" applyFont="1" applyFill="1">
      <alignment vertical="center"/>
    </xf>
    <xf numFmtId="0" fontId="71" fillId="0" borderId="0" xfId="271" applyFont="1">
      <alignment vertical="center"/>
    </xf>
    <xf numFmtId="0" fontId="74" fillId="28" borderId="0" xfId="271" applyFont="1" applyFill="1" applyAlignment="1"/>
    <xf numFmtId="0" fontId="71" fillId="0" borderId="0" xfId="271" applyFont="1" applyBorder="1">
      <alignment vertical="center"/>
    </xf>
    <xf numFmtId="0" fontId="71" fillId="28" borderId="0" xfId="271" applyFont="1" applyFill="1" applyBorder="1" applyAlignment="1">
      <alignment horizontal="center" vertical="center"/>
    </xf>
    <xf numFmtId="0" fontId="71" fillId="0" borderId="0" xfId="271" applyFont="1" applyBorder="1" applyAlignment="1">
      <alignment horizontal="center" vertical="center"/>
    </xf>
    <xf numFmtId="31" fontId="70" fillId="28" borderId="0" xfId="271" applyNumberFormat="1" applyFont="1" applyFill="1" applyAlignment="1"/>
    <xf numFmtId="0" fontId="70" fillId="28" borderId="0" xfId="271" applyFont="1" applyFill="1" applyAlignment="1"/>
    <xf numFmtId="0" fontId="71" fillId="28" borderId="0" xfId="271" applyFont="1" applyFill="1" applyAlignment="1">
      <alignment horizontal="center"/>
    </xf>
    <xf numFmtId="0" fontId="41" fillId="34" borderId="20" xfId="0" applyFont="1" applyFill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60" fillId="0" borderId="20" xfId="272" applyFont="1" applyFill="1" applyBorder="1" applyAlignment="1">
      <alignment horizontal="center" vertical="center"/>
    </xf>
    <xf numFmtId="0" fontId="78" fillId="0" borderId="20" xfId="0" applyFont="1" applyFill="1" applyBorder="1" applyAlignment="1">
      <alignment horizontal="center" vertical="center"/>
    </xf>
    <xf numFmtId="0" fontId="78" fillId="0" borderId="20" xfId="262" applyFont="1" applyFill="1" applyBorder="1" applyAlignment="1">
      <alignment horizontal="center" vertical="center"/>
    </xf>
    <xf numFmtId="0" fontId="60" fillId="0" borderId="20" xfId="272" applyFont="1" applyFill="1" applyBorder="1" applyAlignment="1">
      <alignment horizontal="center" vertical="center" shrinkToFit="1"/>
    </xf>
    <xf numFmtId="0" fontId="78" fillId="0" borderId="20" xfId="207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79" fillId="37" borderId="0" xfId="0" applyFont="1" applyFill="1" applyAlignment="1">
      <alignment horizontal="center" vertical="center"/>
    </xf>
    <xf numFmtId="0" fontId="13" fillId="38" borderId="10" xfId="0" applyFont="1" applyFill="1" applyBorder="1" applyAlignment="1">
      <alignment horizontal="center" vertical="center" wrapText="1"/>
    </xf>
    <xf numFmtId="0" fontId="12" fillId="39" borderId="10" xfId="0" applyFont="1" applyFill="1" applyBorder="1" applyAlignment="1">
      <alignment horizontal="center" vertical="center" wrapText="1"/>
    </xf>
    <xf numFmtId="0" fontId="40" fillId="29" borderId="20" xfId="0" applyNumberFormat="1" applyFont="1" applyFill="1" applyBorder="1" applyAlignment="1">
      <alignment horizontal="center" vertical="center"/>
    </xf>
    <xf numFmtId="0" fontId="41" fillId="34" borderId="21" xfId="0" applyFont="1" applyFill="1" applyBorder="1" applyAlignment="1">
      <alignment horizontal="center" vertical="center"/>
    </xf>
    <xf numFmtId="0" fontId="41" fillId="34" borderId="27" xfId="0" applyFont="1" applyFill="1" applyBorder="1" applyAlignment="1">
      <alignment horizontal="center" vertical="center"/>
    </xf>
    <xf numFmtId="0" fontId="13" fillId="25" borderId="21" xfId="0" applyFont="1" applyFill="1" applyBorder="1" applyAlignment="1">
      <alignment horizontal="center" vertical="center"/>
    </xf>
    <xf numFmtId="0" fontId="13" fillId="25" borderId="21" xfId="0" applyFont="1" applyFill="1" applyBorder="1" applyAlignment="1">
      <alignment horizontal="center" vertical="center" wrapText="1"/>
    </xf>
    <xf numFmtId="0" fontId="38" fillId="28" borderId="20" xfId="0" applyFont="1" applyFill="1" applyBorder="1" applyAlignment="1">
      <alignment horizontal="center" vertical="center"/>
    </xf>
    <xf numFmtId="0" fontId="78" fillId="0" borderId="20" xfId="247" applyFont="1" applyFill="1" applyBorder="1" applyAlignment="1">
      <alignment horizontal="center" vertical="center"/>
    </xf>
    <xf numFmtId="176" fontId="52" fillId="29" borderId="20" xfId="238" applyFont="1" applyFill="1" applyBorder="1" applyAlignment="1">
      <alignment horizontal="center" vertical="center" wrapText="1"/>
    </xf>
    <xf numFmtId="0" fontId="54" fillId="29" borderId="20" xfId="0" applyFont="1" applyFill="1" applyBorder="1" applyAlignment="1">
      <alignment vertical="center"/>
    </xf>
    <xf numFmtId="0" fontId="49" fillId="29" borderId="20" xfId="0" applyFont="1" applyFill="1" applyBorder="1" applyAlignment="1">
      <alignment horizontal="center" vertical="center"/>
    </xf>
    <xf numFmtId="0" fontId="52" fillId="29" borderId="20" xfId="238" applyNumberFormat="1" applyFont="1" applyFill="1" applyBorder="1" applyAlignment="1">
      <alignment vertical="center" wrapText="1"/>
    </xf>
    <xf numFmtId="0" fontId="52" fillId="29" borderId="20" xfId="238" applyNumberFormat="1" applyFont="1" applyFill="1" applyBorder="1" applyAlignment="1">
      <alignment horizontal="center" vertical="center" wrapText="1"/>
    </xf>
    <xf numFmtId="0" fontId="59" fillId="0" borderId="20" xfId="9" applyFont="1" applyFill="1" applyBorder="1" applyAlignment="1">
      <alignment horizontal="center" vertical="center" wrapText="1"/>
    </xf>
    <xf numFmtId="0" fontId="76" fillId="28" borderId="0" xfId="271" applyFont="1" applyFill="1" applyAlignment="1">
      <alignment horizontal="center" vertical="center"/>
    </xf>
    <xf numFmtId="0" fontId="75" fillId="28" borderId="0" xfId="271" applyFont="1" applyFill="1" applyBorder="1" applyAlignment="1">
      <alignment horizontal="center" vertical="center" wrapText="1"/>
    </xf>
    <xf numFmtId="0" fontId="77" fillId="36" borderId="0" xfId="271" applyFont="1" applyFill="1" applyAlignment="1">
      <alignment horizontal="center" vertical="center"/>
    </xf>
    <xf numFmtId="0" fontId="77" fillId="36" borderId="0" xfId="271" applyFont="1" applyFill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38" fillId="0" borderId="20" xfId="0" applyFont="1" applyBorder="1" applyAlignment="1">
      <alignment horizontal="center" vertical="center"/>
    </xf>
    <xf numFmtId="0" fontId="68" fillId="36" borderId="20" xfId="256" applyFont="1" applyFill="1" applyBorder="1" applyAlignment="1">
      <alignment horizontal="left" vertical="center" wrapText="1"/>
    </xf>
    <xf numFmtId="0" fontId="68" fillId="36" borderId="20" xfId="256" applyFont="1" applyFill="1" applyBorder="1" applyAlignment="1">
      <alignment horizontal="center" vertical="center" wrapText="1"/>
    </xf>
    <xf numFmtId="0" fontId="68" fillId="36" borderId="20" xfId="256" applyFont="1" applyFill="1" applyBorder="1" applyAlignment="1">
      <alignment vertical="center" wrapText="1"/>
    </xf>
    <xf numFmtId="0" fontId="69" fillId="29" borderId="21" xfId="256" applyFont="1" applyFill="1" applyBorder="1" applyAlignment="1">
      <alignment horizontal="center" vertical="center" wrapText="1"/>
    </xf>
    <xf numFmtId="0" fontId="69" fillId="29" borderId="23" xfId="256" applyFont="1" applyFill="1" applyBorder="1" applyAlignment="1">
      <alignment horizontal="center" vertical="center" wrapText="1"/>
    </xf>
    <xf numFmtId="0" fontId="66" fillId="0" borderId="25" xfId="256" applyFont="1" applyBorder="1" applyAlignment="1">
      <alignment horizontal="center" wrapText="1"/>
    </xf>
    <xf numFmtId="0" fontId="69" fillId="29" borderId="20" xfId="256" applyFont="1" applyFill="1" applyBorder="1" applyAlignment="1">
      <alignment horizontal="center" vertical="center" wrapText="1"/>
    </xf>
    <xf numFmtId="0" fontId="67" fillId="35" borderId="20" xfId="256" applyFont="1" applyFill="1" applyBorder="1" applyAlignment="1">
      <alignment horizontal="center" vertical="center" wrapText="1"/>
    </xf>
    <xf numFmtId="0" fontId="67" fillId="35" borderId="20" xfId="256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63" fillId="0" borderId="21" xfId="0" applyFont="1" applyFill="1" applyBorder="1" applyAlignment="1">
      <alignment horizontal="center" vertical="center" wrapText="1"/>
    </xf>
    <xf numFmtId="0" fontId="63" fillId="0" borderId="22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4" fillId="0" borderId="20" xfId="116" applyFont="1" applyFill="1" applyBorder="1" applyAlignment="1">
      <alignment horizontal="center" vertical="center" wrapText="1"/>
    </xf>
    <xf numFmtId="0" fontId="43" fillId="0" borderId="20" xfId="255" applyFont="1" applyFill="1" applyBorder="1" applyAlignment="1">
      <alignment horizontal="center" vertical="center" wrapText="1"/>
    </xf>
    <xf numFmtId="0" fontId="60" fillId="0" borderId="20" xfId="255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/>
    </xf>
    <xf numFmtId="0" fontId="41" fillId="29" borderId="20" xfId="0" applyFont="1" applyFill="1" applyBorder="1" applyAlignment="1">
      <alignment horizontal="center" vertical="center" wrapText="1"/>
    </xf>
    <xf numFmtId="0" fontId="41" fillId="29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53" fillId="29" borderId="10" xfId="0" applyFont="1" applyFill="1" applyBorder="1" applyAlignment="1">
      <alignment horizontal="center" vertical="center"/>
    </xf>
    <xf numFmtId="0" fontId="53" fillId="30" borderId="10" xfId="0" applyFont="1" applyFill="1" applyBorder="1" applyAlignment="1">
      <alignment horizontal="center" vertical="center"/>
    </xf>
    <xf numFmtId="0" fontId="48" fillId="29" borderId="20" xfId="0" applyNumberFormat="1" applyFont="1" applyFill="1" applyBorder="1" applyAlignment="1">
      <alignment horizontal="center" vertical="center"/>
    </xf>
    <xf numFmtId="0" fontId="47" fillId="29" borderId="20" xfId="238" applyNumberFormat="1" applyFont="1" applyFill="1" applyBorder="1" applyAlignment="1">
      <alignment horizontal="center" vertical="center" wrapText="1"/>
    </xf>
    <xf numFmtId="0" fontId="40" fillId="29" borderId="20" xfId="0" applyNumberFormat="1" applyFont="1" applyFill="1" applyBorder="1" applyAlignment="1">
      <alignment horizontal="center" vertical="center"/>
    </xf>
    <xf numFmtId="176" fontId="52" fillId="29" borderId="20" xfId="238" applyFont="1" applyFill="1" applyBorder="1" applyAlignment="1">
      <alignment horizontal="center" vertical="center" wrapText="1"/>
    </xf>
    <xf numFmtId="0" fontId="52" fillId="29" borderId="20" xfId="238" applyNumberFormat="1" applyFont="1" applyFill="1" applyBorder="1" applyAlignment="1">
      <alignment horizontal="center" vertical="center" wrapText="1"/>
    </xf>
    <xf numFmtId="0" fontId="54" fillId="29" borderId="20" xfId="0" applyFont="1" applyFill="1" applyBorder="1" applyAlignment="1">
      <alignment horizontal="center" vertical="center"/>
    </xf>
  </cellXfs>
  <cellStyles count="273">
    <cellStyle name="_001 041215_홈쇼핑 비용 시뮬_v1" xfId="14" xr:uid="{00000000-0005-0000-0000-000000000000}"/>
    <cellStyle name="_Book2" xfId="15" xr:uid="{00000000-0005-0000-0000-000001000000}"/>
    <cellStyle name="_GS홈쇼핑_인천센터_서버진단대상_20080502" xfId="16" xr:uid="{00000000-0005-0000-0000-000002000000}"/>
    <cellStyle name="_무림페이퍼_Oncall_list(060926)" xfId="17" xr:uid="{00000000-0005-0000-0000-000003000000}"/>
    <cellStyle name="_서버" xfId="18" xr:uid="{00000000-0005-0000-0000-000004000000}"/>
    <cellStyle name="_서버구성정보" xfId="19" xr:uid="{00000000-0005-0000-0000-000005000000}"/>
    <cellStyle name="_스토리지구성정보" xfId="20" xr:uid="{00000000-0005-0000-0000-000006000000}"/>
    <cellStyle name="_체크리스트_KISTI" xfId="21" xr:uid="{00000000-0005-0000-0000-000007000000}"/>
    <cellStyle name="_취약점진단대상_KISTI_NTIS" xfId="22" xr:uid="{00000000-0005-0000-0000-000008000000}"/>
    <cellStyle name="20% - 강조색1 2" xfId="23" xr:uid="{00000000-0005-0000-0000-000009000000}"/>
    <cellStyle name="20% - 강조색2 2" xfId="24" xr:uid="{00000000-0005-0000-0000-00000A000000}"/>
    <cellStyle name="20% - 강조색3 2" xfId="25" xr:uid="{00000000-0005-0000-0000-00000B000000}"/>
    <cellStyle name="20% - 강조색4 2" xfId="26" xr:uid="{00000000-0005-0000-0000-00000C000000}"/>
    <cellStyle name="20% - 강조색5 2" xfId="27" xr:uid="{00000000-0005-0000-0000-00000D000000}"/>
    <cellStyle name="20% - 강조색6 2" xfId="28" xr:uid="{00000000-0005-0000-0000-00000E000000}"/>
    <cellStyle name="40% - 강조색1 2" xfId="29" xr:uid="{00000000-0005-0000-0000-00000F000000}"/>
    <cellStyle name="40% - 강조색2 2" xfId="30" xr:uid="{00000000-0005-0000-0000-000010000000}"/>
    <cellStyle name="40% - 강조색3 2" xfId="31" xr:uid="{00000000-0005-0000-0000-000011000000}"/>
    <cellStyle name="40% - 강조색4 2" xfId="32" xr:uid="{00000000-0005-0000-0000-000012000000}"/>
    <cellStyle name="40% - 강조색5 2" xfId="33" xr:uid="{00000000-0005-0000-0000-000013000000}"/>
    <cellStyle name="40% - 강조색6 2" xfId="34" xr:uid="{00000000-0005-0000-0000-000014000000}"/>
    <cellStyle name="60% - 강조색1 2" xfId="35" xr:uid="{00000000-0005-0000-0000-000015000000}"/>
    <cellStyle name="60% - 강조색2 2" xfId="36" xr:uid="{00000000-0005-0000-0000-000016000000}"/>
    <cellStyle name="60% - 강조색3 2" xfId="37" xr:uid="{00000000-0005-0000-0000-000017000000}"/>
    <cellStyle name="60% - 강조색4 2" xfId="38" xr:uid="{00000000-0005-0000-0000-000018000000}"/>
    <cellStyle name="60% - 강조색5 2" xfId="39" xr:uid="{00000000-0005-0000-0000-000019000000}"/>
    <cellStyle name="60% - 강조색6 2" xfId="40" xr:uid="{00000000-0005-0000-0000-00001A000000}"/>
    <cellStyle name="Normal 2" xfId="1" xr:uid="{00000000-0005-0000-0000-00001B000000}"/>
    <cellStyle name="Normal_Project Data" xfId="41" xr:uid="{00000000-0005-0000-0000-00001C000000}"/>
    <cellStyle name="강조색1 2" xfId="42" xr:uid="{00000000-0005-0000-0000-00001D000000}"/>
    <cellStyle name="강조색2 2" xfId="43" xr:uid="{00000000-0005-0000-0000-00001E000000}"/>
    <cellStyle name="강조색3 2" xfId="44" xr:uid="{00000000-0005-0000-0000-00001F000000}"/>
    <cellStyle name="강조색4 2" xfId="45" xr:uid="{00000000-0005-0000-0000-000020000000}"/>
    <cellStyle name="강조색5 2" xfId="46" xr:uid="{00000000-0005-0000-0000-000021000000}"/>
    <cellStyle name="강조색6 2" xfId="47" xr:uid="{00000000-0005-0000-0000-000022000000}"/>
    <cellStyle name="경고문 2" xfId="48" xr:uid="{00000000-0005-0000-0000-000023000000}"/>
    <cellStyle name="계산 2" xfId="49" xr:uid="{00000000-0005-0000-0000-000024000000}"/>
    <cellStyle name="나쁨 2" xfId="50" xr:uid="{00000000-0005-0000-0000-000025000000}"/>
    <cellStyle name="메모 2" xfId="51" xr:uid="{00000000-0005-0000-0000-000026000000}"/>
    <cellStyle name="보통 2" xfId="52" xr:uid="{00000000-0005-0000-0000-000027000000}"/>
    <cellStyle name="설명 텍스트 2" xfId="53" xr:uid="{00000000-0005-0000-0000-000028000000}"/>
    <cellStyle name="셀 확인 2" xfId="54" xr:uid="{00000000-0005-0000-0000-000029000000}"/>
    <cellStyle name="쉼표 [0] 2" xfId="55" xr:uid="{00000000-0005-0000-0000-00002A000000}"/>
    <cellStyle name="쉼표 [0] 2 2" xfId="56" xr:uid="{00000000-0005-0000-0000-00002B000000}"/>
    <cellStyle name="쉼표 [0] 3" xfId="57" xr:uid="{00000000-0005-0000-0000-00002C000000}"/>
    <cellStyle name="쉼표 [0] 3 2" xfId="244" xr:uid="{00000000-0005-0000-0000-00002D000000}"/>
    <cellStyle name="쉼표 [0] 4" xfId="58" xr:uid="{00000000-0005-0000-0000-00002E000000}"/>
    <cellStyle name="스타일 1" xfId="59" xr:uid="{00000000-0005-0000-0000-00002F000000}"/>
    <cellStyle name="스타일 1 2" xfId="60" xr:uid="{00000000-0005-0000-0000-000030000000}"/>
    <cellStyle name="스타일 1 3" xfId="61" xr:uid="{00000000-0005-0000-0000-000031000000}"/>
    <cellStyle name="스타일 1 4" xfId="62" xr:uid="{00000000-0005-0000-0000-000032000000}"/>
    <cellStyle name="스타일 1_FSS-INC-OnCallList-GS홈쇼핑-20080317" xfId="63" xr:uid="{00000000-0005-0000-0000-000033000000}"/>
    <cellStyle name="연결된 셀 2" xfId="64" xr:uid="{00000000-0005-0000-0000-000034000000}"/>
    <cellStyle name="요약 2" xfId="65" xr:uid="{00000000-0005-0000-0000-000035000000}"/>
    <cellStyle name="입력 2" xfId="66" xr:uid="{00000000-0005-0000-0000-000036000000}"/>
    <cellStyle name="제목 1 2" xfId="67" xr:uid="{00000000-0005-0000-0000-000037000000}"/>
    <cellStyle name="제목 2 2" xfId="68" xr:uid="{00000000-0005-0000-0000-000038000000}"/>
    <cellStyle name="제목 3 2" xfId="69" xr:uid="{00000000-0005-0000-0000-000039000000}"/>
    <cellStyle name="제목 4 2" xfId="70" xr:uid="{00000000-0005-0000-0000-00003A000000}"/>
    <cellStyle name="제목 5" xfId="71" xr:uid="{00000000-0005-0000-0000-00003B000000}"/>
    <cellStyle name="좋음 2" xfId="72" xr:uid="{00000000-0005-0000-0000-00003C000000}"/>
    <cellStyle name="출력 2" xfId="73" xr:uid="{00000000-0005-0000-0000-00003D000000}"/>
    <cellStyle name="표준" xfId="0" builtinId="0"/>
    <cellStyle name="표준 10" xfId="74" xr:uid="{00000000-0005-0000-0000-00003F000000}"/>
    <cellStyle name="표준 10 2" xfId="75" xr:uid="{00000000-0005-0000-0000-000040000000}"/>
    <cellStyle name="표준 10 2 2" xfId="76" xr:uid="{00000000-0005-0000-0000-000041000000}"/>
    <cellStyle name="표준 10 2 2 2" xfId="245" xr:uid="{00000000-0005-0000-0000-000042000000}"/>
    <cellStyle name="표준 10 2 3" xfId="77" xr:uid="{00000000-0005-0000-0000-000043000000}"/>
    <cellStyle name="표준 10 2 4" xfId="78" xr:uid="{00000000-0005-0000-0000-000044000000}"/>
    <cellStyle name="표준 10 3" xfId="79" xr:uid="{00000000-0005-0000-0000-000045000000}"/>
    <cellStyle name="표준 10 3 2" xfId="80" xr:uid="{00000000-0005-0000-0000-000046000000}"/>
    <cellStyle name="표준 10 3 3" xfId="81" xr:uid="{00000000-0005-0000-0000-000047000000}"/>
    <cellStyle name="표준 10 4" xfId="82" xr:uid="{00000000-0005-0000-0000-000048000000}"/>
    <cellStyle name="표준 10 5" xfId="83" xr:uid="{00000000-0005-0000-0000-000049000000}"/>
    <cellStyle name="표준 101" xfId="84" xr:uid="{00000000-0005-0000-0000-00004A000000}"/>
    <cellStyle name="표준 11" xfId="11" xr:uid="{00000000-0005-0000-0000-00004B000000}"/>
    <cellStyle name="표준 11 2" xfId="85" xr:uid="{00000000-0005-0000-0000-00004C000000}"/>
    <cellStyle name="표준 11 5" xfId="268" xr:uid="{00000000-0005-0000-0000-00004D000000}"/>
    <cellStyle name="표준 12" xfId="12" xr:uid="{00000000-0005-0000-0000-00004E000000}"/>
    <cellStyle name="표준 12 2" xfId="86" xr:uid="{00000000-0005-0000-0000-00004F000000}"/>
    <cellStyle name="표준 12 2 2" xfId="269" xr:uid="{00000000-0005-0000-0000-000050000000}"/>
    <cellStyle name="표준 12 3" xfId="87" xr:uid="{00000000-0005-0000-0000-000051000000}"/>
    <cellStyle name="표준 12 4" xfId="88" xr:uid="{00000000-0005-0000-0000-000052000000}"/>
    <cellStyle name="표준 12 5" xfId="261" xr:uid="{00000000-0005-0000-0000-000053000000}"/>
    <cellStyle name="표준 13" xfId="89" xr:uid="{00000000-0005-0000-0000-000054000000}"/>
    <cellStyle name="표준 13 10 5" xfId="257" xr:uid="{00000000-0005-0000-0000-000055000000}"/>
    <cellStyle name="표준 13 2" xfId="90" xr:uid="{00000000-0005-0000-0000-000056000000}"/>
    <cellStyle name="표준 13 3" xfId="91" xr:uid="{00000000-0005-0000-0000-000057000000}"/>
    <cellStyle name="표준 13 4" xfId="92" xr:uid="{00000000-0005-0000-0000-000058000000}"/>
    <cellStyle name="표준 14" xfId="93" xr:uid="{00000000-0005-0000-0000-000059000000}"/>
    <cellStyle name="표준 14 2" xfId="94" xr:uid="{00000000-0005-0000-0000-00005A000000}"/>
    <cellStyle name="표준 14 3" xfId="95" xr:uid="{00000000-0005-0000-0000-00005B000000}"/>
    <cellStyle name="표준 14 4" xfId="96" xr:uid="{00000000-0005-0000-0000-00005C000000}"/>
    <cellStyle name="표준 145" xfId="254" xr:uid="{00000000-0005-0000-0000-00005D000000}"/>
    <cellStyle name="표준 147" xfId="246" xr:uid="{00000000-0005-0000-0000-00005E000000}"/>
    <cellStyle name="표준 15" xfId="97" xr:uid="{00000000-0005-0000-0000-00005F000000}"/>
    <cellStyle name="표준 15 2" xfId="98" xr:uid="{00000000-0005-0000-0000-000060000000}"/>
    <cellStyle name="표준 15 3" xfId="99" xr:uid="{00000000-0005-0000-0000-000061000000}"/>
    <cellStyle name="표준 157" xfId="247" xr:uid="{00000000-0005-0000-0000-000062000000}"/>
    <cellStyle name="표준 16" xfId="100" xr:uid="{00000000-0005-0000-0000-000063000000}"/>
    <cellStyle name="표준 160 3" xfId="248" xr:uid="{00000000-0005-0000-0000-000064000000}"/>
    <cellStyle name="표준 161" xfId="240" xr:uid="{00000000-0005-0000-0000-000065000000}"/>
    <cellStyle name="표준 162" xfId="239" xr:uid="{00000000-0005-0000-0000-000066000000}"/>
    <cellStyle name="표준 163" xfId="253" xr:uid="{00000000-0005-0000-0000-000067000000}"/>
    <cellStyle name="표준 165" xfId="252" xr:uid="{00000000-0005-0000-0000-000068000000}"/>
    <cellStyle name="표준 169" xfId="251" xr:uid="{00000000-0005-0000-0000-000069000000}"/>
    <cellStyle name="표준 17" xfId="101" xr:uid="{00000000-0005-0000-0000-00006A000000}"/>
    <cellStyle name="표준 177" xfId="249" xr:uid="{00000000-0005-0000-0000-00006B000000}"/>
    <cellStyle name="표준 18" xfId="7" xr:uid="{00000000-0005-0000-0000-00006C000000}"/>
    <cellStyle name="표준 18 2" xfId="258" xr:uid="{00000000-0005-0000-0000-00006D000000}"/>
    <cellStyle name="표준 18 5" xfId="264" xr:uid="{00000000-0005-0000-0000-00006E000000}"/>
    <cellStyle name="표준 181" xfId="250" xr:uid="{00000000-0005-0000-0000-00006F000000}"/>
    <cellStyle name="표준 19" xfId="6" xr:uid="{00000000-0005-0000-0000-000070000000}"/>
    <cellStyle name="표준 19 2" xfId="5" xr:uid="{00000000-0005-0000-0000-000071000000}"/>
    <cellStyle name="표준 19 5" xfId="263" xr:uid="{00000000-0005-0000-0000-000072000000}"/>
    <cellStyle name="표준 2" xfId="2" xr:uid="{00000000-0005-0000-0000-000073000000}"/>
    <cellStyle name="표준 2 10" xfId="266" xr:uid="{00000000-0005-0000-0000-000074000000}"/>
    <cellStyle name="표준 2 2" xfId="4" xr:uid="{00000000-0005-0000-0000-000075000000}"/>
    <cellStyle name="표준 2 2 2" xfId="9" xr:uid="{00000000-0005-0000-0000-000076000000}"/>
    <cellStyle name="표준 2 2 2 2" xfId="102" xr:uid="{00000000-0005-0000-0000-000077000000}"/>
    <cellStyle name="표준 2 2 2 3" xfId="103" xr:uid="{00000000-0005-0000-0000-000078000000}"/>
    <cellStyle name="표준 2 2 3" xfId="104" xr:uid="{00000000-0005-0000-0000-000079000000}"/>
    <cellStyle name="표준 2 2 3 2" xfId="243" xr:uid="{00000000-0005-0000-0000-00007A000000}"/>
    <cellStyle name="표준 2 2 4" xfId="105" xr:uid="{00000000-0005-0000-0000-00007B000000}"/>
    <cellStyle name="표준 2 2 5" xfId="106" xr:uid="{00000000-0005-0000-0000-00007C000000}"/>
    <cellStyle name="표준 2 27" xfId="107" xr:uid="{00000000-0005-0000-0000-00007D000000}"/>
    <cellStyle name="표준 2 3" xfId="108" xr:uid="{00000000-0005-0000-0000-00007E000000}"/>
    <cellStyle name="표준 2 3 2" xfId="109" xr:uid="{00000000-0005-0000-0000-00007F000000}"/>
    <cellStyle name="표준 2 4" xfId="110" xr:uid="{00000000-0005-0000-0000-000080000000}"/>
    <cellStyle name="표준 2 4 2" xfId="260" xr:uid="{00000000-0005-0000-0000-000081000000}"/>
    <cellStyle name="표준 2 49" xfId="272" xr:uid="{00000000-0005-0000-0000-000082000000}"/>
    <cellStyle name="표준 2_홈쇼핑_자원현황_080418_인천센터_진단대상" xfId="111" xr:uid="{00000000-0005-0000-0000-000083000000}"/>
    <cellStyle name="표준 20" xfId="112" xr:uid="{00000000-0005-0000-0000-000084000000}"/>
    <cellStyle name="표준 21" xfId="113" xr:uid="{00000000-0005-0000-0000-000085000000}"/>
    <cellStyle name="표준 21 2" xfId="114" xr:uid="{00000000-0005-0000-0000-000086000000}"/>
    <cellStyle name="표준 22" xfId="115" xr:uid="{00000000-0005-0000-0000-000087000000}"/>
    <cellStyle name="표준 23" xfId="256" xr:uid="{00000000-0005-0000-0000-000088000000}"/>
    <cellStyle name="표준 3" xfId="3" xr:uid="{00000000-0005-0000-0000-000089000000}"/>
    <cellStyle name="표준 3 2" xfId="116" xr:uid="{00000000-0005-0000-0000-00008A000000}"/>
    <cellStyle name="표준 3 3" xfId="117" xr:uid="{00000000-0005-0000-0000-00008B000000}"/>
    <cellStyle name="표준 3 4" xfId="118" xr:uid="{00000000-0005-0000-0000-00008C000000}"/>
    <cellStyle name="표준 3 5" xfId="119" xr:uid="{00000000-0005-0000-0000-00008D000000}"/>
    <cellStyle name="표준 4" xfId="120" xr:uid="{00000000-0005-0000-0000-00008E000000}"/>
    <cellStyle name="표준 4 10" xfId="121" xr:uid="{00000000-0005-0000-0000-00008F000000}"/>
    <cellStyle name="표준 4 11" xfId="122" xr:uid="{00000000-0005-0000-0000-000090000000}"/>
    <cellStyle name="표준 4 12" xfId="123" xr:uid="{00000000-0005-0000-0000-000091000000}"/>
    <cellStyle name="표준 4 13" xfId="124" xr:uid="{00000000-0005-0000-0000-000092000000}"/>
    <cellStyle name="표준 4 14" xfId="125" xr:uid="{00000000-0005-0000-0000-000093000000}"/>
    <cellStyle name="표준 4 2" xfId="126" xr:uid="{00000000-0005-0000-0000-000094000000}"/>
    <cellStyle name="표준 4 2 2" xfId="127" xr:uid="{00000000-0005-0000-0000-000095000000}"/>
    <cellStyle name="표준 4 2 2 2" xfId="128" xr:uid="{00000000-0005-0000-0000-000096000000}"/>
    <cellStyle name="표준 4 2 2 2 2" xfId="129" xr:uid="{00000000-0005-0000-0000-000097000000}"/>
    <cellStyle name="표준 4 2 2 2 3" xfId="130" xr:uid="{00000000-0005-0000-0000-000098000000}"/>
    <cellStyle name="표준 4 2 2 3" xfId="131" xr:uid="{00000000-0005-0000-0000-000099000000}"/>
    <cellStyle name="표준 4 2 2 4" xfId="132" xr:uid="{00000000-0005-0000-0000-00009A000000}"/>
    <cellStyle name="표준 4 2 2 5" xfId="133" xr:uid="{00000000-0005-0000-0000-00009B000000}"/>
    <cellStyle name="표준 4 2 2 6" xfId="134" xr:uid="{00000000-0005-0000-0000-00009C000000}"/>
    <cellStyle name="표준 4 2 2 7" xfId="135" xr:uid="{00000000-0005-0000-0000-00009D000000}"/>
    <cellStyle name="표준 4 2 2 8" xfId="136" xr:uid="{00000000-0005-0000-0000-00009E000000}"/>
    <cellStyle name="표준 4 2 3" xfId="137" xr:uid="{00000000-0005-0000-0000-00009F000000}"/>
    <cellStyle name="표준 4 2 3 2" xfId="138" xr:uid="{00000000-0005-0000-0000-0000A0000000}"/>
    <cellStyle name="표준 4 2 3 3" xfId="139" xr:uid="{00000000-0005-0000-0000-0000A1000000}"/>
    <cellStyle name="표준 4 2 4" xfId="140" xr:uid="{00000000-0005-0000-0000-0000A2000000}"/>
    <cellStyle name="표준 4 2 5" xfId="141" xr:uid="{00000000-0005-0000-0000-0000A3000000}"/>
    <cellStyle name="표준 4 2 6" xfId="142" xr:uid="{00000000-0005-0000-0000-0000A4000000}"/>
    <cellStyle name="표준 4 2 7" xfId="143" xr:uid="{00000000-0005-0000-0000-0000A5000000}"/>
    <cellStyle name="표준 4 2 8" xfId="144" xr:uid="{00000000-0005-0000-0000-0000A6000000}"/>
    <cellStyle name="표준 4 2 9" xfId="145" xr:uid="{00000000-0005-0000-0000-0000A7000000}"/>
    <cellStyle name="표준 4 3" xfId="146" xr:uid="{00000000-0005-0000-0000-0000A8000000}"/>
    <cellStyle name="표준 4 3 2" xfId="147" xr:uid="{00000000-0005-0000-0000-0000A9000000}"/>
    <cellStyle name="표준 4 3 2 2" xfId="148" xr:uid="{00000000-0005-0000-0000-0000AA000000}"/>
    <cellStyle name="표준 4 3 2 3" xfId="149" xr:uid="{00000000-0005-0000-0000-0000AB000000}"/>
    <cellStyle name="표준 4 3 3" xfId="150" xr:uid="{00000000-0005-0000-0000-0000AC000000}"/>
    <cellStyle name="표준 4 3 4" xfId="151" xr:uid="{00000000-0005-0000-0000-0000AD000000}"/>
    <cellStyle name="표준 4 3 5" xfId="152" xr:uid="{00000000-0005-0000-0000-0000AE000000}"/>
    <cellStyle name="표준 4 3 6" xfId="153" xr:uid="{00000000-0005-0000-0000-0000AF000000}"/>
    <cellStyle name="표준 4 3 7" xfId="154" xr:uid="{00000000-0005-0000-0000-0000B0000000}"/>
    <cellStyle name="표준 4 3 8" xfId="155" xr:uid="{00000000-0005-0000-0000-0000B1000000}"/>
    <cellStyle name="표준 4 4" xfId="156" xr:uid="{00000000-0005-0000-0000-0000B2000000}"/>
    <cellStyle name="표준 4 4 2" xfId="157" xr:uid="{00000000-0005-0000-0000-0000B3000000}"/>
    <cellStyle name="표준 4 4 3" xfId="158" xr:uid="{00000000-0005-0000-0000-0000B4000000}"/>
    <cellStyle name="표준 4 4 4" xfId="159" xr:uid="{00000000-0005-0000-0000-0000B5000000}"/>
    <cellStyle name="표준 4 5" xfId="160" xr:uid="{00000000-0005-0000-0000-0000B6000000}"/>
    <cellStyle name="표준 4 5 2" xfId="161" xr:uid="{00000000-0005-0000-0000-0000B7000000}"/>
    <cellStyle name="표준 4 5 3" xfId="162" xr:uid="{00000000-0005-0000-0000-0000B8000000}"/>
    <cellStyle name="표준 4 5 4" xfId="163" xr:uid="{00000000-0005-0000-0000-0000B9000000}"/>
    <cellStyle name="표준 4 6" xfId="164" xr:uid="{00000000-0005-0000-0000-0000BA000000}"/>
    <cellStyle name="표준 4 6 2" xfId="165" xr:uid="{00000000-0005-0000-0000-0000BB000000}"/>
    <cellStyle name="표준 4 6 3" xfId="166" xr:uid="{00000000-0005-0000-0000-0000BC000000}"/>
    <cellStyle name="표준 4 7" xfId="167" xr:uid="{00000000-0005-0000-0000-0000BD000000}"/>
    <cellStyle name="표준 4 8" xfId="168" xr:uid="{00000000-0005-0000-0000-0000BE000000}"/>
    <cellStyle name="표준 4 9" xfId="169" xr:uid="{00000000-0005-0000-0000-0000BF000000}"/>
    <cellStyle name="표준 5" xfId="10" xr:uid="{00000000-0005-0000-0000-0000C0000000}"/>
    <cellStyle name="표준 5 10" xfId="241" xr:uid="{00000000-0005-0000-0000-0000C1000000}"/>
    <cellStyle name="표준 5 2" xfId="267" xr:uid="{00000000-0005-0000-0000-0000C2000000}"/>
    <cellStyle name="표준 5 6" xfId="170" xr:uid="{00000000-0005-0000-0000-0000C3000000}"/>
    <cellStyle name="표준 6" xfId="13" xr:uid="{00000000-0005-0000-0000-0000C4000000}"/>
    <cellStyle name="표준 6 10" xfId="171" xr:uid="{00000000-0005-0000-0000-0000C5000000}"/>
    <cellStyle name="표준 6 11" xfId="262" xr:uid="{00000000-0005-0000-0000-0000C6000000}"/>
    <cellStyle name="표준 6 2" xfId="172" xr:uid="{00000000-0005-0000-0000-0000C7000000}"/>
    <cellStyle name="표준 6 2 2" xfId="173" xr:uid="{00000000-0005-0000-0000-0000C8000000}"/>
    <cellStyle name="표준 6 2 2 2" xfId="174" xr:uid="{00000000-0005-0000-0000-0000C9000000}"/>
    <cellStyle name="표준 6 2 2 3" xfId="175" xr:uid="{00000000-0005-0000-0000-0000CA000000}"/>
    <cellStyle name="표준 6 2 3" xfId="176" xr:uid="{00000000-0005-0000-0000-0000CB000000}"/>
    <cellStyle name="표준 6 2 4" xfId="177" xr:uid="{00000000-0005-0000-0000-0000CC000000}"/>
    <cellStyle name="표준 6 2 5" xfId="178" xr:uid="{00000000-0005-0000-0000-0000CD000000}"/>
    <cellStyle name="표준 6 2 6" xfId="179" xr:uid="{00000000-0005-0000-0000-0000CE000000}"/>
    <cellStyle name="표준 6 2 7" xfId="180" xr:uid="{00000000-0005-0000-0000-0000CF000000}"/>
    <cellStyle name="표준 6 2 8" xfId="181" xr:uid="{00000000-0005-0000-0000-0000D0000000}"/>
    <cellStyle name="표준 6 3" xfId="182" xr:uid="{00000000-0005-0000-0000-0000D1000000}"/>
    <cellStyle name="표준 6 3 2" xfId="183" xr:uid="{00000000-0005-0000-0000-0000D2000000}"/>
    <cellStyle name="표준 6 3 3" xfId="184" xr:uid="{00000000-0005-0000-0000-0000D3000000}"/>
    <cellStyle name="표준 6 4" xfId="185" xr:uid="{00000000-0005-0000-0000-0000D4000000}"/>
    <cellStyle name="표준 6 5" xfId="186" xr:uid="{00000000-0005-0000-0000-0000D5000000}"/>
    <cellStyle name="표준 6 6" xfId="187" xr:uid="{00000000-0005-0000-0000-0000D6000000}"/>
    <cellStyle name="표준 6 7" xfId="188" xr:uid="{00000000-0005-0000-0000-0000D7000000}"/>
    <cellStyle name="표준 6 8" xfId="189" xr:uid="{00000000-0005-0000-0000-0000D8000000}"/>
    <cellStyle name="표준 6 8 2" xfId="270" xr:uid="{00000000-0005-0000-0000-0000D9000000}"/>
    <cellStyle name="표준 6 9" xfId="190" xr:uid="{00000000-0005-0000-0000-0000DA000000}"/>
    <cellStyle name="표준 7" xfId="8" xr:uid="{00000000-0005-0000-0000-0000DB000000}"/>
    <cellStyle name="표준 7 2" xfId="191" xr:uid="{00000000-0005-0000-0000-0000DC000000}"/>
    <cellStyle name="표준 7 2 2" xfId="192" xr:uid="{00000000-0005-0000-0000-0000DD000000}"/>
    <cellStyle name="표준 7 2 3" xfId="193" xr:uid="{00000000-0005-0000-0000-0000DE000000}"/>
    <cellStyle name="표준 7 2 4" xfId="194" xr:uid="{00000000-0005-0000-0000-0000DF000000}"/>
    <cellStyle name="표준 7 3" xfId="195" xr:uid="{00000000-0005-0000-0000-0000E0000000}"/>
    <cellStyle name="표준 7 3 2" xfId="196" xr:uid="{00000000-0005-0000-0000-0000E1000000}"/>
    <cellStyle name="표준 7 3 3" xfId="197" xr:uid="{00000000-0005-0000-0000-0000E2000000}"/>
    <cellStyle name="표준 7 3 4" xfId="198" xr:uid="{00000000-0005-0000-0000-0000E3000000}"/>
    <cellStyle name="표준 7 4" xfId="199" xr:uid="{00000000-0005-0000-0000-0000E4000000}"/>
    <cellStyle name="표준 7 5" xfId="200" xr:uid="{00000000-0005-0000-0000-0000E5000000}"/>
    <cellStyle name="표준 7 5 2" xfId="201" xr:uid="{00000000-0005-0000-0000-0000E6000000}"/>
    <cellStyle name="표준 7 5 3" xfId="202" xr:uid="{00000000-0005-0000-0000-0000E7000000}"/>
    <cellStyle name="표준 7 5 4" xfId="265" xr:uid="{00000000-0005-0000-0000-0000E8000000}"/>
    <cellStyle name="표준 7 6" xfId="203" xr:uid="{00000000-0005-0000-0000-0000E9000000}"/>
    <cellStyle name="표준 7 6 2" xfId="204" xr:uid="{00000000-0005-0000-0000-0000EA000000}"/>
    <cellStyle name="표준 7 6 3" xfId="205" xr:uid="{00000000-0005-0000-0000-0000EB000000}"/>
    <cellStyle name="표준 7 7" xfId="206" xr:uid="{00000000-0005-0000-0000-0000EC000000}"/>
    <cellStyle name="표준 7 8" xfId="259" xr:uid="{00000000-0005-0000-0000-0000ED000000}"/>
    <cellStyle name="표준 8" xfId="207" xr:uid="{00000000-0005-0000-0000-0000EE000000}"/>
    <cellStyle name="표준 8 10" xfId="242" xr:uid="{00000000-0005-0000-0000-0000EF000000}"/>
    <cellStyle name="표준 8 2" xfId="208" xr:uid="{00000000-0005-0000-0000-0000F0000000}"/>
    <cellStyle name="표준 8 2 2" xfId="209" xr:uid="{00000000-0005-0000-0000-0000F1000000}"/>
    <cellStyle name="표준 8 2 3" xfId="210" xr:uid="{00000000-0005-0000-0000-0000F2000000}"/>
    <cellStyle name="표준 8 2 4" xfId="211" xr:uid="{00000000-0005-0000-0000-0000F3000000}"/>
    <cellStyle name="표준 8 3" xfId="212" xr:uid="{00000000-0005-0000-0000-0000F4000000}"/>
    <cellStyle name="표준 8 3 2" xfId="213" xr:uid="{00000000-0005-0000-0000-0000F5000000}"/>
    <cellStyle name="표준 8 3 3" xfId="214" xr:uid="{00000000-0005-0000-0000-0000F6000000}"/>
    <cellStyle name="표준 8 3 4" xfId="215" xr:uid="{00000000-0005-0000-0000-0000F7000000}"/>
    <cellStyle name="표준 8 4" xfId="216" xr:uid="{00000000-0005-0000-0000-0000F8000000}"/>
    <cellStyle name="표준 8 5" xfId="217" xr:uid="{00000000-0005-0000-0000-0000F9000000}"/>
    <cellStyle name="표준 8 5 2" xfId="218" xr:uid="{00000000-0005-0000-0000-0000FA000000}"/>
    <cellStyle name="표준 8 5 3" xfId="219" xr:uid="{00000000-0005-0000-0000-0000FB000000}"/>
    <cellStyle name="표준 8 6" xfId="220" xr:uid="{00000000-0005-0000-0000-0000FC000000}"/>
    <cellStyle name="표준 8 6 2" xfId="221" xr:uid="{00000000-0005-0000-0000-0000FD000000}"/>
    <cellStyle name="표준 8 6 3" xfId="222" xr:uid="{00000000-0005-0000-0000-0000FE000000}"/>
    <cellStyle name="표준 83" xfId="237" xr:uid="{00000000-0005-0000-0000-0000FF000000}"/>
    <cellStyle name="표준 9" xfId="223" xr:uid="{00000000-0005-0000-0000-000000010000}"/>
    <cellStyle name="표준 9 2" xfId="224" xr:uid="{00000000-0005-0000-0000-000001010000}"/>
    <cellStyle name="표준 9 2 2" xfId="225" xr:uid="{00000000-0005-0000-0000-000002010000}"/>
    <cellStyle name="표준 9 2 3" xfId="226" xr:uid="{00000000-0005-0000-0000-000003010000}"/>
    <cellStyle name="표준 9 2 4" xfId="227" xr:uid="{00000000-0005-0000-0000-000004010000}"/>
    <cellStyle name="표준 9 3" xfId="228" xr:uid="{00000000-0005-0000-0000-000005010000}"/>
    <cellStyle name="표준 9 3 2" xfId="229" xr:uid="{00000000-0005-0000-0000-000006010000}"/>
    <cellStyle name="표준 9 3 3" xfId="230" xr:uid="{00000000-0005-0000-0000-000007010000}"/>
    <cellStyle name="표준 9 3 4" xfId="231" xr:uid="{00000000-0005-0000-0000-000008010000}"/>
    <cellStyle name="표준 9 4" xfId="232" xr:uid="{00000000-0005-0000-0000-000009010000}"/>
    <cellStyle name="표준 9 4 2" xfId="233" xr:uid="{00000000-0005-0000-0000-00000A010000}"/>
    <cellStyle name="표준 9 4 3" xfId="234" xr:uid="{00000000-0005-0000-0000-00000B010000}"/>
    <cellStyle name="표준 9 5" xfId="235" xr:uid="{00000000-0005-0000-0000-00000C010000}"/>
    <cellStyle name="표준 9 6" xfId="236" xr:uid="{00000000-0005-0000-0000-00000D010000}"/>
    <cellStyle name="표준_NCA-수령자료 목록" xfId="271" xr:uid="{00000000-0005-0000-0000-00000E010000}"/>
    <cellStyle name="표준_정보통신부_취약점진단결과_우체국금융_서버_0708_v0.7" xfId="255" xr:uid="{00000000-0005-0000-0000-00000F010000}"/>
    <cellStyle name="표준_통합화_기종 및 체크리스트_APP_v2 0_최종" xfId="238" xr:uid="{00000000-0005-0000-0000-00001001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446314</xdr:colOff>
      <xdr:row>4</xdr:row>
      <xdr:rowOff>206828</xdr:rowOff>
    </xdr:from>
    <xdr:to>
      <xdr:col>14</xdr:col>
      <xdr:colOff>195943</xdr:colOff>
      <xdr:row>9</xdr:row>
      <xdr:rowOff>292937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674914" y="1511753"/>
          <a:ext cx="8112579" cy="15910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239623" dir="1920323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90000" rIns="91440" bIns="90000" anchor="ctr" upright="1"/>
        <a:lstStyle/>
        <a:p>
          <a:pPr algn="ctr" rtl="0">
            <a:defRPr sz="1000"/>
          </a:pPr>
          <a:r>
            <a:rPr lang="ko-KR" altLang="en-US" sz="3200" b="1" i="0" u="none" strike="noStrike" baseline="0">
              <a:solidFill>
                <a:srgbClr val="000000"/>
              </a:solidFill>
              <a:latin typeface="+mj-ea"/>
              <a:ea typeface="+mj-ea"/>
            </a:rPr>
            <a:t>위험분석 및 평가 결과표</a:t>
          </a:r>
          <a:endParaRPr lang="en-US" altLang="ko-KR" sz="3200" b="1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EXCEL\&#49688;&#51452;\&#49324;&#50629;&#49457;~1\96\&#49552;&#51061;&#44592;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EXCEL\&#47588;&#52636;\97\&#49892;&#51201;\11&#50900;&#49892;&#5120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032;&#49688;\2000.6%20&#51204;&#49328;\&#48149;&#54032;&#49688;\&#54032;&#49688;&#51089;&#50629;\16&#44592;\16&#44592;%20&#44208;&#49328;\&#51116;&#47924;&#51116;&#54364;\&#49345;&#51008;&#47532;&#49828;0003(&#52572;&#51333;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77;&#50629;&#54028;&#51068;\2002&#45380;%20&#44397;&#47928;%20&#51116;&#47924;&#51228;&#54364;\2002&#45380;%201&#50900;&#44208;&#49328;\&#51228;&#51312;&#52280;&#4425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&#44277;&#50976;&#51088;&#47308;\2005&#45380;%20&#54924;&#44228;&#44048;&#49324;\4Q\&#51228;&#52636;\SAC\&#51221;&#49328;&#54364;_20051231_v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52Ahn\Documents\New%20Arrival\02.%20&#52968;&#49444;&#54021;\(&#54620;&#49368;)%20ISMS&#44081;&#49888;&#49900;&#49324;%20&#51648;&#50896;\&#48372;&#50756;&#51312;&#52824;%20&#48372;&#44256;&#49436;%20&#51089;&#49457;\&#44208;&#54632;&#45824;&#51025;\(&#49324;&#54980;1&#52264;)%20&#50948;&#54744;&#54217;&#44032;%20shee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&#50900;&#52264;&#44208;&#49328;\9604&#50900;&#5226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44592;\&#50689;&#44592;&#51088;&#47308;\My%20Documents\&#49352;%20&#54260;&#45908;\&#51088;&#47308;&#51200;&#51109;\&#48149;&#54032;&#49688;\&#54032;&#49688;&#51089;&#50629;\&#50672;&#44208;&#44288;&#47144;\&#54620;&#48731;&#50672;&#44208;&#51088;&#47308;\&#54620;&#48731;&#50672;&#44208;00.3\&#54620;&#48731;-&#50672;&#44208;(&#49340;&#49324;&#54633;&#48337;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Documents%20and%20Settings\smiler\My%20Documents\_&#49324;&#50629;&#44592;&#54925;&#54016;\@&#50472;&#50976;\&#52964;&#48036;&#45768;&#54000;&#49324;&#50629;.&#49552;&#51061;&#44228;&#49328;&#49436;.02.smil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PARK97294\&#51452;&#51008;&#49328;&#50629;\&#52509;&#44292;\(&#54924;&#49324;&#51228;&#49884;)&#51116;&#47924;&#51228;&#5436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Documents%20and%20Settings\&#48376;&#51064;&#51032;%20Netware%20Login%20ID\My%20Documents\Client\&#50528;&#45768;&#50976;&#51200;&#45367;\My%20Documents\Clients\&#51452;&#51008;&#49328;&#50629;\(1999)_&#51452;&#51008;&#49328;&#50629;\(&#54924;&#49324;&#51228;&#49884;)&#51116;&#47924;&#51228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udit\&#49464;&#50577;\2000&#49464;&#50577;&#44104;&#49324;\ATX\&#49464;&#47924;&#51312;&#51221;-&#50896;&#4837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592;&#54925;&#50629;&#47924;\&#45824;&#49457;&#49552;&#51061;\0106&#49552;&#51061;\&#51228;&#51312;&#52280;&#4425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Owner\My%20Documents\04&#51473;&#44036;&#44048;&#49324;\04&#48152;&#44592;LS\Documents%20and%20Settings\&#48149;&#49345;&#44397;\My%20Documents\&#44048;&#49324;&#51312;&#49436;2002\&#50529;&#53664;&#51592;&#49548;&#54532;&#53944;\Audit\&#49464;&#50577;\2000&#49464;&#50577;&#44104;&#49324;\ATX\&#49464;&#47924;&#51312;&#51221;-&#50896;&#4837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&#48149;&#49345;&#44397;\My%20Documents\&#44048;&#49324;&#51312;&#49436;2002\&#50529;&#53664;&#51592;&#49548;&#54532;&#53944;\Audit\&#49464;&#50577;\2000&#49464;&#50577;&#44104;&#49324;\ATX\&#49464;&#47924;&#51312;&#51221;-&#50896;&#4837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1116;&#44256;&#51312;&#49324;071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notes/Audit/&#50689;&#49328;&#51221;&#48372;&#53685;&#49888;/Test/40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My%20Documents\&#44048;&#49324;2002\&#44228;&#51221;&#48324;&#51312;&#49436;2002&#45380;&#46020;\Audit\&#49464;&#50577;\2000&#49464;&#50577;&#44104;&#49324;\ATX\&#49464;&#47924;&#51312;&#51221;-&#50896;&#48376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52980;&#54140;&#45324;&#53944;\&#52636;&#44256;&#44288;&#47532;\&#49436;&#47448;&#54632;\handy\project\&#49688;&#51452;HA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E-File\Work-out\&#49892;&#49324;&#51088;&#47308;\&#49688;&#51061;&#48372;&#51221;(01.9&#50900;&#54624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Owner\My%20Documents\04&#51473;&#44036;&#44048;&#49324;\04&#48152;&#44592;LS\My%20Documents\&#44048;&#49324;2002\&#44228;&#51221;&#48324;&#51312;&#49436;2002&#45380;&#46020;\Audit\&#49464;&#50577;\2000&#49464;&#50577;&#44104;&#49324;\ATX\&#49464;&#47924;&#51312;&#51221;-&#50896;&#48376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JUMTAE\&#51312;&#54924;&#49436;&#50577;&#49885;\&#51008;&#54665;&#51312;&#54924;&#49436;\&#51008;&#54665;&#51312;&#54924;&#49436;(New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&#51473;&#50669;&#54924;&#51032;\96&#45380;10&#50900;\&#44288;&#47532;&#48376;&#48512;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&#51109;&#45909;&#54868;\&#49464;&#47924;\&#51312;&#51221;&#44228;&#49328;&#49436;\&#44277;&#50976;\&#51064;&#51221;&#51060;&#51088;14&#4459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2509;&#47924;&#49436;&#47448;\&#44553;&#50668;&#44288;&#47144;\&#51064;&#51221;&#51060;&#51088;14&#4459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Documents/CLIENT(&#44048;&#49324;&#48143;%20&#49464;&#47924;&#51312;&#51221;)/3S%20KOREA/&#44592;&#47568;&#44048;&#49324;(01)/3S_0301%20_&#51060;&#50672;&#48277;&#51064;&#49464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&#54032;&#49688;&#51089;&#50629;\&#50900;&#48324;&#44032;&#44208;&#49328;\2001&#45380;%203&#50900;%20&#44032;&#44208;&#49328;\&#49345;&#51008;&#47532;&#49828;01&#45380;%203&#509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44288;\C\&#52509;&#47924;&#49436;&#47448;\0&#51089;&#50629;&#54260;&#45908;\(&#44553;&#50668;)2001&#45380;%204&#5090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d7100\2000&#44208;&#49328;\200012(&#44048;&#49324;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Documents/CLIENT(&#44048;&#49324;&#48143;%20&#49464;&#47924;&#51312;&#51221;)/3S%20KOREA/&#44592;&#47568;&#44048;&#49324;(01)/3S_0301_&#51312;&#4943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#1.Linux&#52712;&#50557;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#1.Linu&#52712;&#50557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1008;&#51088;\DATA\&#51064;&#50896;&#54200;&#4945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2268;&#44600;\C\DATA\&#49373;&#49328;\&#51204;&#47581;\&#48337;&#51204;&#47581;\&#50896;&#50504;\982&#50896;&#505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madmin\c\DATA\&#44221;&#50689;&#44228;&#54925;\99&#45380;&#46020;\&#51228;&#52636;&#51088;&#47308;\&#51473;&#44592;&#44228;&#54925;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WINDOWS\TEMP\notesFFF692\Users\kyc1386\Desktop\&#49324;&#48277;&#48512;\1.&#54364;&#51456;&#49436;&#49885;\&#54364;&#51456;&#49436;&#49885;-&#53596;&#54540;&#47551;(&#44032;&#47196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Work/Client/&#45348;&#50724;&#50948;&#51592;/20020630&#48152;&#44592;/&#51312;&#49436;/&#48152;&#44592;_NEO_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&#48177;&#50629;&#54028;&#51068;\&#48372;&#44256;&#49436;\132f%20BUDGET03%20No%20Calc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09~10년 매출계획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 PL"/>
      <sheetName val="재고자산"/>
      <sheetName val="작진-계획"/>
      <sheetName val="작진-월별(조정전)"/>
      <sheetName val="작진-월별(조정후)"/>
      <sheetName val="매출그룹"/>
      <sheetName val="조정"/>
      <sheetName val="PL-조정전"/>
      <sheetName val="PL-조정후"/>
      <sheetName val="APT(자체-조정전)"/>
      <sheetName val="재고자산실적"/>
      <sheetName val="손익분석"/>
      <sheetName val="항목실적"/>
      <sheetName val="인건실적"/>
      <sheetName val="미수실적"/>
      <sheetName val="성화"/>
      <sheetName val="Mstr COA"/>
      <sheetName val="t6-6(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tsÿ_x0000__x0000__x0000__x0000_ÿ_x0000_ÿÿ_x0000__x0000_ÿ_x0000_ÿ_x0000__x0000_ÿÿ_x0000__x0000__x0000__x0000__x0000__x0000_"/>
      <sheetName val="XXXts_x0000__x0000__x0000_ÿ_x0000_ÿÿ_x0000__x0000_ÿ_x0000_ÿ_x0000__x0000_ÿÿ_x0000__x0000__x0000__x0000__x0000__x0000__x0000__x0000_"/>
      <sheetName val="수정대차대조표"/>
      <sheetName val="수정손익계산서"/>
      <sheetName val="수정사항"/>
      <sheetName val="FM전환분개"/>
      <sheetName val="수정대차대조표 (FM)"/>
      <sheetName val="수정손익계산서 (FM)"/>
      <sheetName val="외화환산손익 (FM)"/>
      <sheetName val="대차대조표"/>
      <sheetName val="손익계산서"/>
      <sheetName val="보정사항"/>
      <sheetName val="검증"/>
      <sheetName val="리스료보정"/>
      <sheetName val="금융리스채권재계산"/>
      <sheetName val="파이넌스 보정"/>
      <sheetName val="운전자금보정"/>
      <sheetName val="차입금현황"/>
      <sheetName val="사채이자"/>
      <sheetName val="대손충당금 "/>
      <sheetName val="대손충당금 (수정후)"/>
      <sheetName val="대우추가설정"/>
      <sheetName val="삼일수정"/>
      <sheetName val="차이조정"/>
      <sheetName val="최종-제시"/>
      <sheetName val="팩토링재분류"/>
      <sheetName val="대손처리내역"/>
      <sheetName val="월별손익"/>
      <sheetName val="유가증권현황"/>
      <sheetName val="유가증권처분내역"/>
      <sheetName val="출자전환"/>
      <sheetName val="투자유가증권현황"/>
      <sheetName val="투자유가증권평가"/>
      <sheetName val="예금현황"/>
      <sheetName val="사채할인발행차금"/>
      <sheetName val="외화환산차"/>
      <sheetName val="분석"/>
      <sheetName val="파이넌스"/>
      <sheetName val="감가상각"/>
      <sheetName val="전대리스 원화RV"/>
      <sheetName val="전대리스외화 RV"/>
      <sheetName val="운용리스처분손익"/>
      <sheetName val="렌탈자산처분손익"/>
      <sheetName val="외화환산손익"/>
      <sheetName val="상은리스0003(최종)"/>
      <sheetName val="99판매상세"/>
      <sheetName val="제출용BS(한일+할부)"/>
      <sheetName val="MAIN"/>
      <sheetName val="code"/>
      <sheetName val="폐토수익화 "/>
      <sheetName val="보정전"/>
      <sheetName val="손익분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보정사항"/>
      <sheetName val="FRDS9805"/>
      <sheetName val="월별손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ity"/>
      <sheetName val="Plan"/>
      <sheetName val="AJE"/>
      <sheetName val="TB"/>
      <sheetName val="BS"/>
      <sheetName val="PL"/>
      <sheetName val="RE"/>
      <sheetName val="CF정산표"/>
      <sheetName val="CF"/>
      <sheetName val="경영지표"/>
      <sheetName val="분석적검토"/>
      <sheetName val="AR_IS"/>
      <sheetName val="AR_BS"/>
      <sheetName val="AR_IS (2)"/>
      <sheetName val="AR_BS (2)"/>
      <sheetName val="AR"/>
      <sheetName val="CF(04_2Q)"/>
      <sheetName val="4200"/>
      <sheetName val="4201"/>
      <sheetName val="4100"/>
      <sheetName val="4110"/>
      <sheetName val="8000"/>
      <sheetName val="주석사항"/>
      <sheetName val="영업외손익"/>
      <sheetName val="ORDER"/>
      <sheetName val="손익요약(미사용)"/>
      <sheetName val="정산표_20051231_v4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.자산분석"/>
      <sheetName val="2.위협분석"/>
      <sheetName val="3-1.위험평가(ISMS)"/>
      <sheetName val="3-2.위험평가(Law)"/>
      <sheetName val="3-3.위험평가(기술)"/>
      <sheetName val="4-1.결과(관리)"/>
      <sheetName val="4-2.결과(기술)"/>
      <sheetName val="(기술Rawdata)"/>
      <sheetName val="위협_Profile(ISMS)"/>
      <sheetName val="위협_Profile(Law)"/>
      <sheetName val="위협_Profile(기술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9604"/>
      <sheetName val="콘도손익"/>
      <sheetName val="장림"/>
      <sheetName val="장림전제"/>
      <sheetName val="Sheet2"/>
      <sheetName val="Sheet3"/>
      <sheetName val="9604월차"/>
      <sheetName val="반기_유가증권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XXXXXXXXXXXXXXXXXX"/>
      <sheetName val="BS(당사)"/>
      <sheetName val="BS(할부)"/>
      <sheetName val="BS(합병)"/>
      <sheetName val="제출용BS(합병수정)"/>
      <sheetName val="BS(상은)"/>
      <sheetName val="제출용BS(한일+할부)"/>
      <sheetName val="제출용BS(합병)"/>
      <sheetName val="계정세부명세"/>
      <sheetName val="외화자산(한일)"/>
      <sheetName val="PL(합병)"/>
      <sheetName val="제출용IS "/>
      <sheetName val="보정사항"/>
      <sheetName val="세부사항"/>
      <sheetName val="자본변동표"/>
      <sheetName val="구자본변동표"/>
      <sheetName val="상호투자"/>
      <sheetName val="손익거래"/>
      <sheetName val="손익세부"/>
      <sheetName val="이자지급(외화)"/>
      <sheetName val="채권채무 "/>
      <sheetName val="채권채무(세부)"/>
      <sheetName val="세부내역"/>
      <sheetName val="할인배서명세"/>
      <sheetName val="담보제공"/>
      <sheetName val="담보제공別"/>
      <sheetName val="주요회계"/>
      <sheetName val="지배주식"/>
      <sheetName val="대손조정"/>
      <sheetName val="대손충당금"/>
      <sheetName val="대손명세"/>
      <sheetName val="배당금"/>
      <sheetName val="판관비"/>
      <sheetName val="외화장기차입금"/>
      <sheetName val="지분"/>
      <sheetName val="H.B.F"/>
      <sheetName val="사채담보"/>
      <sheetName val="일반담보"/>
      <sheetName val="이자지급(원화)"/>
      <sheetName val="예금이자"/>
      <sheetName val="Sheet1 (10)"/>
      <sheetName val="982월원안"/>
      <sheetName val="RE960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.데이터"/>
      <sheetName val="손익.분석"/>
      <sheetName val="이익률.차트"/>
      <sheetName val="ACU효율.차트"/>
      <sheetName val="BEP분석"/>
      <sheetName val="BEP분석.차트"/>
      <sheetName val="회귀결과"/>
      <sheetName val="회귀모델"/>
      <sheetName val="Q3누계"/>
      <sheetName val="Q3"/>
      <sheetName val="9월"/>
      <sheetName val="8월"/>
      <sheetName val="7월"/>
      <sheetName val="반기"/>
      <sheetName val="Q2"/>
      <sheetName val="6월"/>
      <sheetName val="5월"/>
      <sheetName val="4월"/>
      <sheetName val="Q1"/>
      <sheetName val="3월"/>
      <sheetName val="2월"/>
      <sheetName val="1월"/>
      <sheetName val="당기감가상각비"/>
      <sheetName val="7월예실대비(서비스별)"/>
      <sheetName val="6월예실대비(서비스별)"/>
      <sheetName val="5월예실대비(서비스별)"/>
      <sheetName val="4월예실대비(서비스별)"/>
      <sheetName val="3월예실대비(서비스별)"/>
      <sheetName val="2월예실대비(서비스별)"/>
      <sheetName val="1월예실대비(서비스별)"/>
      <sheetName val="월별(서비스별)"/>
      <sheetName val="손익계산서(통합)"/>
      <sheetName val="5월(추정)"/>
      <sheetName val="4월(2)"/>
      <sheetName val="Sheet1"/>
      <sheetName val="정의"/>
      <sheetName val="Config"/>
      <sheetName val="제출용BS(한일+할부)"/>
      <sheetName val="커뮤니티사업.손익계산서.02.smiler"/>
      <sheetName val="admin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BEP분석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24.보증금(전신전화가입권)"/>
      <sheetName val="추가예산"/>
    </sheetNames>
    <sheetDataSet>
      <sheetData sheetId="0" refreshError="1"/>
      <sheetData sheetId="1"/>
      <sheetData sheetId="2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>
            <v>0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>
            <v>0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>
            <v>0</v>
          </cell>
        </row>
        <row r="483">
          <cell r="C48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09~10년 매출계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계정code"/>
      <sheetName val="제조참고"/>
      <sheetName val="충전"/>
      <sheetName val="1.mdf1공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매입매출(입력)"/>
      <sheetName val="시산표"/>
      <sheetName val="2000제조1"/>
      <sheetName val="982월원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시데이타"/>
      <sheetName val="집계(원본)"/>
      <sheetName val="(계산용)"/>
      <sheetName val="선발행"/>
      <sheetName val="당일출고"/>
      <sheetName val="분류"/>
      <sheetName val="25.보증금(임차보증금외)"/>
      <sheetName val="T6-6(7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  <sheetName val="T6-6(7)"/>
      <sheetName val="T6-6(6)"/>
      <sheetName val="7월급여"/>
      <sheetName val="원시데이타"/>
    </sheetNames>
    <sheetDataSet>
      <sheetData sheetId="0">
        <row r="4">
          <cell r="C4" t="str">
            <v>12/31/99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Ctrl"/>
      <sheetName val="세무조정-원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주HAN"/>
      <sheetName val="코드"/>
      <sheetName val="BS"/>
      <sheetName val="단가"/>
      <sheetName val="T6-6(6)"/>
      <sheetName val="T6-6(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산검증"/>
      <sheetName val="미수선수수익보정요약"/>
      <sheetName val="미수수익월할보정"/>
      <sheetName val="선수수익월할보정"/>
      <sheetName val="RV미수수익보정"/>
      <sheetName val="재리스미수수익월할보정"/>
      <sheetName val="재리스선수수익월할보정"/>
      <sheetName val="불균등-TOP(선수)"/>
      <sheetName val="불균등-거치외(미수)"/>
      <sheetName val="이자수입"/>
      <sheetName val="시산표"/>
      <sheetName val="원가"/>
      <sheetName val="수익보정(01.9월할)"/>
    </sheetNames>
    <definedNames>
      <definedName name="FORM1_조회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776">
          <cell r="AD776">
            <v>8009775818</v>
          </cell>
        </row>
      </sheetData>
      <sheetData sheetId="5"/>
      <sheetData sheetId="6"/>
      <sheetData sheetId="7">
        <row r="338">
          <cell r="M338">
            <v>-191878.63000000088</v>
          </cell>
        </row>
      </sheetData>
      <sheetData sheetId="8">
        <row r="5999">
          <cell r="M5999">
            <v>31180570.84000022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대차대조표"/>
      <sheetName val="RV미수수익보정"/>
      <sheetName val="불균등-거치외(미수)"/>
      <sheetName val="불균등-TOP(선수)"/>
      <sheetName val="문서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작시트"/>
      <sheetName val="서식시트"/>
      <sheetName val="주소인쇄"/>
      <sheetName val="원본"/>
      <sheetName val="T6-6(7)"/>
      <sheetName val="현금"/>
      <sheetName val="99퇴직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기보고순서"/>
      <sheetName val="개선(혁신)"/>
      <sheetName val="물류비"/>
      <sheetName val="추가예산"/>
      <sheetName val="99"/>
      <sheetName val="00"/>
      <sheetName val="수금"/>
      <sheetName val="제조판매2"/>
      <sheetName val="현금화"/>
      <sheetName val="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사채지급이자"/>
      <sheetName val="최고이자율"/>
      <sheetName val="이자율별 차입금 적수"/>
      <sheetName val="인명별배분"/>
      <sheetName val="인명별배분 (희망퇴직자)"/>
      <sheetName val="희망퇴직자정정"/>
      <sheetName val="대여금증감"/>
      <sheetName val="2차희망퇴직자"/>
      <sheetName val="Sheet11"/>
      <sheetName val="Sheet12"/>
      <sheetName val="Sheet13"/>
      <sheetName val="Sheet14"/>
      <sheetName val="Sheet15"/>
      <sheetName val="Sheet16"/>
      <sheetName val="Sheet1"/>
      <sheetName val="인원"/>
      <sheetName val="서식시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사채지급이자"/>
      <sheetName val="최고이자율"/>
      <sheetName val="이자율별 차입금 적수"/>
      <sheetName val="인명별배분"/>
      <sheetName val="인명별배분 (희망퇴직자)"/>
      <sheetName val="희망퇴직자정정"/>
      <sheetName val="대여금증감"/>
      <sheetName val="2차희망퇴직자"/>
      <sheetName val="Sheet11"/>
      <sheetName val="Mstr CO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  <sheetName val="이자율별 차입금 적수"/>
      <sheetName val="환율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">
          <cell r="D16">
            <v>32505000</v>
          </cell>
        </row>
      </sheetData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tsÿ_x0000__x0000__x0000__x0000_ÿ_x0000_ÿÿ_x0000__x0000_ÿ_x0000_ÿ_x0000__x0000_ÿÿ_x0000__x0000__x0000__x0000__x0000__x0000_"/>
      <sheetName val="XXXts_x0000__x0000__x0000_ÿ_x0000_ÿÿ_x0000__x0000_ÿ_x0000_ÿ_x0000__x0000_ÿÿ_x0000__x0000__x0000__x0000__x0000__x0000__x0000__x0000_"/>
      <sheetName val="BS(수정후)"/>
      <sheetName val="PL(수정후)"/>
      <sheetName val="수정분개"/>
      <sheetName val="BS(제시)"/>
      <sheetName val="PL(제시)"/>
      <sheetName val="대차대조표"/>
      <sheetName val="손익계산서"/>
      <sheetName val="보정사항"/>
      <sheetName val="리스료보정"/>
      <sheetName val="한국일보"/>
      <sheetName val="대손충당금"/>
      <sheetName val="대손상각내역"/>
      <sheetName val="월별손익분석"/>
      <sheetName val="금융리스채권재계산"/>
      <sheetName val="출자전환"/>
      <sheetName val="투자유가증권현황"/>
      <sheetName val="예금현황"/>
      <sheetName val="외화환산차"/>
      <sheetName val="감가상각"/>
      <sheetName val="외화환산손익"/>
      <sheetName val="기타계정"/>
      <sheetName val="T48a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main"/>
      <sheetName val="신용카드 법인사용내역"/>
      <sheetName val="이름상자"/>
      <sheetName val="개인"/>
      <sheetName val="자료"/>
      <sheetName val="기준지급율"/>
      <sheetName val="자료00"/>
      <sheetName val="퇴직자주소"/>
      <sheetName val="사복 교육비"/>
      <sheetName val="주석"/>
      <sheetName val="영수증00"/>
      <sheetName val="영수증01"/>
      <sheetName val="징수부00"/>
      <sheetName val="입금"/>
      <sheetName val="전표"/>
      <sheetName val="총괄"/>
      <sheetName val="국내"/>
      <sheetName val="연월차"/>
      <sheetName val="기타"/>
      <sheetName val="소득00"/>
      <sheetName val="소득00 (2)"/>
      <sheetName val="소득01"/>
      <sheetName val="급여봉투"/>
      <sheetName val="연말정산"/>
      <sheetName val="계좌"/>
      <sheetName val="연금"/>
      <sheetName val="개인연금"/>
      <sheetName val="해외"/>
      <sheetName val="해외공문"/>
      <sheetName val="출근부"/>
      <sheetName val="XXXtsÇ_x0014_¾_x0000__x0000_ÿ_x0000_ÿÿ_x0000__x0000_ÿ_x0000_ÿ_x0000__x0000_ÿÿ_x0000__x0000__x0000__x0000__x0000__x0000_"/>
      <sheetName val="급여테이블"/>
      <sheetName val="퇴소00"/>
      <sheetName val="퇴소01"/>
      <sheetName val="퇴소영수증00"/>
      <sheetName val="퇴소영수증01"/>
      <sheetName val="인원현황"/>
      <sheetName val="직원명단"/>
      <sheetName val="의보"/>
      <sheetName val="의보등급"/>
      <sheetName val="대출"/>
      <sheetName val="원천징수부"/>
      <sheetName val="자료99"/>
      <sheetName val="재직증명"/>
      <sheetName val="99"/>
      <sheetName val="98"/>
      <sheetName val="영수증99"/>
      <sheetName val="국민연금TABLE"/>
      <sheetName val="징수부99"/>
      <sheetName val="갑근세(01)"/>
      <sheetName val="갑근세(00)"/>
      <sheetName val="갑근세(99)"/>
      <sheetName val="갑근세(98)"/>
      <sheetName val="갑근세(97)"/>
      <sheetName val="퇴직금추계액"/>
      <sheetName val="거래처주소"/>
      <sheetName val="과세자료98"/>
      <sheetName val="KA011205"/>
      <sheetName val="95년실적"/>
      <sheetName val="보정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부"/>
      <sheetName val="내부"/>
      <sheetName val="회의"/>
      <sheetName val="기초자료"/>
      <sheetName val="월별손익2"/>
      <sheetName val="비용"/>
      <sheetName val="표지"/>
      <sheetName val="요약"/>
      <sheetName val="재무"/>
      <sheetName val="cash"/>
      <sheetName val="roic"/>
      <sheetName val="월말손익"/>
      <sheetName val="월손익"/>
      <sheetName val="가득차"/>
      <sheetName val="평가차"/>
      <sheetName val="손익분석"/>
      <sheetName val="월별손익"/>
      <sheetName val="월별비용"/>
      <sheetName val="BS"/>
      <sheetName val="PL"/>
      <sheetName val="무기표"/>
      <sheetName val="제조"/>
      <sheetName val="재고"/>
      <sheetName val="재공품"/>
      <sheetName val="현금흐름"/>
      <sheetName val="시산표"/>
      <sheetName val="재공품(관리팀)"/>
      <sheetName val="원가분석"/>
      <sheetName val="db합잔"/>
      <sheetName val="표준원가표(2)"/>
      <sheetName val="외화금융(97-03)"/>
      <sheetName val="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  <sheetName val="수입"/>
      <sheetName val="J-2이하"/>
      <sheetName val="재공품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⊙인원총괄"/>
      <sheetName val="⊙인원총괄 (2)"/>
      <sheetName val="1.MDF1공장"/>
      <sheetName val="2.MDF2공장"/>
      <sheetName val="3.PB1공장"/>
      <sheetName val="4.PB2공장"/>
      <sheetName val="5.품질관리팀"/>
      <sheetName val="☆원재료팀"/>
      <sheetName val="Sheet1"/>
      <sheetName val="조직도"/>
      <sheetName val="09~10년 매출계획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색상전망"/>
      <sheetName val="982월원안"/>
      <sheetName val="981실행"/>
      <sheetName val="생산요청일수"/>
      <sheetName val="분석2"/>
      <sheetName val="목표수율"/>
      <sheetName val="98사업계획"/>
      <sheetName val="97사업계획"/>
      <sheetName val="TITLE"/>
      <sheetName val="목차"/>
      <sheetName val="전략_신증설"/>
      <sheetName val="전략_신증설(2)"/>
      <sheetName val="전략_원가"/>
      <sheetName val="전략_원가(2)"/>
      <sheetName val="전략_품질"/>
      <sheetName val="전략_품질(2)"/>
      <sheetName val="전략_기술"/>
      <sheetName val="전략_기술(2)"/>
      <sheetName val="Sheet1"/>
      <sheetName val="생산량"/>
      <sheetName val="수율"/>
      <sheetName val="생판재"/>
      <sheetName val="특기사항"/>
      <sheetName val="설비투자"/>
      <sheetName val="구매계획"/>
      <sheetName val="공장,항목별"/>
      <sheetName val="생지"/>
      <sheetName val="단가_유리"/>
      <sheetName val="단가_제관"/>
      <sheetName val="단가_왕관"/>
      <sheetName val="울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주요계수총괄"/>
      <sheetName val="유형자산"/>
      <sheetName val="2.주요계수총괄 (2)"/>
      <sheetName val="2.1fcf분석"/>
      <sheetName val="차이요인"/>
      <sheetName val="손익계산서"/>
      <sheetName val="6.1영업이익"/>
      <sheetName val="6.298년대비99년"/>
      <sheetName val="6.3영업이익분석"/>
      <sheetName val="6.4매출액구성"/>
      <sheetName val="요인"/>
      <sheetName val="6.5매출원가구성"/>
      <sheetName val="6.6판매관리비 구성"/>
      <sheetName val="7요약cf"/>
      <sheetName val="7.1WORKING CAPITAL"/>
      <sheetName val="7.2설비투자내역"/>
      <sheetName val="자산매각"/>
      <sheetName val="7.3차입금"/>
      <sheetName val="8대차대조표"/>
      <sheetName val="Module1"/>
      <sheetName val="중기계획5"/>
      <sheetName val="잉여금"/>
      <sheetName val="적용환율"/>
    </sheetNames>
    <definedNames>
      <definedName name="BB"/>
      <definedName name="bbbb"/>
      <definedName name="bsNote"/>
      <definedName name="btnClose"/>
      <definedName name="btnFootNoting"/>
      <definedName name="btnNext"/>
      <definedName name="btnOK"/>
      <definedName name="btnPrevious"/>
      <definedName name="btnReturn"/>
      <definedName name="cash"/>
      <definedName name="CashFlow_Button1_Click"/>
      <definedName name="cashIndex"/>
      <definedName name="CASHM"/>
      <definedName name="F_123"/>
      <definedName name="FINAL_FS"/>
      <definedName name="finalReport"/>
      <definedName name="ini_button_Click"/>
      <definedName name="job_run"/>
      <definedName name="menu_button_Click"/>
      <definedName name="nn"/>
      <definedName name="OptionButton21_Click"/>
      <definedName name="plNote"/>
      <definedName name="Printing"/>
      <definedName name="PRT6AL5AR40"/>
      <definedName name="PRT6AU5BA41"/>
      <definedName name="PRT6B5H25"/>
      <definedName name="PRT6BD5BK32"/>
      <definedName name="prt6bn252bt288"/>
      <definedName name="prt6bn46bt82"/>
      <definedName name="PRT6BN5BT41"/>
      <definedName name="prt6bv7cc30"/>
      <definedName name="prt6cf5cl37"/>
      <definedName name="prt6co5cs41"/>
      <definedName name="prt6cv5dg33"/>
      <definedName name="PRT6K31U52"/>
      <definedName name="PRT6K4U25"/>
      <definedName name="PRT6K57W79"/>
      <definedName name="PRT6K85U107"/>
      <definedName name="PRT6X4AI25"/>
      <definedName name="qqq"/>
      <definedName name="quit_button_Click"/>
      <definedName name="reportPl"/>
      <definedName name="RRRRR"/>
      <definedName name="vv"/>
      <definedName name="감가상각"/>
      <definedName name="감가상각OT"/>
      <definedName name="개발비"/>
      <definedName name="김상훈"/>
      <definedName name="ㅁ"/>
      <definedName name="ㅁㅁㅁㅁㅁ"/>
      <definedName name="외화자산평가"/>
      <definedName name="자산평가"/>
      <definedName name="ㅊ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개정이력"/>
      <sheetName val="산출물명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  <sheetName val="기초자료"/>
      <sheetName val="반기_NEO_02"/>
    </sheetNames>
    <definedNames>
      <definedName name="Barley_Quota"/>
      <definedName name="Premium_Beer"/>
      <definedName name="Soju_Effect"/>
      <definedName name="Tax_Reduction"/>
      <definedName name="Youngnam_Market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dget"/>
      <sheetName val="Inc Stmt"/>
      <sheetName val="Mstr COA"/>
      <sheetName val="Spread Methods"/>
      <sheetName val="Data"/>
      <sheetName val="카메라"/>
      <sheetName val="stdd costBPCS"/>
      <sheetName val="admin"/>
      <sheetName val="은행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0"/>
  <sheetViews>
    <sheetView view="pageBreakPreview" zoomScale="85" zoomScaleSheetLayoutView="85" workbookViewId="0">
      <selection activeCell="G14" sqref="G14:J14"/>
    </sheetView>
  </sheetViews>
  <sheetFormatPr defaultColWidth="9" defaultRowHeight="17.399999999999999"/>
  <cols>
    <col min="1" max="1" width="3" style="132" customWidth="1"/>
    <col min="2" max="2" width="10.69921875" style="132" customWidth="1"/>
    <col min="3" max="14" width="8.19921875" style="132" customWidth="1"/>
    <col min="15" max="15" width="10.69921875" style="132" customWidth="1"/>
    <col min="16" max="16384" width="9" style="132"/>
  </cols>
  <sheetData>
    <row r="1" spans="2:15" ht="17.25" customHeigh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2:15" ht="17.25" customHeigh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7.25" customHeight="1"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1"/>
    </row>
    <row r="4" spans="2:15" ht="16.95" customHeight="1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2:15" ht="17.25" customHeight="1"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17.25" customHeight="1">
      <c r="B6" s="131"/>
      <c r="C6" s="131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1"/>
      <c r="O6" s="131"/>
    </row>
    <row r="7" spans="2:15" s="134" customFormat="1" ht="17.25" customHeight="1"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2:15" s="134" customFormat="1" ht="17.25" customHeight="1"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2:15" s="136" customFormat="1" ht="49.5" customHeight="1">
      <c r="B9" s="13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35"/>
    </row>
    <row r="10" spans="2:15" s="136" customFormat="1" ht="49.5" customHeight="1">
      <c r="B10" s="13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35"/>
    </row>
    <row r="11" spans="2:15" s="134" customFormat="1" ht="17.25" customHeight="1"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29"/>
      <c r="N11" s="129"/>
      <c r="O11" s="130"/>
    </row>
    <row r="12" spans="2:15" ht="17.25" customHeight="1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</row>
    <row r="13" spans="2:15" ht="22.2" customHeight="1">
      <c r="B13" s="131"/>
      <c r="C13" s="131"/>
      <c r="D13" s="131"/>
      <c r="E13" s="131"/>
      <c r="F13" s="131"/>
      <c r="G13" s="131"/>
      <c r="H13" s="164"/>
      <c r="I13" s="164"/>
      <c r="J13" s="131"/>
      <c r="K13" s="131"/>
      <c r="L13" s="131"/>
      <c r="M13" s="131"/>
      <c r="N13" s="131"/>
      <c r="O13" s="131"/>
    </row>
    <row r="14" spans="2:15" ht="38.4" customHeight="1">
      <c r="B14" s="131"/>
      <c r="C14" s="131"/>
      <c r="D14" s="131"/>
      <c r="E14" s="131"/>
      <c r="F14" s="131"/>
      <c r="G14" s="166" t="s">
        <v>1204</v>
      </c>
      <c r="H14" s="166"/>
      <c r="I14" s="166"/>
      <c r="J14" s="166"/>
      <c r="K14" s="131"/>
      <c r="L14" s="131"/>
      <c r="M14" s="131"/>
      <c r="N14" s="131"/>
      <c r="O14" s="131"/>
    </row>
    <row r="15" spans="2:15" ht="38.4" customHeight="1">
      <c r="B15" s="131"/>
      <c r="C15" s="131"/>
      <c r="D15" s="131"/>
      <c r="E15" s="131"/>
      <c r="F15" s="131"/>
      <c r="G15" s="167"/>
      <c r="H15" s="167"/>
      <c r="I15" s="167"/>
      <c r="J15" s="167"/>
      <c r="K15" s="131"/>
      <c r="L15" s="131"/>
      <c r="M15" s="131"/>
      <c r="N15" s="131"/>
      <c r="O15" s="131"/>
    </row>
    <row r="16" spans="2:15" ht="17.25" customHeight="1">
      <c r="B16" s="131"/>
      <c r="C16" s="131"/>
      <c r="D16" s="131"/>
      <c r="E16" s="131"/>
      <c r="F16" s="131"/>
      <c r="G16" s="137"/>
      <c r="H16" s="138"/>
      <c r="I16" s="138"/>
      <c r="J16" s="138"/>
      <c r="K16" s="131"/>
      <c r="L16" s="131"/>
      <c r="M16" s="131"/>
      <c r="N16" s="131"/>
      <c r="O16" s="131"/>
    </row>
    <row r="17" spans="2:15" ht="17.25" customHeight="1"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spans="2:15" ht="17.25" customHeight="1"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</row>
    <row r="19" spans="2:15" ht="17.25" customHeight="1">
      <c r="B19" s="131"/>
      <c r="C19" s="131"/>
      <c r="D19" s="131"/>
      <c r="E19" s="131"/>
      <c r="F19" s="131"/>
      <c r="G19" s="131"/>
      <c r="H19" s="139"/>
      <c r="I19" s="139"/>
      <c r="J19" s="131"/>
      <c r="K19" s="131"/>
      <c r="L19" s="131"/>
      <c r="M19" s="131"/>
      <c r="N19" s="131"/>
      <c r="O19" s="131"/>
    </row>
    <row r="20" spans="2:15" ht="17.25" customHeight="1">
      <c r="B20" s="131"/>
      <c r="C20" s="131"/>
      <c r="D20" s="131"/>
      <c r="E20" s="131"/>
      <c r="F20" s="131"/>
      <c r="G20" s="137"/>
      <c r="H20" s="138"/>
      <c r="I20" s="138"/>
      <c r="J20" s="138"/>
      <c r="K20" s="131"/>
      <c r="L20" s="131"/>
      <c r="M20" s="131"/>
      <c r="N20" s="131"/>
      <c r="O20" s="131"/>
    </row>
    <row r="21" spans="2:15" ht="17.25" customHeight="1"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2:15" ht="17.25" customHeight="1">
      <c r="B22" s="131"/>
      <c r="C22" s="131"/>
      <c r="D22" s="131"/>
      <c r="E22" s="131"/>
      <c r="F22" s="131"/>
      <c r="G22" s="131"/>
      <c r="H22" s="139"/>
      <c r="I22" s="139"/>
      <c r="J22" s="131"/>
      <c r="K22" s="131"/>
      <c r="L22" s="131"/>
      <c r="M22" s="131"/>
      <c r="N22" s="131"/>
      <c r="O22" s="131"/>
    </row>
    <row r="23" spans="2:15" ht="17.25" customHeight="1">
      <c r="B23" s="131"/>
      <c r="C23" s="131"/>
      <c r="D23" s="131"/>
      <c r="E23" s="131"/>
      <c r="F23" s="131"/>
      <c r="G23" s="137"/>
      <c r="H23" s="138"/>
      <c r="I23" s="138"/>
      <c r="J23" s="138"/>
      <c r="K23" s="131"/>
      <c r="L23" s="131"/>
      <c r="M23" s="131"/>
      <c r="N23" s="131"/>
      <c r="O23" s="131"/>
    </row>
    <row r="24" spans="2:15" ht="17.25" customHeight="1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</row>
    <row r="25" spans="2:15" ht="17.25" customHeight="1"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</row>
    <row r="26" spans="2:15" ht="17.25" customHeight="1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</row>
    <row r="27" spans="2:15" ht="17.25" customHeight="1">
      <c r="B27" s="131"/>
      <c r="C27" s="131"/>
      <c r="D27" s="131"/>
      <c r="E27" s="131"/>
      <c r="F27" s="131"/>
      <c r="G27" s="137"/>
      <c r="H27" s="138"/>
      <c r="I27" s="138"/>
      <c r="J27" s="138"/>
      <c r="K27" s="131"/>
      <c r="L27" s="131"/>
      <c r="M27" s="131"/>
      <c r="N27" s="131"/>
    </row>
    <row r="28" spans="2:15" ht="17.25" customHeight="1"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</row>
    <row r="29" spans="2:15" ht="17.25" customHeight="1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</row>
    <row r="30" spans="2:15" ht="17.25" customHeight="1">
      <c r="B30" s="131"/>
      <c r="C30" s="131"/>
      <c r="D30" s="131"/>
      <c r="E30" s="131"/>
      <c r="F30" s="131"/>
      <c r="G30" s="131"/>
      <c r="H30" s="139"/>
      <c r="I30" s="139"/>
      <c r="J30" s="131"/>
      <c r="K30" s="131"/>
      <c r="L30" s="131"/>
      <c r="M30" s="131"/>
      <c r="N30" s="131"/>
    </row>
    <row r="31" spans="2:15" ht="17.25" customHeight="1">
      <c r="B31" s="131" t="s">
        <v>1262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</row>
    <row r="32" spans="2:15" ht="17.25" customHeight="1"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</row>
    <row r="33" spans="2:14" ht="17.25" customHeight="1">
      <c r="B33" s="131"/>
      <c r="C33" s="131"/>
      <c r="D33" s="131"/>
      <c r="E33" s="131"/>
      <c r="F33" s="131"/>
      <c r="G33" s="131"/>
      <c r="H33" s="139"/>
      <c r="I33" s="139"/>
      <c r="J33" s="131"/>
      <c r="K33" s="131"/>
      <c r="L33" s="131"/>
      <c r="M33" s="131"/>
      <c r="N33" s="131"/>
    </row>
    <row r="34" spans="2:14" ht="17.25" customHeight="1">
      <c r="B34" s="131"/>
      <c r="C34" s="131"/>
      <c r="D34" s="131"/>
      <c r="E34" s="131"/>
      <c r="F34" s="131"/>
      <c r="G34" s="137"/>
      <c r="H34" s="138"/>
      <c r="I34" s="138"/>
      <c r="J34" s="138"/>
      <c r="K34" s="131"/>
      <c r="L34" s="131"/>
      <c r="M34" s="131"/>
      <c r="N34" s="131"/>
    </row>
    <row r="35" spans="2:14" ht="17.25" customHeight="1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</row>
    <row r="36" spans="2:14" ht="29.25" customHeight="1">
      <c r="B36" s="131"/>
      <c r="C36" s="131"/>
      <c r="D36" s="131"/>
      <c r="E36" s="131"/>
      <c r="F36" s="131"/>
      <c r="G36" s="131"/>
      <c r="H36" s="164"/>
      <c r="I36" s="164"/>
      <c r="J36" s="131"/>
      <c r="K36" s="131"/>
      <c r="L36" s="131"/>
      <c r="M36" s="131"/>
      <c r="N36" s="131"/>
    </row>
    <row r="37" spans="2:14" ht="17.25" customHeight="1">
      <c r="B37" s="131"/>
      <c r="C37" s="131"/>
      <c r="D37" s="131"/>
      <c r="E37" s="131"/>
      <c r="F37" s="131"/>
      <c r="G37" s="137"/>
      <c r="H37" s="138"/>
      <c r="I37" s="138"/>
      <c r="J37" s="138"/>
      <c r="K37" s="131"/>
      <c r="L37" s="131"/>
      <c r="M37" s="131"/>
      <c r="N37" s="131"/>
    </row>
    <row r="38" spans="2:14" ht="17.25" customHeight="1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</row>
    <row r="39" spans="2:14" ht="17.25" customHeight="1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</row>
    <row r="40" spans="2:14" ht="17.25" customHeight="1">
      <c r="B40" s="131"/>
      <c r="C40" s="131"/>
      <c r="D40" s="131"/>
      <c r="E40" s="131"/>
      <c r="F40" s="131"/>
      <c r="G40" s="131"/>
      <c r="H40" s="139"/>
      <c r="I40" s="139"/>
      <c r="J40" s="131"/>
      <c r="K40" s="131"/>
      <c r="L40" s="131"/>
      <c r="M40" s="131"/>
      <c r="N40" s="131"/>
    </row>
    <row r="41" spans="2:14" ht="17.25" customHeight="1">
      <c r="B41" s="131"/>
      <c r="C41" s="131"/>
      <c r="D41" s="131"/>
      <c r="E41" s="131"/>
      <c r="F41" s="131"/>
      <c r="G41" s="137"/>
      <c r="H41" s="138"/>
      <c r="I41" s="138"/>
      <c r="J41" s="138"/>
      <c r="K41" s="131"/>
      <c r="L41" s="131"/>
      <c r="M41" s="131"/>
      <c r="N41" s="131"/>
    </row>
    <row r="42" spans="2:14" ht="17.25" customHeight="1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</row>
    <row r="43" spans="2:14" ht="17.25" customHeight="1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</row>
    <row r="44" spans="2:14" ht="17.25" customHeight="1">
      <c r="B44" s="131"/>
      <c r="C44" s="131"/>
      <c r="D44" s="131"/>
      <c r="E44" s="131"/>
      <c r="F44" s="131"/>
      <c r="G44" s="131"/>
      <c r="H44" s="139"/>
      <c r="I44" s="139"/>
      <c r="J44" s="131"/>
      <c r="K44" s="131"/>
      <c r="L44" s="131"/>
      <c r="M44" s="131"/>
      <c r="N44" s="131"/>
    </row>
    <row r="45" spans="2:14" ht="17.25" customHeight="1">
      <c r="B45" s="131"/>
      <c r="C45" s="131"/>
      <c r="D45" s="131"/>
      <c r="E45" s="131"/>
      <c r="F45" s="131"/>
      <c r="G45" s="137"/>
      <c r="H45" s="138"/>
      <c r="I45" s="138"/>
      <c r="J45" s="138"/>
      <c r="K45" s="131"/>
      <c r="L45" s="131"/>
      <c r="M45" s="131"/>
      <c r="N45" s="131"/>
    </row>
    <row r="46" spans="2:14" ht="17.25" customHeight="1"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</row>
    <row r="47" spans="2:14" ht="17.25" customHeight="1">
      <c r="B47" s="131"/>
      <c r="C47" s="131"/>
      <c r="D47" s="131"/>
      <c r="E47" s="131"/>
      <c r="F47" s="131"/>
      <c r="G47" s="137"/>
      <c r="H47" s="138"/>
      <c r="I47" s="138"/>
      <c r="J47" s="138"/>
      <c r="K47" s="131"/>
      <c r="L47" s="131"/>
      <c r="M47" s="131"/>
      <c r="N47" s="131"/>
    </row>
    <row r="48" spans="2:14" ht="17.25" customHeight="1"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</row>
    <row r="49" spans="2:14" ht="17.25" customHeight="1"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</row>
    <row r="50" spans="2:14" ht="17.25" customHeight="1">
      <c r="B50" s="131"/>
      <c r="C50" s="131"/>
      <c r="D50" s="131"/>
      <c r="E50" s="131"/>
      <c r="F50" s="131"/>
      <c r="G50" s="131"/>
      <c r="H50" s="139"/>
      <c r="I50" s="139"/>
      <c r="J50" s="131"/>
      <c r="K50" s="131"/>
      <c r="L50" s="131"/>
      <c r="M50" s="131"/>
      <c r="N50" s="131"/>
    </row>
  </sheetData>
  <mergeCells count="5">
    <mergeCell ref="H36:I36"/>
    <mergeCell ref="C9:N10"/>
    <mergeCell ref="H13:I13"/>
    <mergeCell ref="G14:J14"/>
    <mergeCell ref="G15:J15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zoomScale="85" zoomScaleNormal="85" workbookViewId="0">
      <selection activeCell="D5" sqref="D5:Z6"/>
    </sheetView>
  </sheetViews>
  <sheetFormatPr defaultRowHeight="17.399999999999999"/>
  <cols>
    <col min="2" max="2" width="18" customWidth="1"/>
    <col min="3" max="3" width="18" style="44" customWidth="1"/>
    <col min="4" max="27" width="4.19921875" customWidth="1"/>
  </cols>
  <sheetData>
    <row r="1" spans="1:27" ht="25.2">
      <c r="A1" s="3" t="s">
        <v>312</v>
      </c>
    </row>
    <row r="3" spans="1:27" ht="16.5" customHeight="1">
      <c r="A3" s="206" t="s">
        <v>280</v>
      </c>
      <c r="B3" s="206" t="s">
        <v>188</v>
      </c>
      <c r="C3" s="206" t="s">
        <v>654</v>
      </c>
      <c r="D3" s="206" t="s">
        <v>209</v>
      </c>
      <c r="E3" s="206"/>
      <c r="F3" s="206"/>
      <c r="G3" s="206"/>
      <c r="H3" s="206"/>
      <c r="I3" s="206"/>
      <c r="J3" s="206" t="s">
        <v>218</v>
      </c>
      <c r="K3" s="206"/>
      <c r="L3" s="206"/>
      <c r="M3" s="206"/>
      <c r="N3" s="206"/>
      <c r="O3" s="206"/>
      <c r="P3" s="206"/>
      <c r="Q3" s="206"/>
      <c r="R3" s="206" t="s">
        <v>249</v>
      </c>
      <c r="S3" s="206"/>
      <c r="T3" s="206"/>
      <c r="U3" s="206"/>
      <c r="V3" s="206"/>
      <c r="W3" s="206"/>
      <c r="X3" s="206" t="s">
        <v>256</v>
      </c>
      <c r="Y3" s="206"/>
      <c r="Z3" s="206"/>
      <c r="AA3" s="161" t="s">
        <v>311</v>
      </c>
    </row>
    <row r="4" spans="1:27">
      <c r="A4" s="206"/>
      <c r="B4" s="206"/>
      <c r="C4" s="206"/>
      <c r="D4" s="162" t="s">
        <v>232</v>
      </c>
      <c r="E4" s="162" t="s">
        <v>234</v>
      </c>
      <c r="F4" s="162" t="s">
        <v>235</v>
      </c>
      <c r="G4" s="162" t="s">
        <v>236</v>
      </c>
      <c r="H4" s="162" t="s">
        <v>238</v>
      </c>
      <c r="I4" s="162" t="s">
        <v>239</v>
      </c>
      <c r="J4" s="162" t="s">
        <v>240</v>
      </c>
      <c r="K4" s="162" t="s">
        <v>241</v>
      </c>
      <c r="L4" s="162" t="s">
        <v>242</v>
      </c>
      <c r="M4" s="162" t="s">
        <v>244</v>
      </c>
      <c r="N4" s="162" t="s">
        <v>245</v>
      </c>
      <c r="O4" s="162" t="s">
        <v>246</v>
      </c>
      <c r="P4" s="162" t="s">
        <v>247</v>
      </c>
      <c r="Q4" s="162" t="s">
        <v>248</v>
      </c>
      <c r="R4" s="162" t="s">
        <v>250</v>
      </c>
      <c r="S4" s="162" t="s">
        <v>251</v>
      </c>
      <c r="T4" s="162" t="s">
        <v>252</v>
      </c>
      <c r="U4" s="162" t="s">
        <v>253</v>
      </c>
      <c r="V4" s="162" t="s">
        <v>254</v>
      </c>
      <c r="W4" s="162" t="s">
        <v>255</v>
      </c>
      <c r="X4" s="162" t="s">
        <v>257</v>
      </c>
      <c r="Y4" s="162" t="s">
        <v>258</v>
      </c>
      <c r="Z4" s="162" t="s">
        <v>259</v>
      </c>
      <c r="AA4" s="162" t="s">
        <v>260</v>
      </c>
    </row>
    <row r="5" spans="1:27">
      <c r="A5" s="96">
        <v>1</v>
      </c>
      <c r="B5" s="163" t="s">
        <v>1275</v>
      </c>
      <c r="C5" s="62" t="s">
        <v>1215</v>
      </c>
      <c r="D5" s="77" t="s">
        <v>277</v>
      </c>
      <c r="E5" s="77" t="s">
        <v>277</v>
      </c>
      <c r="F5" s="77" t="s">
        <v>278</v>
      </c>
      <c r="G5" s="77" t="s">
        <v>277</v>
      </c>
      <c r="H5" s="77" t="s">
        <v>279</v>
      </c>
      <c r="I5" s="77" t="s">
        <v>277</v>
      </c>
      <c r="J5" s="77" t="s">
        <v>277</v>
      </c>
      <c r="K5" s="77" t="s">
        <v>277</v>
      </c>
      <c r="L5" s="77" t="s">
        <v>279</v>
      </c>
      <c r="M5" s="77" t="s">
        <v>279</v>
      </c>
      <c r="N5" s="77" t="s">
        <v>279</v>
      </c>
      <c r="O5" s="77" t="s">
        <v>278</v>
      </c>
      <c r="P5" s="77" t="s">
        <v>278</v>
      </c>
      <c r="Q5" s="77" t="s">
        <v>279</v>
      </c>
      <c r="R5" s="77" t="s">
        <v>279</v>
      </c>
      <c r="S5" s="77" t="s">
        <v>279</v>
      </c>
      <c r="T5" s="77" t="s">
        <v>279</v>
      </c>
      <c r="U5" s="77" t="s">
        <v>279</v>
      </c>
      <c r="V5" s="77" t="s">
        <v>279</v>
      </c>
      <c r="W5" s="77" t="s">
        <v>279</v>
      </c>
      <c r="X5" s="77" t="s">
        <v>277</v>
      </c>
      <c r="Y5" s="77" t="s">
        <v>279</v>
      </c>
      <c r="Z5" s="77" t="s">
        <v>277</v>
      </c>
      <c r="AA5" s="77" t="s">
        <v>279</v>
      </c>
    </row>
    <row r="6" spans="1:27" s="44" customFormat="1">
      <c r="A6" s="96">
        <v>2</v>
      </c>
      <c r="B6" s="112" t="s">
        <v>1276</v>
      </c>
      <c r="C6" s="62" t="s">
        <v>1216</v>
      </c>
      <c r="D6" s="77" t="s">
        <v>277</v>
      </c>
      <c r="E6" s="77" t="s">
        <v>277</v>
      </c>
      <c r="F6" s="77" t="s">
        <v>278</v>
      </c>
      <c r="G6" s="77" t="s">
        <v>277</v>
      </c>
      <c r="H6" s="77" t="s">
        <v>279</v>
      </c>
      <c r="I6" s="77" t="s">
        <v>277</v>
      </c>
      <c r="J6" s="77" t="s">
        <v>277</v>
      </c>
      <c r="K6" s="77" t="s">
        <v>277</v>
      </c>
      <c r="L6" s="77" t="s">
        <v>279</v>
      </c>
      <c r="M6" s="77" t="s">
        <v>279</v>
      </c>
      <c r="N6" s="77" t="s">
        <v>279</v>
      </c>
      <c r="O6" s="77" t="s">
        <v>278</v>
      </c>
      <c r="P6" s="77" t="s">
        <v>278</v>
      </c>
      <c r="Q6" s="77" t="s">
        <v>279</v>
      </c>
      <c r="R6" s="77" t="s">
        <v>279</v>
      </c>
      <c r="S6" s="77" t="s">
        <v>279</v>
      </c>
      <c r="T6" s="77" t="s">
        <v>279</v>
      </c>
      <c r="U6" s="77" t="s">
        <v>279</v>
      </c>
      <c r="V6" s="77" t="s">
        <v>279</v>
      </c>
      <c r="W6" s="77" t="s">
        <v>279</v>
      </c>
      <c r="X6" s="77" t="s">
        <v>277</v>
      </c>
      <c r="Y6" s="77" t="s">
        <v>279</v>
      </c>
      <c r="Z6" s="77" t="s">
        <v>277</v>
      </c>
      <c r="AA6" s="77" t="s">
        <v>279</v>
      </c>
    </row>
    <row r="7" spans="1:27" s="44" customFormat="1">
      <c r="A7" s="96">
        <v>3</v>
      </c>
      <c r="B7" s="112" t="s">
        <v>1277</v>
      </c>
      <c r="C7" s="62" t="s">
        <v>1217</v>
      </c>
      <c r="D7" s="77" t="s">
        <v>277</v>
      </c>
      <c r="E7" s="77" t="s">
        <v>277</v>
      </c>
      <c r="F7" s="77" t="s">
        <v>278</v>
      </c>
      <c r="G7" s="77" t="s">
        <v>277</v>
      </c>
      <c r="H7" s="77" t="s">
        <v>279</v>
      </c>
      <c r="I7" s="77" t="s">
        <v>277</v>
      </c>
      <c r="J7" s="77" t="s">
        <v>277</v>
      </c>
      <c r="K7" s="77" t="s">
        <v>277</v>
      </c>
      <c r="L7" s="77" t="s">
        <v>279</v>
      </c>
      <c r="M7" s="77" t="s">
        <v>279</v>
      </c>
      <c r="N7" s="77" t="s">
        <v>279</v>
      </c>
      <c r="O7" s="77" t="s">
        <v>278</v>
      </c>
      <c r="P7" s="77" t="s">
        <v>278</v>
      </c>
      <c r="Q7" s="77" t="s">
        <v>279</v>
      </c>
      <c r="R7" s="77" t="s">
        <v>279</v>
      </c>
      <c r="S7" s="77" t="s">
        <v>279</v>
      </c>
      <c r="T7" s="77" t="s">
        <v>279</v>
      </c>
      <c r="U7" s="77" t="s">
        <v>279</v>
      </c>
      <c r="V7" s="77" t="s">
        <v>279</v>
      </c>
      <c r="W7" s="77" t="s">
        <v>279</v>
      </c>
      <c r="X7" s="77" t="s">
        <v>277</v>
      </c>
      <c r="Y7" s="77" t="s">
        <v>279</v>
      </c>
      <c r="Z7" s="77" t="s">
        <v>277</v>
      </c>
      <c r="AA7" s="77" t="s">
        <v>279</v>
      </c>
    </row>
  </sheetData>
  <mergeCells count="7">
    <mergeCell ref="X3:Z3"/>
    <mergeCell ref="C3:C4"/>
    <mergeCell ref="A3:A4"/>
    <mergeCell ref="B3:B4"/>
    <mergeCell ref="D3:I3"/>
    <mergeCell ref="J3:Q3"/>
    <mergeCell ref="R3:W3"/>
  </mergeCells>
  <phoneticPr fontId="2" type="noConversion"/>
  <conditionalFormatting sqref="A3:D3 AA3 X3 R3 J3 A4:B4 D4:AA4">
    <cfRule type="cellIs" dxfId="7" priority="1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zoomScale="85" zoomScaleNormal="85" workbookViewId="0">
      <selection activeCell="O4" sqref="O4"/>
    </sheetView>
  </sheetViews>
  <sheetFormatPr defaultColWidth="9" defaultRowHeight="17.399999999999999"/>
  <cols>
    <col min="1" max="1" width="9" style="44"/>
    <col min="2" max="2" width="22.3984375" style="44" customWidth="1"/>
    <col min="3" max="3" width="9" style="44"/>
    <col min="4" max="15" width="5.09765625" style="44" customWidth="1"/>
    <col min="16" max="16384" width="9" style="44"/>
  </cols>
  <sheetData>
    <row r="1" spans="1:15" ht="25.2">
      <c r="A1" s="53" t="s">
        <v>670</v>
      </c>
    </row>
    <row r="3" spans="1:15" ht="26.4">
      <c r="A3" s="162" t="s">
        <v>280</v>
      </c>
      <c r="B3" s="162" t="s">
        <v>188</v>
      </c>
      <c r="C3" s="162" t="s">
        <v>653</v>
      </c>
      <c r="D3" s="162" t="s">
        <v>359</v>
      </c>
      <c r="E3" s="162" t="s">
        <v>360</v>
      </c>
      <c r="F3" s="162" t="s">
        <v>361</v>
      </c>
      <c r="G3" s="162" t="s">
        <v>362</v>
      </c>
      <c r="H3" s="162" t="s">
        <v>363</v>
      </c>
      <c r="I3" s="162" t="s">
        <v>364</v>
      </c>
      <c r="J3" s="162" t="s">
        <v>365</v>
      </c>
      <c r="K3" s="162" t="s">
        <v>366</v>
      </c>
      <c r="L3" s="162" t="s">
        <v>367</v>
      </c>
      <c r="M3" s="162" t="s">
        <v>368</v>
      </c>
      <c r="N3" s="162" t="s">
        <v>369</v>
      </c>
      <c r="O3" s="162" t="s">
        <v>370</v>
      </c>
    </row>
    <row r="4" spans="1:15">
      <c r="A4" s="64">
        <v>1</v>
      </c>
      <c r="B4" s="112" t="s">
        <v>1274</v>
      </c>
      <c r="C4" s="62" t="s">
        <v>1279</v>
      </c>
      <c r="D4" s="77" t="s">
        <v>293</v>
      </c>
      <c r="E4" s="77" t="s">
        <v>293</v>
      </c>
      <c r="F4" s="77" t="s">
        <v>293</v>
      </c>
      <c r="G4" s="77" t="s">
        <v>277</v>
      </c>
      <c r="H4" s="77" t="s">
        <v>293</v>
      </c>
      <c r="I4" s="77" t="s">
        <v>293</v>
      </c>
      <c r="J4" s="77" t="s">
        <v>277</v>
      </c>
      <c r="K4" s="77" t="s">
        <v>293</v>
      </c>
      <c r="L4" s="77" t="s">
        <v>277</v>
      </c>
      <c r="M4" s="77" t="s">
        <v>293</v>
      </c>
      <c r="N4" s="77" t="s">
        <v>277</v>
      </c>
      <c r="O4" s="77" t="s">
        <v>277</v>
      </c>
    </row>
  </sheetData>
  <phoneticPr fontId="2" type="noConversion"/>
  <conditionalFormatting sqref="A3:O3">
    <cfRule type="cellIs" dxfId="6" priority="9" operator="equal">
      <formula>"?"</formula>
    </cfRule>
    <cfRule type="cellIs" dxfId="5" priority="10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"/>
  <sheetViews>
    <sheetView zoomScale="70" zoomScaleNormal="70" workbookViewId="0">
      <selection activeCell="AB19" sqref="AB19"/>
    </sheetView>
  </sheetViews>
  <sheetFormatPr defaultRowHeight="17.399999999999999"/>
  <sheetData>
    <row r="1" spans="1:23" ht="25.2">
      <c r="A1" s="53" t="s">
        <v>1194</v>
      </c>
      <c r="B1" s="44"/>
      <c r="C1" s="53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3">
      <c r="A3" s="203" t="s">
        <v>280</v>
      </c>
      <c r="B3" s="203" t="s">
        <v>188</v>
      </c>
      <c r="C3" s="203" t="s">
        <v>652</v>
      </c>
      <c r="D3" s="204" t="s">
        <v>282</v>
      </c>
      <c r="E3" s="204"/>
      <c r="F3" s="204"/>
      <c r="G3" s="204" t="s">
        <v>1195</v>
      </c>
      <c r="H3" s="204"/>
      <c r="I3" s="204"/>
      <c r="J3" s="204"/>
      <c r="K3" s="204"/>
      <c r="L3" s="204"/>
      <c r="M3" s="204" t="s">
        <v>1196</v>
      </c>
      <c r="N3" s="204"/>
      <c r="O3" s="204"/>
      <c r="P3" s="204" t="s">
        <v>1197</v>
      </c>
      <c r="Q3" s="204"/>
      <c r="R3" s="204"/>
      <c r="S3" s="204"/>
      <c r="T3" s="204"/>
      <c r="U3" s="204"/>
      <c r="V3" s="204"/>
      <c r="W3" s="204"/>
    </row>
    <row r="4" spans="1:23">
      <c r="A4" s="203"/>
      <c r="B4" s="203"/>
      <c r="C4" s="203"/>
      <c r="D4" s="95" t="s">
        <v>289</v>
      </c>
      <c r="E4" s="95" t="s">
        <v>116</v>
      </c>
      <c r="F4" s="95" t="s">
        <v>117</v>
      </c>
      <c r="G4" s="95" t="s">
        <v>118</v>
      </c>
      <c r="H4" s="95" t="s">
        <v>119</v>
      </c>
      <c r="I4" s="95" t="s">
        <v>120</v>
      </c>
      <c r="J4" s="95" t="s">
        <v>121</v>
      </c>
      <c r="K4" s="95" t="s">
        <v>122</v>
      </c>
      <c r="L4" s="95" t="s">
        <v>123</v>
      </c>
      <c r="M4" s="95" t="s">
        <v>124</v>
      </c>
      <c r="N4" s="95" t="s">
        <v>125</v>
      </c>
      <c r="O4" s="95" t="s">
        <v>126</v>
      </c>
      <c r="P4" s="95" t="s">
        <v>127</v>
      </c>
      <c r="Q4" s="95" t="s">
        <v>128</v>
      </c>
      <c r="R4" s="95" t="s">
        <v>129</v>
      </c>
      <c r="S4" s="95" t="s">
        <v>130</v>
      </c>
      <c r="T4" s="95" t="s">
        <v>131</v>
      </c>
      <c r="U4" s="95" t="s">
        <v>132</v>
      </c>
      <c r="V4" s="95" t="s">
        <v>133</v>
      </c>
      <c r="W4" s="95" t="s">
        <v>134</v>
      </c>
    </row>
    <row r="5" spans="1:23">
      <c r="A5" s="98">
        <v>1</v>
      </c>
      <c r="B5" s="65" t="s">
        <v>1280</v>
      </c>
      <c r="C5" s="62" t="s">
        <v>1218</v>
      </c>
      <c r="D5" s="77" t="s">
        <v>277</v>
      </c>
      <c r="E5" s="77" t="s">
        <v>278</v>
      </c>
      <c r="F5" s="77" t="s">
        <v>277</v>
      </c>
      <c r="G5" s="77" t="s">
        <v>278</v>
      </c>
      <c r="H5" s="77" t="s">
        <v>278</v>
      </c>
      <c r="I5" s="77" t="s">
        <v>278</v>
      </c>
      <c r="J5" s="77" t="s">
        <v>277</v>
      </c>
      <c r="K5" s="77" t="s">
        <v>277</v>
      </c>
      <c r="L5" s="77" t="s">
        <v>278</v>
      </c>
      <c r="M5" s="77" t="s">
        <v>277</v>
      </c>
      <c r="N5" s="77" t="s">
        <v>277</v>
      </c>
      <c r="O5" s="77" t="s">
        <v>278</v>
      </c>
      <c r="P5" s="77" t="s">
        <v>277</v>
      </c>
      <c r="Q5" s="77" t="s">
        <v>277</v>
      </c>
      <c r="R5" s="77" t="s">
        <v>277</v>
      </c>
      <c r="S5" s="77" t="s">
        <v>278</v>
      </c>
      <c r="T5" s="77" t="s">
        <v>278</v>
      </c>
      <c r="U5" s="77" t="s">
        <v>277</v>
      </c>
      <c r="V5" s="77" t="s">
        <v>278</v>
      </c>
      <c r="W5" s="77" t="s">
        <v>278</v>
      </c>
    </row>
    <row r="6" spans="1:23">
      <c r="A6" s="98">
        <v>2</v>
      </c>
      <c r="B6" s="65" t="s">
        <v>1281</v>
      </c>
      <c r="C6" s="62" t="s">
        <v>1219</v>
      </c>
      <c r="D6" s="77" t="s">
        <v>277</v>
      </c>
      <c r="E6" s="77" t="s">
        <v>278</v>
      </c>
      <c r="F6" s="77" t="s">
        <v>277</v>
      </c>
      <c r="G6" s="77" t="s">
        <v>278</v>
      </c>
      <c r="H6" s="77" t="s">
        <v>278</v>
      </c>
      <c r="I6" s="77" t="s">
        <v>278</v>
      </c>
      <c r="J6" s="77" t="s">
        <v>277</v>
      </c>
      <c r="K6" s="77" t="s">
        <v>278</v>
      </c>
      <c r="L6" s="77" t="s">
        <v>278</v>
      </c>
      <c r="M6" s="77" t="s">
        <v>278</v>
      </c>
      <c r="N6" s="77" t="s">
        <v>279</v>
      </c>
      <c r="O6" s="77" t="s">
        <v>279</v>
      </c>
      <c r="P6" s="77" t="s">
        <v>278</v>
      </c>
      <c r="Q6" s="77" t="s">
        <v>278</v>
      </c>
      <c r="R6" s="77" t="s">
        <v>278</v>
      </c>
      <c r="S6" s="77" t="s">
        <v>277</v>
      </c>
      <c r="T6" s="77" t="s">
        <v>278</v>
      </c>
      <c r="U6" s="77" t="s">
        <v>278</v>
      </c>
      <c r="V6" s="77" t="s">
        <v>278</v>
      </c>
      <c r="W6" s="77" t="s">
        <v>278</v>
      </c>
    </row>
  </sheetData>
  <mergeCells count="7">
    <mergeCell ref="M3:O3"/>
    <mergeCell ref="P3:W3"/>
    <mergeCell ref="A3:A4"/>
    <mergeCell ref="B3:B4"/>
    <mergeCell ref="C3:C4"/>
    <mergeCell ref="D3:F3"/>
    <mergeCell ref="G3:L3"/>
  </mergeCells>
  <phoneticPr fontId="2" type="noConversion"/>
  <conditionalFormatting sqref="A3:A4 B3:D3 D4:W4">
    <cfRule type="cellIs" dxfId="4" priority="5" operator="equal">
      <formula>"미점검"</formula>
    </cfRule>
  </conditionalFormatting>
  <conditionalFormatting sqref="G3">
    <cfRule type="cellIs" dxfId="3" priority="4" operator="equal">
      <formula>"미점검"</formula>
    </cfRule>
  </conditionalFormatting>
  <conditionalFormatting sqref="M3">
    <cfRule type="cellIs" dxfId="2" priority="3" operator="equal">
      <formula>"미점검"</formula>
    </cfRule>
  </conditionalFormatting>
  <conditionalFormatting sqref="P3">
    <cfRule type="cellIs" dxfId="1" priority="2" operator="equal">
      <formula>"미점검"</formula>
    </cfRule>
  </conditionalFormatting>
  <conditionalFormatting sqref="B5:B6">
    <cfRule type="duplicateValues" dxfId="0" priority="8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zoomScale="85" zoomScaleNormal="85" workbookViewId="0">
      <pane ySplit="3" topLeftCell="A4" activePane="bottomLeft" state="frozen"/>
      <selection pane="bottomLeft" activeCell="N20" sqref="N20"/>
    </sheetView>
  </sheetViews>
  <sheetFormatPr defaultColWidth="0" defaultRowHeight="17.399999999999999"/>
  <cols>
    <col min="1" max="1" width="9" customWidth="1"/>
    <col min="2" max="2" width="6" style="1" customWidth="1"/>
    <col min="3" max="3" width="11.09765625" customWidth="1"/>
    <col min="4" max="4" width="32.19921875" style="89" customWidth="1"/>
    <col min="5" max="9" width="9" style="32" hidden="1" customWidth="1"/>
    <col min="10" max="14" width="9" style="1" customWidth="1"/>
    <col min="15" max="15" width="20.09765625" style="1" customWidth="1"/>
    <col min="16" max="20" width="0" hidden="1" customWidth="1"/>
    <col min="21" max="16384" width="9" hidden="1"/>
  </cols>
  <sheetData>
    <row r="1" spans="1:15" ht="25.2">
      <c r="A1" s="3" t="s">
        <v>292</v>
      </c>
    </row>
    <row r="2" spans="1:15" ht="86.25" customHeight="1">
      <c r="J2" s="169" t="s">
        <v>1234</v>
      </c>
      <c r="K2" s="169"/>
      <c r="L2" s="169"/>
      <c r="M2" s="169"/>
      <c r="N2" s="169"/>
      <c r="O2" s="169"/>
    </row>
    <row r="3" spans="1:15" ht="52.8">
      <c r="A3" s="140" t="s">
        <v>328</v>
      </c>
      <c r="B3" s="140" t="s">
        <v>115</v>
      </c>
      <c r="C3" s="140" t="s">
        <v>390</v>
      </c>
      <c r="D3" s="140" t="s">
        <v>1205</v>
      </c>
      <c r="E3" s="140" t="s">
        <v>391</v>
      </c>
      <c r="F3" s="140"/>
      <c r="G3" s="152"/>
      <c r="H3" s="152"/>
      <c r="I3" s="153"/>
      <c r="J3" s="154" t="s">
        <v>1246</v>
      </c>
      <c r="K3" s="154" t="s">
        <v>1247</v>
      </c>
      <c r="L3" s="154" t="s">
        <v>1248</v>
      </c>
      <c r="M3" s="155" t="s">
        <v>1249</v>
      </c>
      <c r="N3" s="155" t="s">
        <v>1250</v>
      </c>
      <c r="O3" s="155" t="s">
        <v>1251</v>
      </c>
    </row>
    <row r="4" spans="1:15">
      <c r="A4" s="170" t="s">
        <v>1220</v>
      </c>
      <c r="B4" s="61">
        <v>1</v>
      </c>
      <c r="C4" s="142" t="s">
        <v>1287</v>
      </c>
      <c r="D4" s="61" t="s">
        <v>1263</v>
      </c>
      <c r="E4" s="145" t="s">
        <v>1224</v>
      </c>
      <c r="F4" s="142" t="s">
        <v>1287</v>
      </c>
      <c r="G4" s="141"/>
      <c r="H4" s="141"/>
      <c r="I4" s="141"/>
      <c r="J4" s="143">
        <v>3</v>
      </c>
      <c r="K4" s="143">
        <v>3</v>
      </c>
      <c r="L4" s="143">
        <v>3</v>
      </c>
      <c r="M4" s="70">
        <f>J4+K4+L4</f>
        <v>9</v>
      </c>
      <c r="N4" s="70" t="str">
        <f t="shared" ref="N4:N8" si="0">IF(M4&gt;=8,"A", IF(M4&gt;=5,"B","C"))</f>
        <v>A</v>
      </c>
      <c r="O4" s="70">
        <f>IF(N4="A",3,IF(N4="B",2,1))</f>
        <v>3</v>
      </c>
    </row>
    <row r="5" spans="1:15">
      <c r="A5" s="170"/>
      <c r="B5" s="61">
        <v>2</v>
      </c>
      <c r="C5" s="142" t="s">
        <v>1288</v>
      </c>
      <c r="D5" s="61" t="s">
        <v>1264</v>
      </c>
      <c r="E5" s="145" t="s">
        <v>1225</v>
      </c>
      <c r="F5" s="142" t="s">
        <v>1288</v>
      </c>
      <c r="G5" s="141"/>
      <c r="H5" s="141"/>
      <c r="I5" s="141"/>
      <c r="J5" s="143">
        <v>3</v>
      </c>
      <c r="K5" s="143">
        <v>3</v>
      </c>
      <c r="L5" s="143">
        <v>3</v>
      </c>
      <c r="M5" s="70">
        <f t="shared" ref="M5:M8" si="1">J5+K5+L5</f>
        <v>9</v>
      </c>
      <c r="N5" s="70" t="str">
        <f t="shared" si="0"/>
        <v>A</v>
      </c>
      <c r="O5" s="70">
        <f t="shared" ref="O5:O8" si="2">IF(N5="A",3,IF(N5="B",2,1))</f>
        <v>3</v>
      </c>
    </row>
    <row r="6" spans="1:15">
      <c r="A6" s="170"/>
      <c r="B6" s="61">
        <v>3</v>
      </c>
      <c r="C6" s="142" t="s">
        <v>1289</v>
      </c>
      <c r="D6" s="61" t="s">
        <v>1265</v>
      </c>
      <c r="E6" s="145" t="s">
        <v>1226</v>
      </c>
      <c r="F6" s="142" t="s">
        <v>1289</v>
      </c>
      <c r="G6" s="141"/>
      <c r="H6" s="141"/>
      <c r="I6" s="141"/>
      <c r="J6" s="143">
        <v>2</v>
      </c>
      <c r="K6" s="143">
        <v>3</v>
      </c>
      <c r="L6" s="143">
        <v>2</v>
      </c>
      <c r="M6" s="70">
        <f t="shared" si="1"/>
        <v>7</v>
      </c>
      <c r="N6" s="70" t="str">
        <f t="shared" si="0"/>
        <v>B</v>
      </c>
      <c r="O6" s="70">
        <f t="shared" si="2"/>
        <v>2</v>
      </c>
    </row>
    <row r="7" spans="1:15">
      <c r="A7" s="170"/>
      <c r="B7" s="61">
        <v>4</v>
      </c>
      <c r="C7" s="142" t="s">
        <v>1290</v>
      </c>
      <c r="D7" s="61" t="s">
        <v>1266</v>
      </c>
      <c r="E7" s="145" t="s">
        <v>1229</v>
      </c>
      <c r="F7" s="142" t="s">
        <v>1290</v>
      </c>
      <c r="G7" s="141"/>
      <c r="H7" s="141"/>
      <c r="I7" s="141"/>
      <c r="J7" s="144">
        <v>3</v>
      </c>
      <c r="K7" s="144">
        <v>3</v>
      </c>
      <c r="L7" s="144">
        <v>3</v>
      </c>
      <c r="M7" s="70">
        <f t="shared" si="1"/>
        <v>9</v>
      </c>
      <c r="N7" s="70" t="str">
        <f t="shared" si="0"/>
        <v>A</v>
      </c>
      <c r="O7" s="70">
        <f t="shared" si="2"/>
        <v>3</v>
      </c>
    </row>
    <row r="8" spans="1:15">
      <c r="A8" s="156" t="s">
        <v>1221</v>
      </c>
      <c r="B8" s="61">
        <v>5</v>
      </c>
      <c r="C8" s="142" t="s">
        <v>1213</v>
      </c>
      <c r="D8" s="61" t="s">
        <v>1267</v>
      </c>
      <c r="E8" s="142" t="s">
        <v>1230</v>
      </c>
      <c r="F8" s="142" t="s">
        <v>1292</v>
      </c>
      <c r="G8" s="141"/>
      <c r="H8" s="141"/>
      <c r="I8" s="141"/>
      <c r="J8" s="143">
        <v>3</v>
      </c>
      <c r="K8" s="143">
        <v>3</v>
      </c>
      <c r="L8" s="143">
        <v>1</v>
      </c>
      <c r="M8" s="70">
        <f t="shared" si="1"/>
        <v>7</v>
      </c>
      <c r="N8" s="70" t="str">
        <f t="shared" si="0"/>
        <v>B</v>
      </c>
      <c r="O8" s="70">
        <f t="shared" si="2"/>
        <v>2</v>
      </c>
    </row>
    <row r="9" spans="1:15">
      <c r="A9" s="66" t="s">
        <v>1268</v>
      </c>
      <c r="B9" s="61">
        <v>6</v>
      </c>
      <c r="C9" s="66" t="s">
        <v>1233</v>
      </c>
      <c r="D9" s="63" t="s">
        <v>1269</v>
      </c>
      <c r="E9" s="62" t="s">
        <v>1231</v>
      </c>
      <c r="F9" s="62" t="s">
        <v>1214</v>
      </c>
      <c r="G9" s="141"/>
      <c r="H9" s="141"/>
      <c r="I9" s="141"/>
      <c r="J9" s="143">
        <v>3</v>
      </c>
      <c r="K9" s="143">
        <v>3</v>
      </c>
      <c r="L9" s="143">
        <v>3</v>
      </c>
      <c r="M9" s="70">
        <f t="shared" ref="M9:M13" si="3">J9+K9+L9</f>
        <v>9</v>
      </c>
      <c r="N9" s="70" t="str">
        <f t="shared" ref="N9:N13" si="4">IF(M9&gt;=8,"A", IF(M9&gt;=5,"B","C"))</f>
        <v>A</v>
      </c>
      <c r="O9" s="70">
        <f t="shared" ref="O9:O13" si="5">IF(N9="A",3,IF(N9="B",2,1))</f>
        <v>3</v>
      </c>
    </row>
    <row r="10" spans="1:15">
      <c r="A10" s="168" t="s">
        <v>1222</v>
      </c>
      <c r="B10" s="61">
        <v>7</v>
      </c>
      <c r="C10" s="62" t="s">
        <v>1215</v>
      </c>
      <c r="D10" s="112" t="s">
        <v>1270</v>
      </c>
      <c r="E10" s="141"/>
      <c r="F10" s="62" t="s">
        <v>1215</v>
      </c>
      <c r="G10" s="141"/>
      <c r="H10" s="141"/>
      <c r="I10" s="141"/>
      <c r="J10" s="157">
        <v>3</v>
      </c>
      <c r="K10" s="157">
        <v>3</v>
      </c>
      <c r="L10" s="157">
        <v>3</v>
      </c>
      <c r="M10" s="70">
        <f t="shared" si="3"/>
        <v>9</v>
      </c>
      <c r="N10" s="70" t="str">
        <f t="shared" si="4"/>
        <v>A</v>
      </c>
      <c r="O10" s="70">
        <f t="shared" si="5"/>
        <v>3</v>
      </c>
    </row>
    <row r="11" spans="1:15">
      <c r="A11" s="168"/>
      <c r="B11" s="61">
        <v>8</v>
      </c>
      <c r="C11" s="62" t="s">
        <v>1216</v>
      </c>
      <c r="D11" s="112" t="s">
        <v>1271</v>
      </c>
      <c r="E11" s="141"/>
      <c r="F11" s="62" t="s">
        <v>1216</v>
      </c>
      <c r="G11" s="141"/>
      <c r="H11" s="141"/>
      <c r="I11" s="141"/>
      <c r="J11" s="157">
        <v>3</v>
      </c>
      <c r="K11" s="157">
        <v>3</v>
      </c>
      <c r="L11" s="157">
        <v>3</v>
      </c>
      <c r="M11" s="70">
        <f t="shared" si="3"/>
        <v>9</v>
      </c>
      <c r="N11" s="70" t="str">
        <f t="shared" si="4"/>
        <v>A</v>
      </c>
      <c r="O11" s="70">
        <f t="shared" si="5"/>
        <v>3</v>
      </c>
    </row>
    <row r="12" spans="1:15">
      <c r="A12" s="168"/>
      <c r="B12" s="61">
        <v>9</v>
      </c>
      <c r="C12" s="62" t="s">
        <v>1217</v>
      </c>
      <c r="D12" s="112" t="s">
        <v>1272</v>
      </c>
      <c r="E12" s="141"/>
      <c r="F12" s="62" t="s">
        <v>1217</v>
      </c>
      <c r="G12" s="141"/>
      <c r="H12" s="141"/>
      <c r="I12" s="141"/>
      <c r="J12" s="157">
        <v>2</v>
      </c>
      <c r="K12" s="157">
        <v>3</v>
      </c>
      <c r="L12" s="157">
        <v>3</v>
      </c>
      <c r="M12" s="70">
        <f t="shared" si="3"/>
        <v>8</v>
      </c>
      <c r="N12" s="70" t="str">
        <f t="shared" si="4"/>
        <v>A</v>
      </c>
      <c r="O12" s="70">
        <f t="shared" si="5"/>
        <v>3</v>
      </c>
    </row>
    <row r="13" spans="1:15">
      <c r="A13" s="120" t="s">
        <v>1273</v>
      </c>
      <c r="B13" s="61">
        <v>10</v>
      </c>
      <c r="C13" s="62" t="s">
        <v>1291</v>
      </c>
      <c r="D13" s="112" t="s">
        <v>1274</v>
      </c>
      <c r="E13" s="141"/>
      <c r="F13" s="62" t="s">
        <v>1291</v>
      </c>
      <c r="G13" s="141"/>
      <c r="H13" s="141"/>
      <c r="I13" s="141"/>
      <c r="J13" s="143">
        <v>3</v>
      </c>
      <c r="K13" s="143">
        <v>3</v>
      </c>
      <c r="L13" s="143">
        <v>3</v>
      </c>
      <c r="M13" s="70">
        <f t="shared" si="3"/>
        <v>9</v>
      </c>
      <c r="N13" s="70" t="str">
        <f t="shared" si="4"/>
        <v>A</v>
      </c>
      <c r="O13" s="70">
        <f t="shared" si="5"/>
        <v>3</v>
      </c>
    </row>
    <row r="14" spans="1:15">
      <c r="A14" s="168" t="s">
        <v>1223</v>
      </c>
      <c r="B14" s="61">
        <v>11</v>
      </c>
      <c r="C14" s="62" t="s">
        <v>1218</v>
      </c>
      <c r="D14" s="65" t="s">
        <v>1280</v>
      </c>
      <c r="E14" s="120"/>
      <c r="F14" s="62" t="s">
        <v>1218</v>
      </c>
      <c r="G14" s="120"/>
      <c r="H14" s="120"/>
      <c r="I14" s="120"/>
      <c r="J14" s="146">
        <v>3</v>
      </c>
      <c r="K14" s="146">
        <v>3</v>
      </c>
      <c r="L14" s="146">
        <v>2</v>
      </c>
      <c r="M14" s="70">
        <f t="shared" ref="M14:M15" si="6">J14+K14+L14</f>
        <v>8</v>
      </c>
      <c r="N14" s="70" t="str">
        <f t="shared" ref="N14:N15" si="7">IF(M14&gt;=8,"A", IF(M14&gt;=5,"B","C"))</f>
        <v>A</v>
      </c>
      <c r="O14" s="70">
        <f t="shared" ref="O14:O15" si="8">IF(N14="A",3,IF(N14="B",2,1))</f>
        <v>3</v>
      </c>
    </row>
    <row r="15" spans="1:15">
      <c r="A15" s="168"/>
      <c r="B15" s="61">
        <v>12</v>
      </c>
      <c r="C15" s="62" t="s">
        <v>1219</v>
      </c>
      <c r="D15" s="65" t="s">
        <v>1281</v>
      </c>
      <c r="E15" s="120"/>
      <c r="F15" s="62" t="s">
        <v>1219</v>
      </c>
      <c r="G15" s="120"/>
      <c r="H15" s="120"/>
      <c r="I15" s="120"/>
      <c r="J15" s="146">
        <v>2</v>
      </c>
      <c r="K15" s="146">
        <v>2</v>
      </c>
      <c r="L15" s="146">
        <v>2</v>
      </c>
      <c r="M15" s="70">
        <f t="shared" si="6"/>
        <v>6</v>
      </c>
      <c r="N15" s="70" t="str">
        <f t="shared" si="7"/>
        <v>B</v>
      </c>
      <c r="O15" s="70">
        <f t="shared" si="8"/>
        <v>2</v>
      </c>
    </row>
  </sheetData>
  <autoFilter ref="A3:O3" xr:uid="{00000000-0009-0000-0000-000001000000}"/>
  <mergeCells count="4">
    <mergeCell ref="A14:A15"/>
    <mergeCell ref="J2:O2"/>
    <mergeCell ref="A10:A12"/>
    <mergeCell ref="A4:A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67"/>
  <sheetViews>
    <sheetView tabSelected="1" topLeftCell="E1" zoomScale="70" zoomScaleNormal="70" zoomScaleSheetLayoutView="70" workbookViewId="0">
      <pane ySplit="4" topLeftCell="A50" activePane="bottomLeft" state="frozen"/>
      <selection pane="bottomLeft" activeCell="A56" sqref="A56"/>
    </sheetView>
  </sheetViews>
  <sheetFormatPr defaultColWidth="0" defaultRowHeight="17.399999999999999"/>
  <cols>
    <col min="1" max="1" width="14.09765625" style="100" customWidth="1"/>
    <col min="2" max="2" width="23.8984375" style="100" customWidth="1"/>
    <col min="3" max="3" width="12.69921875" style="100" customWidth="1"/>
    <col min="4" max="4" width="34.19921875" style="100" customWidth="1"/>
    <col min="5" max="5" width="26.8984375" style="100" customWidth="1"/>
    <col min="6" max="6" width="47.69921875" style="100" customWidth="1"/>
    <col min="7" max="9" width="6.19921875" style="100" bestFit="1" customWidth="1"/>
    <col min="10" max="10" width="17.09765625" style="100" customWidth="1"/>
    <col min="11" max="11" width="6.19921875" style="100" customWidth="1"/>
    <col min="12" max="16384" width="9" style="100" hidden="1"/>
  </cols>
  <sheetData>
    <row r="1" spans="1:15" ht="27.6">
      <c r="A1" s="101" t="s">
        <v>291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5" ht="44.25" customHeight="1">
      <c r="G2" s="176" t="s">
        <v>1252</v>
      </c>
      <c r="H2" s="176"/>
      <c r="I2" s="176"/>
      <c r="J2" s="176"/>
      <c r="K2" s="176"/>
    </row>
    <row r="3" spans="1:15">
      <c r="A3" s="177" t="s">
        <v>725</v>
      </c>
      <c r="B3" s="177" t="s">
        <v>726</v>
      </c>
      <c r="C3" s="177"/>
      <c r="D3" s="177"/>
      <c r="E3" s="177"/>
      <c r="F3" s="177"/>
      <c r="G3" s="177" t="s">
        <v>727</v>
      </c>
      <c r="H3" s="177"/>
      <c r="I3" s="177"/>
      <c r="J3" s="178" t="s">
        <v>202</v>
      </c>
      <c r="K3" s="174" t="s">
        <v>1115</v>
      </c>
    </row>
    <row r="4" spans="1:15" ht="17.399999999999999" customHeight="1">
      <c r="A4" s="177"/>
      <c r="B4" s="102" t="s">
        <v>728</v>
      </c>
      <c r="C4" s="102" t="s">
        <v>729</v>
      </c>
      <c r="D4" s="102" t="s">
        <v>730</v>
      </c>
      <c r="E4" s="102" t="s">
        <v>731</v>
      </c>
      <c r="F4" s="102" t="s">
        <v>732</v>
      </c>
      <c r="G4" s="102" t="s">
        <v>733</v>
      </c>
      <c r="H4" s="102" t="s">
        <v>734</v>
      </c>
      <c r="I4" s="102" t="s">
        <v>735</v>
      </c>
      <c r="J4" s="179"/>
      <c r="K4" s="175"/>
      <c r="L4" s="100" t="s">
        <v>966</v>
      </c>
      <c r="M4" s="100" t="s">
        <v>1003</v>
      </c>
      <c r="N4" s="100" t="s">
        <v>1002</v>
      </c>
      <c r="O4" s="100" t="s">
        <v>1003</v>
      </c>
    </row>
    <row r="5" spans="1:15" ht="18.600000000000001" customHeight="1">
      <c r="A5" s="103" t="s">
        <v>736</v>
      </c>
      <c r="B5" s="172" t="s">
        <v>737</v>
      </c>
      <c r="C5" s="103" t="s">
        <v>738</v>
      </c>
      <c r="D5" s="171" t="s">
        <v>739</v>
      </c>
      <c r="E5" s="105" t="s">
        <v>740</v>
      </c>
      <c r="F5" s="105" t="s">
        <v>741</v>
      </c>
      <c r="G5" s="103" t="s">
        <v>277</v>
      </c>
      <c r="H5" s="103" t="s">
        <v>277</v>
      </c>
      <c r="I5" s="103" t="s">
        <v>277</v>
      </c>
      <c r="J5" s="106">
        <v>3</v>
      </c>
      <c r="K5" s="104" t="s">
        <v>1116</v>
      </c>
      <c r="L5" s="100" t="e">
        <v>#N/A</v>
      </c>
      <c r="M5" s="100" t="e">
        <v>#N/A</v>
      </c>
      <c r="N5" s="100" t="s">
        <v>1304</v>
      </c>
      <c r="O5" s="100" t="s">
        <v>991</v>
      </c>
    </row>
    <row r="6" spans="1:15" ht="18.600000000000001" customHeight="1">
      <c r="A6" s="103" t="s">
        <v>742</v>
      </c>
      <c r="B6" s="172"/>
      <c r="C6" s="103" t="s">
        <v>738</v>
      </c>
      <c r="D6" s="171"/>
      <c r="E6" s="105" t="s">
        <v>740</v>
      </c>
      <c r="F6" s="105" t="s">
        <v>743</v>
      </c>
      <c r="G6" s="103" t="s">
        <v>277</v>
      </c>
      <c r="H6" s="103" t="s">
        <v>277</v>
      </c>
      <c r="I6" s="103" t="s">
        <v>277</v>
      </c>
      <c r="J6" s="106">
        <v>3</v>
      </c>
      <c r="K6" s="104" t="s">
        <v>1116</v>
      </c>
      <c r="L6" s="100" t="e">
        <v>#N/A</v>
      </c>
      <c r="M6" s="100" t="e">
        <v>#N/A</v>
      </c>
      <c r="N6" s="100" t="s">
        <v>1004</v>
      </c>
      <c r="O6" s="100" t="s">
        <v>974</v>
      </c>
    </row>
    <row r="7" spans="1:15" ht="18.600000000000001" customHeight="1">
      <c r="A7" s="103" t="s">
        <v>744</v>
      </c>
      <c r="B7" s="172"/>
      <c r="C7" s="103" t="s">
        <v>738</v>
      </c>
      <c r="D7" s="171"/>
      <c r="E7" s="105" t="s">
        <v>740</v>
      </c>
      <c r="F7" s="105" t="s">
        <v>745</v>
      </c>
      <c r="G7" s="103" t="s">
        <v>277</v>
      </c>
      <c r="H7" s="103" t="s">
        <v>277</v>
      </c>
      <c r="I7" s="103" t="s">
        <v>277</v>
      </c>
      <c r="J7" s="106">
        <v>2</v>
      </c>
      <c r="K7" s="104" t="s">
        <v>1117</v>
      </c>
      <c r="L7" s="100" t="e">
        <v>#N/A</v>
      </c>
      <c r="M7" s="100" t="e">
        <v>#N/A</v>
      </c>
      <c r="N7" s="100" t="s">
        <v>1005</v>
      </c>
      <c r="O7" s="100" t="s">
        <v>1006</v>
      </c>
    </row>
    <row r="8" spans="1:15" ht="18.600000000000001" customHeight="1">
      <c r="A8" s="103" t="s">
        <v>1163</v>
      </c>
      <c r="B8" s="172"/>
      <c r="C8" s="103" t="s">
        <v>738</v>
      </c>
      <c r="D8" s="171"/>
      <c r="E8" s="105" t="s">
        <v>740</v>
      </c>
      <c r="F8" s="105" t="s">
        <v>746</v>
      </c>
      <c r="G8" s="103" t="s">
        <v>277</v>
      </c>
      <c r="H8" s="103" t="s">
        <v>277</v>
      </c>
      <c r="I8" s="103" t="s">
        <v>277</v>
      </c>
      <c r="J8" s="106">
        <v>3</v>
      </c>
      <c r="K8" s="104" t="s">
        <v>1116</v>
      </c>
      <c r="L8" s="100" t="s">
        <v>1293</v>
      </c>
      <c r="M8" s="100">
        <v>0</v>
      </c>
      <c r="N8" s="100" t="s">
        <v>1004</v>
      </c>
      <c r="O8" s="100" t="s">
        <v>975</v>
      </c>
    </row>
    <row r="9" spans="1:15" ht="18.600000000000001" customHeight="1">
      <c r="A9" s="103" t="s">
        <v>747</v>
      </c>
      <c r="B9" s="172"/>
      <c r="C9" s="103" t="s">
        <v>738</v>
      </c>
      <c r="D9" s="105" t="s">
        <v>748</v>
      </c>
      <c r="E9" s="105" t="s">
        <v>748</v>
      </c>
      <c r="F9" s="105" t="s">
        <v>749</v>
      </c>
      <c r="G9" s="103" t="s">
        <v>277</v>
      </c>
      <c r="H9" s="103" t="s">
        <v>277</v>
      </c>
      <c r="I9" s="103" t="s">
        <v>277</v>
      </c>
      <c r="J9" s="106">
        <v>1</v>
      </c>
      <c r="K9" s="104" t="s">
        <v>1118</v>
      </c>
      <c r="L9" s="100" t="e">
        <v>#N/A</v>
      </c>
      <c r="M9" s="100" t="e">
        <v>#N/A</v>
      </c>
      <c r="N9" s="100" t="s">
        <v>1305</v>
      </c>
      <c r="O9" s="100" t="s">
        <v>988</v>
      </c>
    </row>
    <row r="10" spans="1:15" ht="18.600000000000001" customHeight="1">
      <c r="A10" s="103" t="s">
        <v>750</v>
      </c>
      <c r="B10" s="172"/>
      <c r="C10" s="103" t="s">
        <v>738</v>
      </c>
      <c r="D10" s="171" t="s">
        <v>751</v>
      </c>
      <c r="E10" s="105" t="s">
        <v>752</v>
      </c>
      <c r="F10" s="105" t="s">
        <v>753</v>
      </c>
      <c r="G10" s="103" t="s">
        <v>277</v>
      </c>
      <c r="H10" s="103" t="s">
        <v>277</v>
      </c>
      <c r="I10" s="103" t="s">
        <v>277</v>
      </c>
      <c r="J10" s="106">
        <v>2</v>
      </c>
      <c r="K10" s="104" t="s">
        <v>1117</v>
      </c>
      <c r="L10" s="100" t="e">
        <v>#N/A</v>
      </c>
      <c r="M10" s="100" t="e">
        <v>#N/A</v>
      </c>
      <c r="N10" s="100" t="s">
        <v>1007</v>
      </c>
      <c r="O10" s="100" t="s">
        <v>971</v>
      </c>
    </row>
    <row r="11" spans="1:15" ht="18.600000000000001" customHeight="1">
      <c r="A11" s="103" t="s">
        <v>754</v>
      </c>
      <c r="B11" s="172"/>
      <c r="C11" s="103" t="s">
        <v>738</v>
      </c>
      <c r="D11" s="171"/>
      <c r="E11" s="105" t="s">
        <v>752</v>
      </c>
      <c r="F11" s="105" t="s">
        <v>1337</v>
      </c>
      <c r="G11" s="103" t="s">
        <v>277</v>
      </c>
      <c r="H11" s="103" t="s">
        <v>277</v>
      </c>
      <c r="I11" s="103" t="s">
        <v>277</v>
      </c>
      <c r="J11" s="106">
        <v>2</v>
      </c>
      <c r="K11" s="104" t="s">
        <v>1117</v>
      </c>
      <c r="L11" s="100" t="e">
        <v>#N/A</v>
      </c>
      <c r="M11" s="100" t="e">
        <v>#N/A</v>
      </c>
      <c r="N11" s="100" t="s">
        <v>1008</v>
      </c>
      <c r="O11" s="100" t="s">
        <v>972</v>
      </c>
    </row>
    <row r="12" spans="1:15" ht="18.600000000000001" customHeight="1">
      <c r="A12" s="103" t="s">
        <v>755</v>
      </c>
      <c r="B12" s="172"/>
      <c r="C12" s="103" t="s">
        <v>738</v>
      </c>
      <c r="D12" s="171"/>
      <c r="E12" s="105" t="s">
        <v>752</v>
      </c>
      <c r="F12" s="105" t="s">
        <v>756</v>
      </c>
      <c r="G12" s="103" t="s">
        <v>277</v>
      </c>
      <c r="H12" s="103" t="s">
        <v>277</v>
      </c>
      <c r="I12" s="103"/>
      <c r="J12" s="106">
        <v>2</v>
      </c>
      <c r="K12" s="104" t="s">
        <v>1117</v>
      </c>
      <c r="L12" s="100" t="e">
        <v>#N/A</v>
      </c>
      <c r="M12" s="100" t="e">
        <v>#N/A</v>
      </c>
      <c r="N12" s="100" t="s">
        <v>1009</v>
      </c>
      <c r="O12" s="100" t="s">
        <v>973</v>
      </c>
    </row>
    <row r="13" spans="1:15" ht="18.600000000000001" customHeight="1">
      <c r="A13" s="103" t="s">
        <v>757</v>
      </c>
      <c r="B13" s="172"/>
      <c r="C13" s="103" t="s">
        <v>738</v>
      </c>
      <c r="D13" s="171"/>
      <c r="E13" s="105" t="s">
        <v>752</v>
      </c>
      <c r="F13" s="105" t="s">
        <v>758</v>
      </c>
      <c r="G13" s="103" t="s">
        <v>277</v>
      </c>
      <c r="H13" s="103" t="s">
        <v>277</v>
      </c>
      <c r="I13" s="103" t="s">
        <v>277</v>
      </c>
      <c r="J13" s="106">
        <v>2</v>
      </c>
      <c r="K13" s="104" t="s">
        <v>1117</v>
      </c>
      <c r="L13" s="100" t="e">
        <v>#N/A</v>
      </c>
      <c r="M13" s="100" t="e">
        <v>#N/A</v>
      </c>
      <c r="N13" s="100" t="s">
        <v>1010</v>
      </c>
      <c r="O13" s="100" t="s">
        <v>968</v>
      </c>
    </row>
    <row r="14" spans="1:15" ht="18.600000000000001" customHeight="1">
      <c r="A14" s="103" t="s">
        <v>759</v>
      </c>
      <c r="B14" s="172"/>
      <c r="C14" s="103" t="s">
        <v>738</v>
      </c>
      <c r="D14" s="171" t="s">
        <v>760</v>
      </c>
      <c r="E14" s="105" t="s">
        <v>761</v>
      </c>
      <c r="F14" s="105" t="s">
        <v>762</v>
      </c>
      <c r="G14" s="103" t="s">
        <v>277</v>
      </c>
      <c r="H14" s="103" t="s">
        <v>277</v>
      </c>
      <c r="I14" s="103"/>
      <c r="J14" s="106">
        <v>2</v>
      </c>
      <c r="K14" s="104" t="s">
        <v>1117</v>
      </c>
      <c r="L14" s="100" t="e">
        <v>#N/A</v>
      </c>
      <c r="M14" s="100" t="e">
        <v>#N/A</v>
      </c>
      <c r="N14" s="100" t="s">
        <v>1011</v>
      </c>
      <c r="O14" s="100" t="s">
        <v>977</v>
      </c>
    </row>
    <row r="15" spans="1:15" ht="18.600000000000001" customHeight="1">
      <c r="A15" s="103" t="s">
        <v>763</v>
      </c>
      <c r="B15" s="172"/>
      <c r="C15" s="103" t="s">
        <v>738</v>
      </c>
      <c r="D15" s="171"/>
      <c r="E15" s="105" t="s">
        <v>761</v>
      </c>
      <c r="F15" s="105" t="s">
        <v>764</v>
      </c>
      <c r="G15" s="103" t="s">
        <v>277</v>
      </c>
      <c r="H15" s="103" t="s">
        <v>277</v>
      </c>
      <c r="I15" s="103"/>
      <c r="J15" s="106">
        <v>2</v>
      </c>
      <c r="K15" s="104" t="s">
        <v>1117</v>
      </c>
      <c r="L15" s="100" t="e">
        <v>#N/A</v>
      </c>
      <c r="M15" s="100" t="e">
        <v>#N/A</v>
      </c>
      <c r="N15" s="100" t="s">
        <v>1012</v>
      </c>
      <c r="O15" s="100" t="s">
        <v>970</v>
      </c>
    </row>
    <row r="16" spans="1:15" ht="18.600000000000001" customHeight="1">
      <c r="A16" s="103" t="s">
        <v>765</v>
      </c>
      <c r="B16" s="172"/>
      <c r="C16" s="103" t="s">
        <v>738</v>
      </c>
      <c r="D16" s="171"/>
      <c r="E16" s="105" t="s">
        <v>761</v>
      </c>
      <c r="F16" s="105" t="s">
        <v>766</v>
      </c>
      <c r="G16" s="103" t="s">
        <v>277</v>
      </c>
      <c r="H16" s="103" t="s">
        <v>277</v>
      </c>
      <c r="I16" s="103"/>
      <c r="J16" s="106">
        <v>3</v>
      </c>
      <c r="K16" s="104" t="s">
        <v>1116</v>
      </c>
      <c r="L16" s="100" t="e">
        <v>#N/A</v>
      </c>
      <c r="M16" s="100" t="e">
        <v>#N/A</v>
      </c>
      <c r="N16" s="100" t="s">
        <v>1013</v>
      </c>
      <c r="O16" s="100" t="s">
        <v>967</v>
      </c>
    </row>
    <row r="17" spans="1:15" ht="18.600000000000001" customHeight="1">
      <c r="A17" s="103" t="s">
        <v>767</v>
      </c>
      <c r="B17" s="172"/>
      <c r="C17" s="103" t="s">
        <v>738</v>
      </c>
      <c r="D17" s="171"/>
      <c r="E17" s="105" t="s">
        <v>761</v>
      </c>
      <c r="F17" s="105" t="s">
        <v>768</v>
      </c>
      <c r="G17" s="103" t="s">
        <v>277</v>
      </c>
      <c r="H17" s="103" t="s">
        <v>277</v>
      </c>
      <c r="I17" s="103"/>
      <c r="J17" s="106">
        <v>2</v>
      </c>
      <c r="K17" s="104" t="s">
        <v>1117</v>
      </c>
      <c r="L17" s="100" t="e">
        <v>#N/A</v>
      </c>
      <c r="M17" s="100" t="e">
        <v>#N/A</v>
      </c>
      <c r="N17" s="100" t="s">
        <v>1014</v>
      </c>
      <c r="O17" s="100" t="s">
        <v>1015</v>
      </c>
    </row>
    <row r="18" spans="1:15" ht="18.600000000000001" customHeight="1">
      <c r="A18" s="103" t="s">
        <v>769</v>
      </c>
      <c r="B18" s="172"/>
      <c r="C18" s="103" t="s">
        <v>738</v>
      </c>
      <c r="D18" s="171"/>
      <c r="E18" s="105" t="s">
        <v>761</v>
      </c>
      <c r="F18" s="105" t="s">
        <v>770</v>
      </c>
      <c r="G18" s="103" t="s">
        <v>277</v>
      </c>
      <c r="H18" s="103" t="s">
        <v>277</v>
      </c>
      <c r="I18" s="103"/>
      <c r="J18" s="106">
        <v>2</v>
      </c>
      <c r="K18" s="104" t="s">
        <v>1117</v>
      </c>
      <c r="L18" s="100" t="e">
        <v>#N/A</v>
      </c>
      <c r="M18" s="100" t="e">
        <v>#N/A</v>
      </c>
      <c r="N18" s="100" t="s">
        <v>1016</v>
      </c>
      <c r="O18" s="100" t="s">
        <v>1259</v>
      </c>
    </row>
    <row r="19" spans="1:15" ht="18.600000000000001" customHeight="1">
      <c r="A19" s="103" t="s">
        <v>771</v>
      </c>
      <c r="B19" s="172"/>
      <c r="C19" s="103" t="s">
        <v>738</v>
      </c>
      <c r="D19" s="107" t="s">
        <v>772</v>
      </c>
      <c r="E19" s="107" t="s">
        <v>773</v>
      </c>
      <c r="F19" s="105" t="s">
        <v>774</v>
      </c>
      <c r="G19" s="103" t="s">
        <v>277</v>
      </c>
      <c r="H19" s="103" t="s">
        <v>277</v>
      </c>
      <c r="I19" s="103"/>
      <c r="J19" s="106">
        <v>3</v>
      </c>
      <c r="K19" s="104" t="s">
        <v>1116</v>
      </c>
      <c r="L19" s="100" t="e">
        <v>#N/A</v>
      </c>
      <c r="M19" s="100" t="e">
        <v>#N/A</v>
      </c>
      <c r="N19" s="100" t="s">
        <v>1017</v>
      </c>
      <c r="O19" s="100" t="s">
        <v>1001</v>
      </c>
    </row>
    <row r="20" spans="1:15" ht="18.600000000000001" customHeight="1">
      <c r="A20" s="103" t="s">
        <v>775</v>
      </c>
      <c r="B20" s="172" t="s">
        <v>776</v>
      </c>
      <c r="C20" s="103" t="s">
        <v>777</v>
      </c>
      <c r="D20" s="107" t="s">
        <v>778</v>
      </c>
      <c r="E20" s="107" t="s">
        <v>778</v>
      </c>
      <c r="F20" s="107" t="s">
        <v>779</v>
      </c>
      <c r="G20" s="103" t="s">
        <v>277</v>
      </c>
      <c r="H20" s="103" t="s">
        <v>277</v>
      </c>
      <c r="I20" s="103" t="s">
        <v>277</v>
      </c>
      <c r="J20" s="106">
        <v>3</v>
      </c>
      <c r="K20" s="104" t="s">
        <v>1116</v>
      </c>
      <c r="L20" s="100" t="e">
        <v>#N/A</v>
      </c>
      <c r="M20" s="100" t="e">
        <v>#N/A</v>
      </c>
      <c r="N20" s="100" t="e">
        <v>#N/A</v>
      </c>
      <c r="O20" s="100" t="e">
        <v>#N/A</v>
      </c>
    </row>
    <row r="21" spans="1:15" ht="18.600000000000001" customHeight="1">
      <c r="A21" s="103" t="s">
        <v>1172</v>
      </c>
      <c r="B21" s="172"/>
      <c r="C21" s="103" t="s">
        <v>777</v>
      </c>
      <c r="D21" s="173" t="s">
        <v>781</v>
      </c>
      <c r="E21" s="107" t="s">
        <v>781</v>
      </c>
      <c r="F21" s="107" t="s">
        <v>782</v>
      </c>
      <c r="G21" s="103" t="s">
        <v>277</v>
      </c>
      <c r="H21" s="103" t="s">
        <v>277</v>
      </c>
      <c r="I21" s="103" t="s">
        <v>277</v>
      </c>
      <c r="J21" s="106">
        <v>3</v>
      </c>
      <c r="K21" s="104" t="s">
        <v>1116</v>
      </c>
      <c r="L21" s="100" t="s">
        <v>1018</v>
      </c>
      <c r="M21" s="100" t="s">
        <v>1260</v>
      </c>
      <c r="N21" s="100" t="s">
        <v>1019</v>
      </c>
      <c r="O21" s="100" t="s">
        <v>983</v>
      </c>
    </row>
    <row r="22" spans="1:15" ht="18.600000000000001" customHeight="1">
      <c r="A22" s="103" t="s">
        <v>1180</v>
      </c>
      <c r="B22" s="172"/>
      <c r="C22" s="103" t="s">
        <v>777</v>
      </c>
      <c r="D22" s="173"/>
      <c r="E22" s="107" t="s">
        <v>781</v>
      </c>
      <c r="F22" s="107" t="s">
        <v>784</v>
      </c>
      <c r="G22" s="103" t="s">
        <v>277</v>
      </c>
      <c r="H22" s="103" t="s">
        <v>277</v>
      </c>
      <c r="I22" s="103" t="s">
        <v>277</v>
      </c>
      <c r="J22" s="106">
        <v>3</v>
      </c>
      <c r="K22" s="104" t="s">
        <v>1116</v>
      </c>
      <c r="L22" s="100" t="s">
        <v>1020</v>
      </c>
      <c r="M22" s="100" t="s">
        <v>1021</v>
      </c>
      <c r="N22" s="100" t="s">
        <v>1022</v>
      </c>
      <c r="O22" s="100" t="s">
        <v>994</v>
      </c>
    </row>
    <row r="23" spans="1:15" ht="18.600000000000001" customHeight="1">
      <c r="A23" s="103" t="s">
        <v>1176</v>
      </c>
      <c r="B23" s="172"/>
      <c r="C23" s="103" t="s">
        <v>777</v>
      </c>
      <c r="D23" s="107" t="s">
        <v>786</v>
      </c>
      <c r="E23" s="107" t="s">
        <v>786</v>
      </c>
      <c r="F23" s="107" t="s">
        <v>787</v>
      </c>
      <c r="G23" s="103" t="s">
        <v>277</v>
      </c>
      <c r="H23" s="103" t="s">
        <v>277</v>
      </c>
      <c r="I23" s="103" t="s">
        <v>277</v>
      </c>
      <c r="J23" s="106">
        <v>2</v>
      </c>
      <c r="K23" s="104" t="s">
        <v>1117</v>
      </c>
      <c r="L23" s="100" t="e">
        <v>#N/A</v>
      </c>
      <c r="M23" s="100" t="e">
        <v>#N/A</v>
      </c>
      <c r="N23" s="100" t="e">
        <v>#N/A</v>
      </c>
      <c r="O23" s="100" t="e">
        <v>#N/A</v>
      </c>
    </row>
    <row r="24" spans="1:15" ht="18.600000000000001" customHeight="1">
      <c r="A24" s="103" t="s">
        <v>788</v>
      </c>
      <c r="B24" s="172" t="s">
        <v>789</v>
      </c>
      <c r="C24" s="103" t="s">
        <v>790</v>
      </c>
      <c r="D24" s="107" t="s">
        <v>791</v>
      </c>
      <c r="E24" s="107" t="s">
        <v>792</v>
      </c>
      <c r="F24" s="107" t="s">
        <v>793</v>
      </c>
      <c r="G24" s="103"/>
      <c r="H24" s="103"/>
      <c r="I24" s="103" t="s">
        <v>277</v>
      </c>
      <c r="J24" s="106">
        <v>2</v>
      </c>
      <c r="K24" s="104" t="s">
        <v>1117</v>
      </c>
      <c r="L24" s="100" t="e">
        <v>#N/A</v>
      </c>
      <c r="M24" s="100" t="e">
        <v>#N/A</v>
      </c>
      <c r="N24" s="100" t="s">
        <v>1023</v>
      </c>
      <c r="O24" s="100" t="s">
        <v>978</v>
      </c>
    </row>
    <row r="25" spans="1:15" ht="18.600000000000001" customHeight="1">
      <c r="A25" s="103" t="s">
        <v>794</v>
      </c>
      <c r="B25" s="172"/>
      <c r="C25" s="103" t="s">
        <v>790</v>
      </c>
      <c r="D25" s="171" t="s">
        <v>795</v>
      </c>
      <c r="E25" s="105" t="s">
        <v>796</v>
      </c>
      <c r="F25" s="107" t="s">
        <v>797</v>
      </c>
      <c r="G25" s="103"/>
      <c r="H25" s="103"/>
      <c r="I25" s="103" t="s">
        <v>277</v>
      </c>
      <c r="J25" s="106">
        <v>1</v>
      </c>
      <c r="K25" s="104" t="s">
        <v>1118</v>
      </c>
      <c r="L25" s="100" t="e">
        <v>#N/A</v>
      </c>
      <c r="M25" s="100" t="e">
        <v>#N/A</v>
      </c>
      <c r="N25" s="100" t="s">
        <v>1023</v>
      </c>
      <c r="O25" s="100" t="s">
        <v>978</v>
      </c>
    </row>
    <row r="26" spans="1:15" ht="18.600000000000001" customHeight="1">
      <c r="A26" s="103" t="s">
        <v>798</v>
      </c>
      <c r="B26" s="172"/>
      <c r="C26" s="103" t="s">
        <v>790</v>
      </c>
      <c r="D26" s="171"/>
      <c r="E26" s="105" t="s">
        <v>796</v>
      </c>
      <c r="F26" s="107" t="s">
        <v>799</v>
      </c>
      <c r="G26" s="103"/>
      <c r="H26" s="103"/>
      <c r="I26" s="103" t="s">
        <v>277</v>
      </c>
      <c r="J26" s="106">
        <v>1</v>
      </c>
      <c r="K26" s="104" t="s">
        <v>1118</v>
      </c>
      <c r="L26" s="100" t="e">
        <v>#N/A</v>
      </c>
      <c r="M26" s="100" t="e">
        <v>#N/A</v>
      </c>
      <c r="N26" s="100" t="s">
        <v>1023</v>
      </c>
      <c r="O26" s="100" t="s">
        <v>978</v>
      </c>
    </row>
    <row r="27" spans="1:15" ht="18.600000000000001" customHeight="1">
      <c r="A27" s="103" t="s">
        <v>1184</v>
      </c>
      <c r="B27" s="172"/>
      <c r="C27" s="103" t="s">
        <v>790</v>
      </c>
      <c r="D27" s="171" t="s">
        <v>800</v>
      </c>
      <c r="E27" s="105" t="s">
        <v>801</v>
      </c>
      <c r="F27" s="105" t="s">
        <v>802</v>
      </c>
      <c r="G27" s="103"/>
      <c r="H27" s="103"/>
      <c r="I27" s="103" t="s">
        <v>277</v>
      </c>
      <c r="J27" s="106">
        <v>3</v>
      </c>
      <c r="K27" s="104" t="s">
        <v>1116</v>
      </c>
      <c r="L27" s="100" t="s">
        <v>1024</v>
      </c>
      <c r="M27" s="100" t="s">
        <v>1025</v>
      </c>
      <c r="N27" s="100" t="s">
        <v>1026</v>
      </c>
      <c r="O27" s="100" t="s">
        <v>981</v>
      </c>
    </row>
    <row r="28" spans="1:15" ht="18.600000000000001" customHeight="1">
      <c r="A28" s="103" t="s">
        <v>803</v>
      </c>
      <c r="B28" s="172"/>
      <c r="C28" s="103" t="s">
        <v>790</v>
      </c>
      <c r="D28" s="171"/>
      <c r="E28" s="105" t="s">
        <v>801</v>
      </c>
      <c r="F28" s="105" t="s">
        <v>804</v>
      </c>
      <c r="G28" s="103"/>
      <c r="H28" s="103" t="s">
        <v>277</v>
      </c>
      <c r="I28" s="103" t="s">
        <v>277</v>
      </c>
      <c r="J28" s="106">
        <v>3</v>
      </c>
      <c r="K28" s="104" t="s">
        <v>1116</v>
      </c>
      <c r="L28" s="100" t="s">
        <v>1294</v>
      </c>
      <c r="M28" s="100" t="s">
        <v>1027</v>
      </c>
      <c r="N28" s="100" t="e">
        <v>#N/A</v>
      </c>
      <c r="O28" s="100" t="e">
        <v>#N/A</v>
      </c>
    </row>
    <row r="29" spans="1:15" ht="18.600000000000001" customHeight="1">
      <c r="A29" s="103" t="s">
        <v>805</v>
      </c>
      <c r="B29" s="172"/>
      <c r="C29" s="103" t="s">
        <v>790</v>
      </c>
      <c r="D29" s="171"/>
      <c r="E29" s="105" t="s">
        <v>801</v>
      </c>
      <c r="F29" s="105" t="s">
        <v>806</v>
      </c>
      <c r="G29" s="103"/>
      <c r="H29" s="103" t="s">
        <v>277</v>
      </c>
      <c r="I29" s="103" t="s">
        <v>277</v>
      </c>
      <c r="J29" s="106">
        <v>3</v>
      </c>
      <c r="K29" s="104" t="s">
        <v>1116</v>
      </c>
      <c r="L29" s="100" t="s">
        <v>1295</v>
      </c>
      <c r="M29" s="100" t="s">
        <v>1028</v>
      </c>
      <c r="N29" s="100" t="s">
        <v>1029</v>
      </c>
      <c r="O29" s="100" t="s">
        <v>989</v>
      </c>
    </row>
    <row r="30" spans="1:15" ht="18.600000000000001" customHeight="1">
      <c r="A30" s="103" t="s">
        <v>807</v>
      </c>
      <c r="B30" s="172"/>
      <c r="C30" s="103" t="s">
        <v>790</v>
      </c>
      <c r="D30" s="171"/>
      <c r="E30" s="105" t="s">
        <v>801</v>
      </c>
      <c r="F30" s="105" t="s">
        <v>808</v>
      </c>
      <c r="G30" s="103"/>
      <c r="H30" s="103" t="s">
        <v>277</v>
      </c>
      <c r="I30" s="103" t="s">
        <v>277</v>
      </c>
      <c r="J30" s="106">
        <v>3</v>
      </c>
      <c r="K30" s="104" t="s">
        <v>1116</v>
      </c>
      <c r="L30" s="100" t="s">
        <v>1030</v>
      </c>
      <c r="M30" s="100">
        <v>0</v>
      </c>
      <c r="N30" s="100" t="e">
        <v>#N/A</v>
      </c>
      <c r="O30" s="100" t="e">
        <v>#N/A</v>
      </c>
    </row>
    <row r="31" spans="1:15" ht="18.600000000000001" customHeight="1">
      <c r="A31" s="103" t="s">
        <v>809</v>
      </c>
      <c r="B31" s="172"/>
      <c r="C31" s="103" t="s">
        <v>790</v>
      </c>
      <c r="D31" s="171" t="s">
        <v>810</v>
      </c>
      <c r="E31" s="105" t="s">
        <v>811</v>
      </c>
      <c r="F31" s="105" t="s">
        <v>812</v>
      </c>
      <c r="G31" s="103"/>
      <c r="H31" s="103"/>
      <c r="I31" s="103" t="s">
        <v>277</v>
      </c>
      <c r="J31" s="106">
        <v>3</v>
      </c>
      <c r="K31" s="104" t="s">
        <v>1116</v>
      </c>
      <c r="L31" s="100" t="e">
        <v>#N/A</v>
      </c>
      <c r="M31" s="100" t="e">
        <v>#N/A</v>
      </c>
      <c r="N31" s="100" t="e">
        <v>#N/A</v>
      </c>
      <c r="O31" s="100" t="e">
        <v>#N/A</v>
      </c>
    </row>
    <row r="32" spans="1:15" ht="18.600000000000001" customHeight="1">
      <c r="A32" s="103" t="s">
        <v>813</v>
      </c>
      <c r="B32" s="172"/>
      <c r="C32" s="103" t="s">
        <v>790</v>
      </c>
      <c r="D32" s="171"/>
      <c r="E32" s="105" t="s">
        <v>811</v>
      </c>
      <c r="F32" s="105" t="s">
        <v>1174</v>
      </c>
      <c r="G32" s="103"/>
      <c r="H32" s="103"/>
      <c r="I32" s="103" t="s">
        <v>277</v>
      </c>
      <c r="J32" s="106">
        <v>3</v>
      </c>
      <c r="K32" s="104" t="s">
        <v>1116</v>
      </c>
      <c r="L32" s="100" t="e">
        <v>#N/A</v>
      </c>
      <c r="M32" s="100" t="e">
        <v>#N/A</v>
      </c>
      <c r="N32" s="100" t="e">
        <v>#N/A</v>
      </c>
      <c r="O32" s="100" t="e">
        <v>#N/A</v>
      </c>
    </row>
    <row r="33" spans="1:15" ht="18.600000000000001" customHeight="1">
      <c r="A33" s="103" t="s">
        <v>814</v>
      </c>
      <c r="B33" s="172"/>
      <c r="C33" s="103" t="s">
        <v>790</v>
      </c>
      <c r="D33" s="171"/>
      <c r="E33" s="105" t="s">
        <v>811</v>
      </c>
      <c r="F33" s="105" t="s">
        <v>815</v>
      </c>
      <c r="G33" s="103"/>
      <c r="H33" s="103"/>
      <c r="I33" s="103" t="s">
        <v>277</v>
      </c>
      <c r="J33" s="106">
        <v>3</v>
      </c>
      <c r="K33" s="104" t="s">
        <v>1116</v>
      </c>
      <c r="L33" s="100" t="e">
        <v>#N/A</v>
      </c>
      <c r="M33" s="100" t="e">
        <v>#N/A</v>
      </c>
      <c r="N33" s="100" t="e">
        <v>#N/A</v>
      </c>
      <c r="O33" s="100" t="e">
        <v>#N/A</v>
      </c>
    </row>
    <row r="34" spans="1:15" ht="18.600000000000001" customHeight="1">
      <c r="A34" s="103" t="s">
        <v>816</v>
      </c>
      <c r="B34" s="172"/>
      <c r="C34" s="103" t="s">
        <v>790</v>
      </c>
      <c r="D34" s="171"/>
      <c r="E34" s="105" t="s">
        <v>811</v>
      </c>
      <c r="F34" s="105" t="s">
        <v>817</v>
      </c>
      <c r="G34" s="103"/>
      <c r="H34" s="103"/>
      <c r="I34" s="103" t="s">
        <v>277</v>
      </c>
      <c r="J34" s="106">
        <v>3</v>
      </c>
      <c r="K34" s="104" t="s">
        <v>1116</v>
      </c>
      <c r="L34" s="100" t="s">
        <v>1031</v>
      </c>
      <c r="M34" s="100">
        <v>0</v>
      </c>
      <c r="N34" s="100" t="e">
        <v>#N/A</v>
      </c>
      <c r="O34" s="100" t="e">
        <v>#N/A</v>
      </c>
    </row>
    <row r="35" spans="1:15" ht="18.600000000000001" customHeight="1">
      <c r="A35" s="103" t="s">
        <v>818</v>
      </c>
      <c r="B35" s="172"/>
      <c r="C35" s="103" t="s">
        <v>790</v>
      </c>
      <c r="D35" s="171" t="s">
        <v>819</v>
      </c>
      <c r="E35" s="105" t="s">
        <v>820</v>
      </c>
      <c r="F35" s="105" t="s">
        <v>821</v>
      </c>
      <c r="G35" s="103" t="s">
        <v>277</v>
      </c>
      <c r="H35" s="103" t="s">
        <v>277</v>
      </c>
      <c r="I35" s="103" t="s">
        <v>277</v>
      </c>
      <c r="J35" s="106">
        <v>3</v>
      </c>
      <c r="K35" s="104" t="s">
        <v>1116</v>
      </c>
      <c r="L35" s="100" t="s">
        <v>1032</v>
      </c>
      <c r="M35" s="100" t="s">
        <v>477</v>
      </c>
      <c r="N35" s="100" t="s">
        <v>1033</v>
      </c>
      <c r="O35" s="100" t="s">
        <v>999</v>
      </c>
    </row>
    <row r="36" spans="1:15" ht="18.600000000000001" customHeight="1">
      <c r="A36" s="103" t="s">
        <v>822</v>
      </c>
      <c r="B36" s="172"/>
      <c r="C36" s="103" t="s">
        <v>790</v>
      </c>
      <c r="D36" s="171"/>
      <c r="E36" s="105" t="s">
        <v>820</v>
      </c>
      <c r="F36" s="105" t="s">
        <v>823</v>
      </c>
      <c r="G36" s="103" t="s">
        <v>277</v>
      </c>
      <c r="H36" s="103" t="s">
        <v>277</v>
      </c>
      <c r="I36" s="103" t="s">
        <v>277</v>
      </c>
      <c r="J36" s="106">
        <v>3</v>
      </c>
      <c r="K36" s="104" t="s">
        <v>1116</v>
      </c>
      <c r="L36" s="100" t="s">
        <v>1034</v>
      </c>
      <c r="M36" s="100" t="s">
        <v>1035</v>
      </c>
      <c r="N36" s="100" t="e">
        <v>#N/A</v>
      </c>
      <c r="O36" s="100" t="e">
        <v>#N/A</v>
      </c>
    </row>
    <row r="37" spans="1:15" ht="18.600000000000001" customHeight="1">
      <c r="A37" s="103" t="s">
        <v>824</v>
      </c>
      <c r="B37" s="172"/>
      <c r="C37" s="103" t="s">
        <v>790</v>
      </c>
      <c r="D37" s="171"/>
      <c r="E37" s="105" t="s">
        <v>820</v>
      </c>
      <c r="F37" s="105" t="s">
        <v>825</v>
      </c>
      <c r="G37" s="103" t="s">
        <v>277</v>
      </c>
      <c r="H37" s="103" t="s">
        <v>277</v>
      </c>
      <c r="I37" s="103" t="s">
        <v>277</v>
      </c>
      <c r="J37" s="106">
        <v>3</v>
      </c>
      <c r="K37" s="104" t="s">
        <v>1116</v>
      </c>
      <c r="L37" s="100" t="e">
        <v>#N/A</v>
      </c>
      <c r="M37" s="100" t="e">
        <v>#N/A</v>
      </c>
      <c r="N37" s="100" t="e">
        <v>#N/A</v>
      </c>
      <c r="O37" s="100" t="e">
        <v>#N/A</v>
      </c>
    </row>
    <row r="38" spans="1:15" ht="18.600000000000001" customHeight="1">
      <c r="A38" s="103" t="s">
        <v>826</v>
      </c>
      <c r="B38" s="172" t="s">
        <v>827</v>
      </c>
      <c r="C38" s="103" t="s">
        <v>828</v>
      </c>
      <c r="D38" s="105" t="s">
        <v>829</v>
      </c>
      <c r="E38" s="105" t="s">
        <v>830</v>
      </c>
      <c r="F38" s="105" t="s">
        <v>831</v>
      </c>
      <c r="G38" s="103" t="s">
        <v>277</v>
      </c>
      <c r="H38" s="103"/>
      <c r="I38" s="103"/>
      <c r="J38" s="106">
        <v>2</v>
      </c>
      <c r="K38" s="104" t="s">
        <v>1117</v>
      </c>
      <c r="L38" s="100" t="s">
        <v>1036</v>
      </c>
      <c r="M38" s="100" t="s">
        <v>1037</v>
      </c>
      <c r="N38" s="100" t="s">
        <v>1038</v>
      </c>
      <c r="O38" s="100" t="s">
        <v>982</v>
      </c>
    </row>
    <row r="39" spans="1:15" ht="18.600000000000001" customHeight="1">
      <c r="A39" s="103" t="s">
        <v>1188</v>
      </c>
      <c r="B39" s="172"/>
      <c r="C39" s="103" t="s">
        <v>828</v>
      </c>
      <c r="D39" s="171" t="s">
        <v>832</v>
      </c>
      <c r="E39" s="105" t="s">
        <v>833</v>
      </c>
      <c r="F39" s="105" t="s">
        <v>834</v>
      </c>
      <c r="G39" s="103" t="s">
        <v>277</v>
      </c>
      <c r="H39" s="103" t="s">
        <v>277</v>
      </c>
      <c r="I39" s="103" t="s">
        <v>277</v>
      </c>
      <c r="J39" s="106">
        <v>2</v>
      </c>
      <c r="K39" s="104" t="s">
        <v>1117</v>
      </c>
      <c r="L39" s="100" t="s">
        <v>1039</v>
      </c>
      <c r="M39" s="100" t="s">
        <v>1040</v>
      </c>
      <c r="N39" s="100" t="s">
        <v>1041</v>
      </c>
      <c r="O39" s="100" t="s">
        <v>984</v>
      </c>
    </row>
    <row r="40" spans="1:15" ht="18.600000000000001" customHeight="1">
      <c r="A40" s="103" t="s">
        <v>835</v>
      </c>
      <c r="B40" s="172"/>
      <c r="C40" s="103" t="s">
        <v>828</v>
      </c>
      <c r="D40" s="171"/>
      <c r="E40" s="105" t="s">
        <v>833</v>
      </c>
      <c r="F40" s="105" t="s">
        <v>836</v>
      </c>
      <c r="G40" s="103" t="s">
        <v>277</v>
      </c>
      <c r="H40" s="103"/>
      <c r="I40" s="103"/>
      <c r="J40" s="106">
        <v>3</v>
      </c>
      <c r="K40" s="104" t="s">
        <v>1116</v>
      </c>
      <c r="L40" s="100" t="s">
        <v>1296</v>
      </c>
      <c r="M40" s="100" t="s">
        <v>1042</v>
      </c>
      <c r="N40" s="100" t="s">
        <v>1043</v>
      </c>
      <c r="O40" s="100" t="s">
        <v>1000</v>
      </c>
    </row>
    <row r="41" spans="1:15" ht="18.600000000000001" customHeight="1">
      <c r="A41" s="103" t="s">
        <v>837</v>
      </c>
      <c r="B41" s="172"/>
      <c r="C41" s="103" t="s">
        <v>828</v>
      </c>
      <c r="D41" s="105" t="s">
        <v>838</v>
      </c>
      <c r="E41" s="105" t="s">
        <v>838</v>
      </c>
      <c r="F41" s="105" t="s">
        <v>839</v>
      </c>
      <c r="G41" s="103" t="s">
        <v>277</v>
      </c>
      <c r="H41" s="103"/>
      <c r="I41" s="103"/>
      <c r="J41" s="106">
        <v>2</v>
      </c>
      <c r="K41" s="104" t="s">
        <v>1117</v>
      </c>
      <c r="L41" s="100" t="e">
        <v>#N/A</v>
      </c>
      <c r="M41" s="100" t="e">
        <v>#N/A</v>
      </c>
      <c r="N41" s="100" t="e">
        <v>#N/A</v>
      </c>
      <c r="O41" s="100" t="e">
        <v>#N/A</v>
      </c>
    </row>
    <row r="42" spans="1:15" ht="18.600000000000001" customHeight="1">
      <c r="A42" s="103" t="s">
        <v>1167</v>
      </c>
      <c r="B42" s="172"/>
      <c r="C42" s="103" t="s">
        <v>828</v>
      </c>
      <c r="D42" s="171" t="s">
        <v>840</v>
      </c>
      <c r="E42" s="105" t="s">
        <v>840</v>
      </c>
      <c r="F42" s="105" t="s">
        <v>841</v>
      </c>
      <c r="G42" s="103" t="s">
        <v>277</v>
      </c>
      <c r="H42" s="103"/>
      <c r="I42" s="103"/>
      <c r="J42" s="106">
        <v>2</v>
      </c>
      <c r="K42" s="104" t="s">
        <v>1117</v>
      </c>
      <c r="L42" s="100" t="s">
        <v>1044</v>
      </c>
      <c r="M42" s="100" t="s">
        <v>1045</v>
      </c>
      <c r="N42" s="100" t="s">
        <v>1046</v>
      </c>
      <c r="O42" s="100" t="s">
        <v>998</v>
      </c>
    </row>
    <row r="43" spans="1:15" ht="18.600000000000001" customHeight="1">
      <c r="A43" s="103" t="s">
        <v>1193</v>
      </c>
      <c r="B43" s="172"/>
      <c r="C43" s="103" t="s">
        <v>828</v>
      </c>
      <c r="D43" s="171"/>
      <c r="E43" s="105" t="s">
        <v>840</v>
      </c>
      <c r="F43" s="105" t="s">
        <v>843</v>
      </c>
      <c r="G43" s="103" t="s">
        <v>277</v>
      </c>
      <c r="H43" s="103"/>
      <c r="I43" s="103"/>
      <c r="J43" s="106">
        <v>2</v>
      </c>
      <c r="K43" s="104" t="s">
        <v>1117</v>
      </c>
      <c r="L43" s="100" t="e">
        <v>#N/A</v>
      </c>
      <c r="M43" s="100" t="e">
        <v>#N/A</v>
      </c>
      <c r="N43" s="100" t="e">
        <v>#N/A</v>
      </c>
      <c r="O43" s="100" t="e">
        <v>#N/A</v>
      </c>
    </row>
    <row r="44" spans="1:15" ht="18.600000000000001" customHeight="1">
      <c r="A44" s="103" t="s">
        <v>844</v>
      </c>
      <c r="B44" s="172"/>
      <c r="C44" s="103" t="s">
        <v>828</v>
      </c>
      <c r="D44" s="107" t="s">
        <v>1307</v>
      </c>
      <c r="E44" s="107" t="s">
        <v>1307</v>
      </c>
      <c r="F44" s="105" t="s">
        <v>845</v>
      </c>
      <c r="G44" s="103" t="s">
        <v>277</v>
      </c>
      <c r="H44" s="103" t="s">
        <v>277</v>
      </c>
      <c r="I44" s="103"/>
      <c r="J44" s="106">
        <v>2</v>
      </c>
      <c r="K44" s="104" t="s">
        <v>1117</v>
      </c>
      <c r="L44" s="100" t="s">
        <v>1047</v>
      </c>
      <c r="M44" s="100" t="s">
        <v>1048</v>
      </c>
      <c r="N44" s="100" t="s">
        <v>1049</v>
      </c>
      <c r="O44" s="100" t="s">
        <v>992</v>
      </c>
    </row>
    <row r="45" spans="1:15" ht="18.600000000000001" customHeight="1">
      <c r="A45" s="103" t="s">
        <v>1190</v>
      </c>
      <c r="B45" s="172"/>
      <c r="C45" s="103" t="s">
        <v>828</v>
      </c>
      <c r="D45" s="107" t="s">
        <v>847</v>
      </c>
      <c r="E45" s="107" t="s">
        <v>847</v>
      </c>
      <c r="F45" s="105" t="s">
        <v>848</v>
      </c>
      <c r="G45" s="103" t="s">
        <v>277</v>
      </c>
      <c r="H45" s="103"/>
      <c r="I45" s="103"/>
      <c r="J45" s="106">
        <v>2</v>
      </c>
      <c r="K45" s="104" t="s">
        <v>1117</v>
      </c>
      <c r="L45" s="100" t="e">
        <v>#N/A</v>
      </c>
      <c r="M45" s="100" t="e">
        <v>#N/A</v>
      </c>
      <c r="N45" s="100" t="s">
        <v>1050</v>
      </c>
      <c r="O45" s="100" t="s">
        <v>1051</v>
      </c>
    </row>
    <row r="46" spans="1:15" ht="18.600000000000001" customHeight="1">
      <c r="A46" s="103" t="s">
        <v>849</v>
      </c>
      <c r="B46" s="172" t="s">
        <v>850</v>
      </c>
      <c r="C46" s="103" t="s">
        <v>851</v>
      </c>
      <c r="D46" s="171" t="s">
        <v>852</v>
      </c>
      <c r="E46" s="105" t="s">
        <v>852</v>
      </c>
      <c r="F46" s="105" t="s">
        <v>853</v>
      </c>
      <c r="G46" s="103"/>
      <c r="H46" s="103" t="s">
        <v>277</v>
      </c>
      <c r="I46" s="103" t="s">
        <v>277</v>
      </c>
      <c r="J46" s="106">
        <v>2</v>
      </c>
      <c r="K46" s="104" t="s">
        <v>1117</v>
      </c>
      <c r="L46" s="100" t="s">
        <v>1297</v>
      </c>
      <c r="M46" s="100">
        <v>0</v>
      </c>
      <c r="N46" s="100" t="s">
        <v>1052</v>
      </c>
      <c r="O46" s="100" t="s">
        <v>1053</v>
      </c>
    </row>
    <row r="47" spans="1:15" ht="18.600000000000001" customHeight="1">
      <c r="A47" s="103" t="s">
        <v>854</v>
      </c>
      <c r="B47" s="172"/>
      <c r="C47" s="103" t="s">
        <v>851</v>
      </c>
      <c r="D47" s="171"/>
      <c r="E47" s="105" t="s">
        <v>852</v>
      </c>
      <c r="F47" s="105" t="s">
        <v>1185</v>
      </c>
      <c r="G47" s="103"/>
      <c r="H47" s="103" t="s">
        <v>277</v>
      </c>
      <c r="I47" s="103" t="s">
        <v>277</v>
      </c>
      <c r="J47" s="106">
        <v>2</v>
      </c>
      <c r="K47" s="104" t="s">
        <v>1117</v>
      </c>
      <c r="L47" s="100" t="s">
        <v>1054</v>
      </c>
      <c r="M47" s="100" t="s">
        <v>1055</v>
      </c>
      <c r="N47" s="100" t="s">
        <v>1029</v>
      </c>
      <c r="O47" s="100" t="s">
        <v>990</v>
      </c>
    </row>
    <row r="48" spans="1:15" ht="18.600000000000001" customHeight="1">
      <c r="A48" s="103" t="s">
        <v>855</v>
      </c>
      <c r="B48" s="172" t="s">
        <v>856</v>
      </c>
      <c r="C48" s="103" t="s">
        <v>857</v>
      </c>
      <c r="D48" s="171" t="s">
        <v>858</v>
      </c>
      <c r="E48" s="105" t="s">
        <v>859</v>
      </c>
      <c r="F48" s="105" t="s">
        <v>860</v>
      </c>
      <c r="G48" s="103" t="s">
        <v>277</v>
      </c>
      <c r="H48" s="103"/>
      <c r="I48" s="103"/>
      <c r="J48" s="106">
        <v>3</v>
      </c>
      <c r="K48" s="104" t="s">
        <v>1116</v>
      </c>
      <c r="L48" s="100" t="e">
        <v>#N/A</v>
      </c>
      <c r="M48" s="100" t="e">
        <v>#N/A</v>
      </c>
      <c r="N48" s="100" t="e">
        <v>#N/A</v>
      </c>
      <c r="O48" s="100" t="e">
        <v>#N/A</v>
      </c>
    </row>
    <row r="49" spans="1:15" ht="18.600000000000001" customHeight="1">
      <c r="A49" s="103" t="s">
        <v>861</v>
      </c>
      <c r="B49" s="172"/>
      <c r="C49" s="103" t="s">
        <v>857</v>
      </c>
      <c r="D49" s="171"/>
      <c r="E49" s="105" t="s">
        <v>859</v>
      </c>
      <c r="F49" s="105" t="s">
        <v>862</v>
      </c>
      <c r="G49" s="103" t="s">
        <v>277</v>
      </c>
      <c r="H49" s="103"/>
      <c r="I49" s="103"/>
      <c r="J49" s="106">
        <v>3</v>
      </c>
      <c r="K49" s="104" t="s">
        <v>1116</v>
      </c>
      <c r="L49" s="100" t="e">
        <v>#N/A</v>
      </c>
      <c r="M49" s="100" t="e">
        <v>#N/A</v>
      </c>
      <c r="N49" s="100" t="e">
        <v>#N/A</v>
      </c>
      <c r="O49" s="100" t="e">
        <v>#N/A</v>
      </c>
    </row>
    <row r="50" spans="1:15" ht="18.600000000000001" customHeight="1">
      <c r="A50" s="103" t="s">
        <v>863</v>
      </c>
      <c r="B50" s="172"/>
      <c r="C50" s="103" t="s">
        <v>857</v>
      </c>
      <c r="D50" s="171" t="s">
        <v>864</v>
      </c>
      <c r="E50" s="105" t="s">
        <v>864</v>
      </c>
      <c r="F50" s="105" t="s">
        <v>865</v>
      </c>
      <c r="G50" s="103" t="s">
        <v>277</v>
      </c>
      <c r="H50" s="103"/>
      <c r="I50" s="103"/>
      <c r="J50" s="106">
        <v>2</v>
      </c>
      <c r="K50" s="104" t="s">
        <v>1117</v>
      </c>
      <c r="L50" s="100" t="s">
        <v>1298</v>
      </c>
      <c r="M50" s="100" t="s">
        <v>1056</v>
      </c>
      <c r="N50" s="100" t="s">
        <v>1057</v>
      </c>
      <c r="O50" s="100" t="s">
        <v>1058</v>
      </c>
    </row>
    <row r="51" spans="1:15" ht="18.600000000000001" customHeight="1">
      <c r="A51" s="103" t="s">
        <v>866</v>
      </c>
      <c r="B51" s="172"/>
      <c r="C51" s="103" t="s">
        <v>857</v>
      </c>
      <c r="D51" s="171"/>
      <c r="E51" s="105" t="s">
        <v>864</v>
      </c>
      <c r="F51" s="105" t="s">
        <v>867</v>
      </c>
      <c r="G51" s="103" t="s">
        <v>277</v>
      </c>
      <c r="H51" s="103"/>
      <c r="I51" s="103"/>
      <c r="J51" s="106">
        <v>3</v>
      </c>
      <c r="K51" s="104" t="s">
        <v>1116</v>
      </c>
      <c r="L51" s="100" t="s">
        <v>1299</v>
      </c>
      <c r="M51" s="100" t="s">
        <v>1059</v>
      </c>
      <c r="N51" s="100" t="e">
        <v>#N/A</v>
      </c>
      <c r="O51" s="100" t="e">
        <v>#N/A</v>
      </c>
    </row>
    <row r="52" spans="1:15" ht="18.600000000000001" customHeight="1">
      <c r="A52" s="103" t="s">
        <v>868</v>
      </c>
      <c r="B52" s="172"/>
      <c r="C52" s="103" t="s">
        <v>857</v>
      </c>
      <c r="D52" s="171" t="s">
        <v>1308</v>
      </c>
      <c r="E52" s="105" t="s">
        <v>1308</v>
      </c>
      <c r="F52" s="105" t="s">
        <v>869</v>
      </c>
      <c r="G52" s="103" t="s">
        <v>277</v>
      </c>
      <c r="H52" s="103" t="s">
        <v>277</v>
      </c>
      <c r="I52" s="103" t="s">
        <v>277</v>
      </c>
      <c r="J52" s="106">
        <v>2</v>
      </c>
      <c r="K52" s="104" t="s">
        <v>1117</v>
      </c>
      <c r="L52" s="100" t="s">
        <v>1300</v>
      </c>
      <c r="M52" s="100" t="s">
        <v>1060</v>
      </c>
      <c r="N52" s="100" t="e">
        <v>#N/A</v>
      </c>
      <c r="O52" s="100" t="e">
        <v>#N/A</v>
      </c>
    </row>
    <row r="53" spans="1:15" ht="18.600000000000001" customHeight="1">
      <c r="A53" s="103" t="s">
        <v>1162</v>
      </c>
      <c r="B53" s="172"/>
      <c r="C53" s="103" t="s">
        <v>857</v>
      </c>
      <c r="D53" s="171"/>
      <c r="E53" s="105" t="s">
        <v>1308</v>
      </c>
      <c r="F53" s="105" t="s">
        <v>870</v>
      </c>
      <c r="G53" s="103" t="s">
        <v>277</v>
      </c>
      <c r="H53" s="103" t="s">
        <v>277</v>
      </c>
      <c r="I53" s="103" t="s">
        <v>277</v>
      </c>
      <c r="J53" s="106">
        <v>2</v>
      </c>
      <c r="K53" s="104" t="s">
        <v>1117</v>
      </c>
      <c r="L53" s="100" t="s">
        <v>1061</v>
      </c>
      <c r="M53" s="100" t="s">
        <v>1062</v>
      </c>
      <c r="N53" s="100" t="s">
        <v>1063</v>
      </c>
      <c r="O53" s="100" t="s">
        <v>976</v>
      </c>
    </row>
    <row r="54" spans="1:15" ht="18.600000000000001" customHeight="1">
      <c r="A54" s="103" t="s">
        <v>871</v>
      </c>
      <c r="B54" s="172"/>
      <c r="C54" s="103" t="s">
        <v>857</v>
      </c>
      <c r="D54" s="171"/>
      <c r="E54" s="105" t="s">
        <v>1308</v>
      </c>
      <c r="F54" s="105" t="s">
        <v>1309</v>
      </c>
      <c r="G54" s="103" t="s">
        <v>277</v>
      </c>
      <c r="H54" s="103" t="s">
        <v>277</v>
      </c>
      <c r="I54" s="103" t="s">
        <v>277</v>
      </c>
      <c r="J54" s="106">
        <v>2</v>
      </c>
      <c r="K54" s="104" t="s">
        <v>1117</v>
      </c>
      <c r="L54" s="100" t="s">
        <v>1064</v>
      </c>
      <c r="M54" s="100" t="s">
        <v>1065</v>
      </c>
      <c r="N54" s="100" t="s">
        <v>1066</v>
      </c>
      <c r="O54" s="100" t="s">
        <v>993</v>
      </c>
    </row>
    <row r="55" spans="1:15" ht="18.600000000000001" customHeight="1">
      <c r="A55" s="103" t="s">
        <v>872</v>
      </c>
      <c r="B55" s="172"/>
      <c r="C55" s="103" t="s">
        <v>857</v>
      </c>
      <c r="D55" s="171" t="s">
        <v>873</v>
      </c>
      <c r="E55" s="105" t="s">
        <v>873</v>
      </c>
      <c r="F55" s="105" t="s">
        <v>874</v>
      </c>
      <c r="G55" s="103" t="s">
        <v>277</v>
      </c>
      <c r="H55" s="103" t="s">
        <v>277</v>
      </c>
      <c r="I55" s="103" t="s">
        <v>277</v>
      </c>
      <c r="J55" s="106">
        <v>2</v>
      </c>
      <c r="K55" s="104" t="s">
        <v>1117</v>
      </c>
      <c r="L55" s="100" t="s">
        <v>1067</v>
      </c>
      <c r="M55" s="100">
        <v>0</v>
      </c>
      <c r="N55" s="100" t="s">
        <v>1068</v>
      </c>
      <c r="O55" s="100" t="s">
        <v>996</v>
      </c>
    </row>
    <row r="56" spans="1:15" ht="18.600000000000001" customHeight="1">
      <c r="A56" s="103" t="s">
        <v>875</v>
      </c>
      <c r="B56" s="172"/>
      <c r="C56" s="103" t="s">
        <v>857</v>
      </c>
      <c r="D56" s="171"/>
      <c r="E56" s="105" t="s">
        <v>873</v>
      </c>
      <c r="F56" s="105" t="s">
        <v>876</v>
      </c>
      <c r="G56" s="103"/>
      <c r="H56" s="103" t="s">
        <v>277</v>
      </c>
      <c r="I56" s="103" t="s">
        <v>277</v>
      </c>
      <c r="J56" s="106">
        <v>2</v>
      </c>
      <c r="K56" s="104" t="s">
        <v>1117</v>
      </c>
      <c r="L56" s="100" t="s">
        <v>1069</v>
      </c>
      <c r="M56" s="100" t="s">
        <v>1070</v>
      </c>
      <c r="N56" s="100" t="s">
        <v>1071</v>
      </c>
      <c r="O56" s="100" t="s">
        <v>997</v>
      </c>
    </row>
    <row r="57" spans="1:15" ht="18.600000000000001" customHeight="1">
      <c r="A57" s="103" t="s">
        <v>877</v>
      </c>
      <c r="B57" s="172"/>
      <c r="C57" s="103" t="s">
        <v>857</v>
      </c>
      <c r="D57" s="171"/>
      <c r="E57" s="105" t="s">
        <v>873</v>
      </c>
      <c r="F57" s="105" t="s">
        <v>878</v>
      </c>
      <c r="G57" s="103" t="s">
        <v>277</v>
      </c>
      <c r="H57" s="103"/>
      <c r="I57" s="103" t="s">
        <v>277</v>
      </c>
      <c r="J57" s="106">
        <v>2</v>
      </c>
      <c r="K57" s="104" t="s">
        <v>1117</v>
      </c>
      <c r="L57" s="100" t="e">
        <v>#N/A</v>
      </c>
      <c r="M57" s="100" t="e">
        <v>#N/A</v>
      </c>
      <c r="N57" s="100" t="e">
        <v>#N/A</v>
      </c>
      <c r="O57" s="100" t="e">
        <v>#N/A</v>
      </c>
    </row>
    <row r="58" spans="1:15" ht="18.600000000000001" customHeight="1">
      <c r="A58" s="103" t="s">
        <v>879</v>
      </c>
      <c r="B58" s="172"/>
      <c r="C58" s="103" t="s">
        <v>857</v>
      </c>
      <c r="D58" s="171"/>
      <c r="E58" s="105" t="s">
        <v>873</v>
      </c>
      <c r="F58" s="105" t="s">
        <v>880</v>
      </c>
      <c r="G58" s="103" t="s">
        <v>277</v>
      </c>
      <c r="H58" s="103" t="s">
        <v>277</v>
      </c>
      <c r="I58" s="103" t="s">
        <v>277</v>
      </c>
      <c r="J58" s="106">
        <v>2</v>
      </c>
      <c r="K58" s="104" t="s">
        <v>1117</v>
      </c>
      <c r="L58" s="100" t="s">
        <v>1072</v>
      </c>
      <c r="M58" s="100" t="s">
        <v>1073</v>
      </c>
      <c r="N58" s="100" t="s">
        <v>1074</v>
      </c>
      <c r="O58" s="100" t="s">
        <v>995</v>
      </c>
    </row>
    <row r="59" spans="1:15" ht="18.600000000000001" customHeight="1">
      <c r="A59" s="103" t="s">
        <v>881</v>
      </c>
      <c r="B59" s="172"/>
      <c r="C59" s="103" t="s">
        <v>857</v>
      </c>
      <c r="D59" s="171"/>
      <c r="E59" s="105" t="s">
        <v>873</v>
      </c>
      <c r="F59" s="105" t="s">
        <v>882</v>
      </c>
      <c r="G59" s="103" t="s">
        <v>277</v>
      </c>
      <c r="H59" s="103" t="s">
        <v>277</v>
      </c>
      <c r="I59" s="103"/>
      <c r="J59" s="106">
        <v>2</v>
      </c>
      <c r="K59" s="104" t="s">
        <v>1117</v>
      </c>
      <c r="L59" s="100" t="e">
        <v>#N/A</v>
      </c>
      <c r="M59" s="100" t="e">
        <v>#N/A</v>
      </c>
      <c r="N59" s="100" t="s">
        <v>1075</v>
      </c>
      <c r="O59" s="100" t="s">
        <v>980</v>
      </c>
    </row>
    <row r="60" spans="1:15" ht="18.600000000000001" customHeight="1">
      <c r="A60" s="103" t="s">
        <v>883</v>
      </c>
      <c r="B60" s="172"/>
      <c r="C60" s="103" t="s">
        <v>857</v>
      </c>
      <c r="D60" s="171" t="s">
        <v>884</v>
      </c>
      <c r="E60" s="105" t="s">
        <v>885</v>
      </c>
      <c r="F60" s="105" t="s">
        <v>1310</v>
      </c>
      <c r="G60" s="103" t="s">
        <v>277</v>
      </c>
      <c r="H60" s="103"/>
      <c r="I60" s="103" t="s">
        <v>277</v>
      </c>
      <c r="J60" s="106">
        <v>2</v>
      </c>
      <c r="K60" s="104" t="s">
        <v>1117</v>
      </c>
      <c r="L60" s="100" t="s">
        <v>1076</v>
      </c>
      <c r="M60" s="100" t="s">
        <v>1077</v>
      </c>
      <c r="N60" s="100" t="e">
        <v>#N/A</v>
      </c>
      <c r="O60" s="100" t="e">
        <v>#N/A</v>
      </c>
    </row>
    <row r="61" spans="1:15" ht="18.600000000000001" customHeight="1">
      <c r="A61" s="103" t="s">
        <v>1189</v>
      </c>
      <c r="B61" s="172"/>
      <c r="C61" s="103" t="s">
        <v>857</v>
      </c>
      <c r="D61" s="171"/>
      <c r="E61" s="105" t="s">
        <v>885</v>
      </c>
      <c r="F61" s="105" t="s">
        <v>887</v>
      </c>
      <c r="G61" s="103" t="s">
        <v>277</v>
      </c>
      <c r="H61" s="103"/>
      <c r="I61" s="103" t="s">
        <v>277</v>
      </c>
      <c r="J61" s="106">
        <v>2</v>
      </c>
      <c r="K61" s="104" t="s">
        <v>1117</v>
      </c>
      <c r="L61" s="100" t="s">
        <v>1078</v>
      </c>
      <c r="M61" s="100" t="s">
        <v>1079</v>
      </c>
      <c r="N61" s="100" t="e">
        <v>#N/A</v>
      </c>
      <c r="O61" s="100" t="e">
        <v>#N/A</v>
      </c>
    </row>
    <row r="62" spans="1:15" ht="18.600000000000001" customHeight="1">
      <c r="A62" s="103" t="s">
        <v>888</v>
      </c>
      <c r="B62" s="172"/>
      <c r="C62" s="103" t="s">
        <v>857</v>
      </c>
      <c r="D62" s="171"/>
      <c r="E62" s="105" t="s">
        <v>885</v>
      </c>
      <c r="F62" s="105" t="s">
        <v>889</v>
      </c>
      <c r="G62" s="103" t="s">
        <v>277</v>
      </c>
      <c r="H62" s="103"/>
      <c r="I62" s="103" t="s">
        <v>277</v>
      </c>
      <c r="J62" s="106">
        <v>2</v>
      </c>
      <c r="K62" s="104" t="s">
        <v>1117</v>
      </c>
      <c r="L62" s="100" t="s">
        <v>1301</v>
      </c>
      <c r="M62" s="100" t="s">
        <v>1080</v>
      </c>
      <c r="N62" s="100" t="e">
        <v>#N/A</v>
      </c>
      <c r="O62" s="100" t="e">
        <v>#N/A</v>
      </c>
    </row>
    <row r="63" spans="1:15" ht="18.600000000000001" customHeight="1">
      <c r="A63" s="103" t="s">
        <v>890</v>
      </c>
      <c r="B63" s="172"/>
      <c r="C63" s="103" t="s">
        <v>857</v>
      </c>
      <c r="D63" s="171"/>
      <c r="E63" s="105" t="s">
        <v>885</v>
      </c>
      <c r="F63" s="105" t="s">
        <v>1311</v>
      </c>
      <c r="G63" s="103" t="s">
        <v>277</v>
      </c>
      <c r="H63" s="103"/>
      <c r="I63" s="103" t="s">
        <v>277</v>
      </c>
      <c r="J63" s="106">
        <v>2</v>
      </c>
      <c r="K63" s="104" t="s">
        <v>1117</v>
      </c>
      <c r="L63" s="100" t="s">
        <v>1302</v>
      </c>
      <c r="M63" s="100" t="s">
        <v>1081</v>
      </c>
      <c r="N63" s="100" t="s">
        <v>1306</v>
      </c>
      <c r="O63" s="100" t="s">
        <v>987</v>
      </c>
    </row>
    <row r="64" spans="1:15" ht="18.600000000000001" customHeight="1">
      <c r="A64" s="103" t="s">
        <v>891</v>
      </c>
      <c r="B64" s="172"/>
      <c r="C64" s="103" t="s">
        <v>857</v>
      </c>
      <c r="D64" s="105" t="s">
        <v>892</v>
      </c>
      <c r="E64" s="105" t="s">
        <v>893</v>
      </c>
      <c r="F64" s="105" t="s">
        <v>894</v>
      </c>
      <c r="G64" s="103" t="s">
        <v>277</v>
      </c>
      <c r="H64" s="103"/>
      <c r="I64" s="103" t="s">
        <v>277</v>
      </c>
      <c r="J64" s="106">
        <v>3</v>
      </c>
      <c r="K64" s="104" t="s">
        <v>1116</v>
      </c>
      <c r="L64" s="100" t="s">
        <v>1082</v>
      </c>
      <c r="M64" s="100" t="s">
        <v>1083</v>
      </c>
      <c r="N64" s="100" t="s">
        <v>1084</v>
      </c>
      <c r="O64" s="100" t="s">
        <v>979</v>
      </c>
    </row>
    <row r="65" spans="1:15" ht="18.600000000000001" customHeight="1">
      <c r="A65" s="103" t="s">
        <v>895</v>
      </c>
      <c r="B65" s="172" t="s">
        <v>896</v>
      </c>
      <c r="C65" s="103" t="s">
        <v>897</v>
      </c>
      <c r="D65" s="171" t="s">
        <v>898</v>
      </c>
      <c r="E65" s="105" t="s">
        <v>899</v>
      </c>
      <c r="F65" s="105" t="s">
        <v>900</v>
      </c>
      <c r="G65" s="103"/>
      <c r="H65" s="103" t="s">
        <v>277</v>
      </c>
      <c r="I65" s="103"/>
      <c r="J65" s="106">
        <v>2</v>
      </c>
      <c r="K65" s="104" t="s">
        <v>1117</v>
      </c>
      <c r="L65" s="100" t="s">
        <v>1085</v>
      </c>
      <c r="M65" s="100" t="s">
        <v>1086</v>
      </c>
      <c r="N65" s="100" t="s">
        <v>1087</v>
      </c>
      <c r="O65" s="100" t="s">
        <v>985</v>
      </c>
    </row>
    <row r="66" spans="1:15" ht="18.600000000000001" customHeight="1">
      <c r="A66" s="103" t="s">
        <v>901</v>
      </c>
      <c r="B66" s="172"/>
      <c r="C66" s="103" t="s">
        <v>897</v>
      </c>
      <c r="D66" s="171"/>
      <c r="E66" s="105" t="s">
        <v>899</v>
      </c>
      <c r="F66" s="105" t="s">
        <v>902</v>
      </c>
      <c r="G66" s="103"/>
      <c r="H66" s="103" t="s">
        <v>277</v>
      </c>
      <c r="I66" s="103"/>
      <c r="J66" s="106">
        <v>2</v>
      </c>
      <c r="K66" s="104" t="s">
        <v>1117</v>
      </c>
      <c r="L66" s="100" t="s">
        <v>1303</v>
      </c>
      <c r="M66" s="100" t="s">
        <v>1088</v>
      </c>
      <c r="N66" s="100" t="s">
        <v>1087</v>
      </c>
      <c r="O66" s="100" t="s">
        <v>986</v>
      </c>
    </row>
    <row r="67" spans="1:15" ht="28.95" customHeight="1">
      <c r="A67" s="103" t="s">
        <v>903</v>
      </c>
      <c r="B67" s="103" t="s">
        <v>904</v>
      </c>
      <c r="C67" s="103" t="s">
        <v>905</v>
      </c>
      <c r="D67" s="107" t="s">
        <v>906</v>
      </c>
      <c r="E67" s="107" t="s">
        <v>907</v>
      </c>
      <c r="F67" s="107" t="s">
        <v>908</v>
      </c>
      <c r="G67" s="107"/>
      <c r="H67" s="107"/>
      <c r="I67" s="103" t="s">
        <v>277</v>
      </c>
      <c r="J67" s="106">
        <v>2</v>
      </c>
      <c r="K67" s="104" t="s">
        <v>1117</v>
      </c>
      <c r="L67" s="100" t="e">
        <v>#N/A</v>
      </c>
      <c r="M67" s="100" t="e">
        <v>#N/A</v>
      </c>
      <c r="N67" s="100" t="s">
        <v>1089</v>
      </c>
      <c r="O67" s="100" t="s">
        <v>969</v>
      </c>
    </row>
  </sheetData>
  <autoFilter ref="A3:O67" xr:uid="{00000000-0009-0000-0000-000002000000}">
    <filterColumn colId="1" showButton="0"/>
    <filterColumn colId="2" showButton="0"/>
    <filterColumn colId="3" showButton="0"/>
    <filterColumn colId="4" showButton="0"/>
    <filterColumn colId="6" showButton="0"/>
    <filterColumn colId="7" showButton="0"/>
  </autoFilter>
  <mergeCells count="30">
    <mergeCell ref="G2:K2"/>
    <mergeCell ref="A3:A4"/>
    <mergeCell ref="B3:F3"/>
    <mergeCell ref="G3:I3"/>
    <mergeCell ref="J3:J4"/>
    <mergeCell ref="B5:B19"/>
    <mergeCell ref="D5:D8"/>
    <mergeCell ref="D10:D13"/>
    <mergeCell ref="D14:D18"/>
    <mergeCell ref="K3:K4"/>
    <mergeCell ref="B20:B23"/>
    <mergeCell ref="D21:D22"/>
    <mergeCell ref="B24:B37"/>
    <mergeCell ref="D25:D26"/>
    <mergeCell ref="D27:D30"/>
    <mergeCell ref="D31:D34"/>
    <mergeCell ref="D35:D37"/>
    <mergeCell ref="D60:D63"/>
    <mergeCell ref="B65:B66"/>
    <mergeCell ref="D65:D66"/>
    <mergeCell ref="B38:B45"/>
    <mergeCell ref="D39:D40"/>
    <mergeCell ref="D42:D43"/>
    <mergeCell ref="B46:B47"/>
    <mergeCell ref="D46:D47"/>
    <mergeCell ref="B48:B64"/>
    <mergeCell ref="D48:D49"/>
    <mergeCell ref="D50:D51"/>
    <mergeCell ref="D52:D54"/>
    <mergeCell ref="D55:D59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7" fitToHeight="0" orientation="landscape" r:id="rId1"/>
  <headerFooter>
    <oddFooter>&amp;L&amp;A&amp;R&amp;P / &amp;N</oddFooter>
  </headerFooter>
  <rowBreaks count="1" manualBreakCount="1">
    <brk id="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6"/>
  <sheetViews>
    <sheetView zoomScale="85" zoomScaleNormal="85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I6" sqref="I6"/>
    </sheetView>
  </sheetViews>
  <sheetFormatPr defaultColWidth="0" defaultRowHeight="17.399999999999999" zeroHeight="1"/>
  <cols>
    <col min="1" max="1" width="9" style="57" customWidth="1"/>
    <col min="2" max="2" width="10.5" style="32" customWidth="1"/>
    <col min="3" max="3" width="10.59765625" customWidth="1"/>
    <col min="4" max="4" width="39.19921875" style="89" bestFit="1" customWidth="1"/>
    <col min="5" max="5" width="9.09765625" customWidth="1"/>
    <col min="6" max="6" width="19.3984375" bestFit="1" customWidth="1"/>
    <col min="7" max="7" width="9" style="20" customWidth="1"/>
    <col min="8" max="8" width="26" customWidth="1"/>
    <col min="9" max="9" width="9" style="32" customWidth="1"/>
    <col min="10" max="10" width="4.59765625" style="32" hidden="1" customWidth="1"/>
    <col min="11" max="16384" width="9" hidden="1"/>
  </cols>
  <sheetData>
    <row r="1" spans="1:10" ht="21">
      <c r="A1" s="2" t="s">
        <v>1285</v>
      </c>
    </row>
    <row r="2" spans="1:10">
      <c r="A2" s="147" t="s">
        <v>1312</v>
      </c>
    </row>
    <row r="3" spans="1:10">
      <c r="A3" s="197" t="s">
        <v>194</v>
      </c>
      <c r="B3" s="126" t="s">
        <v>1314</v>
      </c>
      <c r="C3" s="126"/>
      <c r="D3" s="126"/>
      <c r="E3" s="126"/>
      <c r="F3" s="126"/>
      <c r="G3" s="198" t="s">
        <v>195</v>
      </c>
      <c r="H3" s="198"/>
      <c r="I3" s="198"/>
      <c r="J3" s="108"/>
    </row>
    <row r="4" spans="1:10" ht="26.4">
      <c r="A4" s="197"/>
      <c r="B4" s="71" t="s">
        <v>196</v>
      </c>
      <c r="C4" s="71" t="s">
        <v>197</v>
      </c>
      <c r="D4" s="90" t="s">
        <v>198</v>
      </c>
      <c r="E4" s="71" t="s">
        <v>199</v>
      </c>
      <c r="F4" s="72" t="s">
        <v>1330</v>
      </c>
      <c r="G4" s="122" t="s">
        <v>200</v>
      </c>
      <c r="H4" s="71" t="s">
        <v>201</v>
      </c>
      <c r="I4" s="73" t="s">
        <v>1253</v>
      </c>
      <c r="J4" s="71"/>
    </row>
    <row r="5" spans="1:10" ht="18" customHeight="1">
      <c r="A5" s="199" t="s">
        <v>1336</v>
      </c>
      <c r="B5" s="193" t="s">
        <v>544</v>
      </c>
      <c r="C5" s="58" t="s">
        <v>679</v>
      </c>
      <c r="D5" s="76" t="s">
        <v>392</v>
      </c>
      <c r="E5" s="74" t="s">
        <v>203</v>
      </c>
      <c r="F5" s="81">
        <f>IF(E5="상",3,IF(E5="중",2,1))</f>
        <v>3</v>
      </c>
      <c r="G5" s="64" t="s">
        <v>910</v>
      </c>
      <c r="H5" s="75" t="str">
        <f>VLOOKUP(G5,'2.위협평가'!$A:$J,5,FALSE)</f>
        <v>취약한 권한접근</v>
      </c>
      <c r="I5" s="66">
        <f>VLOOKUP(G5,'2.위협평가'!$A:$J,10,FALSE)</f>
        <v>2</v>
      </c>
      <c r="J5" s="4" t="str">
        <f>RIGHT(C5)</f>
        <v>1</v>
      </c>
    </row>
    <row r="6" spans="1:10" ht="18" customHeight="1">
      <c r="A6" s="199"/>
      <c r="B6" s="193"/>
      <c r="C6" s="58" t="s">
        <v>680</v>
      </c>
      <c r="D6" s="76" t="s">
        <v>393</v>
      </c>
      <c r="E6" s="74" t="s">
        <v>203</v>
      </c>
      <c r="F6" s="81">
        <f t="shared" ref="F6:F69" si="0">IF(E6="상",3,IF(E6="중",2,1))</f>
        <v>3</v>
      </c>
      <c r="G6" s="64" t="s">
        <v>920</v>
      </c>
      <c r="H6" s="75" t="str">
        <f>VLOOKUP(G6,'2.위협평가'!$A:$J,5,FALSE)</f>
        <v>패스워드 Cracking</v>
      </c>
      <c r="I6" s="66">
        <f>VLOOKUP(G6,'2.위협평가'!$A:$J,10,FALSE)</f>
        <v>2</v>
      </c>
      <c r="J6" s="4">
        <f>ABS(RIGHT(C6,FIND("-",C6)))</f>
        <v>2</v>
      </c>
    </row>
    <row r="7" spans="1:10" ht="18" customHeight="1">
      <c r="A7" s="199"/>
      <c r="B7" s="193"/>
      <c r="C7" s="58" t="s">
        <v>681</v>
      </c>
      <c r="D7" s="76" t="s">
        <v>394</v>
      </c>
      <c r="E7" s="74" t="s">
        <v>203</v>
      </c>
      <c r="F7" s="81">
        <f t="shared" si="0"/>
        <v>3</v>
      </c>
      <c r="G7" s="64" t="s">
        <v>921</v>
      </c>
      <c r="H7" s="75" t="str">
        <f>VLOOKUP(G7,'2.위협평가'!$A:$J,5,FALSE)</f>
        <v>패스워드 Cracking</v>
      </c>
      <c r="I7" s="66">
        <f>VLOOKUP(G7,'2.위협평가'!$A:$J,10,FALSE)</f>
        <v>2</v>
      </c>
      <c r="J7" s="4">
        <f t="shared" ref="J7:J70" si="1">ABS(RIGHT(C7,FIND("-",C7)))</f>
        <v>3</v>
      </c>
    </row>
    <row r="8" spans="1:10" ht="18" customHeight="1">
      <c r="A8" s="199"/>
      <c r="B8" s="193"/>
      <c r="C8" s="58" t="s">
        <v>682</v>
      </c>
      <c r="D8" s="76" t="s">
        <v>395</v>
      </c>
      <c r="E8" s="74" t="s">
        <v>203</v>
      </c>
      <c r="F8" s="81">
        <f t="shared" si="0"/>
        <v>3</v>
      </c>
      <c r="G8" s="64" t="s">
        <v>920</v>
      </c>
      <c r="H8" s="75" t="str">
        <f>VLOOKUP(G8,'2.위협평가'!$A:$J,5,FALSE)</f>
        <v>패스워드 Cracking</v>
      </c>
      <c r="I8" s="66">
        <f>VLOOKUP(G8,'2.위협평가'!$A:$J,10,FALSE)</f>
        <v>2</v>
      </c>
      <c r="J8" s="4">
        <f t="shared" si="1"/>
        <v>4</v>
      </c>
    </row>
    <row r="9" spans="1:10" ht="18" customHeight="1">
      <c r="A9" s="199"/>
      <c r="B9" s="193"/>
      <c r="C9" s="58" t="s">
        <v>683</v>
      </c>
      <c r="D9" s="76" t="s">
        <v>396</v>
      </c>
      <c r="E9" s="74" t="s">
        <v>204</v>
      </c>
      <c r="F9" s="81">
        <f t="shared" si="0"/>
        <v>2</v>
      </c>
      <c r="G9" s="64" t="s">
        <v>922</v>
      </c>
      <c r="H9" s="75" t="str">
        <f>VLOOKUP(G9,'2.위협평가'!$A:$J,5,FALSE)</f>
        <v>취약한 권한접근</v>
      </c>
      <c r="I9" s="66">
        <f>VLOOKUP(G9,'2.위협평가'!$A:$J,10,FALSE)</f>
        <v>2</v>
      </c>
      <c r="J9" s="4">
        <f t="shared" si="1"/>
        <v>5</v>
      </c>
    </row>
    <row r="10" spans="1:10" ht="18" customHeight="1">
      <c r="A10" s="199"/>
      <c r="B10" s="193"/>
      <c r="C10" s="58" t="s">
        <v>684</v>
      </c>
      <c r="D10" s="76" t="s">
        <v>397</v>
      </c>
      <c r="E10" s="74" t="s">
        <v>205</v>
      </c>
      <c r="F10" s="81">
        <f t="shared" si="0"/>
        <v>1</v>
      </c>
      <c r="G10" s="64" t="s">
        <v>923</v>
      </c>
      <c r="H10" s="75" t="str">
        <f>VLOOKUP(G10,'2.위협평가'!$A:$J,5,FALSE)</f>
        <v>취약한 권한접근</v>
      </c>
      <c r="I10" s="66">
        <f>VLOOKUP(G10,'2.위협평가'!$A:$J,10,FALSE)</f>
        <v>2</v>
      </c>
      <c r="J10" s="4">
        <f t="shared" si="1"/>
        <v>6</v>
      </c>
    </row>
    <row r="11" spans="1:10" ht="18" customHeight="1">
      <c r="A11" s="199"/>
      <c r="B11" s="193"/>
      <c r="C11" s="58" t="s">
        <v>685</v>
      </c>
      <c r="D11" s="76" t="s">
        <v>398</v>
      </c>
      <c r="E11" s="74" t="s">
        <v>204</v>
      </c>
      <c r="F11" s="81">
        <f t="shared" si="0"/>
        <v>2</v>
      </c>
      <c r="G11" s="64" t="s">
        <v>921</v>
      </c>
      <c r="H11" s="75" t="str">
        <f>VLOOKUP(G11,'2.위협평가'!$A:$J,5,FALSE)</f>
        <v>패스워드 Cracking</v>
      </c>
      <c r="I11" s="66">
        <f>VLOOKUP(G11,'2.위협평가'!$A:$J,10,FALSE)</f>
        <v>2</v>
      </c>
      <c r="J11" s="4">
        <f t="shared" si="1"/>
        <v>7</v>
      </c>
    </row>
    <row r="12" spans="1:10" ht="18" customHeight="1">
      <c r="A12" s="199"/>
      <c r="B12" s="193"/>
      <c r="C12" s="58" t="s">
        <v>686</v>
      </c>
      <c r="D12" s="76" t="s">
        <v>399</v>
      </c>
      <c r="E12" s="74" t="s">
        <v>204</v>
      </c>
      <c r="F12" s="81">
        <f t="shared" si="0"/>
        <v>2</v>
      </c>
      <c r="G12" s="64" t="s">
        <v>921</v>
      </c>
      <c r="H12" s="75" t="str">
        <f>VLOOKUP(G12,'2.위협평가'!$A:$J,5,FALSE)</f>
        <v>패스워드 Cracking</v>
      </c>
      <c r="I12" s="66">
        <f>VLOOKUP(G12,'2.위협평가'!$A:$J,10,FALSE)</f>
        <v>2</v>
      </c>
      <c r="J12" s="4">
        <f t="shared" si="1"/>
        <v>8</v>
      </c>
    </row>
    <row r="13" spans="1:10" ht="18" customHeight="1">
      <c r="A13" s="199"/>
      <c r="B13" s="193"/>
      <c r="C13" s="58" t="s">
        <v>687</v>
      </c>
      <c r="D13" s="76" t="s">
        <v>400</v>
      </c>
      <c r="E13" s="74" t="s">
        <v>204</v>
      </c>
      <c r="F13" s="81">
        <f t="shared" si="0"/>
        <v>2</v>
      </c>
      <c r="G13" s="64" t="s">
        <v>921</v>
      </c>
      <c r="H13" s="75" t="str">
        <f>VLOOKUP(G13,'2.위협평가'!$A:$J,5,FALSE)</f>
        <v>패스워드 Cracking</v>
      </c>
      <c r="I13" s="66">
        <f>VLOOKUP(G13,'2.위협평가'!$A:$J,10,FALSE)</f>
        <v>2</v>
      </c>
      <c r="J13" s="4">
        <f t="shared" si="1"/>
        <v>9</v>
      </c>
    </row>
    <row r="14" spans="1:10" ht="18" customHeight="1">
      <c r="A14" s="199"/>
      <c r="B14" s="193"/>
      <c r="C14" s="58" t="s">
        <v>124</v>
      </c>
      <c r="D14" s="76" t="s">
        <v>2</v>
      </c>
      <c r="E14" s="74" t="s">
        <v>205</v>
      </c>
      <c r="F14" s="81">
        <f t="shared" si="0"/>
        <v>1</v>
      </c>
      <c r="G14" s="64" t="s">
        <v>924</v>
      </c>
      <c r="H14" s="75" t="str">
        <f>VLOOKUP(G14,'2.위협평가'!$A:$J,5,FALSE)</f>
        <v>비인가된 시스템 및 네트워크 접근</v>
      </c>
      <c r="I14" s="66">
        <f>VLOOKUP(G14,'2.위협평가'!$A:$J,10,FALSE)</f>
        <v>2</v>
      </c>
      <c r="J14" s="4">
        <f t="shared" si="1"/>
        <v>10</v>
      </c>
    </row>
    <row r="15" spans="1:10" ht="18" customHeight="1">
      <c r="A15" s="199"/>
      <c r="B15" s="193"/>
      <c r="C15" s="58" t="s">
        <v>125</v>
      </c>
      <c r="D15" s="76" t="s">
        <v>401</v>
      </c>
      <c r="E15" s="74" t="s">
        <v>205</v>
      </c>
      <c r="F15" s="81">
        <f t="shared" si="0"/>
        <v>1</v>
      </c>
      <c r="G15" s="64" t="s">
        <v>924</v>
      </c>
      <c r="H15" s="75" t="str">
        <f>VLOOKUP(G15,'2.위협평가'!$A:$J,5,FALSE)</f>
        <v>비인가된 시스템 및 네트워크 접근</v>
      </c>
      <c r="I15" s="66">
        <f>VLOOKUP(G15,'2.위협평가'!$A:$J,10,FALSE)</f>
        <v>2</v>
      </c>
      <c r="J15" s="4">
        <f t="shared" si="1"/>
        <v>11</v>
      </c>
    </row>
    <row r="16" spans="1:10" ht="18" customHeight="1">
      <c r="A16" s="199"/>
      <c r="B16" s="193"/>
      <c r="C16" s="58" t="s">
        <v>126</v>
      </c>
      <c r="D16" s="76" t="s">
        <v>402</v>
      </c>
      <c r="E16" s="74" t="s">
        <v>205</v>
      </c>
      <c r="F16" s="81">
        <f t="shared" si="0"/>
        <v>1</v>
      </c>
      <c r="G16" s="64" t="s">
        <v>923</v>
      </c>
      <c r="H16" s="75" t="str">
        <f>VLOOKUP(G16,'2.위협평가'!$A:$J,5,FALSE)</f>
        <v>취약한 권한접근</v>
      </c>
      <c r="I16" s="66">
        <f>VLOOKUP(G16,'2.위협평가'!$A:$J,10,FALSE)</f>
        <v>2</v>
      </c>
      <c r="J16" s="4">
        <f t="shared" si="1"/>
        <v>12</v>
      </c>
    </row>
    <row r="17" spans="1:10" ht="18" customHeight="1">
      <c r="A17" s="199"/>
      <c r="B17" s="193"/>
      <c r="C17" s="58" t="s">
        <v>127</v>
      </c>
      <c r="D17" s="76" t="s">
        <v>403</v>
      </c>
      <c r="E17" s="74" t="s">
        <v>204</v>
      </c>
      <c r="F17" s="81">
        <f t="shared" si="0"/>
        <v>2</v>
      </c>
      <c r="G17" s="64" t="s">
        <v>923</v>
      </c>
      <c r="H17" s="75" t="str">
        <f>VLOOKUP(G17,'2.위협평가'!$A:$J,5,FALSE)</f>
        <v>취약한 권한접근</v>
      </c>
      <c r="I17" s="66">
        <f>VLOOKUP(G17,'2.위협평가'!$A:$J,10,FALSE)</f>
        <v>2</v>
      </c>
      <c r="J17" s="4">
        <f t="shared" si="1"/>
        <v>13</v>
      </c>
    </row>
    <row r="18" spans="1:10" ht="18" customHeight="1">
      <c r="A18" s="199"/>
      <c r="B18" s="193"/>
      <c r="C18" s="58" t="s">
        <v>128</v>
      </c>
      <c r="D18" s="76" t="s">
        <v>404</v>
      </c>
      <c r="E18" s="74" t="s">
        <v>205</v>
      </c>
      <c r="F18" s="81">
        <f t="shared" si="0"/>
        <v>1</v>
      </c>
      <c r="G18" s="64" t="s">
        <v>922</v>
      </c>
      <c r="H18" s="75" t="str">
        <f>VLOOKUP(G18,'2.위협평가'!$A:$J,5,FALSE)</f>
        <v>취약한 권한접근</v>
      </c>
      <c r="I18" s="66">
        <f>VLOOKUP(G18,'2.위협평가'!$A:$J,10,FALSE)</f>
        <v>2</v>
      </c>
      <c r="J18" s="4">
        <f t="shared" si="1"/>
        <v>14</v>
      </c>
    </row>
    <row r="19" spans="1:10" ht="18" customHeight="1">
      <c r="A19" s="199"/>
      <c r="B19" s="193"/>
      <c r="C19" s="58" t="s">
        <v>129</v>
      </c>
      <c r="D19" s="76" t="s">
        <v>405</v>
      </c>
      <c r="E19" s="74" t="s">
        <v>205</v>
      </c>
      <c r="F19" s="81">
        <f t="shared" si="0"/>
        <v>1</v>
      </c>
      <c r="G19" s="64" t="s">
        <v>925</v>
      </c>
      <c r="H19" s="75" t="str">
        <f>VLOOKUP(G19,'2.위협평가'!$A:$J,5,FALSE)</f>
        <v>비인가된 물리적 접근</v>
      </c>
      <c r="I19" s="66">
        <f>VLOOKUP(G19,'2.위협평가'!$A:$J,10,FALSE)</f>
        <v>3</v>
      </c>
      <c r="J19" s="4">
        <f t="shared" si="1"/>
        <v>15</v>
      </c>
    </row>
    <row r="20" spans="1:10" ht="18" customHeight="1">
      <c r="A20" s="199"/>
      <c r="B20" s="193" t="s">
        <v>540</v>
      </c>
      <c r="C20" s="58" t="s">
        <v>130</v>
      </c>
      <c r="D20" s="76" t="s">
        <v>406</v>
      </c>
      <c r="E20" s="74" t="s">
        <v>203</v>
      </c>
      <c r="F20" s="81">
        <f t="shared" si="0"/>
        <v>3</v>
      </c>
      <c r="G20" s="64" t="s">
        <v>926</v>
      </c>
      <c r="H20" s="75" t="str">
        <f>VLOOKUP(G20,'2.위협평가'!$A:$J,5,FALSE)</f>
        <v>취약한 권한접근</v>
      </c>
      <c r="I20" s="66">
        <f>VLOOKUP(G20,'2.위협평가'!$A:$J,10,FALSE)</f>
        <v>2</v>
      </c>
      <c r="J20" s="4">
        <f t="shared" si="1"/>
        <v>16</v>
      </c>
    </row>
    <row r="21" spans="1:10" ht="18" customHeight="1">
      <c r="A21" s="199"/>
      <c r="B21" s="193"/>
      <c r="C21" s="58" t="s">
        <v>131</v>
      </c>
      <c r="D21" s="76" t="s">
        <v>407</v>
      </c>
      <c r="E21" s="74" t="s">
        <v>203</v>
      </c>
      <c r="F21" s="81">
        <f t="shared" si="0"/>
        <v>3</v>
      </c>
      <c r="G21" s="64" t="s">
        <v>926</v>
      </c>
      <c r="H21" s="75" t="str">
        <f>VLOOKUP(G21,'2.위협평가'!$A:$J,5,FALSE)</f>
        <v>취약한 권한접근</v>
      </c>
      <c r="I21" s="66">
        <f>VLOOKUP(G21,'2.위협평가'!$A:$J,10,FALSE)</f>
        <v>2</v>
      </c>
      <c r="J21" s="4">
        <f t="shared" si="1"/>
        <v>17</v>
      </c>
    </row>
    <row r="22" spans="1:10" ht="18" customHeight="1">
      <c r="A22" s="199"/>
      <c r="B22" s="193"/>
      <c r="C22" s="58" t="s">
        <v>132</v>
      </c>
      <c r="D22" s="76" t="s">
        <v>408</v>
      </c>
      <c r="E22" s="74" t="s">
        <v>203</v>
      </c>
      <c r="F22" s="81">
        <f t="shared" si="0"/>
        <v>3</v>
      </c>
      <c r="G22" s="64" t="s">
        <v>926</v>
      </c>
      <c r="H22" s="75" t="str">
        <f>VLOOKUP(G22,'2.위협평가'!$A:$J,5,FALSE)</f>
        <v>취약한 권한접근</v>
      </c>
      <c r="I22" s="66">
        <f>VLOOKUP(G22,'2.위협평가'!$A:$J,10,FALSE)</f>
        <v>2</v>
      </c>
      <c r="J22" s="4">
        <f t="shared" si="1"/>
        <v>18</v>
      </c>
    </row>
    <row r="23" spans="1:10" ht="18" customHeight="1">
      <c r="A23" s="199"/>
      <c r="B23" s="193"/>
      <c r="C23" s="58" t="s">
        <v>133</v>
      </c>
      <c r="D23" s="76" t="s">
        <v>409</v>
      </c>
      <c r="E23" s="74" t="s">
        <v>203</v>
      </c>
      <c r="F23" s="81">
        <f t="shared" si="0"/>
        <v>3</v>
      </c>
      <c r="G23" s="64" t="s">
        <v>926</v>
      </c>
      <c r="H23" s="75" t="str">
        <f>VLOOKUP(G23,'2.위협평가'!$A:$J,5,FALSE)</f>
        <v>취약한 권한접근</v>
      </c>
      <c r="I23" s="66">
        <f>VLOOKUP(G23,'2.위협평가'!$A:$J,10,FALSE)</f>
        <v>2</v>
      </c>
      <c r="J23" s="4">
        <f t="shared" si="1"/>
        <v>19</v>
      </c>
    </row>
    <row r="24" spans="1:10" ht="18" customHeight="1">
      <c r="A24" s="199"/>
      <c r="B24" s="193"/>
      <c r="C24" s="58" t="s">
        <v>134</v>
      </c>
      <c r="D24" s="76" t="s">
        <v>410</v>
      </c>
      <c r="E24" s="74" t="s">
        <v>203</v>
      </c>
      <c r="F24" s="81">
        <f t="shared" si="0"/>
        <v>3</v>
      </c>
      <c r="G24" s="64" t="s">
        <v>926</v>
      </c>
      <c r="H24" s="75" t="str">
        <f>VLOOKUP(G24,'2.위협평가'!$A:$J,5,FALSE)</f>
        <v>취약한 권한접근</v>
      </c>
      <c r="I24" s="66">
        <f>VLOOKUP(G24,'2.위협평가'!$A:$J,10,FALSE)</f>
        <v>2</v>
      </c>
      <c r="J24" s="4">
        <f t="shared" si="1"/>
        <v>20</v>
      </c>
    </row>
    <row r="25" spans="1:10" ht="18" customHeight="1">
      <c r="A25" s="199"/>
      <c r="B25" s="193"/>
      <c r="C25" s="58" t="s">
        <v>135</v>
      </c>
      <c r="D25" s="76" t="s">
        <v>1317</v>
      </c>
      <c r="E25" s="74" t="s">
        <v>203</v>
      </c>
      <c r="F25" s="81">
        <f t="shared" si="0"/>
        <v>3</v>
      </c>
      <c r="G25" s="64" t="s">
        <v>926</v>
      </c>
      <c r="H25" s="75" t="str">
        <f>VLOOKUP(G25,'2.위협평가'!$A:$J,5,FALSE)</f>
        <v>취약한 권한접근</v>
      </c>
      <c r="I25" s="66">
        <f>VLOOKUP(G25,'2.위협평가'!$A:$J,10,FALSE)</f>
        <v>2</v>
      </c>
      <c r="J25" s="4">
        <f t="shared" si="1"/>
        <v>21</v>
      </c>
    </row>
    <row r="26" spans="1:10" ht="18" customHeight="1">
      <c r="A26" s="199"/>
      <c r="B26" s="193"/>
      <c r="C26" s="58" t="s">
        <v>136</v>
      </c>
      <c r="D26" s="76" t="s">
        <v>411</v>
      </c>
      <c r="E26" s="74" t="s">
        <v>203</v>
      </c>
      <c r="F26" s="81">
        <f t="shared" si="0"/>
        <v>3</v>
      </c>
      <c r="G26" s="64" t="s">
        <v>926</v>
      </c>
      <c r="H26" s="75" t="str">
        <f>VLOOKUP(G26,'2.위협평가'!$A:$J,5,FALSE)</f>
        <v>취약한 권한접근</v>
      </c>
      <c r="I26" s="66">
        <f>VLOOKUP(G26,'2.위협평가'!$A:$J,10,FALSE)</f>
        <v>2</v>
      </c>
      <c r="J26" s="4">
        <f t="shared" si="1"/>
        <v>22</v>
      </c>
    </row>
    <row r="27" spans="1:10" ht="18" customHeight="1">
      <c r="A27" s="199"/>
      <c r="B27" s="193"/>
      <c r="C27" s="58" t="s">
        <v>137</v>
      </c>
      <c r="D27" s="76" t="s">
        <v>412</v>
      </c>
      <c r="E27" s="74" t="s">
        <v>203</v>
      </c>
      <c r="F27" s="81">
        <f t="shared" si="0"/>
        <v>3</v>
      </c>
      <c r="G27" s="64" t="s">
        <v>926</v>
      </c>
      <c r="H27" s="75" t="str">
        <f>VLOOKUP(G27,'2.위협평가'!$A:$J,5,FALSE)</f>
        <v>취약한 권한접근</v>
      </c>
      <c r="I27" s="66">
        <f>VLOOKUP(G27,'2.위협평가'!$A:$J,10,FALSE)</f>
        <v>2</v>
      </c>
      <c r="J27" s="4">
        <f t="shared" si="1"/>
        <v>23</v>
      </c>
    </row>
    <row r="28" spans="1:10" ht="18" customHeight="1">
      <c r="A28" s="199"/>
      <c r="B28" s="193"/>
      <c r="C28" s="58" t="s">
        <v>138</v>
      </c>
      <c r="D28" s="76" t="s">
        <v>413</v>
      </c>
      <c r="E28" s="74" t="s">
        <v>203</v>
      </c>
      <c r="F28" s="81">
        <f t="shared" si="0"/>
        <v>3</v>
      </c>
      <c r="G28" s="64" t="s">
        <v>923</v>
      </c>
      <c r="H28" s="75" t="str">
        <f>VLOOKUP(G28,'2.위협평가'!$A:$J,5,FALSE)</f>
        <v>취약한 권한접근</v>
      </c>
      <c r="I28" s="66">
        <f>VLOOKUP(G28,'2.위협평가'!$A:$J,10,FALSE)</f>
        <v>2</v>
      </c>
      <c r="J28" s="4">
        <f t="shared" si="1"/>
        <v>24</v>
      </c>
    </row>
    <row r="29" spans="1:10" ht="18" customHeight="1">
      <c r="A29" s="199"/>
      <c r="B29" s="193"/>
      <c r="C29" s="58" t="s">
        <v>139</v>
      </c>
      <c r="D29" s="76" t="s">
        <v>414</v>
      </c>
      <c r="E29" s="74" t="s">
        <v>203</v>
      </c>
      <c r="F29" s="81">
        <f t="shared" si="0"/>
        <v>3</v>
      </c>
      <c r="G29" s="64" t="s">
        <v>924</v>
      </c>
      <c r="H29" s="75" t="str">
        <f>VLOOKUP(G29,'2.위협평가'!$A:$J,5,FALSE)</f>
        <v>비인가된 시스템 및 네트워크 접근</v>
      </c>
      <c r="I29" s="66">
        <f>VLOOKUP(G29,'2.위협평가'!$A:$J,10,FALSE)</f>
        <v>2</v>
      </c>
      <c r="J29" s="4">
        <f t="shared" si="1"/>
        <v>25</v>
      </c>
    </row>
    <row r="30" spans="1:10" ht="18" customHeight="1">
      <c r="A30" s="199"/>
      <c r="B30" s="193"/>
      <c r="C30" s="58" t="s">
        <v>140</v>
      </c>
      <c r="D30" s="76" t="s">
        <v>415</v>
      </c>
      <c r="E30" s="74" t="s">
        <v>203</v>
      </c>
      <c r="F30" s="81">
        <f t="shared" si="0"/>
        <v>3</v>
      </c>
      <c r="G30" s="64" t="s">
        <v>1161</v>
      </c>
      <c r="H30" s="75" t="str">
        <f>VLOOKUP(G30,'2.위협평가'!$A:$J,5,FALSE)</f>
        <v>취약한 권한접근</v>
      </c>
      <c r="I30" s="66">
        <f>VLOOKUP(G30,'2.위협평가'!$A:$J,10,FALSE)</f>
        <v>2</v>
      </c>
      <c r="J30" s="4">
        <f t="shared" si="1"/>
        <v>26</v>
      </c>
    </row>
    <row r="31" spans="1:10" ht="18" customHeight="1">
      <c r="A31" s="199"/>
      <c r="B31" s="193"/>
      <c r="C31" s="58" t="s">
        <v>141</v>
      </c>
      <c r="D31" s="76" t="s">
        <v>416</v>
      </c>
      <c r="E31" s="74" t="s">
        <v>203</v>
      </c>
      <c r="F31" s="81">
        <f t="shared" si="0"/>
        <v>3</v>
      </c>
      <c r="G31" s="123" t="s">
        <v>844</v>
      </c>
      <c r="H31" s="75" t="str">
        <f>VLOOKUP(G31,'2.위협평가'!$A:$J,5,FALSE)</f>
        <v>취약한 시스템 설정 악용</v>
      </c>
      <c r="I31" s="66">
        <f>VLOOKUP(G31,'2.위협평가'!$A:$J,10,FALSE)</f>
        <v>2</v>
      </c>
      <c r="J31" s="4">
        <f t="shared" si="1"/>
        <v>27</v>
      </c>
    </row>
    <row r="32" spans="1:10" ht="18" customHeight="1">
      <c r="A32" s="199"/>
      <c r="B32" s="193"/>
      <c r="C32" s="58" t="s">
        <v>142</v>
      </c>
      <c r="D32" s="76" t="s">
        <v>417</v>
      </c>
      <c r="E32" s="74" t="s">
        <v>203</v>
      </c>
      <c r="F32" s="81">
        <f t="shared" si="0"/>
        <v>3</v>
      </c>
      <c r="G32" s="64" t="s">
        <v>924</v>
      </c>
      <c r="H32" s="75" t="str">
        <f>VLOOKUP(G32,'2.위협평가'!$A:$J,5,FALSE)</f>
        <v>비인가된 시스템 및 네트워크 접근</v>
      </c>
      <c r="I32" s="66">
        <f>VLOOKUP(G32,'2.위협평가'!$A:$J,10,FALSE)</f>
        <v>2</v>
      </c>
      <c r="J32" s="4">
        <f t="shared" si="1"/>
        <v>28</v>
      </c>
    </row>
    <row r="33" spans="1:10" ht="18" customHeight="1">
      <c r="A33" s="199"/>
      <c r="B33" s="193"/>
      <c r="C33" s="58" t="s">
        <v>143</v>
      </c>
      <c r="D33" s="76" t="s">
        <v>418</v>
      </c>
      <c r="E33" s="74" t="s">
        <v>203</v>
      </c>
      <c r="F33" s="81">
        <f t="shared" si="0"/>
        <v>3</v>
      </c>
      <c r="G33" s="64" t="s">
        <v>1164</v>
      </c>
      <c r="H33" s="75" t="str">
        <f>VLOOKUP(G33,'2.위협평가'!$A:$J,5,FALSE)</f>
        <v>비인가된 시스템 및 네트워크 접근</v>
      </c>
      <c r="I33" s="66">
        <f>VLOOKUP(G33,'2.위협평가'!$A:$J,10,FALSE)</f>
        <v>2</v>
      </c>
      <c r="J33" s="4">
        <f t="shared" si="1"/>
        <v>29</v>
      </c>
    </row>
    <row r="34" spans="1:10" ht="18" customHeight="1">
      <c r="A34" s="199"/>
      <c r="B34" s="193"/>
      <c r="C34" s="58" t="s">
        <v>144</v>
      </c>
      <c r="D34" s="76" t="s">
        <v>419</v>
      </c>
      <c r="E34" s="74" t="s">
        <v>205</v>
      </c>
      <c r="F34" s="81">
        <f t="shared" si="0"/>
        <v>1</v>
      </c>
      <c r="G34" s="64" t="s">
        <v>924</v>
      </c>
      <c r="H34" s="75" t="str">
        <f>VLOOKUP(G34,'2.위협평가'!$A:$J,5,FALSE)</f>
        <v>비인가된 시스템 및 네트워크 접근</v>
      </c>
      <c r="I34" s="66">
        <f>VLOOKUP(G34,'2.위협평가'!$A:$J,10,FALSE)</f>
        <v>2</v>
      </c>
      <c r="J34" s="4">
        <f t="shared" si="1"/>
        <v>30</v>
      </c>
    </row>
    <row r="35" spans="1:10" ht="18" customHeight="1">
      <c r="A35" s="199"/>
      <c r="B35" s="193"/>
      <c r="C35" s="58" t="s">
        <v>145</v>
      </c>
      <c r="D35" s="76" t="s">
        <v>420</v>
      </c>
      <c r="E35" s="74" t="s">
        <v>204</v>
      </c>
      <c r="F35" s="81">
        <f t="shared" si="0"/>
        <v>2</v>
      </c>
      <c r="G35" s="64" t="s">
        <v>924</v>
      </c>
      <c r="H35" s="75" t="str">
        <f>VLOOKUP(G35,'2.위협평가'!$A:$J,5,FALSE)</f>
        <v>비인가된 시스템 및 네트워크 접근</v>
      </c>
      <c r="I35" s="66">
        <f>VLOOKUP(G35,'2.위협평가'!$A:$J,10,FALSE)</f>
        <v>2</v>
      </c>
      <c r="J35" s="4">
        <f t="shared" si="1"/>
        <v>31</v>
      </c>
    </row>
    <row r="36" spans="1:10" ht="18" customHeight="1">
      <c r="A36" s="199"/>
      <c r="B36" s="193"/>
      <c r="C36" s="58" t="s">
        <v>146</v>
      </c>
      <c r="D36" s="76" t="s">
        <v>421</v>
      </c>
      <c r="E36" s="74" t="s">
        <v>204</v>
      </c>
      <c r="F36" s="81">
        <f t="shared" si="0"/>
        <v>2</v>
      </c>
      <c r="G36" s="64" t="s">
        <v>926</v>
      </c>
      <c r="H36" s="75" t="str">
        <f>VLOOKUP(G36,'2.위협평가'!$A:$J,5,FALSE)</f>
        <v>취약한 권한접근</v>
      </c>
      <c r="I36" s="66">
        <f>VLOOKUP(G36,'2.위협평가'!$A:$J,10,FALSE)</f>
        <v>2</v>
      </c>
      <c r="J36" s="4">
        <f t="shared" si="1"/>
        <v>32</v>
      </c>
    </row>
    <row r="37" spans="1:10" ht="18" customHeight="1">
      <c r="A37" s="199"/>
      <c r="B37" s="193"/>
      <c r="C37" s="58" t="s">
        <v>147</v>
      </c>
      <c r="D37" s="76" t="s">
        <v>422</v>
      </c>
      <c r="E37" s="74" t="s">
        <v>204</v>
      </c>
      <c r="F37" s="81">
        <f t="shared" si="0"/>
        <v>2</v>
      </c>
      <c r="G37" s="64" t="s">
        <v>926</v>
      </c>
      <c r="H37" s="75" t="str">
        <f>VLOOKUP(G37,'2.위협평가'!$A:$J,5,FALSE)</f>
        <v>취약한 권한접근</v>
      </c>
      <c r="I37" s="66">
        <f>VLOOKUP(G37,'2.위협평가'!$A:$J,10,FALSE)</f>
        <v>2</v>
      </c>
      <c r="J37" s="4">
        <f t="shared" si="1"/>
        <v>33</v>
      </c>
    </row>
    <row r="38" spans="1:10" ht="18" customHeight="1">
      <c r="A38" s="199"/>
      <c r="B38" s="193"/>
      <c r="C38" s="58" t="s">
        <v>148</v>
      </c>
      <c r="D38" s="76" t="s">
        <v>423</v>
      </c>
      <c r="E38" s="74" t="s">
        <v>204</v>
      </c>
      <c r="F38" s="81">
        <f t="shared" si="0"/>
        <v>2</v>
      </c>
      <c r="G38" s="64" t="s">
        <v>927</v>
      </c>
      <c r="H38" s="75" t="str">
        <f>VLOOKUP(G38,'2.위협평가'!$A:$J,5,FALSE)</f>
        <v>정보 및 정보처리 프로세스의 변조</v>
      </c>
      <c r="I38" s="66">
        <f>VLOOKUP(G38,'2.위협평가'!$A:$J,10,FALSE)</f>
        <v>2</v>
      </c>
      <c r="J38" s="4">
        <f t="shared" si="1"/>
        <v>34</v>
      </c>
    </row>
    <row r="39" spans="1:10" ht="18" customHeight="1">
      <c r="A39" s="199"/>
      <c r="B39" s="193"/>
      <c r="C39" s="58" t="s">
        <v>149</v>
      </c>
      <c r="D39" s="76" t="s">
        <v>424</v>
      </c>
      <c r="E39" s="74" t="s">
        <v>205</v>
      </c>
      <c r="F39" s="81">
        <f t="shared" si="0"/>
        <v>1</v>
      </c>
      <c r="G39" s="64" t="s">
        <v>927</v>
      </c>
      <c r="H39" s="75" t="str">
        <f>VLOOKUP(G39,'2.위협평가'!$A:$J,5,FALSE)</f>
        <v>정보 및 정보처리 프로세스의 변조</v>
      </c>
      <c r="I39" s="66">
        <f>VLOOKUP(G39,'2.위협평가'!$A:$J,10,FALSE)</f>
        <v>2</v>
      </c>
      <c r="J39" s="4">
        <f t="shared" si="1"/>
        <v>35</v>
      </c>
    </row>
    <row r="40" spans="1:10" ht="18" customHeight="1">
      <c r="A40" s="199"/>
      <c r="B40" s="193" t="s">
        <v>541</v>
      </c>
      <c r="C40" s="58" t="s">
        <v>150</v>
      </c>
      <c r="D40" s="76" t="s">
        <v>425</v>
      </c>
      <c r="E40" s="74" t="s">
        <v>203</v>
      </c>
      <c r="F40" s="81">
        <f t="shared" si="0"/>
        <v>3</v>
      </c>
      <c r="G40" s="64" t="s">
        <v>928</v>
      </c>
      <c r="H40" s="75" t="str">
        <f>VLOOKUP(G40,'2.위협평가'!$A:$J,5,FALSE)</f>
        <v>웹 서비스 공격</v>
      </c>
      <c r="I40" s="66">
        <f>VLOOKUP(G40,'2.위협평가'!$A:$J,10,FALSE)</f>
        <v>2</v>
      </c>
      <c r="J40" s="4">
        <f t="shared" si="1"/>
        <v>36</v>
      </c>
    </row>
    <row r="41" spans="1:10" ht="18" customHeight="1">
      <c r="A41" s="199"/>
      <c r="B41" s="193"/>
      <c r="C41" s="58" t="s">
        <v>151</v>
      </c>
      <c r="D41" s="76" t="s">
        <v>426</v>
      </c>
      <c r="E41" s="74" t="s">
        <v>203</v>
      </c>
      <c r="F41" s="81">
        <f t="shared" si="0"/>
        <v>3</v>
      </c>
      <c r="G41" s="64" t="s">
        <v>929</v>
      </c>
      <c r="H41" s="75" t="str">
        <f>VLOOKUP(G41,'2.위협평가'!$A:$J,5,FALSE)</f>
        <v>웹 서비스 공격</v>
      </c>
      <c r="I41" s="66">
        <f>VLOOKUP(G41,'2.위협평가'!$A:$J,10,FALSE)</f>
        <v>2</v>
      </c>
      <c r="J41" s="4">
        <f t="shared" si="1"/>
        <v>37</v>
      </c>
    </row>
    <row r="42" spans="1:10" ht="18" customHeight="1">
      <c r="A42" s="199"/>
      <c r="B42" s="193"/>
      <c r="C42" s="58" t="s">
        <v>152</v>
      </c>
      <c r="D42" s="76" t="s">
        <v>427</v>
      </c>
      <c r="E42" s="74" t="s">
        <v>203</v>
      </c>
      <c r="F42" s="81">
        <f t="shared" si="0"/>
        <v>3</v>
      </c>
      <c r="G42" s="64" t="s">
        <v>924</v>
      </c>
      <c r="H42" s="75" t="str">
        <f>VLOOKUP(G42,'2.위협평가'!$A:$J,5,FALSE)</f>
        <v>비인가된 시스템 및 네트워크 접근</v>
      </c>
      <c r="I42" s="66">
        <f>VLOOKUP(G42,'2.위협평가'!$A:$J,10,FALSE)</f>
        <v>2</v>
      </c>
      <c r="J42" s="4">
        <f t="shared" si="1"/>
        <v>38</v>
      </c>
    </row>
    <row r="43" spans="1:10" ht="18" customHeight="1">
      <c r="A43" s="199"/>
      <c r="B43" s="193"/>
      <c r="C43" s="58" t="s">
        <v>153</v>
      </c>
      <c r="D43" s="76" t="s">
        <v>428</v>
      </c>
      <c r="E43" s="74" t="s">
        <v>203</v>
      </c>
      <c r="F43" s="81">
        <f t="shared" si="0"/>
        <v>3</v>
      </c>
      <c r="G43" s="64" t="s">
        <v>927</v>
      </c>
      <c r="H43" s="75" t="str">
        <f>VLOOKUP(G43,'2.위협평가'!$A:$J,5,FALSE)</f>
        <v>정보 및 정보처리 프로세스의 변조</v>
      </c>
      <c r="I43" s="66">
        <f>VLOOKUP(G43,'2.위협평가'!$A:$J,10,FALSE)</f>
        <v>2</v>
      </c>
      <c r="J43" s="4">
        <f t="shared" si="1"/>
        <v>39</v>
      </c>
    </row>
    <row r="44" spans="1:10" ht="18" customHeight="1">
      <c r="A44" s="199"/>
      <c r="B44" s="193"/>
      <c r="C44" s="58" t="s">
        <v>154</v>
      </c>
      <c r="D44" s="76" t="s">
        <v>1318</v>
      </c>
      <c r="E44" s="74" t="s">
        <v>203</v>
      </c>
      <c r="F44" s="81">
        <f t="shared" si="0"/>
        <v>3</v>
      </c>
      <c r="G44" s="64" t="s">
        <v>930</v>
      </c>
      <c r="H44" s="75" t="str">
        <f>VLOOKUP(G44,'2.위협평가'!$A:$J,5,FALSE)</f>
        <v>서비스 거부</v>
      </c>
      <c r="I44" s="66">
        <f>VLOOKUP(G44,'2.위협평가'!$A:$J,10,FALSE)</f>
        <v>3</v>
      </c>
      <c r="J44" s="4">
        <f t="shared" si="1"/>
        <v>40</v>
      </c>
    </row>
    <row r="45" spans="1:10" ht="18" customHeight="1">
      <c r="A45" s="199"/>
      <c r="B45" s="193"/>
      <c r="C45" s="58" t="s">
        <v>155</v>
      </c>
      <c r="D45" s="76" t="s">
        <v>429</v>
      </c>
      <c r="E45" s="74" t="s">
        <v>203</v>
      </c>
      <c r="F45" s="81">
        <f t="shared" si="0"/>
        <v>3</v>
      </c>
      <c r="G45" s="64" t="s">
        <v>924</v>
      </c>
      <c r="H45" s="75" t="str">
        <f>VLOOKUP(G45,'2.위협평가'!$A:$J,5,FALSE)</f>
        <v>비인가된 시스템 및 네트워크 접근</v>
      </c>
      <c r="I45" s="66">
        <f>VLOOKUP(G45,'2.위협평가'!$A:$J,10,FALSE)</f>
        <v>2</v>
      </c>
      <c r="J45" s="4">
        <f t="shared" si="1"/>
        <v>41</v>
      </c>
    </row>
    <row r="46" spans="1:10" ht="18" customHeight="1">
      <c r="A46" s="199"/>
      <c r="B46" s="193"/>
      <c r="C46" s="58" t="s">
        <v>156</v>
      </c>
      <c r="D46" s="76" t="s">
        <v>430</v>
      </c>
      <c r="E46" s="74" t="s">
        <v>203</v>
      </c>
      <c r="F46" s="81">
        <f t="shared" si="0"/>
        <v>3</v>
      </c>
      <c r="G46" s="64" t="s">
        <v>924</v>
      </c>
      <c r="H46" s="75" t="str">
        <f>VLOOKUP(G46,'2.위협평가'!$A:$J,5,FALSE)</f>
        <v>비인가된 시스템 및 네트워크 접근</v>
      </c>
      <c r="I46" s="66">
        <f>VLOOKUP(G46,'2.위협평가'!$A:$J,10,FALSE)</f>
        <v>2</v>
      </c>
      <c r="J46" s="4">
        <f t="shared" si="1"/>
        <v>42</v>
      </c>
    </row>
    <row r="47" spans="1:10" ht="18" customHeight="1">
      <c r="A47" s="199"/>
      <c r="B47" s="193"/>
      <c r="C47" s="58" t="s">
        <v>157</v>
      </c>
      <c r="D47" s="76" t="s">
        <v>431</v>
      </c>
      <c r="E47" s="74" t="s">
        <v>203</v>
      </c>
      <c r="F47" s="81">
        <f t="shared" si="0"/>
        <v>3</v>
      </c>
      <c r="G47" s="64" t="s">
        <v>931</v>
      </c>
      <c r="H47" s="75" t="str">
        <f>VLOOKUP(G47,'2.위협평가'!$A:$J,5,FALSE)</f>
        <v>웹 서비스 공격</v>
      </c>
      <c r="I47" s="66">
        <f>VLOOKUP(G47,'2.위협평가'!$A:$J,10,FALSE)</f>
        <v>2</v>
      </c>
      <c r="J47" s="4">
        <f t="shared" si="1"/>
        <v>43</v>
      </c>
    </row>
    <row r="48" spans="1:10" ht="18" customHeight="1">
      <c r="A48" s="199"/>
      <c r="B48" s="193"/>
      <c r="C48" s="58" t="s">
        <v>158</v>
      </c>
      <c r="D48" s="76" t="s">
        <v>1255</v>
      </c>
      <c r="E48" s="74" t="s">
        <v>203</v>
      </c>
      <c r="F48" s="81">
        <f t="shared" si="0"/>
        <v>3</v>
      </c>
      <c r="G48" s="64" t="s">
        <v>931</v>
      </c>
      <c r="H48" s="75" t="str">
        <f>VLOOKUP(G48,'2.위협평가'!$A:$J,5,FALSE)</f>
        <v>웹 서비스 공격</v>
      </c>
      <c r="I48" s="66">
        <f>VLOOKUP(G48,'2.위협평가'!$A:$J,10,FALSE)</f>
        <v>2</v>
      </c>
      <c r="J48" s="4">
        <f t="shared" si="1"/>
        <v>44</v>
      </c>
    </row>
    <row r="49" spans="1:10" ht="18" customHeight="1">
      <c r="A49" s="199"/>
      <c r="B49" s="193"/>
      <c r="C49" s="58" t="s">
        <v>159</v>
      </c>
      <c r="D49" s="76" t="s">
        <v>432</v>
      </c>
      <c r="E49" s="74" t="s">
        <v>203</v>
      </c>
      <c r="F49" s="81">
        <f t="shared" si="0"/>
        <v>3</v>
      </c>
      <c r="G49" s="64" t="s">
        <v>924</v>
      </c>
      <c r="H49" s="75" t="str">
        <f>VLOOKUP(G49,'2.위협평가'!$A:$J,5,FALSE)</f>
        <v>비인가된 시스템 및 네트워크 접근</v>
      </c>
      <c r="I49" s="66">
        <f>VLOOKUP(G49,'2.위협평가'!$A:$J,10,FALSE)</f>
        <v>2</v>
      </c>
      <c r="J49" s="4">
        <f t="shared" si="1"/>
        <v>45</v>
      </c>
    </row>
    <row r="50" spans="1:10" ht="18" customHeight="1">
      <c r="A50" s="199"/>
      <c r="B50" s="193"/>
      <c r="C50" s="58" t="s">
        <v>160</v>
      </c>
      <c r="D50" s="76" t="s">
        <v>433</v>
      </c>
      <c r="E50" s="74" t="s">
        <v>203</v>
      </c>
      <c r="F50" s="81">
        <f t="shared" si="0"/>
        <v>3</v>
      </c>
      <c r="G50" s="64" t="s">
        <v>932</v>
      </c>
      <c r="H50" s="75" t="str">
        <f>VLOOKUP(G50,'2.위협평가'!$A:$J,5,FALSE)</f>
        <v>취약한 시스템 설정 악용</v>
      </c>
      <c r="I50" s="66">
        <f>VLOOKUP(G50,'2.위협평가'!$A:$J,10,FALSE)</f>
        <v>2</v>
      </c>
      <c r="J50" s="4">
        <f t="shared" si="1"/>
        <v>46</v>
      </c>
    </row>
    <row r="51" spans="1:10" ht="18" customHeight="1">
      <c r="A51" s="199"/>
      <c r="B51" s="193"/>
      <c r="C51" s="58" t="s">
        <v>161</v>
      </c>
      <c r="D51" s="76" t="s">
        <v>434</v>
      </c>
      <c r="E51" s="74" t="s">
        <v>203</v>
      </c>
      <c r="F51" s="81">
        <f t="shared" si="0"/>
        <v>3</v>
      </c>
      <c r="G51" s="64" t="s">
        <v>928</v>
      </c>
      <c r="H51" s="75" t="str">
        <f>VLOOKUP(G51,'2.위협평가'!$A:$J,5,FALSE)</f>
        <v>웹 서비스 공격</v>
      </c>
      <c r="I51" s="66">
        <f>VLOOKUP(G51,'2.위협평가'!$A:$J,10,FALSE)</f>
        <v>2</v>
      </c>
      <c r="J51" s="4">
        <f t="shared" si="1"/>
        <v>47</v>
      </c>
    </row>
    <row r="52" spans="1:10" ht="18" customHeight="1">
      <c r="A52" s="199"/>
      <c r="B52" s="193"/>
      <c r="C52" s="58" t="s">
        <v>162</v>
      </c>
      <c r="D52" s="76" t="s">
        <v>435</v>
      </c>
      <c r="E52" s="74" t="s">
        <v>203</v>
      </c>
      <c r="F52" s="81">
        <f t="shared" si="0"/>
        <v>3</v>
      </c>
      <c r="G52" s="64" t="s">
        <v>1165</v>
      </c>
      <c r="H52" s="75" t="str">
        <f>VLOOKUP(G52,'2.위협평가'!$A:$J,5,FALSE)</f>
        <v>비인가된 시스템 및 네트워크 접근</v>
      </c>
      <c r="I52" s="66">
        <f>VLOOKUP(G52,'2.위협평가'!$A:$J,10,FALSE)</f>
        <v>2</v>
      </c>
      <c r="J52" s="4">
        <f t="shared" si="1"/>
        <v>48</v>
      </c>
    </row>
    <row r="53" spans="1:10" ht="18" customHeight="1">
      <c r="A53" s="199"/>
      <c r="B53" s="193"/>
      <c r="C53" s="58" t="s">
        <v>163</v>
      </c>
      <c r="D53" s="76" t="s">
        <v>436</v>
      </c>
      <c r="E53" s="74" t="s">
        <v>203</v>
      </c>
      <c r="F53" s="81">
        <f t="shared" si="0"/>
        <v>3</v>
      </c>
      <c r="G53" s="64" t="s">
        <v>932</v>
      </c>
      <c r="H53" s="75" t="str">
        <f>VLOOKUP(G53,'2.위협평가'!$A:$J,5,FALSE)</f>
        <v>취약한 시스템 설정 악용</v>
      </c>
      <c r="I53" s="66">
        <f>VLOOKUP(G53,'2.위협평가'!$A:$J,10,FALSE)</f>
        <v>2</v>
      </c>
      <c r="J53" s="4">
        <f t="shared" si="1"/>
        <v>49</v>
      </c>
    </row>
    <row r="54" spans="1:10" ht="18" customHeight="1">
      <c r="A54" s="199"/>
      <c r="B54" s="193"/>
      <c r="C54" s="58" t="s">
        <v>164</v>
      </c>
      <c r="D54" s="76" t="s">
        <v>437</v>
      </c>
      <c r="E54" s="74" t="s">
        <v>203</v>
      </c>
      <c r="F54" s="81">
        <f t="shared" si="0"/>
        <v>3</v>
      </c>
      <c r="G54" s="64" t="s">
        <v>928</v>
      </c>
      <c r="H54" s="75" t="str">
        <f>VLOOKUP(G54,'2.위협평가'!$A:$J,5,FALSE)</f>
        <v>웹 서비스 공격</v>
      </c>
      <c r="I54" s="66">
        <f>VLOOKUP(G54,'2.위협평가'!$A:$J,10,FALSE)</f>
        <v>2</v>
      </c>
      <c r="J54" s="4">
        <f t="shared" si="1"/>
        <v>50</v>
      </c>
    </row>
    <row r="55" spans="1:10" ht="18" customHeight="1">
      <c r="A55" s="199"/>
      <c r="B55" s="193"/>
      <c r="C55" s="58" t="s">
        <v>165</v>
      </c>
      <c r="D55" s="76" t="s">
        <v>62</v>
      </c>
      <c r="E55" s="74" t="s">
        <v>203</v>
      </c>
      <c r="F55" s="81">
        <f t="shared" si="0"/>
        <v>3</v>
      </c>
      <c r="G55" s="64" t="s">
        <v>932</v>
      </c>
      <c r="H55" s="75" t="str">
        <f>VLOOKUP(G55,'2.위협평가'!$A:$J,5,FALSE)</f>
        <v>취약한 시스템 설정 악용</v>
      </c>
      <c r="I55" s="66">
        <f>VLOOKUP(G55,'2.위협평가'!$A:$J,10,FALSE)</f>
        <v>2</v>
      </c>
      <c r="J55" s="4">
        <f t="shared" si="1"/>
        <v>51</v>
      </c>
    </row>
    <row r="56" spans="1:10" ht="18" customHeight="1">
      <c r="A56" s="199"/>
      <c r="B56" s="193"/>
      <c r="C56" s="58" t="s">
        <v>166</v>
      </c>
      <c r="D56" s="76" t="s">
        <v>438</v>
      </c>
      <c r="E56" s="74" t="s">
        <v>203</v>
      </c>
      <c r="F56" s="81">
        <f t="shared" si="0"/>
        <v>3</v>
      </c>
      <c r="G56" s="123" t="s">
        <v>844</v>
      </c>
      <c r="H56" s="75" t="str">
        <f>VLOOKUP(G56,'2.위협평가'!$A:$J,5,FALSE)</f>
        <v>취약한 시스템 설정 악용</v>
      </c>
      <c r="I56" s="66">
        <f>VLOOKUP(G56,'2.위협평가'!$A:$J,10,FALSE)</f>
        <v>2</v>
      </c>
      <c r="J56" s="4">
        <f t="shared" si="1"/>
        <v>52</v>
      </c>
    </row>
    <row r="57" spans="1:10" ht="18" customHeight="1">
      <c r="A57" s="199"/>
      <c r="B57" s="193"/>
      <c r="C57" s="58" t="s">
        <v>167</v>
      </c>
      <c r="D57" s="76" t="s">
        <v>439</v>
      </c>
      <c r="E57" s="74" t="s">
        <v>203</v>
      </c>
      <c r="F57" s="81">
        <f t="shared" si="0"/>
        <v>3</v>
      </c>
      <c r="G57" s="123" t="s">
        <v>844</v>
      </c>
      <c r="H57" s="75" t="str">
        <f>VLOOKUP(G57,'2.위협평가'!$A:$J,5,FALSE)</f>
        <v>취약한 시스템 설정 악용</v>
      </c>
      <c r="I57" s="66">
        <f>VLOOKUP(G57,'2.위협평가'!$A:$J,10,FALSE)</f>
        <v>2</v>
      </c>
      <c r="J57" s="4">
        <f t="shared" si="1"/>
        <v>53</v>
      </c>
    </row>
    <row r="58" spans="1:10" ht="18" customHeight="1">
      <c r="A58" s="199"/>
      <c r="B58" s="193"/>
      <c r="C58" s="58" t="s">
        <v>168</v>
      </c>
      <c r="D58" s="76" t="s">
        <v>440</v>
      </c>
      <c r="E58" s="74" t="s">
        <v>203</v>
      </c>
      <c r="F58" s="81">
        <f t="shared" si="0"/>
        <v>3</v>
      </c>
      <c r="G58" s="123" t="s">
        <v>844</v>
      </c>
      <c r="H58" s="75" t="str">
        <f>VLOOKUP(G58,'2.위협평가'!$A:$J,5,FALSE)</f>
        <v>취약한 시스템 설정 악용</v>
      </c>
      <c r="I58" s="66">
        <f>VLOOKUP(G58,'2.위협평가'!$A:$J,10,FALSE)</f>
        <v>2</v>
      </c>
      <c r="J58" s="4">
        <f t="shared" si="1"/>
        <v>54</v>
      </c>
    </row>
    <row r="59" spans="1:10" ht="18" customHeight="1">
      <c r="A59" s="199"/>
      <c r="B59" s="193"/>
      <c r="C59" s="58" t="s">
        <v>169</v>
      </c>
      <c r="D59" s="76" t="s">
        <v>441</v>
      </c>
      <c r="E59" s="74" t="s">
        <v>203</v>
      </c>
      <c r="F59" s="81">
        <f t="shared" si="0"/>
        <v>3</v>
      </c>
      <c r="G59" s="123" t="s">
        <v>844</v>
      </c>
      <c r="H59" s="75" t="str">
        <f>VLOOKUP(G59,'2.위협평가'!$A:$J,5,FALSE)</f>
        <v>취약한 시스템 설정 악용</v>
      </c>
      <c r="I59" s="66">
        <f>VLOOKUP(G59,'2.위협평가'!$A:$J,10,FALSE)</f>
        <v>2</v>
      </c>
      <c r="J59" s="4">
        <f t="shared" si="1"/>
        <v>55</v>
      </c>
    </row>
    <row r="60" spans="1:10" ht="18" customHeight="1">
      <c r="A60" s="199"/>
      <c r="B60" s="193"/>
      <c r="C60" s="58" t="s">
        <v>170</v>
      </c>
      <c r="D60" s="76" t="s">
        <v>206</v>
      </c>
      <c r="E60" s="74" t="s">
        <v>203</v>
      </c>
      <c r="F60" s="81">
        <f t="shared" si="0"/>
        <v>3</v>
      </c>
      <c r="G60" s="123" t="s">
        <v>844</v>
      </c>
      <c r="H60" s="75" t="str">
        <f>VLOOKUP(G60,'2.위협평가'!$A:$J,5,FALSE)</f>
        <v>취약한 시스템 설정 악용</v>
      </c>
      <c r="I60" s="66">
        <f>VLOOKUP(G60,'2.위협평가'!$A:$J,10,FALSE)</f>
        <v>2</v>
      </c>
      <c r="J60" s="4">
        <f t="shared" si="1"/>
        <v>56</v>
      </c>
    </row>
    <row r="61" spans="1:10" ht="18" customHeight="1">
      <c r="A61" s="199"/>
      <c r="B61" s="193"/>
      <c r="C61" s="58" t="s">
        <v>171</v>
      </c>
      <c r="D61" s="76" t="s">
        <v>442</v>
      </c>
      <c r="E61" s="74" t="s">
        <v>203</v>
      </c>
      <c r="F61" s="81">
        <f t="shared" si="0"/>
        <v>3</v>
      </c>
      <c r="G61" s="123" t="s">
        <v>844</v>
      </c>
      <c r="H61" s="75" t="str">
        <f>VLOOKUP(G61,'2.위협평가'!$A:$J,5,FALSE)</f>
        <v>취약한 시스템 설정 악용</v>
      </c>
      <c r="I61" s="66">
        <f>VLOOKUP(G61,'2.위협평가'!$A:$J,10,FALSE)</f>
        <v>2</v>
      </c>
      <c r="J61" s="4">
        <f t="shared" si="1"/>
        <v>57</v>
      </c>
    </row>
    <row r="62" spans="1:10" ht="18" customHeight="1">
      <c r="A62" s="199"/>
      <c r="B62" s="193"/>
      <c r="C62" s="58" t="s">
        <v>172</v>
      </c>
      <c r="D62" s="76" t="s">
        <v>207</v>
      </c>
      <c r="E62" s="74" t="s">
        <v>203</v>
      </c>
      <c r="F62" s="81">
        <f t="shared" si="0"/>
        <v>3</v>
      </c>
      <c r="G62" s="123" t="s">
        <v>844</v>
      </c>
      <c r="H62" s="75" t="str">
        <f>VLOOKUP(G62,'2.위협평가'!$A:$J,5,FALSE)</f>
        <v>취약한 시스템 설정 악용</v>
      </c>
      <c r="I62" s="66">
        <f>VLOOKUP(G62,'2.위협평가'!$A:$J,10,FALSE)</f>
        <v>2</v>
      </c>
      <c r="J62" s="4">
        <f t="shared" si="1"/>
        <v>58</v>
      </c>
    </row>
    <row r="63" spans="1:10" ht="18" customHeight="1">
      <c r="A63" s="199"/>
      <c r="B63" s="193"/>
      <c r="C63" s="58" t="s">
        <v>173</v>
      </c>
      <c r="D63" s="76" t="s">
        <v>443</v>
      </c>
      <c r="E63" s="74" t="s">
        <v>204</v>
      </c>
      <c r="F63" s="81">
        <f t="shared" si="0"/>
        <v>2</v>
      </c>
      <c r="G63" s="64" t="s">
        <v>921</v>
      </c>
      <c r="H63" s="75" t="str">
        <f>VLOOKUP(G63,'2.위협평가'!$A:$J,5,FALSE)</f>
        <v>패스워드 Cracking</v>
      </c>
      <c r="I63" s="66">
        <f>VLOOKUP(G63,'2.위협평가'!$A:$J,10,FALSE)</f>
        <v>2</v>
      </c>
      <c r="J63" s="4">
        <f t="shared" si="1"/>
        <v>59</v>
      </c>
    </row>
    <row r="64" spans="1:10" ht="18" customHeight="1">
      <c r="A64" s="199"/>
      <c r="B64" s="193"/>
      <c r="C64" s="58" t="s">
        <v>174</v>
      </c>
      <c r="D64" s="76" t="s">
        <v>1256</v>
      </c>
      <c r="E64" s="74" t="s">
        <v>205</v>
      </c>
      <c r="F64" s="81">
        <f t="shared" si="0"/>
        <v>1</v>
      </c>
      <c r="G64" s="64" t="s">
        <v>928</v>
      </c>
      <c r="H64" s="75" t="str">
        <f>VLOOKUP(G64,'2.위협평가'!$A:$J,5,FALSE)</f>
        <v>웹 서비스 공격</v>
      </c>
      <c r="I64" s="66">
        <f>VLOOKUP(G64,'2.위협평가'!$A:$J,10,FALSE)</f>
        <v>2</v>
      </c>
      <c r="J64" s="4">
        <f t="shared" si="1"/>
        <v>60</v>
      </c>
    </row>
    <row r="65" spans="1:10" ht="18" customHeight="1">
      <c r="A65" s="199"/>
      <c r="B65" s="193"/>
      <c r="C65" s="58" t="s">
        <v>175</v>
      </c>
      <c r="D65" s="76" t="s">
        <v>444</v>
      </c>
      <c r="E65" s="74" t="s">
        <v>204</v>
      </c>
      <c r="F65" s="81">
        <f t="shared" si="0"/>
        <v>2</v>
      </c>
      <c r="G65" s="64" t="s">
        <v>928</v>
      </c>
      <c r="H65" s="75" t="str">
        <f>VLOOKUP(G65,'2.위협평가'!$A:$J,5,FALSE)</f>
        <v>웹 서비스 공격</v>
      </c>
      <c r="I65" s="66">
        <f>VLOOKUP(G65,'2.위협평가'!$A:$J,10,FALSE)</f>
        <v>2</v>
      </c>
      <c r="J65" s="4">
        <f t="shared" si="1"/>
        <v>61</v>
      </c>
    </row>
    <row r="66" spans="1:10" ht="18" customHeight="1">
      <c r="A66" s="199"/>
      <c r="B66" s="193"/>
      <c r="C66" s="58" t="s">
        <v>176</v>
      </c>
      <c r="D66" s="76" t="s">
        <v>445</v>
      </c>
      <c r="E66" s="74" t="s">
        <v>204</v>
      </c>
      <c r="F66" s="81">
        <f t="shared" si="0"/>
        <v>2</v>
      </c>
      <c r="G66" s="64" t="s">
        <v>928</v>
      </c>
      <c r="H66" s="75" t="str">
        <f>VLOOKUP(G66,'2.위협평가'!$A:$J,5,FALSE)</f>
        <v>웹 서비스 공격</v>
      </c>
      <c r="I66" s="66">
        <f>VLOOKUP(G66,'2.위협평가'!$A:$J,10,FALSE)</f>
        <v>2</v>
      </c>
      <c r="J66" s="4">
        <f t="shared" si="1"/>
        <v>62</v>
      </c>
    </row>
    <row r="67" spans="1:10" ht="18" customHeight="1">
      <c r="A67" s="199"/>
      <c r="B67" s="193"/>
      <c r="C67" s="58" t="s">
        <v>177</v>
      </c>
      <c r="D67" s="76" t="s">
        <v>446</v>
      </c>
      <c r="E67" s="74" t="s">
        <v>204</v>
      </c>
      <c r="F67" s="81">
        <f t="shared" si="0"/>
        <v>2</v>
      </c>
      <c r="G67" s="64" t="s">
        <v>928</v>
      </c>
      <c r="H67" s="75" t="str">
        <f>VLOOKUP(G67,'2.위협평가'!$A:$J,5,FALSE)</f>
        <v>웹 서비스 공격</v>
      </c>
      <c r="I67" s="66">
        <f>VLOOKUP(G67,'2.위협평가'!$A:$J,10,FALSE)</f>
        <v>2</v>
      </c>
      <c r="J67" s="4">
        <f t="shared" si="1"/>
        <v>63</v>
      </c>
    </row>
    <row r="68" spans="1:10" ht="18" customHeight="1">
      <c r="A68" s="199"/>
      <c r="B68" s="193"/>
      <c r="C68" s="58" t="s">
        <v>178</v>
      </c>
      <c r="D68" s="76" t="s">
        <v>447</v>
      </c>
      <c r="E68" s="74" t="s">
        <v>204</v>
      </c>
      <c r="F68" s="81">
        <f t="shared" si="0"/>
        <v>2</v>
      </c>
      <c r="G68" s="64" t="s">
        <v>1169</v>
      </c>
      <c r="H68" s="75" t="str">
        <f>VLOOKUP(G68,'2.위협평가'!$A:$J,5,FALSE)</f>
        <v>취약한 권한접근</v>
      </c>
      <c r="I68" s="66">
        <f>VLOOKUP(G68,'2.위협평가'!$A:$J,10,FALSE)</f>
        <v>2</v>
      </c>
      <c r="J68" s="4">
        <f t="shared" si="1"/>
        <v>64</v>
      </c>
    </row>
    <row r="69" spans="1:10" ht="18" customHeight="1">
      <c r="A69" s="199"/>
      <c r="B69" s="193"/>
      <c r="C69" s="58" t="s">
        <v>179</v>
      </c>
      <c r="D69" s="76" t="s">
        <v>68</v>
      </c>
      <c r="E69" s="74" t="s">
        <v>204</v>
      </c>
      <c r="F69" s="81">
        <f t="shared" si="0"/>
        <v>2</v>
      </c>
      <c r="G69" s="64" t="s">
        <v>932</v>
      </c>
      <c r="H69" s="75" t="str">
        <f>VLOOKUP(G69,'2.위협평가'!$A:$J,5,FALSE)</f>
        <v>취약한 시스템 설정 악용</v>
      </c>
      <c r="I69" s="66">
        <f>VLOOKUP(G69,'2.위협평가'!$A:$J,10,FALSE)</f>
        <v>2</v>
      </c>
      <c r="J69" s="4">
        <f t="shared" si="1"/>
        <v>65</v>
      </c>
    </row>
    <row r="70" spans="1:10" ht="18" customHeight="1">
      <c r="A70" s="199"/>
      <c r="B70" s="193"/>
      <c r="C70" s="58" t="s">
        <v>180</v>
      </c>
      <c r="D70" s="76" t="s">
        <v>448</v>
      </c>
      <c r="E70" s="74" t="s">
        <v>204</v>
      </c>
      <c r="F70" s="81">
        <f t="shared" ref="F70:F133" si="2">IF(E70="상",3,IF(E70="중",2,1))</f>
        <v>2</v>
      </c>
      <c r="G70" s="64" t="s">
        <v>932</v>
      </c>
      <c r="H70" s="75" t="str">
        <f>VLOOKUP(G70,'2.위협평가'!$A:$J,5,FALSE)</f>
        <v>취약한 시스템 설정 악용</v>
      </c>
      <c r="I70" s="66">
        <f>VLOOKUP(G70,'2.위협평가'!$A:$J,10,FALSE)</f>
        <v>2</v>
      </c>
      <c r="J70" s="4">
        <f t="shared" si="1"/>
        <v>66</v>
      </c>
    </row>
    <row r="71" spans="1:10" ht="18" customHeight="1">
      <c r="A71" s="199"/>
      <c r="B71" s="193"/>
      <c r="C71" s="58" t="s">
        <v>181</v>
      </c>
      <c r="D71" s="76" t="s">
        <v>449</v>
      </c>
      <c r="E71" s="74" t="s">
        <v>205</v>
      </c>
      <c r="F71" s="81">
        <f t="shared" si="2"/>
        <v>1</v>
      </c>
      <c r="G71" s="64" t="s">
        <v>932</v>
      </c>
      <c r="H71" s="75" t="str">
        <f>VLOOKUP(G71,'2.위협평가'!$A:$J,5,FALSE)</f>
        <v>취약한 시스템 설정 악용</v>
      </c>
      <c r="I71" s="66">
        <f>VLOOKUP(G71,'2.위협평가'!$A:$J,10,FALSE)</f>
        <v>2</v>
      </c>
      <c r="J71" s="4">
        <f t="shared" ref="J71:J134" si="3">ABS(RIGHT(C71,FIND("-",C71)))</f>
        <v>67</v>
      </c>
    </row>
    <row r="72" spans="1:10" ht="18" customHeight="1">
      <c r="A72" s="199"/>
      <c r="B72" s="193"/>
      <c r="C72" s="58" t="s">
        <v>182</v>
      </c>
      <c r="D72" s="76" t="s">
        <v>450</v>
      </c>
      <c r="E72" s="74" t="s">
        <v>204</v>
      </c>
      <c r="F72" s="81">
        <f t="shared" si="2"/>
        <v>2</v>
      </c>
      <c r="G72" s="64" t="s">
        <v>924</v>
      </c>
      <c r="H72" s="75" t="str">
        <f>VLOOKUP(G72,'2.위협평가'!$A:$J,5,FALSE)</f>
        <v>비인가된 시스템 및 네트워크 접근</v>
      </c>
      <c r="I72" s="66">
        <f>VLOOKUP(G72,'2.위협평가'!$A:$J,10,FALSE)</f>
        <v>2</v>
      </c>
      <c r="J72" s="4">
        <f t="shared" si="3"/>
        <v>68</v>
      </c>
    </row>
    <row r="73" spans="1:10" ht="18" customHeight="1">
      <c r="A73" s="199"/>
      <c r="B73" s="193"/>
      <c r="C73" s="58" t="s">
        <v>183</v>
      </c>
      <c r="D73" s="76" t="s">
        <v>1319</v>
      </c>
      <c r="E73" s="74" t="s">
        <v>204</v>
      </c>
      <c r="F73" s="81">
        <f t="shared" si="2"/>
        <v>2</v>
      </c>
      <c r="G73" s="123" t="s">
        <v>844</v>
      </c>
      <c r="H73" s="75" t="str">
        <f>VLOOKUP(G73,'2.위협평가'!$A:$J,5,FALSE)</f>
        <v>취약한 시스템 설정 악용</v>
      </c>
      <c r="I73" s="66">
        <f>VLOOKUP(G73,'2.위협평가'!$A:$J,10,FALSE)</f>
        <v>2</v>
      </c>
      <c r="J73" s="4">
        <f t="shared" si="3"/>
        <v>69</v>
      </c>
    </row>
    <row r="74" spans="1:10" ht="18" customHeight="1">
      <c r="A74" s="199"/>
      <c r="B74" s="193"/>
      <c r="C74" s="58" t="s">
        <v>184</v>
      </c>
      <c r="D74" s="76" t="s">
        <v>451</v>
      </c>
      <c r="E74" s="74" t="s">
        <v>204</v>
      </c>
      <c r="F74" s="81">
        <f t="shared" si="2"/>
        <v>2</v>
      </c>
      <c r="G74" s="123" t="s">
        <v>844</v>
      </c>
      <c r="H74" s="75" t="str">
        <f>VLOOKUP(G74,'2.위협평가'!$A:$J,5,FALSE)</f>
        <v>취약한 시스템 설정 악용</v>
      </c>
      <c r="I74" s="66">
        <f>VLOOKUP(G74,'2.위협평가'!$A:$J,10,FALSE)</f>
        <v>2</v>
      </c>
      <c r="J74" s="4">
        <f t="shared" si="3"/>
        <v>70</v>
      </c>
    </row>
    <row r="75" spans="1:10" ht="18" customHeight="1">
      <c r="A75" s="199"/>
      <c r="B75" s="82" t="s">
        <v>542</v>
      </c>
      <c r="C75" s="58" t="s">
        <v>185</v>
      </c>
      <c r="D75" s="76" t="s">
        <v>452</v>
      </c>
      <c r="E75" s="74" t="s">
        <v>203</v>
      </c>
      <c r="F75" s="81">
        <f t="shared" si="2"/>
        <v>3</v>
      </c>
      <c r="G75" s="64" t="s">
        <v>928</v>
      </c>
      <c r="H75" s="75" t="str">
        <f>VLOOKUP(G75,'2.위협평가'!$A:$J,5,FALSE)</f>
        <v>웹 서비스 공격</v>
      </c>
      <c r="I75" s="66">
        <f>VLOOKUP(G75,'2.위협평가'!$A:$J,10,FALSE)</f>
        <v>2</v>
      </c>
      <c r="J75" s="4">
        <f t="shared" si="3"/>
        <v>71</v>
      </c>
    </row>
    <row r="76" spans="1:10" ht="18" customHeight="1">
      <c r="A76" s="199"/>
      <c r="B76" s="195" t="s">
        <v>543</v>
      </c>
      <c r="C76" s="58" t="s">
        <v>186</v>
      </c>
      <c r="D76" s="76" t="s">
        <v>208</v>
      </c>
      <c r="E76" s="74" t="s">
        <v>203</v>
      </c>
      <c r="F76" s="81">
        <f t="shared" si="2"/>
        <v>3</v>
      </c>
      <c r="G76" s="64" t="s">
        <v>933</v>
      </c>
      <c r="H76" s="75" t="str">
        <f>VLOOKUP(G76,'2.위협평가'!$A:$J,5,FALSE)</f>
        <v>침해 부인</v>
      </c>
      <c r="I76" s="66">
        <f>VLOOKUP(G76,'2.위협평가'!$A:$J,10,FALSE)</f>
        <v>2</v>
      </c>
      <c r="J76" s="4">
        <f t="shared" si="3"/>
        <v>72</v>
      </c>
    </row>
    <row r="77" spans="1:10" ht="18" customHeight="1">
      <c r="A77" s="199"/>
      <c r="B77" s="195"/>
      <c r="C77" s="58" t="s">
        <v>290</v>
      </c>
      <c r="D77" s="76" t="s">
        <v>83</v>
      </c>
      <c r="E77" s="74" t="s">
        <v>205</v>
      </c>
      <c r="F77" s="81">
        <f t="shared" si="2"/>
        <v>1</v>
      </c>
      <c r="G77" s="64" t="s">
        <v>934</v>
      </c>
      <c r="H77" s="75" t="str">
        <f>VLOOKUP(G77,'2.위협평가'!$A:$J,5,FALSE)</f>
        <v>침해 부인</v>
      </c>
      <c r="I77" s="66">
        <f>VLOOKUP(G77,'2.위협평가'!$A:$J,10,FALSE)</f>
        <v>2</v>
      </c>
      <c r="J77" s="4">
        <f t="shared" si="3"/>
        <v>73</v>
      </c>
    </row>
    <row r="78" spans="1:10" ht="18" customHeight="1">
      <c r="A78" s="184" t="s">
        <v>689</v>
      </c>
      <c r="B78" s="192" t="s">
        <v>545</v>
      </c>
      <c r="C78" s="83" t="s">
        <v>688</v>
      </c>
      <c r="D78" s="78" t="s">
        <v>546</v>
      </c>
      <c r="E78" s="74" t="s">
        <v>203</v>
      </c>
      <c r="F78" s="81">
        <f t="shared" si="2"/>
        <v>3</v>
      </c>
      <c r="G78" s="64" t="s">
        <v>937</v>
      </c>
      <c r="H78" s="75" t="str">
        <f>VLOOKUP(G78,'2.위협평가'!$A:$J,5,FALSE)</f>
        <v>패스워드 Cracking</v>
      </c>
      <c r="I78" s="66">
        <f>VLOOKUP(G78,'2.위협평가'!$A:$J,10,FALSE)</f>
        <v>2</v>
      </c>
      <c r="J78" s="4">
        <f t="shared" si="3"/>
        <v>1</v>
      </c>
    </row>
    <row r="79" spans="1:10" ht="18" customHeight="1">
      <c r="A79" s="185"/>
      <c r="B79" s="192" t="s">
        <v>547</v>
      </c>
      <c r="C79" s="83" t="s">
        <v>548</v>
      </c>
      <c r="D79" s="78" t="s">
        <v>454</v>
      </c>
      <c r="E79" s="74" t="s">
        <v>203</v>
      </c>
      <c r="F79" s="81">
        <f t="shared" si="2"/>
        <v>3</v>
      </c>
      <c r="G79" s="64" t="s">
        <v>938</v>
      </c>
      <c r="H79" s="75" t="str">
        <f>VLOOKUP(G79,'2.위협평가'!$A:$J,5,FALSE)</f>
        <v>비인가된 시스템 및 네트워크 접근</v>
      </c>
      <c r="I79" s="66">
        <f>VLOOKUP(G79,'2.위협평가'!$A:$J,10,FALSE)</f>
        <v>2</v>
      </c>
      <c r="J79" s="4">
        <f t="shared" si="3"/>
        <v>2</v>
      </c>
    </row>
    <row r="80" spans="1:10" ht="18" customHeight="1">
      <c r="A80" s="185"/>
      <c r="B80" s="192" t="s">
        <v>547</v>
      </c>
      <c r="C80" s="83" t="s">
        <v>549</v>
      </c>
      <c r="D80" s="78" t="s">
        <v>2</v>
      </c>
      <c r="E80" s="74" t="s">
        <v>203</v>
      </c>
      <c r="F80" s="81">
        <f t="shared" si="2"/>
        <v>3</v>
      </c>
      <c r="G80" s="64" t="s">
        <v>938</v>
      </c>
      <c r="H80" s="75" t="str">
        <f>VLOOKUP(G80,'2.위협평가'!$A:$J,5,FALSE)</f>
        <v>비인가된 시스템 및 네트워크 접근</v>
      </c>
      <c r="I80" s="66">
        <f>VLOOKUP(G80,'2.위협평가'!$A:$J,10,FALSE)</f>
        <v>2</v>
      </c>
      <c r="J80" s="4">
        <f t="shared" si="3"/>
        <v>3</v>
      </c>
    </row>
    <row r="81" spans="1:10" ht="18" customHeight="1">
      <c r="A81" s="185"/>
      <c r="B81" s="192" t="s">
        <v>547</v>
      </c>
      <c r="C81" s="83" t="s">
        <v>550</v>
      </c>
      <c r="D81" s="78" t="s">
        <v>4</v>
      </c>
      <c r="E81" s="74" t="s">
        <v>203</v>
      </c>
      <c r="F81" s="81">
        <f t="shared" si="2"/>
        <v>3</v>
      </c>
      <c r="G81" s="64" t="s">
        <v>921</v>
      </c>
      <c r="H81" s="75" t="str">
        <f>VLOOKUP(G81,'2.위협평가'!$A:$J,5,FALSE)</f>
        <v>패스워드 Cracking</v>
      </c>
      <c r="I81" s="66">
        <f>VLOOKUP(G81,'2.위협평가'!$A:$J,10,FALSE)</f>
        <v>2</v>
      </c>
      <c r="J81" s="4">
        <f t="shared" si="3"/>
        <v>4</v>
      </c>
    </row>
    <row r="82" spans="1:10" ht="18" customHeight="1">
      <c r="A82" s="185"/>
      <c r="B82" s="192" t="s">
        <v>547</v>
      </c>
      <c r="C82" s="83" t="s">
        <v>551</v>
      </c>
      <c r="D82" s="78" t="s">
        <v>455</v>
      </c>
      <c r="E82" s="74" t="s">
        <v>203</v>
      </c>
      <c r="F82" s="81">
        <f t="shared" si="2"/>
        <v>3</v>
      </c>
      <c r="G82" s="64" t="s">
        <v>921</v>
      </c>
      <c r="H82" s="75" t="str">
        <f>VLOOKUP(G82,'2.위협평가'!$A:$J,5,FALSE)</f>
        <v>패스워드 Cracking</v>
      </c>
      <c r="I82" s="66">
        <f>VLOOKUP(G82,'2.위협평가'!$A:$J,10,FALSE)</f>
        <v>2</v>
      </c>
      <c r="J82" s="4">
        <f t="shared" si="3"/>
        <v>5</v>
      </c>
    </row>
    <row r="83" spans="1:10" ht="18" customHeight="1">
      <c r="A83" s="185"/>
      <c r="B83" s="192" t="s">
        <v>547</v>
      </c>
      <c r="C83" s="83" t="s">
        <v>552</v>
      </c>
      <c r="D83" s="78" t="s">
        <v>7</v>
      </c>
      <c r="E83" s="74" t="s">
        <v>203</v>
      </c>
      <c r="F83" s="81">
        <f t="shared" si="2"/>
        <v>3</v>
      </c>
      <c r="G83" s="64" t="s">
        <v>921</v>
      </c>
      <c r="H83" s="75" t="str">
        <f>VLOOKUP(G83,'2.위협평가'!$A:$J,5,FALSE)</f>
        <v>패스워드 Cracking</v>
      </c>
      <c r="I83" s="66">
        <f>VLOOKUP(G83,'2.위협평가'!$A:$J,10,FALSE)</f>
        <v>2</v>
      </c>
      <c r="J83" s="4">
        <f t="shared" si="3"/>
        <v>6</v>
      </c>
    </row>
    <row r="84" spans="1:10" ht="18" customHeight="1">
      <c r="A84" s="185"/>
      <c r="B84" s="192" t="s">
        <v>547</v>
      </c>
      <c r="C84" s="83" t="s">
        <v>553</v>
      </c>
      <c r="D84" s="78" t="s">
        <v>456</v>
      </c>
      <c r="E84" s="74" t="s">
        <v>204</v>
      </c>
      <c r="F84" s="81">
        <f t="shared" si="2"/>
        <v>2</v>
      </c>
      <c r="G84" s="64" t="s">
        <v>924</v>
      </c>
      <c r="H84" s="75" t="str">
        <f>VLOOKUP(G84,'2.위협평가'!$A:$J,5,FALSE)</f>
        <v>비인가된 시스템 및 네트워크 접근</v>
      </c>
      <c r="I84" s="66">
        <f>VLOOKUP(G84,'2.위협평가'!$A:$J,10,FALSE)</f>
        <v>2</v>
      </c>
      <c r="J84" s="4">
        <f t="shared" si="3"/>
        <v>7</v>
      </c>
    </row>
    <row r="85" spans="1:10" ht="18" customHeight="1">
      <c r="A85" s="185"/>
      <c r="B85" s="192" t="s">
        <v>547</v>
      </c>
      <c r="C85" s="83" t="s">
        <v>554</v>
      </c>
      <c r="D85" s="78" t="s">
        <v>10</v>
      </c>
      <c r="E85" s="74" t="s">
        <v>204</v>
      </c>
      <c r="F85" s="81">
        <f t="shared" si="2"/>
        <v>2</v>
      </c>
      <c r="G85" s="64" t="s">
        <v>921</v>
      </c>
      <c r="H85" s="75" t="str">
        <f>VLOOKUP(G85,'2.위협평가'!$A:$J,5,FALSE)</f>
        <v>패스워드 Cracking</v>
      </c>
      <c r="I85" s="66">
        <f>VLOOKUP(G85,'2.위협평가'!$A:$J,10,FALSE)</f>
        <v>2</v>
      </c>
      <c r="J85" s="4">
        <f t="shared" si="3"/>
        <v>8</v>
      </c>
    </row>
    <row r="86" spans="1:10" ht="18" customHeight="1">
      <c r="A86" s="185"/>
      <c r="B86" s="192" t="s">
        <v>547</v>
      </c>
      <c r="C86" s="83" t="s">
        <v>555</v>
      </c>
      <c r="D86" s="78" t="s">
        <v>215</v>
      </c>
      <c r="E86" s="74" t="s">
        <v>204</v>
      </c>
      <c r="F86" s="81">
        <f t="shared" si="2"/>
        <v>2</v>
      </c>
      <c r="G86" s="64" t="s">
        <v>921</v>
      </c>
      <c r="H86" s="75" t="str">
        <f>VLOOKUP(G86,'2.위협평가'!$A:$J,5,FALSE)</f>
        <v>패스워드 Cracking</v>
      </c>
      <c r="I86" s="66">
        <f>VLOOKUP(G86,'2.위협평가'!$A:$J,10,FALSE)</f>
        <v>2</v>
      </c>
      <c r="J86" s="4">
        <f t="shared" si="3"/>
        <v>9</v>
      </c>
    </row>
    <row r="87" spans="1:10" ht="18" customHeight="1">
      <c r="A87" s="185"/>
      <c r="B87" s="192" t="s">
        <v>547</v>
      </c>
      <c r="C87" s="83" t="s">
        <v>12</v>
      </c>
      <c r="D87" s="78" t="s">
        <v>13</v>
      </c>
      <c r="E87" s="74" t="s">
        <v>204</v>
      </c>
      <c r="F87" s="81">
        <f t="shared" si="2"/>
        <v>2</v>
      </c>
      <c r="G87" s="64" t="s">
        <v>921</v>
      </c>
      <c r="H87" s="75" t="str">
        <f>VLOOKUP(G87,'2.위협평가'!$A:$J,5,FALSE)</f>
        <v>패스워드 Cracking</v>
      </c>
      <c r="I87" s="66">
        <f>VLOOKUP(G87,'2.위협평가'!$A:$J,10,FALSE)</f>
        <v>2</v>
      </c>
      <c r="J87" s="4">
        <f t="shared" si="3"/>
        <v>10</v>
      </c>
    </row>
    <row r="88" spans="1:10" ht="18" customHeight="1">
      <c r="A88" s="185"/>
      <c r="B88" s="192" t="s">
        <v>547</v>
      </c>
      <c r="C88" s="83" t="s">
        <v>14</v>
      </c>
      <c r="D88" s="78" t="s">
        <v>15</v>
      </c>
      <c r="E88" s="74" t="s">
        <v>204</v>
      </c>
      <c r="F88" s="81">
        <f t="shared" si="2"/>
        <v>2</v>
      </c>
      <c r="G88" s="64" t="s">
        <v>921</v>
      </c>
      <c r="H88" s="75" t="str">
        <f>VLOOKUP(G88,'2.위협평가'!$A:$J,5,FALSE)</f>
        <v>패스워드 Cracking</v>
      </c>
      <c r="I88" s="66">
        <f>VLOOKUP(G88,'2.위협평가'!$A:$J,10,FALSE)</f>
        <v>2</v>
      </c>
      <c r="J88" s="4">
        <f t="shared" si="3"/>
        <v>11</v>
      </c>
    </row>
    <row r="89" spans="1:10" ht="18" customHeight="1">
      <c r="A89" s="185"/>
      <c r="B89" s="192" t="s">
        <v>547</v>
      </c>
      <c r="C89" s="83" t="s">
        <v>16</v>
      </c>
      <c r="D89" s="78" t="s">
        <v>457</v>
      </c>
      <c r="E89" s="74" t="s">
        <v>204</v>
      </c>
      <c r="F89" s="81">
        <f t="shared" si="2"/>
        <v>2</v>
      </c>
      <c r="G89" s="64" t="s">
        <v>921</v>
      </c>
      <c r="H89" s="75" t="str">
        <f>VLOOKUP(G89,'2.위협평가'!$A:$J,5,FALSE)</f>
        <v>패스워드 Cracking</v>
      </c>
      <c r="I89" s="66">
        <f>VLOOKUP(G89,'2.위협평가'!$A:$J,10,FALSE)</f>
        <v>2</v>
      </c>
      <c r="J89" s="4">
        <f t="shared" si="3"/>
        <v>12</v>
      </c>
    </row>
    <row r="90" spans="1:10" ht="18" customHeight="1">
      <c r="A90" s="185"/>
      <c r="B90" s="192" t="s">
        <v>547</v>
      </c>
      <c r="C90" s="83" t="s">
        <v>17</v>
      </c>
      <c r="D90" s="78" t="s">
        <v>18</v>
      </c>
      <c r="E90" s="74" t="s">
        <v>204</v>
      </c>
      <c r="F90" s="81">
        <f t="shared" si="2"/>
        <v>2</v>
      </c>
      <c r="G90" s="64" t="s">
        <v>921</v>
      </c>
      <c r="H90" s="75" t="str">
        <f>VLOOKUP(G90,'2.위협평가'!$A:$J,5,FALSE)</f>
        <v>패스워드 Cracking</v>
      </c>
      <c r="I90" s="66">
        <f>VLOOKUP(G90,'2.위협평가'!$A:$J,10,FALSE)</f>
        <v>2</v>
      </c>
      <c r="J90" s="4">
        <f t="shared" si="3"/>
        <v>13</v>
      </c>
    </row>
    <row r="91" spans="1:10" ht="18" customHeight="1">
      <c r="A91" s="185"/>
      <c r="B91" s="192" t="s">
        <v>547</v>
      </c>
      <c r="C91" s="83" t="s">
        <v>19</v>
      </c>
      <c r="D91" s="78" t="s">
        <v>20</v>
      </c>
      <c r="E91" s="74" t="s">
        <v>204</v>
      </c>
      <c r="F91" s="81">
        <f t="shared" si="2"/>
        <v>2</v>
      </c>
      <c r="G91" s="64" t="s">
        <v>924</v>
      </c>
      <c r="H91" s="75" t="str">
        <f>VLOOKUP(G91,'2.위협평가'!$A:$J,5,FALSE)</f>
        <v>비인가된 시스템 및 네트워크 접근</v>
      </c>
      <c r="I91" s="66">
        <f>VLOOKUP(G91,'2.위협평가'!$A:$J,10,FALSE)</f>
        <v>2</v>
      </c>
      <c r="J91" s="4">
        <f t="shared" si="3"/>
        <v>14</v>
      </c>
    </row>
    <row r="92" spans="1:10" ht="18" customHeight="1">
      <c r="A92" s="185"/>
      <c r="B92" s="192" t="s">
        <v>547</v>
      </c>
      <c r="C92" s="83" t="s">
        <v>21</v>
      </c>
      <c r="D92" s="78" t="s">
        <v>22</v>
      </c>
      <c r="E92" s="74" t="s">
        <v>204</v>
      </c>
      <c r="F92" s="81">
        <f t="shared" si="2"/>
        <v>2</v>
      </c>
      <c r="G92" s="64" t="s">
        <v>1170</v>
      </c>
      <c r="H92" s="75" t="str">
        <f>VLOOKUP(G92,'2.위협평가'!$A:$J,5,FALSE)</f>
        <v>패스워드 Cracking</v>
      </c>
      <c r="I92" s="66">
        <f>VLOOKUP(G92,'2.위협평가'!$A:$J,10,FALSE)</f>
        <v>2</v>
      </c>
      <c r="J92" s="4">
        <f t="shared" si="3"/>
        <v>15</v>
      </c>
    </row>
    <row r="93" spans="1:10" ht="18" customHeight="1">
      <c r="A93" s="185"/>
      <c r="B93" s="192" t="s">
        <v>547</v>
      </c>
      <c r="C93" s="83" t="s">
        <v>23</v>
      </c>
      <c r="D93" s="78" t="s">
        <v>24</v>
      </c>
      <c r="E93" s="74" t="s">
        <v>204</v>
      </c>
      <c r="F93" s="81">
        <f t="shared" si="2"/>
        <v>2</v>
      </c>
      <c r="G93" s="64" t="s">
        <v>921</v>
      </c>
      <c r="H93" s="75" t="str">
        <f>VLOOKUP(G93,'2.위협평가'!$A:$J,5,FALSE)</f>
        <v>패스워드 Cracking</v>
      </c>
      <c r="I93" s="66">
        <f>VLOOKUP(G93,'2.위협평가'!$A:$J,10,FALSE)</f>
        <v>2</v>
      </c>
      <c r="J93" s="4">
        <f t="shared" si="3"/>
        <v>16</v>
      </c>
    </row>
    <row r="94" spans="1:10" ht="18" customHeight="1">
      <c r="A94" s="185"/>
      <c r="B94" s="192" t="s">
        <v>547</v>
      </c>
      <c r="C94" s="83" t="s">
        <v>25</v>
      </c>
      <c r="D94" s="78" t="s">
        <v>458</v>
      </c>
      <c r="E94" s="74" t="s">
        <v>204</v>
      </c>
      <c r="F94" s="81">
        <f t="shared" si="2"/>
        <v>2</v>
      </c>
      <c r="G94" s="64" t="s">
        <v>939</v>
      </c>
      <c r="H94" s="75" t="str">
        <f>VLOOKUP(G94,'2.위협평가'!$A:$J,5,FALSE)</f>
        <v>서비스 실패</v>
      </c>
      <c r="I94" s="66">
        <f>VLOOKUP(G94,'2.위협평가'!$A:$J,10,FALSE)</f>
        <v>3</v>
      </c>
      <c r="J94" s="4">
        <f t="shared" si="3"/>
        <v>17</v>
      </c>
    </row>
    <row r="95" spans="1:10" ht="18" customHeight="1">
      <c r="A95" s="185"/>
      <c r="B95" s="192" t="s">
        <v>547</v>
      </c>
      <c r="C95" s="83" t="s">
        <v>26</v>
      </c>
      <c r="D95" s="78" t="s">
        <v>27</v>
      </c>
      <c r="E95" s="74" t="s">
        <v>204</v>
      </c>
      <c r="F95" s="81">
        <f t="shared" si="2"/>
        <v>2</v>
      </c>
      <c r="G95" s="64" t="s">
        <v>924</v>
      </c>
      <c r="H95" s="75" t="str">
        <f>VLOOKUP(G95,'2.위협평가'!$A:$J,5,FALSE)</f>
        <v>비인가된 시스템 및 네트워크 접근</v>
      </c>
      <c r="I95" s="66">
        <f>VLOOKUP(G95,'2.위협평가'!$A:$J,10,FALSE)</f>
        <v>2</v>
      </c>
      <c r="J95" s="4">
        <f t="shared" si="3"/>
        <v>18</v>
      </c>
    </row>
    <row r="96" spans="1:10" ht="18" customHeight="1">
      <c r="A96" s="185"/>
      <c r="B96" s="195" t="s">
        <v>556</v>
      </c>
      <c r="C96" s="83" t="s">
        <v>28</v>
      </c>
      <c r="D96" s="78" t="s">
        <v>459</v>
      </c>
      <c r="E96" s="74" t="s">
        <v>203</v>
      </c>
      <c r="F96" s="81">
        <f t="shared" si="2"/>
        <v>3</v>
      </c>
      <c r="G96" s="64" t="s">
        <v>924</v>
      </c>
      <c r="H96" s="75" t="str">
        <f>VLOOKUP(G96,'2.위협평가'!$A:$J,5,FALSE)</f>
        <v>비인가된 시스템 및 네트워크 접근</v>
      </c>
      <c r="I96" s="66">
        <f>VLOOKUP(G96,'2.위협평가'!$A:$J,10,FALSE)</f>
        <v>2</v>
      </c>
      <c r="J96" s="4">
        <f t="shared" si="3"/>
        <v>19</v>
      </c>
    </row>
    <row r="97" spans="1:10" ht="18" customHeight="1">
      <c r="A97" s="185"/>
      <c r="B97" s="195"/>
      <c r="C97" s="83" t="s">
        <v>29</v>
      </c>
      <c r="D97" s="78" t="s">
        <v>460</v>
      </c>
      <c r="E97" s="74" t="s">
        <v>203</v>
      </c>
      <c r="F97" s="81">
        <f t="shared" si="2"/>
        <v>3</v>
      </c>
      <c r="G97" s="64" t="s">
        <v>927</v>
      </c>
      <c r="H97" s="75" t="str">
        <f>VLOOKUP(G97,'2.위협평가'!$A:$J,5,FALSE)</f>
        <v>정보 및 정보처리 프로세스의 변조</v>
      </c>
      <c r="I97" s="66">
        <f>VLOOKUP(G97,'2.위협평가'!$A:$J,10,FALSE)</f>
        <v>2</v>
      </c>
      <c r="J97" s="4">
        <f t="shared" si="3"/>
        <v>20</v>
      </c>
    </row>
    <row r="98" spans="1:10" ht="18" customHeight="1">
      <c r="A98" s="185"/>
      <c r="B98" s="195"/>
      <c r="C98" s="83" t="s">
        <v>30</v>
      </c>
      <c r="D98" s="78" t="s">
        <v>31</v>
      </c>
      <c r="E98" s="74" t="s">
        <v>203</v>
      </c>
      <c r="F98" s="81">
        <f t="shared" si="2"/>
        <v>3</v>
      </c>
      <c r="G98" s="64" t="s">
        <v>928</v>
      </c>
      <c r="H98" s="75" t="str">
        <f>VLOOKUP(G98,'2.위협평가'!$A:$J,5,FALSE)</f>
        <v>웹 서비스 공격</v>
      </c>
      <c r="I98" s="66">
        <f>VLOOKUP(G98,'2.위협평가'!$A:$J,10,FALSE)</f>
        <v>2</v>
      </c>
      <c r="J98" s="4">
        <f t="shared" si="3"/>
        <v>21</v>
      </c>
    </row>
    <row r="99" spans="1:10" ht="18" customHeight="1">
      <c r="A99" s="185"/>
      <c r="B99" s="195"/>
      <c r="C99" s="83" t="s">
        <v>32</v>
      </c>
      <c r="D99" s="78" t="s">
        <v>33</v>
      </c>
      <c r="E99" s="74" t="s">
        <v>203</v>
      </c>
      <c r="F99" s="81">
        <f t="shared" si="2"/>
        <v>3</v>
      </c>
      <c r="G99" s="64" t="s">
        <v>931</v>
      </c>
      <c r="H99" s="75" t="str">
        <f>VLOOKUP(G99,'2.위협평가'!$A:$J,5,FALSE)</f>
        <v>웹 서비스 공격</v>
      </c>
      <c r="I99" s="66">
        <f>VLOOKUP(G99,'2.위협평가'!$A:$J,10,FALSE)</f>
        <v>2</v>
      </c>
      <c r="J99" s="4">
        <f t="shared" si="3"/>
        <v>22</v>
      </c>
    </row>
    <row r="100" spans="1:10" ht="18" customHeight="1">
      <c r="A100" s="185"/>
      <c r="B100" s="195"/>
      <c r="C100" s="83" t="s">
        <v>34</v>
      </c>
      <c r="D100" s="78" t="s">
        <v>35</v>
      </c>
      <c r="E100" s="74" t="s">
        <v>203</v>
      </c>
      <c r="F100" s="81">
        <f t="shared" si="2"/>
        <v>3</v>
      </c>
      <c r="G100" s="123" t="s">
        <v>844</v>
      </c>
      <c r="H100" s="75" t="str">
        <f>VLOOKUP(G100,'2.위협평가'!$A:$J,5,FALSE)</f>
        <v>취약한 시스템 설정 악용</v>
      </c>
      <c r="I100" s="66">
        <f>VLOOKUP(G100,'2.위협평가'!$A:$J,10,FALSE)</f>
        <v>2</v>
      </c>
      <c r="J100" s="4">
        <f t="shared" si="3"/>
        <v>23</v>
      </c>
    </row>
    <row r="101" spans="1:10" ht="18" customHeight="1">
      <c r="A101" s="185"/>
      <c r="B101" s="195"/>
      <c r="C101" s="83" t="s">
        <v>36</v>
      </c>
      <c r="D101" s="78" t="s">
        <v>37</v>
      </c>
      <c r="E101" s="74" t="s">
        <v>203</v>
      </c>
      <c r="F101" s="81">
        <f t="shared" si="2"/>
        <v>3</v>
      </c>
      <c r="G101" s="123" t="s">
        <v>844</v>
      </c>
      <c r="H101" s="75" t="str">
        <f>VLOOKUP(G101,'2.위협평가'!$A:$J,5,FALSE)</f>
        <v>취약한 시스템 설정 악용</v>
      </c>
      <c r="I101" s="66">
        <f>VLOOKUP(G101,'2.위협평가'!$A:$J,10,FALSE)</f>
        <v>2</v>
      </c>
      <c r="J101" s="4">
        <f t="shared" si="3"/>
        <v>24</v>
      </c>
    </row>
    <row r="102" spans="1:10" ht="18" customHeight="1">
      <c r="A102" s="185"/>
      <c r="B102" s="195"/>
      <c r="C102" s="83" t="s">
        <v>38</v>
      </c>
      <c r="D102" s="78" t="s">
        <v>461</v>
      </c>
      <c r="E102" s="74" t="s">
        <v>203</v>
      </c>
      <c r="F102" s="81">
        <f t="shared" si="2"/>
        <v>3</v>
      </c>
      <c r="G102" s="123" t="s">
        <v>844</v>
      </c>
      <c r="H102" s="75" t="str">
        <f>VLOOKUP(G102,'2.위협평가'!$A:$J,5,FALSE)</f>
        <v>취약한 시스템 설정 악용</v>
      </c>
      <c r="I102" s="66">
        <f>VLOOKUP(G102,'2.위협평가'!$A:$J,10,FALSE)</f>
        <v>2</v>
      </c>
      <c r="J102" s="4">
        <f t="shared" si="3"/>
        <v>25</v>
      </c>
    </row>
    <row r="103" spans="1:10" ht="18" customHeight="1">
      <c r="A103" s="185"/>
      <c r="B103" s="195"/>
      <c r="C103" s="83" t="s">
        <v>39</v>
      </c>
      <c r="D103" s="78" t="s">
        <v>40</v>
      </c>
      <c r="E103" s="74" t="s">
        <v>203</v>
      </c>
      <c r="F103" s="81">
        <f t="shared" si="2"/>
        <v>3</v>
      </c>
      <c r="G103" s="123" t="s">
        <v>844</v>
      </c>
      <c r="H103" s="75" t="str">
        <f>VLOOKUP(G103,'2.위협평가'!$A:$J,5,FALSE)</f>
        <v>취약한 시스템 설정 악용</v>
      </c>
      <c r="I103" s="66">
        <f>VLOOKUP(G103,'2.위협평가'!$A:$J,10,FALSE)</f>
        <v>2</v>
      </c>
      <c r="J103" s="4">
        <f t="shared" si="3"/>
        <v>26</v>
      </c>
    </row>
    <row r="104" spans="1:10" ht="18" customHeight="1">
      <c r="A104" s="185"/>
      <c r="B104" s="195"/>
      <c r="C104" s="83" t="s">
        <v>41</v>
      </c>
      <c r="D104" s="78" t="s">
        <v>462</v>
      </c>
      <c r="E104" s="74" t="s">
        <v>203</v>
      </c>
      <c r="F104" s="81">
        <f t="shared" si="2"/>
        <v>3</v>
      </c>
      <c r="G104" s="123" t="s">
        <v>844</v>
      </c>
      <c r="H104" s="75" t="str">
        <f>VLOOKUP(G104,'2.위협평가'!$A:$J,5,FALSE)</f>
        <v>취약한 시스템 설정 악용</v>
      </c>
      <c r="I104" s="66">
        <f>VLOOKUP(G104,'2.위협평가'!$A:$J,10,FALSE)</f>
        <v>2</v>
      </c>
      <c r="J104" s="4">
        <f t="shared" si="3"/>
        <v>27</v>
      </c>
    </row>
    <row r="105" spans="1:10" ht="18" customHeight="1">
      <c r="A105" s="185"/>
      <c r="B105" s="195"/>
      <c r="C105" s="83" t="s">
        <v>42</v>
      </c>
      <c r="D105" s="78" t="s">
        <v>43</v>
      </c>
      <c r="E105" s="74" t="s">
        <v>203</v>
      </c>
      <c r="F105" s="81">
        <f t="shared" si="2"/>
        <v>3</v>
      </c>
      <c r="G105" s="123" t="s">
        <v>844</v>
      </c>
      <c r="H105" s="75" t="str">
        <f>VLOOKUP(G105,'2.위협평가'!$A:$J,5,FALSE)</f>
        <v>취약한 시스템 설정 악용</v>
      </c>
      <c r="I105" s="66">
        <f>VLOOKUP(G105,'2.위협평가'!$A:$J,10,FALSE)</f>
        <v>2</v>
      </c>
      <c r="J105" s="4">
        <f t="shared" si="3"/>
        <v>28</v>
      </c>
    </row>
    <row r="106" spans="1:10" ht="18" customHeight="1">
      <c r="A106" s="185"/>
      <c r="B106" s="195"/>
      <c r="C106" s="83" t="s">
        <v>44</v>
      </c>
      <c r="D106" s="78" t="s">
        <v>463</v>
      </c>
      <c r="E106" s="74" t="s">
        <v>203</v>
      </c>
      <c r="F106" s="81">
        <f t="shared" si="2"/>
        <v>3</v>
      </c>
      <c r="G106" s="123" t="s">
        <v>844</v>
      </c>
      <c r="H106" s="75" t="str">
        <f>VLOOKUP(G106,'2.위협평가'!$A:$J,5,FALSE)</f>
        <v>취약한 시스템 설정 악용</v>
      </c>
      <c r="I106" s="66">
        <f>VLOOKUP(G106,'2.위협평가'!$A:$J,10,FALSE)</f>
        <v>2</v>
      </c>
      <c r="J106" s="4">
        <f t="shared" si="3"/>
        <v>29</v>
      </c>
    </row>
    <row r="107" spans="1:10" ht="18" customHeight="1">
      <c r="A107" s="185"/>
      <c r="B107" s="195"/>
      <c r="C107" s="83" t="s">
        <v>45</v>
      </c>
      <c r="D107" s="78" t="s">
        <v>1320</v>
      </c>
      <c r="E107" s="74" t="s">
        <v>203</v>
      </c>
      <c r="F107" s="81">
        <f t="shared" si="2"/>
        <v>3</v>
      </c>
      <c r="G107" s="123" t="s">
        <v>844</v>
      </c>
      <c r="H107" s="75" t="str">
        <f>VLOOKUP(G107,'2.위협평가'!$A:$J,5,FALSE)</f>
        <v>취약한 시스템 설정 악용</v>
      </c>
      <c r="I107" s="66">
        <f>VLOOKUP(G107,'2.위협평가'!$A:$J,10,FALSE)</f>
        <v>2</v>
      </c>
      <c r="J107" s="4">
        <f t="shared" si="3"/>
        <v>30</v>
      </c>
    </row>
    <row r="108" spans="1:10" ht="18" customHeight="1">
      <c r="A108" s="185"/>
      <c r="B108" s="195"/>
      <c r="C108" s="83" t="s">
        <v>46</v>
      </c>
      <c r="D108" s="78" t="s">
        <v>47</v>
      </c>
      <c r="E108" s="74" t="s">
        <v>203</v>
      </c>
      <c r="F108" s="81">
        <f t="shared" si="2"/>
        <v>3</v>
      </c>
      <c r="G108" s="123" t="s">
        <v>844</v>
      </c>
      <c r="H108" s="75" t="str">
        <f>VLOOKUP(G108,'2.위협평가'!$A:$J,5,FALSE)</f>
        <v>취약한 시스템 설정 악용</v>
      </c>
      <c r="I108" s="66">
        <f>VLOOKUP(G108,'2.위협평가'!$A:$J,10,FALSE)</f>
        <v>2</v>
      </c>
      <c r="J108" s="4">
        <f t="shared" si="3"/>
        <v>31</v>
      </c>
    </row>
    <row r="109" spans="1:10" ht="18" customHeight="1">
      <c r="A109" s="185"/>
      <c r="B109" s="195"/>
      <c r="C109" s="83" t="s">
        <v>48</v>
      </c>
      <c r="D109" s="78" t="s">
        <v>49</v>
      </c>
      <c r="E109" s="74" t="s">
        <v>203</v>
      </c>
      <c r="F109" s="81">
        <f t="shared" si="2"/>
        <v>3</v>
      </c>
      <c r="G109" s="123" t="s">
        <v>1165</v>
      </c>
      <c r="H109" s="75" t="str">
        <f>VLOOKUP(G109,'2.위협평가'!$A:$J,5,FALSE)</f>
        <v>비인가된 시스템 및 네트워크 접근</v>
      </c>
      <c r="I109" s="66">
        <f>VLOOKUP(G109,'2.위협평가'!$A:$J,10,FALSE)</f>
        <v>2</v>
      </c>
      <c r="J109" s="4">
        <f t="shared" si="3"/>
        <v>32</v>
      </c>
    </row>
    <row r="110" spans="1:10" ht="18" customHeight="1">
      <c r="A110" s="185"/>
      <c r="B110" s="195"/>
      <c r="C110" s="83" t="s">
        <v>50</v>
      </c>
      <c r="D110" s="78" t="s">
        <v>464</v>
      </c>
      <c r="E110" s="74" t="s">
        <v>203</v>
      </c>
      <c r="F110" s="81">
        <f t="shared" si="2"/>
        <v>3</v>
      </c>
      <c r="G110" s="123" t="s">
        <v>844</v>
      </c>
      <c r="H110" s="75" t="str">
        <f>VLOOKUP(G110,'2.위협평가'!$A:$J,5,FALSE)</f>
        <v>취약한 시스템 설정 악용</v>
      </c>
      <c r="I110" s="66">
        <f>VLOOKUP(G110,'2.위협평가'!$A:$J,10,FALSE)</f>
        <v>2</v>
      </c>
      <c r="J110" s="4">
        <f t="shared" si="3"/>
        <v>33</v>
      </c>
    </row>
    <row r="111" spans="1:10" ht="18" customHeight="1">
      <c r="A111" s="185"/>
      <c r="B111" s="195"/>
      <c r="C111" s="83" t="s">
        <v>51</v>
      </c>
      <c r="D111" s="78" t="s">
        <v>1321</v>
      </c>
      <c r="E111" s="74" t="s">
        <v>203</v>
      </c>
      <c r="F111" s="81">
        <f t="shared" si="2"/>
        <v>3</v>
      </c>
      <c r="G111" s="123" t="s">
        <v>844</v>
      </c>
      <c r="H111" s="75" t="str">
        <f>VLOOKUP(G111,'2.위협평가'!$A:$J,5,FALSE)</f>
        <v>취약한 시스템 설정 악용</v>
      </c>
      <c r="I111" s="66">
        <f>VLOOKUP(G111,'2.위협평가'!$A:$J,10,FALSE)</f>
        <v>2</v>
      </c>
      <c r="J111" s="4">
        <f t="shared" si="3"/>
        <v>34</v>
      </c>
    </row>
    <row r="112" spans="1:10" ht="18" customHeight="1">
      <c r="A112" s="185"/>
      <c r="B112" s="195"/>
      <c r="C112" s="83" t="s">
        <v>52</v>
      </c>
      <c r="D112" s="78" t="s">
        <v>53</v>
      </c>
      <c r="E112" s="74" t="s">
        <v>203</v>
      </c>
      <c r="F112" s="81">
        <f t="shared" si="2"/>
        <v>3</v>
      </c>
      <c r="G112" s="123" t="s">
        <v>844</v>
      </c>
      <c r="H112" s="75" t="str">
        <f>VLOOKUP(G112,'2.위협평가'!$A:$J,5,FALSE)</f>
        <v>취약한 시스템 설정 악용</v>
      </c>
      <c r="I112" s="66">
        <f>VLOOKUP(G112,'2.위협평가'!$A:$J,10,FALSE)</f>
        <v>2</v>
      </c>
      <c r="J112" s="4">
        <f t="shared" si="3"/>
        <v>35</v>
      </c>
    </row>
    <row r="113" spans="1:10" ht="18" customHeight="1">
      <c r="A113" s="185"/>
      <c r="B113" s="195"/>
      <c r="C113" s="83" t="s">
        <v>54</v>
      </c>
      <c r="D113" s="78" t="s">
        <v>55</v>
      </c>
      <c r="E113" s="74" t="s">
        <v>203</v>
      </c>
      <c r="F113" s="81">
        <f t="shared" si="2"/>
        <v>3</v>
      </c>
      <c r="G113" s="123" t="s">
        <v>844</v>
      </c>
      <c r="H113" s="75" t="str">
        <f>VLOOKUP(G113,'2.위협평가'!$A:$J,5,FALSE)</f>
        <v>취약한 시스템 설정 악용</v>
      </c>
      <c r="I113" s="66">
        <f>VLOOKUP(G113,'2.위협평가'!$A:$J,10,FALSE)</f>
        <v>2</v>
      </c>
      <c r="J113" s="4">
        <f t="shared" si="3"/>
        <v>36</v>
      </c>
    </row>
    <row r="114" spans="1:10" ht="18" customHeight="1">
      <c r="A114" s="185"/>
      <c r="B114" s="195"/>
      <c r="C114" s="83" t="s">
        <v>56</v>
      </c>
      <c r="D114" s="78" t="s">
        <v>57</v>
      </c>
      <c r="E114" s="74" t="s">
        <v>203</v>
      </c>
      <c r="F114" s="81">
        <f t="shared" si="2"/>
        <v>3</v>
      </c>
      <c r="G114" s="64" t="s">
        <v>928</v>
      </c>
      <c r="H114" s="75" t="str">
        <f>VLOOKUP(G114,'2.위협평가'!$A:$J,5,FALSE)</f>
        <v>웹 서비스 공격</v>
      </c>
      <c r="I114" s="66">
        <f>VLOOKUP(G114,'2.위협평가'!$A:$J,10,FALSE)</f>
        <v>2</v>
      </c>
      <c r="J114" s="4">
        <f t="shared" si="3"/>
        <v>37</v>
      </c>
    </row>
    <row r="115" spans="1:10" ht="18" customHeight="1">
      <c r="A115" s="185"/>
      <c r="B115" s="195"/>
      <c r="C115" s="83" t="s">
        <v>58</v>
      </c>
      <c r="D115" s="78" t="s">
        <v>465</v>
      </c>
      <c r="E115" s="74" t="s">
        <v>203</v>
      </c>
      <c r="F115" s="81">
        <f t="shared" si="2"/>
        <v>3</v>
      </c>
      <c r="G115" s="64" t="s">
        <v>928</v>
      </c>
      <c r="H115" s="75" t="str">
        <f>VLOOKUP(G115,'2.위협평가'!$A:$J,5,FALSE)</f>
        <v>웹 서비스 공격</v>
      </c>
      <c r="I115" s="66">
        <f>VLOOKUP(G115,'2.위협평가'!$A:$J,10,FALSE)</f>
        <v>2</v>
      </c>
      <c r="J115" s="4">
        <f t="shared" si="3"/>
        <v>38</v>
      </c>
    </row>
    <row r="116" spans="1:10" ht="18" customHeight="1">
      <c r="A116" s="185"/>
      <c r="B116" s="195"/>
      <c r="C116" s="83" t="s">
        <v>59</v>
      </c>
      <c r="D116" s="78" t="s">
        <v>466</v>
      </c>
      <c r="E116" s="74" t="s">
        <v>203</v>
      </c>
      <c r="F116" s="81">
        <f t="shared" si="2"/>
        <v>3</v>
      </c>
      <c r="G116" s="64" t="s">
        <v>929</v>
      </c>
      <c r="H116" s="75" t="str">
        <f>VLOOKUP(G116,'2.위협평가'!$A:$J,5,FALSE)</f>
        <v>웹 서비스 공격</v>
      </c>
      <c r="I116" s="66">
        <f>VLOOKUP(G116,'2.위협평가'!$A:$J,10,FALSE)</f>
        <v>2</v>
      </c>
      <c r="J116" s="4">
        <f t="shared" si="3"/>
        <v>39</v>
      </c>
    </row>
    <row r="117" spans="1:10" ht="18" customHeight="1">
      <c r="A117" s="185"/>
      <c r="B117" s="195"/>
      <c r="C117" s="83" t="s">
        <v>60</v>
      </c>
      <c r="D117" s="78" t="s">
        <v>467</v>
      </c>
      <c r="E117" s="74" t="s">
        <v>203</v>
      </c>
      <c r="F117" s="81">
        <f t="shared" si="2"/>
        <v>3</v>
      </c>
      <c r="G117" s="64" t="s">
        <v>924</v>
      </c>
      <c r="H117" s="75" t="str">
        <f>VLOOKUP(G117,'2.위협평가'!$A:$J,5,FALSE)</f>
        <v>비인가된 시스템 및 네트워크 접근</v>
      </c>
      <c r="I117" s="66">
        <f>VLOOKUP(G117,'2.위협평가'!$A:$J,10,FALSE)</f>
        <v>2</v>
      </c>
      <c r="J117" s="4">
        <f t="shared" si="3"/>
        <v>40</v>
      </c>
    </row>
    <row r="118" spans="1:10" ht="18" customHeight="1">
      <c r="A118" s="185"/>
      <c r="B118" s="195"/>
      <c r="C118" s="83" t="s">
        <v>61</v>
      </c>
      <c r="D118" s="78" t="s">
        <v>62</v>
      </c>
      <c r="E118" s="74" t="s">
        <v>203</v>
      </c>
      <c r="F118" s="81">
        <f t="shared" si="2"/>
        <v>3</v>
      </c>
      <c r="G118" s="64" t="s">
        <v>932</v>
      </c>
      <c r="H118" s="75" t="str">
        <f>VLOOKUP(G118,'2.위협평가'!$A:$J,5,FALSE)</f>
        <v>취약한 시스템 설정 악용</v>
      </c>
      <c r="I118" s="66">
        <f>VLOOKUP(G118,'2.위협평가'!$A:$J,10,FALSE)</f>
        <v>2</v>
      </c>
      <c r="J118" s="4">
        <f t="shared" si="3"/>
        <v>41</v>
      </c>
    </row>
    <row r="119" spans="1:10" ht="18" customHeight="1">
      <c r="A119" s="185"/>
      <c r="B119" s="195"/>
      <c r="C119" s="83" t="s">
        <v>63</v>
      </c>
      <c r="D119" s="78" t="s">
        <v>468</v>
      </c>
      <c r="E119" s="74" t="s">
        <v>203</v>
      </c>
      <c r="F119" s="81">
        <f t="shared" si="2"/>
        <v>3</v>
      </c>
      <c r="G119" s="64" t="s">
        <v>1171</v>
      </c>
      <c r="H119" s="75" t="str">
        <f>VLOOKUP(G119,'2.위협평가'!$A:$J,5,FALSE)</f>
        <v>서비스 거부</v>
      </c>
      <c r="I119" s="66">
        <f>VLOOKUP(G119,'2.위협평가'!$A:$J,10,FALSE)</f>
        <v>3</v>
      </c>
      <c r="J119" s="4">
        <f t="shared" si="3"/>
        <v>42</v>
      </c>
    </row>
    <row r="120" spans="1:10" ht="18" customHeight="1">
      <c r="A120" s="185"/>
      <c r="B120" s="195"/>
      <c r="C120" s="83" t="s">
        <v>64</v>
      </c>
      <c r="D120" s="78" t="s">
        <v>211</v>
      </c>
      <c r="E120" s="74" t="s">
        <v>203</v>
      </c>
      <c r="F120" s="81">
        <f t="shared" si="2"/>
        <v>3</v>
      </c>
      <c r="G120" s="64" t="s">
        <v>928</v>
      </c>
      <c r="H120" s="75" t="str">
        <f>VLOOKUP(G120,'2.위협평가'!$A:$J,5,FALSE)</f>
        <v>웹 서비스 공격</v>
      </c>
      <c r="I120" s="66">
        <f>VLOOKUP(G120,'2.위협평가'!$A:$J,10,FALSE)</f>
        <v>2</v>
      </c>
      <c r="J120" s="4">
        <f t="shared" si="3"/>
        <v>43</v>
      </c>
    </row>
    <row r="121" spans="1:10" ht="18" customHeight="1">
      <c r="A121" s="185"/>
      <c r="B121" s="195"/>
      <c r="C121" s="83" t="s">
        <v>65</v>
      </c>
      <c r="D121" s="78" t="s">
        <v>469</v>
      </c>
      <c r="E121" s="74" t="s">
        <v>204</v>
      </c>
      <c r="F121" s="81">
        <f t="shared" si="2"/>
        <v>2</v>
      </c>
      <c r="G121" s="64" t="s">
        <v>924</v>
      </c>
      <c r="H121" s="75" t="str">
        <f>VLOOKUP(G121,'2.위협평가'!$A:$J,5,FALSE)</f>
        <v>비인가된 시스템 및 네트워크 접근</v>
      </c>
      <c r="I121" s="66">
        <f>VLOOKUP(G121,'2.위협평가'!$A:$J,10,FALSE)</f>
        <v>2</v>
      </c>
      <c r="J121" s="4">
        <f t="shared" si="3"/>
        <v>44</v>
      </c>
    </row>
    <row r="122" spans="1:10" ht="18" customHeight="1">
      <c r="A122" s="185"/>
      <c r="B122" s="195"/>
      <c r="C122" s="83" t="s">
        <v>66</v>
      </c>
      <c r="D122" s="78" t="s">
        <v>470</v>
      </c>
      <c r="E122" s="74" t="s">
        <v>204</v>
      </c>
      <c r="F122" s="81">
        <f t="shared" si="2"/>
        <v>2</v>
      </c>
      <c r="G122" s="123" t="s">
        <v>844</v>
      </c>
      <c r="H122" s="75" t="str">
        <f>VLOOKUP(G122,'2.위협평가'!$A:$J,5,FALSE)</f>
        <v>취약한 시스템 설정 악용</v>
      </c>
      <c r="I122" s="66">
        <f>VLOOKUP(G122,'2.위협평가'!$A:$J,10,FALSE)</f>
        <v>2</v>
      </c>
      <c r="J122" s="4">
        <f t="shared" si="3"/>
        <v>45</v>
      </c>
    </row>
    <row r="123" spans="1:10" ht="18" customHeight="1">
      <c r="A123" s="185"/>
      <c r="B123" s="195"/>
      <c r="C123" s="83" t="s">
        <v>67</v>
      </c>
      <c r="D123" s="78" t="s">
        <v>68</v>
      </c>
      <c r="E123" s="74" t="s">
        <v>204</v>
      </c>
      <c r="F123" s="81">
        <f t="shared" si="2"/>
        <v>2</v>
      </c>
      <c r="G123" s="64" t="s">
        <v>932</v>
      </c>
      <c r="H123" s="75" t="str">
        <f>VLOOKUP(G123,'2.위협평가'!$A:$J,5,FALSE)</f>
        <v>취약한 시스템 설정 악용</v>
      </c>
      <c r="I123" s="66">
        <f>VLOOKUP(G123,'2.위협평가'!$A:$J,10,FALSE)</f>
        <v>2</v>
      </c>
      <c r="J123" s="4">
        <f t="shared" si="3"/>
        <v>46</v>
      </c>
    </row>
    <row r="124" spans="1:10" ht="18" customHeight="1">
      <c r="A124" s="185"/>
      <c r="B124" s="195"/>
      <c r="C124" s="83" t="s">
        <v>69</v>
      </c>
      <c r="D124" s="78" t="s">
        <v>471</v>
      </c>
      <c r="E124" s="74" t="s">
        <v>204</v>
      </c>
      <c r="F124" s="81">
        <f t="shared" si="2"/>
        <v>2</v>
      </c>
      <c r="G124" s="64" t="s">
        <v>932</v>
      </c>
      <c r="H124" s="75" t="str">
        <f>VLOOKUP(G124,'2.위협평가'!$A:$J,5,FALSE)</f>
        <v>취약한 시스템 설정 악용</v>
      </c>
      <c r="I124" s="66">
        <f>VLOOKUP(G124,'2.위협평가'!$A:$J,10,FALSE)</f>
        <v>2</v>
      </c>
      <c r="J124" s="4">
        <f t="shared" si="3"/>
        <v>47</v>
      </c>
    </row>
    <row r="125" spans="1:10" ht="18" customHeight="1">
      <c r="A125" s="185"/>
      <c r="B125" s="195"/>
      <c r="C125" s="83" t="s">
        <v>70</v>
      </c>
      <c r="D125" s="78" t="s">
        <v>472</v>
      </c>
      <c r="E125" s="74" t="s">
        <v>204</v>
      </c>
      <c r="F125" s="81">
        <f t="shared" si="2"/>
        <v>2</v>
      </c>
      <c r="G125" s="64" t="s">
        <v>940</v>
      </c>
      <c r="H125" s="75" t="str">
        <f>VLOOKUP(G125,'2.위협평가'!$A:$J,5,FALSE)</f>
        <v>서비스 실패</v>
      </c>
      <c r="I125" s="66">
        <f>VLOOKUP(G125,'2.위협평가'!$A:$J,10,FALSE)</f>
        <v>3</v>
      </c>
      <c r="J125" s="4">
        <f t="shared" si="3"/>
        <v>48</v>
      </c>
    </row>
    <row r="126" spans="1:10" ht="18" customHeight="1">
      <c r="A126" s="185"/>
      <c r="B126" s="195"/>
      <c r="C126" s="83" t="s">
        <v>71</v>
      </c>
      <c r="D126" s="78" t="s">
        <v>72</v>
      </c>
      <c r="E126" s="74" t="s">
        <v>204</v>
      </c>
      <c r="F126" s="81">
        <f t="shared" si="2"/>
        <v>2</v>
      </c>
      <c r="G126" s="64" t="s">
        <v>932</v>
      </c>
      <c r="H126" s="75" t="str">
        <f>VLOOKUP(G126,'2.위협평가'!$A:$J,5,FALSE)</f>
        <v>취약한 시스템 설정 악용</v>
      </c>
      <c r="I126" s="66">
        <f>VLOOKUP(G126,'2.위협평가'!$A:$J,10,FALSE)</f>
        <v>2</v>
      </c>
      <c r="J126" s="4">
        <f t="shared" si="3"/>
        <v>49</v>
      </c>
    </row>
    <row r="127" spans="1:10" ht="18" customHeight="1">
      <c r="A127" s="185"/>
      <c r="B127" s="195"/>
      <c r="C127" s="83" t="s">
        <v>73</v>
      </c>
      <c r="D127" s="78" t="s">
        <v>473</v>
      </c>
      <c r="E127" s="74" t="s">
        <v>205</v>
      </c>
      <c r="F127" s="81">
        <f t="shared" si="2"/>
        <v>1</v>
      </c>
      <c r="G127" s="123" t="s">
        <v>844</v>
      </c>
      <c r="H127" s="75" t="str">
        <f>VLOOKUP(G127,'2.위협평가'!$A:$J,5,FALSE)</f>
        <v>취약한 시스템 설정 악용</v>
      </c>
      <c r="I127" s="66">
        <f>VLOOKUP(G127,'2.위협평가'!$A:$J,10,FALSE)</f>
        <v>2</v>
      </c>
      <c r="J127" s="4">
        <f t="shared" si="3"/>
        <v>50</v>
      </c>
    </row>
    <row r="128" spans="1:10" ht="18" customHeight="1">
      <c r="A128" s="185"/>
      <c r="B128" s="195"/>
      <c r="C128" s="83" t="s">
        <v>74</v>
      </c>
      <c r="D128" s="78" t="s">
        <v>75</v>
      </c>
      <c r="E128" s="74" t="s">
        <v>204</v>
      </c>
      <c r="F128" s="81">
        <f t="shared" si="2"/>
        <v>2</v>
      </c>
      <c r="G128" s="64" t="s">
        <v>924</v>
      </c>
      <c r="H128" s="75" t="str">
        <f>VLOOKUP(G128,'2.위협평가'!$A:$J,5,FALSE)</f>
        <v>비인가된 시스템 및 네트워크 접근</v>
      </c>
      <c r="I128" s="66">
        <f>VLOOKUP(G128,'2.위협평가'!$A:$J,10,FALSE)</f>
        <v>2</v>
      </c>
      <c r="J128" s="4">
        <f t="shared" si="3"/>
        <v>51</v>
      </c>
    </row>
    <row r="129" spans="1:10" ht="18" customHeight="1">
      <c r="A129" s="185"/>
      <c r="B129" s="195"/>
      <c r="C129" s="83" t="s">
        <v>76</v>
      </c>
      <c r="D129" s="78" t="s">
        <v>474</v>
      </c>
      <c r="E129" s="74" t="s">
        <v>204</v>
      </c>
      <c r="F129" s="81">
        <f t="shared" si="2"/>
        <v>2</v>
      </c>
      <c r="G129" s="64" t="s">
        <v>928</v>
      </c>
      <c r="H129" s="75" t="str">
        <f>VLOOKUP(G129,'2.위협평가'!$A:$J,5,FALSE)</f>
        <v>웹 서비스 공격</v>
      </c>
      <c r="I129" s="66">
        <f>VLOOKUP(G129,'2.위협평가'!$A:$J,10,FALSE)</f>
        <v>2</v>
      </c>
      <c r="J129" s="4">
        <f t="shared" si="3"/>
        <v>52</v>
      </c>
    </row>
    <row r="130" spans="1:10" ht="18" customHeight="1">
      <c r="A130" s="185"/>
      <c r="B130" s="195"/>
      <c r="C130" s="83" t="s">
        <v>78</v>
      </c>
      <c r="D130" s="78" t="s">
        <v>475</v>
      </c>
      <c r="E130" s="74" t="s">
        <v>204</v>
      </c>
      <c r="F130" s="81">
        <f t="shared" si="2"/>
        <v>2</v>
      </c>
      <c r="G130" s="64" t="s">
        <v>925</v>
      </c>
      <c r="H130" s="75" t="str">
        <f>VLOOKUP(G130,'2.위협평가'!$A:$J,5,FALSE)</f>
        <v>비인가된 물리적 접근</v>
      </c>
      <c r="I130" s="66">
        <f>VLOOKUP(G130,'2.위협평가'!$A:$J,10,FALSE)</f>
        <v>3</v>
      </c>
      <c r="J130" s="4">
        <f t="shared" si="3"/>
        <v>53</v>
      </c>
    </row>
    <row r="131" spans="1:10" ht="18" customHeight="1">
      <c r="A131" s="185"/>
      <c r="B131" s="195"/>
      <c r="C131" s="83" t="s">
        <v>79</v>
      </c>
      <c r="D131" s="78" t="s">
        <v>476</v>
      </c>
      <c r="E131" s="74" t="s">
        <v>204</v>
      </c>
      <c r="F131" s="81">
        <f t="shared" si="2"/>
        <v>2</v>
      </c>
      <c r="G131" s="64" t="s">
        <v>785</v>
      </c>
      <c r="H131" s="75" t="str">
        <f>VLOOKUP(G131,'2.위협평가'!$A:$J,5,FALSE)</f>
        <v>정상프로그램 위장공격</v>
      </c>
      <c r="I131" s="66">
        <f>VLOOKUP(G131,'2.위협평가'!$A:$J,10,FALSE)</f>
        <v>2</v>
      </c>
      <c r="J131" s="4">
        <f t="shared" si="3"/>
        <v>54</v>
      </c>
    </row>
    <row r="132" spans="1:10" ht="18" customHeight="1">
      <c r="A132" s="185"/>
      <c r="B132" s="195" t="s">
        <v>542</v>
      </c>
      <c r="C132" s="83" t="s">
        <v>677</v>
      </c>
      <c r="D132" s="78" t="s">
        <v>1322</v>
      </c>
      <c r="E132" s="74" t="s">
        <v>203</v>
      </c>
      <c r="F132" s="81">
        <f t="shared" si="2"/>
        <v>3</v>
      </c>
      <c r="G132" s="64" t="s">
        <v>928</v>
      </c>
      <c r="H132" s="75" t="str">
        <f>VLOOKUP(G132,'2.위협평가'!$A:$J,5,FALSE)</f>
        <v>웹 서비스 공격</v>
      </c>
      <c r="I132" s="66">
        <f>VLOOKUP(G132,'2.위협평가'!$A:$J,10,FALSE)</f>
        <v>2</v>
      </c>
      <c r="J132" s="4">
        <f t="shared" si="3"/>
        <v>55</v>
      </c>
    </row>
    <row r="133" spans="1:10" ht="18" customHeight="1">
      <c r="A133" s="185"/>
      <c r="B133" s="195"/>
      <c r="C133" s="83" t="s">
        <v>80</v>
      </c>
      <c r="D133" s="78" t="s">
        <v>81</v>
      </c>
      <c r="E133" s="74" t="s">
        <v>203</v>
      </c>
      <c r="F133" s="81">
        <f t="shared" si="2"/>
        <v>3</v>
      </c>
      <c r="G133" s="64" t="s">
        <v>941</v>
      </c>
      <c r="H133" s="75" t="str">
        <f>VLOOKUP(G133,'2.위협평가'!$A:$J,5,FALSE)</f>
        <v>비인가 소프트웨어의 유입</v>
      </c>
      <c r="I133" s="66">
        <f>VLOOKUP(G133,'2.위협평가'!$A:$J,10,FALSE)</f>
        <v>3</v>
      </c>
      <c r="J133" s="4">
        <f t="shared" si="3"/>
        <v>56</v>
      </c>
    </row>
    <row r="134" spans="1:10" ht="18" customHeight="1">
      <c r="A134" s="185"/>
      <c r="B134" s="195"/>
      <c r="C134" s="83" t="s">
        <v>82</v>
      </c>
      <c r="D134" s="78" t="s">
        <v>83</v>
      </c>
      <c r="E134" s="74" t="s">
        <v>204</v>
      </c>
      <c r="F134" s="81">
        <f t="shared" ref="F134:F197" si="4">IF(E134="상",3,IF(E134="중",2,1))</f>
        <v>2</v>
      </c>
      <c r="G134" s="64" t="s">
        <v>934</v>
      </c>
      <c r="H134" s="75" t="str">
        <f>VLOOKUP(G134,'2.위협평가'!$A:$J,5,FALSE)</f>
        <v>침해 부인</v>
      </c>
      <c r="I134" s="66">
        <f>VLOOKUP(G134,'2.위협평가'!$A:$J,10,FALSE)</f>
        <v>2</v>
      </c>
      <c r="J134" s="4">
        <f t="shared" si="3"/>
        <v>57</v>
      </c>
    </row>
    <row r="135" spans="1:10" ht="18" customHeight="1">
      <c r="A135" s="185"/>
      <c r="B135" s="195" t="s">
        <v>543</v>
      </c>
      <c r="C135" s="83" t="s">
        <v>678</v>
      </c>
      <c r="D135" s="78" t="s">
        <v>212</v>
      </c>
      <c r="E135" s="74" t="s">
        <v>203</v>
      </c>
      <c r="F135" s="81">
        <f t="shared" si="4"/>
        <v>3</v>
      </c>
      <c r="G135" s="64" t="s">
        <v>934</v>
      </c>
      <c r="H135" s="75" t="str">
        <f>VLOOKUP(G135,'2.위협평가'!$A:$J,5,FALSE)</f>
        <v>침해 부인</v>
      </c>
      <c r="I135" s="66">
        <f>VLOOKUP(G135,'2.위협평가'!$A:$J,10,FALSE)</f>
        <v>2</v>
      </c>
      <c r="J135" s="4">
        <f t="shared" ref="J135:J198" si="5">ABS(RIGHT(C135,FIND("-",C135)))</f>
        <v>58</v>
      </c>
    </row>
    <row r="136" spans="1:10" ht="18" customHeight="1">
      <c r="A136" s="185"/>
      <c r="B136" s="195"/>
      <c r="C136" s="83" t="s">
        <v>84</v>
      </c>
      <c r="D136" s="78" t="s">
        <v>557</v>
      </c>
      <c r="E136" s="74" t="s">
        <v>203</v>
      </c>
      <c r="F136" s="81">
        <f t="shared" si="4"/>
        <v>3</v>
      </c>
      <c r="G136" s="64" t="s">
        <v>933</v>
      </c>
      <c r="H136" s="75" t="str">
        <f>VLOOKUP(G136,'2.위협평가'!$A:$J,5,FALSE)</f>
        <v>침해 부인</v>
      </c>
      <c r="I136" s="66">
        <f>VLOOKUP(G136,'2.위협평가'!$A:$J,10,FALSE)</f>
        <v>2</v>
      </c>
      <c r="J136" s="4">
        <f t="shared" si="5"/>
        <v>59</v>
      </c>
    </row>
    <row r="137" spans="1:10" ht="18" customHeight="1">
      <c r="A137" s="185"/>
      <c r="B137" s="195"/>
      <c r="C137" s="83" t="s">
        <v>85</v>
      </c>
      <c r="D137" s="78" t="s">
        <v>87</v>
      </c>
      <c r="E137" s="74" t="s">
        <v>205</v>
      </c>
      <c r="F137" s="81">
        <f t="shared" si="4"/>
        <v>1</v>
      </c>
      <c r="G137" s="64" t="s">
        <v>934</v>
      </c>
      <c r="H137" s="75" t="str">
        <f>VLOOKUP(G137,'2.위협평가'!$A:$J,5,FALSE)</f>
        <v>침해 부인</v>
      </c>
      <c r="I137" s="66">
        <f>VLOOKUP(G137,'2.위협평가'!$A:$J,10,FALSE)</f>
        <v>2</v>
      </c>
      <c r="J137" s="4">
        <f t="shared" si="5"/>
        <v>60</v>
      </c>
    </row>
    <row r="138" spans="1:10" ht="18" customHeight="1">
      <c r="A138" s="185"/>
      <c r="B138" s="195"/>
      <c r="C138" s="83" t="s">
        <v>86</v>
      </c>
      <c r="D138" s="78" t="s">
        <v>558</v>
      </c>
      <c r="E138" s="74" t="s">
        <v>204</v>
      </c>
      <c r="F138" s="81">
        <f t="shared" si="4"/>
        <v>2</v>
      </c>
      <c r="G138" s="64" t="s">
        <v>933</v>
      </c>
      <c r="H138" s="75" t="str">
        <f>VLOOKUP(G138,'2.위협평가'!$A:$J,5,FALSE)</f>
        <v>침해 부인</v>
      </c>
      <c r="I138" s="66">
        <f>VLOOKUP(G138,'2.위협평가'!$A:$J,10,FALSE)</f>
        <v>2</v>
      </c>
      <c r="J138" s="4">
        <f t="shared" si="5"/>
        <v>61</v>
      </c>
    </row>
    <row r="139" spans="1:10" ht="18" customHeight="1">
      <c r="A139" s="185"/>
      <c r="B139" s="196"/>
      <c r="C139" s="83" t="s">
        <v>559</v>
      </c>
      <c r="D139" s="78" t="s">
        <v>477</v>
      </c>
      <c r="E139" s="74" t="s">
        <v>203</v>
      </c>
      <c r="F139" s="81">
        <f t="shared" si="4"/>
        <v>3</v>
      </c>
      <c r="G139" s="64" t="s">
        <v>941</v>
      </c>
      <c r="H139" s="75" t="str">
        <f>VLOOKUP(G139,'2.위협평가'!$A:$J,5,FALSE)</f>
        <v>비인가 소프트웨어의 유입</v>
      </c>
      <c r="I139" s="66">
        <f>VLOOKUP(G139,'2.위협평가'!$A:$J,10,FALSE)</f>
        <v>3</v>
      </c>
      <c r="J139" s="4">
        <f t="shared" si="5"/>
        <v>62</v>
      </c>
    </row>
    <row r="140" spans="1:10" ht="18" customHeight="1">
      <c r="A140" s="185"/>
      <c r="B140" s="196"/>
      <c r="C140" s="83" t="s">
        <v>88</v>
      </c>
      <c r="D140" s="78" t="s">
        <v>560</v>
      </c>
      <c r="E140" s="74" t="s">
        <v>203</v>
      </c>
      <c r="F140" s="81">
        <f t="shared" si="4"/>
        <v>3</v>
      </c>
      <c r="G140" s="64" t="s">
        <v>942</v>
      </c>
      <c r="H140" s="75" t="str">
        <f>VLOOKUP(G140,'2.위협평가'!$A:$J,5,FALSE)</f>
        <v>패스워드 Cracking</v>
      </c>
      <c r="I140" s="66">
        <f>VLOOKUP(G140,'2.위협평가'!$A:$J,10,FALSE)</f>
        <v>3</v>
      </c>
      <c r="J140" s="4">
        <f t="shared" si="5"/>
        <v>63</v>
      </c>
    </row>
    <row r="141" spans="1:10" ht="18" customHeight="1">
      <c r="A141" s="185"/>
      <c r="B141" s="196"/>
      <c r="C141" s="83" t="s">
        <v>561</v>
      </c>
      <c r="D141" s="78" t="s">
        <v>478</v>
      </c>
      <c r="E141" s="74" t="s">
        <v>203</v>
      </c>
      <c r="F141" s="81">
        <f t="shared" si="4"/>
        <v>3</v>
      </c>
      <c r="G141" s="64" t="s">
        <v>925</v>
      </c>
      <c r="H141" s="75" t="str">
        <f>VLOOKUP(G141,'2.위협평가'!$A:$J,5,FALSE)</f>
        <v>비인가된 물리적 접근</v>
      </c>
      <c r="I141" s="66">
        <f>VLOOKUP(G141,'2.위협평가'!$A:$J,10,FALSE)</f>
        <v>3</v>
      </c>
      <c r="J141" s="4">
        <f t="shared" si="5"/>
        <v>64</v>
      </c>
    </row>
    <row r="142" spans="1:10" ht="18" customHeight="1">
      <c r="A142" s="185"/>
      <c r="B142" s="196"/>
      <c r="C142" s="83" t="s">
        <v>89</v>
      </c>
      <c r="D142" s="78" t="s">
        <v>91</v>
      </c>
      <c r="E142" s="74" t="s">
        <v>203</v>
      </c>
      <c r="F142" s="81">
        <f t="shared" si="4"/>
        <v>3</v>
      </c>
      <c r="G142" s="64" t="s">
        <v>939</v>
      </c>
      <c r="H142" s="75" t="str">
        <f>VLOOKUP(G142,'2.위협평가'!$A:$J,5,FALSE)</f>
        <v>서비스 실패</v>
      </c>
      <c r="I142" s="66">
        <f>VLOOKUP(G142,'2.위협평가'!$A:$J,10,FALSE)</f>
        <v>3</v>
      </c>
      <c r="J142" s="4">
        <f t="shared" si="5"/>
        <v>65</v>
      </c>
    </row>
    <row r="143" spans="1:10" ht="18" customHeight="1">
      <c r="A143" s="185"/>
      <c r="B143" s="196"/>
      <c r="C143" s="83" t="s">
        <v>90</v>
      </c>
      <c r="D143" s="78" t="s">
        <v>562</v>
      </c>
      <c r="E143" s="74" t="s">
        <v>203</v>
      </c>
      <c r="F143" s="81">
        <f t="shared" si="4"/>
        <v>3</v>
      </c>
      <c r="G143" s="64" t="s">
        <v>1161</v>
      </c>
      <c r="H143" s="75" t="str">
        <f>VLOOKUP(G143,'2.위협평가'!$A:$J,5,FALSE)</f>
        <v>취약한 권한접근</v>
      </c>
      <c r="I143" s="66">
        <f>VLOOKUP(G143,'2.위협평가'!$A:$J,10,FALSE)</f>
        <v>2</v>
      </c>
      <c r="J143" s="4">
        <f t="shared" si="5"/>
        <v>66</v>
      </c>
    </row>
    <row r="144" spans="1:10" ht="18" customHeight="1">
      <c r="A144" s="185"/>
      <c r="B144" s="196"/>
      <c r="C144" s="83" t="s">
        <v>92</v>
      </c>
      <c r="D144" s="78" t="s">
        <v>563</v>
      </c>
      <c r="E144" s="74" t="s">
        <v>203</v>
      </c>
      <c r="F144" s="81">
        <f t="shared" si="4"/>
        <v>3</v>
      </c>
      <c r="G144" s="64" t="s">
        <v>933</v>
      </c>
      <c r="H144" s="75" t="str">
        <f>VLOOKUP(G144,'2.위협평가'!$A:$J,5,FALSE)</f>
        <v>침해 부인</v>
      </c>
      <c r="I144" s="66">
        <f>VLOOKUP(G144,'2.위협평가'!$A:$J,10,FALSE)</f>
        <v>2</v>
      </c>
      <c r="J144" s="4">
        <f t="shared" si="5"/>
        <v>67</v>
      </c>
    </row>
    <row r="145" spans="1:10" ht="18" customHeight="1">
      <c r="A145" s="185"/>
      <c r="B145" s="196"/>
      <c r="C145" s="83" t="s">
        <v>93</v>
      </c>
      <c r="D145" s="78" t="s">
        <v>95</v>
      </c>
      <c r="E145" s="74" t="s">
        <v>203</v>
      </c>
      <c r="F145" s="81">
        <f t="shared" si="4"/>
        <v>3</v>
      </c>
      <c r="G145" s="64" t="s">
        <v>942</v>
      </c>
      <c r="H145" s="75" t="str">
        <f>VLOOKUP(G145,'2.위협평가'!$A:$J,5,FALSE)</f>
        <v>패스워드 Cracking</v>
      </c>
      <c r="I145" s="66">
        <f>VLOOKUP(G145,'2.위협평가'!$A:$J,10,FALSE)</f>
        <v>3</v>
      </c>
      <c r="J145" s="4">
        <f t="shared" si="5"/>
        <v>68</v>
      </c>
    </row>
    <row r="146" spans="1:10" ht="18" customHeight="1">
      <c r="A146" s="185"/>
      <c r="B146" s="196"/>
      <c r="C146" s="83" t="s">
        <v>94</v>
      </c>
      <c r="D146" s="78" t="s">
        <v>97</v>
      </c>
      <c r="E146" s="74" t="s">
        <v>203</v>
      </c>
      <c r="F146" s="81">
        <f t="shared" si="4"/>
        <v>3</v>
      </c>
      <c r="G146" s="64" t="s">
        <v>942</v>
      </c>
      <c r="H146" s="75" t="str">
        <f>VLOOKUP(G146,'2.위협평가'!$A:$J,5,FALSE)</f>
        <v>패스워드 Cracking</v>
      </c>
      <c r="I146" s="66">
        <f>VLOOKUP(G146,'2.위협평가'!$A:$J,10,FALSE)</f>
        <v>3</v>
      </c>
      <c r="J146" s="4">
        <f t="shared" si="5"/>
        <v>69</v>
      </c>
    </row>
    <row r="147" spans="1:10" ht="18" customHeight="1">
      <c r="A147" s="185"/>
      <c r="B147" s="196"/>
      <c r="C147" s="83" t="s">
        <v>96</v>
      </c>
      <c r="D147" s="78" t="s">
        <v>99</v>
      </c>
      <c r="E147" s="74" t="s">
        <v>203</v>
      </c>
      <c r="F147" s="81">
        <f t="shared" si="4"/>
        <v>3</v>
      </c>
      <c r="G147" s="64" t="s">
        <v>1161</v>
      </c>
      <c r="H147" s="75" t="str">
        <f>VLOOKUP(G147,'2.위협평가'!$A:$J,5,FALSE)</f>
        <v>취약한 권한접근</v>
      </c>
      <c r="I147" s="66">
        <f>VLOOKUP(G147,'2.위협평가'!$A:$J,10,FALSE)</f>
        <v>2</v>
      </c>
      <c r="J147" s="4">
        <f t="shared" si="5"/>
        <v>70</v>
      </c>
    </row>
    <row r="148" spans="1:10" ht="18" customHeight="1">
      <c r="A148" s="185"/>
      <c r="B148" s="196"/>
      <c r="C148" s="83" t="s">
        <v>98</v>
      </c>
      <c r="D148" s="78" t="s">
        <v>479</v>
      </c>
      <c r="E148" s="74" t="s">
        <v>203</v>
      </c>
      <c r="F148" s="81">
        <f t="shared" si="4"/>
        <v>3</v>
      </c>
      <c r="G148" s="64" t="s">
        <v>780</v>
      </c>
      <c r="H148" s="75" t="str">
        <f>VLOOKUP(G148,'2.위협평가'!$A:$J,5,FALSE)</f>
        <v>식별 및 인증 실패</v>
      </c>
      <c r="I148" s="66">
        <f>VLOOKUP(G148,'2.위협평가'!$A:$J,10,FALSE)</f>
        <v>3</v>
      </c>
      <c r="J148" s="4">
        <f t="shared" si="5"/>
        <v>71</v>
      </c>
    </row>
    <row r="149" spans="1:10" ht="18" customHeight="1">
      <c r="A149" s="185"/>
      <c r="B149" s="196"/>
      <c r="C149" s="83" t="s">
        <v>100</v>
      </c>
      <c r="D149" s="78" t="s">
        <v>564</v>
      </c>
      <c r="E149" s="74" t="s">
        <v>204</v>
      </c>
      <c r="F149" s="81">
        <f t="shared" si="4"/>
        <v>2</v>
      </c>
      <c r="G149" s="64" t="s">
        <v>930</v>
      </c>
      <c r="H149" s="75" t="str">
        <f>VLOOKUP(G149,'2.위협평가'!$A:$J,5,FALSE)</f>
        <v>서비스 거부</v>
      </c>
      <c r="I149" s="66">
        <f>VLOOKUP(G149,'2.위협평가'!$A:$J,10,FALSE)</f>
        <v>3</v>
      </c>
      <c r="J149" s="4">
        <f t="shared" si="5"/>
        <v>72</v>
      </c>
    </row>
    <row r="150" spans="1:10" ht="18" customHeight="1">
      <c r="A150" s="185"/>
      <c r="B150" s="196"/>
      <c r="C150" s="83" t="s">
        <v>101</v>
      </c>
      <c r="D150" s="78" t="s">
        <v>565</v>
      </c>
      <c r="E150" s="74" t="s">
        <v>204</v>
      </c>
      <c r="F150" s="81">
        <f t="shared" si="4"/>
        <v>2</v>
      </c>
      <c r="G150" s="64" t="s">
        <v>1173</v>
      </c>
      <c r="H150" s="75" t="str">
        <f>VLOOKUP(G150,'2.위협평가'!$A:$J,5,FALSE)</f>
        <v>비인가 소프트웨어의 유입</v>
      </c>
      <c r="I150" s="66">
        <f>VLOOKUP(G150,'2.위협평가'!$A:$J,10,FALSE)</f>
        <v>3</v>
      </c>
      <c r="J150" s="4">
        <f t="shared" si="5"/>
        <v>73</v>
      </c>
    </row>
    <row r="151" spans="1:10" ht="18" customHeight="1">
      <c r="A151" s="185"/>
      <c r="B151" s="196"/>
      <c r="C151" s="83" t="s">
        <v>102</v>
      </c>
      <c r="D151" s="78" t="s">
        <v>566</v>
      </c>
      <c r="E151" s="74" t="s">
        <v>204</v>
      </c>
      <c r="F151" s="81">
        <f t="shared" si="4"/>
        <v>2</v>
      </c>
      <c r="G151" s="64" t="s">
        <v>1175</v>
      </c>
      <c r="H151" s="75" t="str">
        <f>VLOOKUP(G151,'2.위협평가'!$A:$J,5,FALSE)</f>
        <v>서비스 거부</v>
      </c>
      <c r="I151" s="66">
        <f>VLOOKUP(G151,'2.위협평가'!$A:$J,10,FALSE)</f>
        <v>3</v>
      </c>
      <c r="J151" s="4">
        <f t="shared" si="5"/>
        <v>74</v>
      </c>
    </row>
    <row r="152" spans="1:10" ht="18" customHeight="1">
      <c r="A152" s="185"/>
      <c r="B152" s="196"/>
      <c r="C152" s="83" t="s">
        <v>103</v>
      </c>
      <c r="D152" s="78" t="s">
        <v>105</v>
      </c>
      <c r="E152" s="74" t="s">
        <v>205</v>
      </c>
      <c r="F152" s="81">
        <f t="shared" si="4"/>
        <v>1</v>
      </c>
      <c r="G152" s="64" t="s">
        <v>932</v>
      </c>
      <c r="H152" s="75" t="str">
        <f>VLOOKUP(G152,'2.위협평가'!$A:$J,5,FALSE)</f>
        <v>취약한 시스템 설정 악용</v>
      </c>
      <c r="I152" s="66">
        <f>VLOOKUP(G152,'2.위협평가'!$A:$J,10,FALSE)</f>
        <v>2</v>
      </c>
      <c r="J152" s="4">
        <f t="shared" si="5"/>
        <v>75</v>
      </c>
    </row>
    <row r="153" spans="1:10" ht="18" customHeight="1">
      <c r="A153" s="185"/>
      <c r="B153" s="196"/>
      <c r="C153" s="83" t="s">
        <v>104</v>
      </c>
      <c r="D153" s="78" t="s">
        <v>480</v>
      </c>
      <c r="E153" s="74" t="s">
        <v>204</v>
      </c>
      <c r="F153" s="81">
        <f t="shared" si="4"/>
        <v>2</v>
      </c>
      <c r="G153" s="64" t="s">
        <v>926</v>
      </c>
      <c r="H153" s="75" t="str">
        <f>VLOOKUP(G153,'2.위협평가'!$A:$J,5,FALSE)</f>
        <v>취약한 권한접근</v>
      </c>
      <c r="I153" s="66">
        <f>VLOOKUP(G153,'2.위협평가'!$A:$J,10,FALSE)</f>
        <v>2</v>
      </c>
      <c r="J153" s="4">
        <f t="shared" si="5"/>
        <v>76</v>
      </c>
    </row>
    <row r="154" spans="1:10" ht="18" customHeight="1">
      <c r="A154" s="185"/>
      <c r="B154" s="196"/>
      <c r="C154" s="83" t="s">
        <v>106</v>
      </c>
      <c r="D154" s="78" t="s">
        <v>108</v>
      </c>
      <c r="E154" s="74" t="s">
        <v>204</v>
      </c>
      <c r="F154" s="81">
        <f t="shared" si="4"/>
        <v>2</v>
      </c>
      <c r="G154" s="64" t="s">
        <v>780</v>
      </c>
      <c r="H154" s="75" t="str">
        <f>VLOOKUP(G154,'2.위협평가'!$A:$J,5,FALSE)</f>
        <v>식별 및 인증 실패</v>
      </c>
      <c r="I154" s="66">
        <f>VLOOKUP(G154,'2.위협평가'!$A:$J,10,FALSE)</f>
        <v>3</v>
      </c>
      <c r="J154" s="4">
        <f t="shared" si="5"/>
        <v>77</v>
      </c>
    </row>
    <row r="155" spans="1:10" ht="18" customHeight="1">
      <c r="A155" s="185"/>
      <c r="B155" s="196"/>
      <c r="C155" s="83" t="s">
        <v>107</v>
      </c>
      <c r="D155" s="78" t="s">
        <v>110</v>
      </c>
      <c r="E155" s="74" t="s">
        <v>204</v>
      </c>
      <c r="F155" s="81">
        <f t="shared" si="4"/>
        <v>2</v>
      </c>
      <c r="G155" s="64" t="s">
        <v>780</v>
      </c>
      <c r="H155" s="75" t="str">
        <f>VLOOKUP(G155,'2.위협평가'!$A:$J,5,FALSE)</f>
        <v>식별 및 인증 실패</v>
      </c>
      <c r="I155" s="66">
        <f>VLOOKUP(G155,'2.위협평가'!$A:$J,10,FALSE)</f>
        <v>3</v>
      </c>
      <c r="J155" s="4">
        <f t="shared" si="5"/>
        <v>78</v>
      </c>
    </row>
    <row r="156" spans="1:10" ht="18" customHeight="1">
      <c r="A156" s="185"/>
      <c r="B156" s="196"/>
      <c r="C156" s="83" t="s">
        <v>109</v>
      </c>
      <c r="D156" s="78" t="s">
        <v>112</v>
      </c>
      <c r="E156" s="74" t="s">
        <v>204</v>
      </c>
      <c r="F156" s="81">
        <f t="shared" si="4"/>
        <v>2</v>
      </c>
      <c r="G156" s="64" t="s">
        <v>927</v>
      </c>
      <c r="H156" s="75" t="str">
        <f>VLOOKUP(G156,'2.위협평가'!$A:$J,5,FALSE)</f>
        <v>정보 및 정보처리 프로세스의 변조</v>
      </c>
      <c r="I156" s="66">
        <f>VLOOKUP(G156,'2.위협평가'!$A:$J,10,FALSE)</f>
        <v>2</v>
      </c>
      <c r="J156" s="4">
        <f t="shared" si="5"/>
        <v>79</v>
      </c>
    </row>
    <row r="157" spans="1:10" ht="18" customHeight="1">
      <c r="A157" s="185"/>
      <c r="B157" s="196"/>
      <c r="C157" s="83" t="s">
        <v>111</v>
      </c>
      <c r="D157" s="78" t="s">
        <v>114</v>
      </c>
      <c r="E157" s="74" t="s">
        <v>204</v>
      </c>
      <c r="F157" s="81">
        <f t="shared" si="4"/>
        <v>2</v>
      </c>
      <c r="G157" s="64" t="s">
        <v>921</v>
      </c>
      <c r="H157" s="75" t="str">
        <f>VLOOKUP(G157,'2.위협평가'!$A:$J,5,FALSE)</f>
        <v>패스워드 Cracking</v>
      </c>
      <c r="I157" s="66">
        <f>VLOOKUP(G157,'2.위협평가'!$A:$J,10,FALSE)</f>
        <v>2</v>
      </c>
      <c r="J157" s="4">
        <f t="shared" si="5"/>
        <v>80</v>
      </c>
    </row>
    <row r="158" spans="1:10" ht="18" customHeight="1">
      <c r="A158" s="186"/>
      <c r="B158" s="196"/>
      <c r="C158" s="83" t="s">
        <v>113</v>
      </c>
      <c r="D158" s="78" t="s">
        <v>567</v>
      </c>
      <c r="E158" s="74" t="s">
        <v>204</v>
      </c>
      <c r="F158" s="81">
        <f t="shared" si="4"/>
        <v>2</v>
      </c>
      <c r="G158" s="64" t="s">
        <v>785</v>
      </c>
      <c r="H158" s="75" t="str">
        <f>VLOOKUP(G158,'2.위협평가'!$A:$J,5,FALSE)</f>
        <v>정상프로그램 위장공격</v>
      </c>
      <c r="I158" s="66">
        <f>VLOOKUP(G158,'2.위협평가'!$A:$J,10,FALSE)</f>
        <v>2</v>
      </c>
      <c r="J158" s="4">
        <f t="shared" si="5"/>
        <v>81</v>
      </c>
    </row>
    <row r="159" spans="1:10" ht="18" customHeight="1">
      <c r="A159" s="184" t="s">
        <v>600</v>
      </c>
      <c r="B159" s="194" t="s">
        <v>568</v>
      </c>
      <c r="C159" s="67" t="s">
        <v>1096</v>
      </c>
      <c r="D159" s="91" t="s">
        <v>213</v>
      </c>
      <c r="E159" s="67" t="s">
        <v>318</v>
      </c>
      <c r="F159" s="81">
        <f t="shared" si="4"/>
        <v>3</v>
      </c>
      <c r="G159" s="64" t="s">
        <v>920</v>
      </c>
      <c r="H159" s="75" t="str">
        <f>VLOOKUP(G159,'2.위협평가'!$A:$J,5,FALSE)</f>
        <v>패스워드 Cracking</v>
      </c>
      <c r="I159" s="66">
        <f>VLOOKUP(G159,'2.위협평가'!$A:$J,10,FALSE)</f>
        <v>2</v>
      </c>
      <c r="J159" s="4">
        <f t="shared" si="5"/>
        <v>1</v>
      </c>
    </row>
    <row r="160" spans="1:10" ht="18" customHeight="1">
      <c r="A160" s="185"/>
      <c r="B160" s="194"/>
      <c r="C160" s="69" t="s">
        <v>569</v>
      </c>
      <c r="D160" s="91" t="s">
        <v>215</v>
      </c>
      <c r="E160" s="67" t="s">
        <v>318</v>
      </c>
      <c r="F160" s="81">
        <f t="shared" si="4"/>
        <v>3</v>
      </c>
      <c r="G160" s="64" t="s">
        <v>920</v>
      </c>
      <c r="H160" s="75" t="str">
        <f>VLOOKUP(G160,'2.위협평가'!$A:$J,5,FALSE)</f>
        <v>패스워드 Cracking</v>
      </c>
      <c r="I160" s="66">
        <f>VLOOKUP(G160,'2.위협평가'!$A:$J,10,FALSE)</f>
        <v>2</v>
      </c>
      <c r="J160" s="4">
        <f t="shared" si="5"/>
        <v>2</v>
      </c>
    </row>
    <row r="161" spans="1:10" ht="18" customHeight="1">
      <c r="A161" s="185"/>
      <c r="B161" s="194"/>
      <c r="C161" s="69" t="s">
        <v>570</v>
      </c>
      <c r="D161" s="91" t="s">
        <v>217</v>
      </c>
      <c r="E161" s="67" t="s">
        <v>318</v>
      </c>
      <c r="F161" s="81">
        <f t="shared" si="4"/>
        <v>3</v>
      </c>
      <c r="G161" s="64" t="s">
        <v>920</v>
      </c>
      <c r="H161" s="75" t="str">
        <f>VLOOKUP(G161,'2.위협평가'!$A:$J,5,FALSE)</f>
        <v>패스워드 Cracking</v>
      </c>
      <c r="I161" s="66">
        <f>VLOOKUP(G161,'2.위협평가'!$A:$J,10,FALSE)</f>
        <v>2</v>
      </c>
      <c r="J161" s="4">
        <f t="shared" si="5"/>
        <v>3</v>
      </c>
    </row>
    <row r="162" spans="1:10" ht="18" customHeight="1">
      <c r="A162" s="185"/>
      <c r="B162" s="194"/>
      <c r="C162" s="69" t="s">
        <v>571</v>
      </c>
      <c r="D162" s="92" t="s">
        <v>572</v>
      </c>
      <c r="E162" s="67" t="s">
        <v>319</v>
      </c>
      <c r="F162" s="81">
        <f t="shared" si="4"/>
        <v>2</v>
      </c>
      <c r="G162" s="64" t="s">
        <v>945</v>
      </c>
      <c r="H162" s="75" t="str">
        <f>VLOOKUP(G162,'2.위협평가'!$A:$J,5,FALSE)</f>
        <v>취약한 시스템 설정 악용</v>
      </c>
      <c r="I162" s="66">
        <f>VLOOKUP(G162,'2.위협평가'!$A:$J,10,FALSE)</f>
        <v>2</v>
      </c>
      <c r="J162" s="4">
        <f t="shared" si="5"/>
        <v>4</v>
      </c>
    </row>
    <row r="163" spans="1:10" ht="18" customHeight="1">
      <c r="A163" s="185"/>
      <c r="B163" s="194" t="s">
        <v>573</v>
      </c>
      <c r="C163" s="69" t="s">
        <v>574</v>
      </c>
      <c r="D163" s="92" t="s">
        <v>575</v>
      </c>
      <c r="E163" s="67" t="s">
        <v>318</v>
      </c>
      <c r="F163" s="81">
        <f t="shared" si="4"/>
        <v>3</v>
      </c>
      <c r="G163" s="64" t="s">
        <v>946</v>
      </c>
      <c r="H163" s="75" t="str">
        <f>VLOOKUP(G163,'2.위협평가'!$A:$J,5,FALSE)</f>
        <v>비인가된 시스템 및 네트워크 접근</v>
      </c>
      <c r="I163" s="66">
        <f>VLOOKUP(G163,'2.위협평가'!$A:$J,10,FALSE)</f>
        <v>2</v>
      </c>
      <c r="J163" s="4">
        <f t="shared" si="5"/>
        <v>5</v>
      </c>
    </row>
    <row r="164" spans="1:10" ht="18" customHeight="1">
      <c r="A164" s="185"/>
      <c r="B164" s="194"/>
      <c r="C164" s="69" t="s">
        <v>576</v>
      </c>
      <c r="D164" s="92" t="s">
        <v>219</v>
      </c>
      <c r="E164" s="67" t="s">
        <v>318</v>
      </c>
      <c r="F164" s="81">
        <f t="shared" si="4"/>
        <v>3</v>
      </c>
      <c r="G164" s="64" t="s">
        <v>947</v>
      </c>
      <c r="H164" s="75" t="str">
        <f>VLOOKUP(G164,'2.위협평가'!$A:$J,5,FALSE)</f>
        <v>비인가된 물리적 접근</v>
      </c>
      <c r="I164" s="66">
        <f>VLOOKUP(G164,'2.위협평가'!$A:$J,10,FALSE)</f>
        <v>3</v>
      </c>
      <c r="J164" s="4">
        <f t="shared" si="5"/>
        <v>6</v>
      </c>
    </row>
    <row r="165" spans="1:10" ht="18" customHeight="1">
      <c r="A165" s="185"/>
      <c r="B165" s="194"/>
      <c r="C165" s="69" t="s">
        <v>577</v>
      </c>
      <c r="D165" s="92" t="s">
        <v>505</v>
      </c>
      <c r="E165" s="67" t="s">
        <v>319</v>
      </c>
      <c r="F165" s="81">
        <f t="shared" si="4"/>
        <v>2</v>
      </c>
      <c r="G165" s="64" t="s">
        <v>924</v>
      </c>
      <c r="H165" s="75" t="str">
        <f>VLOOKUP(G165,'2.위협평가'!$A:$J,5,FALSE)</f>
        <v>비인가된 시스템 및 네트워크 접근</v>
      </c>
      <c r="I165" s="66">
        <f>VLOOKUP(G165,'2.위협평가'!$A:$J,10,FALSE)</f>
        <v>2</v>
      </c>
      <c r="J165" s="4">
        <f t="shared" si="5"/>
        <v>7</v>
      </c>
    </row>
    <row r="166" spans="1:10" ht="18" customHeight="1">
      <c r="A166" s="185"/>
      <c r="B166" s="194"/>
      <c r="C166" s="69" t="s">
        <v>578</v>
      </c>
      <c r="D166" s="92" t="s">
        <v>506</v>
      </c>
      <c r="E166" s="67" t="s">
        <v>319</v>
      </c>
      <c r="F166" s="81">
        <f t="shared" si="4"/>
        <v>2</v>
      </c>
      <c r="G166" s="64" t="s">
        <v>948</v>
      </c>
      <c r="H166" s="75" t="str">
        <f>VLOOKUP(G166,'2.위협평가'!$A:$J,5,FALSE)</f>
        <v>비인가된 시스템 및 네트워크 접근</v>
      </c>
      <c r="I166" s="66">
        <f>VLOOKUP(G166,'2.위협평가'!$A:$J,10,FALSE)</f>
        <v>2</v>
      </c>
      <c r="J166" s="4">
        <f t="shared" si="5"/>
        <v>8</v>
      </c>
    </row>
    <row r="167" spans="1:10" ht="18" customHeight="1">
      <c r="A167" s="185"/>
      <c r="B167" s="194"/>
      <c r="C167" s="69" t="s">
        <v>579</v>
      </c>
      <c r="D167" s="92" t="s">
        <v>507</v>
      </c>
      <c r="E167" s="67" t="s">
        <v>319</v>
      </c>
      <c r="F167" s="81">
        <f t="shared" si="4"/>
        <v>2</v>
      </c>
      <c r="G167" s="64" t="s">
        <v>932</v>
      </c>
      <c r="H167" s="75" t="str">
        <f>VLOOKUP(G167,'2.위협평가'!$A:$J,5,FALSE)</f>
        <v>취약한 시스템 설정 악용</v>
      </c>
      <c r="I167" s="66">
        <f>VLOOKUP(G167,'2.위협평가'!$A:$J,10,FALSE)</f>
        <v>2</v>
      </c>
      <c r="J167" s="4">
        <f t="shared" si="5"/>
        <v>9</v>
      </c>
    </row>
    <row r="168" spans="1:10" ht="18" customHeight="1">
      <c r="A168" s="185"/>
      <c r="B168" s="79" t="s">
        <v>542</v>
      </c>
      <c r="C168" s="69" t="s">
        <v>580</v>
      </c>
      <c r="D168" s="92" t="s">
        <v>453</v>
      </c>
      <c r="E168" s="67" t="s">
        <v>203</v>
      </c>
      <c r="F168" s="81">
        <f t="shared" si="4"/>
        <v>3</v>
      </c>
      <c r="G168" s="64" t="s">
        <v>928</v>
      </c>
      <c r="H168" s="75" t="str">
        <f>VLOOKUP(G168,'2.위협평가'!$A:$J,5,FALSE)</f>
        <v>웹 서비스 공격</v>
      </c>
      <c r="I168" s="66">
        <f>VLOOKUP(G168,'2.위협평가'!$A:$J,10,FALSE)</f>
        <v>2</v>
      </c>
      <c r="J168" s="4">
        <f t="shared" si="5"/>
        <v>10</v>
      </c>
    </row>
    <row r="169" spans="1:10" ht="18" customHeight="1">
      <c r="A169" s="185"/>
      <c r="B169" s="194" t="s">
        <v>543</v>
      </c>
      <c r="C169" s="69" t="s">
        <v>662</v>
      </c>
      <c r="D169" s="92" t="s">
        <v>508</v>
      </c>
      <c r="E169" s="67" t="s">
        <v>205</v>
      </c>
      <c r="F169" s="81">
        <f t="shared" si="4"/>
        <v>1</v>
      </c>
      <c r="G169" s="64" t="s">
        <v>933</v>
      </c>
      <c r="H169" s="75" t="str">
        <f>VLOOKUP(G169,'2.위협평가'!$A:$J,5,FALSE)</f>
        <v>침해 부인</v>
      </c>
      <c r="I169" s="66">
        <f>VLOOKUP(G169,'2.위협평가'!$A:$J,10,FALSE)</f>
        <v>2</v>
      </c>
      <c r="J169" s="4">
        <f t="shared" si="5"/>
        <v>11</v>
      </c>
    </row>
    <row r="170" spans="1:10" ht="18" customHeight="1">
      <c r="A170" s="185"/>
      <c r="B170" s="194"/>
      <c r="C170" s="69" t="s">
        <v>581</v>
      </c>
      <c r="D170" s="92" t="s">
        <v>509</v>
      </c>
      <c r="E170" s="67" t="s">
        <v>204</v>
      </c>
      <c r="F170" s="81">
        <f t="shared" si="4"/>
        <v>2</v>
      </c>
      <c r="G170" s="64" t="s">
        <v>1177</v>
      </c>
      <c r="H170" s="75" t="str">
        <f>VLOOKUP(G170,'2.위협평가'!$A:$J,5,FALSE)</f>
        <v>침해 부인</v>
      </c>
      <c r="I170" s="66">
        <f>VLOOKUP(G170,'2.위협평가'!$A:$J,10,FALSE)</f>
        <v>2</v>
      </c>
      <c r="J170" s="4">
        <f t="shared" si="5"/>
        <v>12</v>
      </c>
    </row>
    <row r="171" spans="1:10" ht="18" customHeight="1">
      <c r="A171" s="185"/>
      <c r="B171" s="194"/>
      <c r="C171" s="69" t="s">
        <v>582</v>
      </c>
      <c r="D171" s="92" t="s">
        <v>510</v>
      </c>
      <c r="E171" s="67" t="s">
        <v>204</v>
      </c>
      <c r="F171" s="81">
        <f t="shared" si="4"/>
        <v>2</v>
      </c>
      <c r="G171" s="64" t="s">
        <v>934</v>
      </c>
      <c r="H171" s="75" t="str">
        <f>VLOOKUP(G171,'2.위협평가'!$A:$J,5,FALSE)</f>
        <v>침해 부인</v>
      </c>
      <c r="I171" s="66">
        <f>VLOOKUP(G171,'2.위협평가'!$A:$J,10,FALSE)</f>
        <v>2</v>
      </c>
      <c r="J171" s="4">
        <f t="shared" si="5"/>
        <v>13</v>
      </c>
    </row>
    <row r="172" spans="1:10" ht="18" customHeight="1">
      <c r="A172" s="185"/>
      <c r="B172" s="194"/>
      <c r="C172" s="69" t="s">
        <v>583</v>
      </c>
      <c r="D172" s="92" t="s">
        <v>511</v>
      </c>
      <c r="E172" s="67" t="s">
        <v>204</v>
      </c>
      <c r="F172" s="81">
        <f t="shared" si="4"/>
        <v>2</v>
      </c>
      <c r="G172" s="64" t="s">
        <v>934</v>
      </c>
      <c r="H172" s="75" t="str">
        <f>VLOOKUP(G172,'2.위협평가'!$A:$J,5,FALSE)</f>
        <v>침해 부인</v>
      </c>
      <c r="I172" s="66">
        <f>VLOOKUP(G172,'2.위협평가'!$A:$J,10,FALSE)</f>
        <v>2</v>
      </c>
      <c r="J172" s="4">
        <f t="shared" si="5"/>
        <v>14</v>
      </c>
    </row>
    <row r="173" spans="1:10" ht="18" customHeight="1">
      <c r="A173" s="185"/>
      <c r="B173" s="194"/>
      <c r="C173" s="69" t="s">
        <v>584</v>
      </c>
      <c r="D173" s="92" t="s">
        <v>512</v>
      </c>
      <c r="E173" s="67" t="s">
        <v>205</v>
      </c>
      <c r="F173" s="81">
        <f t="shared" si="4"/>
        <v>1</v>
      </c>
      <c r="G173" s="64" t="s">
        <v>1178</v>
      </c>
      <c r="H173" s="75" t="str">
        <f>VLOOKUP(G173,'2.위협평가'!$A:$J,5,FALSE)</f>
        <v>침해 부인</v>
      </c>
      <c r="I173" s="66">
        <f>VLOOKUP(G173,'2.위협평가'!$A:$J,10,FALSE)</f>
        <v>2</v>
      </c>
      <c r="J173" s="4">
        <f t="shared" si="5"/>
        <v>15</v>
      </c>
    </row>
    <row r="174" spans="1:10" ht="18" customHeight="1">
      <c r="A174" s="185"/>
      <c r="B174" s="194" t="s">
        <v>585</v>
      </c>
      <c r="C174" s="69" t="s">
        <v>663</v>
      </c>
      <c r="D174" s="92" t="s">
        <v>1257</v>
      </c>
      <c r="E174" s="67" t="s">
        <v>318</v>
      </c>
      <c r="F174" s="81">
        <f t="shared" si="4"/>
        <v>3</v>
      </c>
      <c r="G174" s="64" t="s">
        <v>932</v>
      </c>
      <c r="H174" s="75" t="str">
        <f>VLOOKUP(G174,'2.위협평가'!$A:$J,5,FALSE)</f>
        <v>취약한 시스템 설정 악용</v>
      </c>
      <c r="I174" s="66">
        <f>VLOOKUP(G174,'2.위협평가'!$A:$J,10,FALSE)</f>
        <v>2</v>
      </c>
      <c r="J174" s="4">
        <f t="shared" si="5"/>
        <v>16</v>
      </c>
    </row>
    <row r="175" spans="1:10" ht="18" customHeight="1">
      <c r="A175" s="185"/>
      <c r="B175" s="194"/>
      <c r="C175" s="69" t="s">
        <v>220</v>
      </c>
      <c r="D175" s="92" t="s">
        <v>513</v>
      </c>
      <c r="E175" s="67" t="s">
        <v>318</v>
      </c>
      <c r="F175" s="81">
        <f t="shared" si="4"/>
        <v>3</v>
      </c>
      <c r="G175" s="64" t="s">
        <v>932</v>
      </c>
      <c r="H175" s="75" t="str">
        <f>VLOOKUP(G175,'2.위협평가'!$A:$J,5,FALSE)</f>
        <v>취약한 시스템 설정 악용</v>
      </c>
      <c r="I175" s="66">
        <f>VLOOKUP(G175,'2.위협평가'!$A:$J,10,FALSE)</f>
        <v>2</v>
      </c>
      <c r="J175" s="4">
        <f t="shared" si="5"/>
        <v>17</v>
      </c>
    </row>
    <row r="176" spans="1:10" ht="18" customHeight="1">
      <c r="A176" s="185"/>
      <c r="B176" s="194"/>
      <c r="C176" s="69" t="s">
        <v>221</v>
      </c>
      <c r="D176" s="92" t="s">
        <v>222</v>
      </c>
      <c r="E176" s="67" t="s">
        <v>318</v>
      </c>
      <c r="F176" s="81">
        <f t="shared" si="4"/>
        <v>3</v>
      </c>
      <c r="G176" s="64" t="s">
        <v>932</v>
      </c>
      <c r="H176" s="75" t="str">
        <f>VLOOKUP(G176,'2.위협평가'!$A:$J,5,FALSE)</f>
        <v>취약한 시스템 설정 악용</v>
      </c>
      <c r="I176" s="66">
        <f>VLOOKUP(G176,'2.위협평가'!$A:$J,10,FALSE)</f>
        <v>2</v>
      </c>
      <c r="J176" s="4">
        <f t="shared" si="5"/>
        <v>18</v>
      </c>
    </row>
    <row r="177" spans="1:10" ht="18" customHeight="1">
      <c r="A177" s="185"/>
      <c r="B177" s="194"/>
      <c r="C177" s="69" t="s">
        <v>223</v>
      </c>
      <c r="D177" s="92" t="s">
        <v>224</v>
      </c>
      <c r="E177" s="67" t="s">
        <v>318</v>
      </c>
      <c r="F177" s="81">
        <f t="shared" si="4"/>
        <v>3</v>
      </c>
      <c r="G177" s="64" t="s">
        <v>932</v>
      </c>
      <c r="H177" s="75" t="str">
        <f>VLOOKUP(G177,'2.위협평가'!$A:$J,5,FALSE)</f>
        <v>취약한 시스템 설정 악용</v>
      </c>
      <c r="I177" s="66">
        <f>VLOOKUP(G177,'2.위협평가'!$A:$J,10,FALSE)</f>
        <v>2</v>
      </c>
      <c r="J177" s="4">
        <f t="shared" si="5"/>
        <v>19</v>
      </c>
    </row>
    <row r="178" spans="1:10" ht="18" customHeight="1">
      <c r="A178" s="185"/>
      <c r="B178" s="194"/>
      <c r="C178" s="69" t="s">
        <v>225</v>
      </c>
      <c r="D178" s="92" t="s">
        <v>226</v>
      </c>
      <c r="E178" s="67" t="s">
        <v>318</v>
      </c>
      <c r="F178" s="81">
        <f t="shared" si="4"/>
        <v>3</v>
      </c>
      <c r="G178" s="64" t="s">
        <v>932</v>
      </c>
      <c r="H178" s="75" t="str">
        <f>VLOOKUP(G178,'2.위협평가'!$A:$J,5,FALSE)</f>
        <v>취약한 시스템 설정 악용</v>
      </c>
      <c r="I178" s="66">
        <f>VLOOKUP(G178,'2.위협평가'!$A:$J,10,FALSE)</f>
        <v>2</v>
      </c>
      <c r="J178" s="4">
        <f t="shared" si="5"/>
        <v>20</v>
      </c>
    </row>
    <row r="179" spans="1:10" ht="18" customHeight="1">
      <c r="A179" s="185"/>
      <c r="B179" s="194"/>
      <c r="C179" s="69" t="s">
        <v>227</v>
      </c>
      <c r="D179" s="91" t="s">
        <v>514</v>
      </c>
      <c r="E179" s="67" t="s">
        <v>318</v>
      </c>
      <c r="F179" s="81">
        <f t="shared" si="4"/>
        <v>3</v>
      </c>
      <c r="G179" s="64" t="s">
        <v>1165</v>
      </c>
      <c r="H179" s="75" t="str">
        <f>VLOOKUP(G179,'2.위협평가'!$A:$J,5,FALSE)</f>
        <v>비인가된 시스템 및 네트워크 접근</v>
      </c>
      <c r="I179" s="66">
        <f>VLOOKUP(G179,'2.위협평가'!$A:$J,10,FALSE)</f>
        <v>2</v>
      </c>
      <c r="J179" s="4">
        <f t="shared" si="5"/>
        <v>21</v>
      </c>
    </row>
    <row r="180" spans="1:10" ht="18" customHeight="1">
      <c r="A180" s="185"/>
      <c r="B180" s="194"/>
      <c r="C180" s="69" t="s">
        <v>228</v>
      </c>
      <c r="D180" s="92" t="s">
        <v>229</v>
      </c>
      <c r="E180" s="67" t="s">
        <v>318</v>
      </c>
      <c r="F180" s="81">
        <f t="shared" si="4"/>
        <v>3</v>
      </c>
      <c r="G180" s="64" t="s">
        <v>930</v>
      </c>
      <c r="H180" s="75" t="str">
        <f>VLOOKUP(G180,'2.위협평가'!$A:$J,5,FALSE)</f>
        <v>서비스 거부</v>
      </c>
      <c r="I180" s="66">
        <f>VLOOKUP(G180,'2.위협평가'!$A:$J,10,FALSE)</f>
        <v>3</v>
      </c>
      <c r="J180" s="4">
        <f t="shared" si="5"/>
        <v>22</v>
      </c>
    </row>
    <row r="181" spans="1:10" ht="18" customHeight="1">
      <c r="A181" s="185"/>
      <c r="B181" s="194"/>
      <c r="C181" s="69" t="s">
        <v>230</v>
      </c>
      <c r="D181" s="92" t="s">
        <v>231</v>
      </c>
      <c r="E181" s="67" t="s">
        <v>318</v>
      </c>
      <c r="F181" s="81">
        <f t="shared" si="4"/>
        <v>3</v>
      </c>
      <c r="G181" s="64" t="s">
        <v>1179</v>
      </c>
      <c r="H181" s="75" t="str">
        <f>VLOOKUP(G181,'2.위협평가'!$A:$J,5,FALSE)</f>
        <v>비인가된 물리적 접근</v>
      </c>
      <c r="I181" s="66">
        <f>VLOOKUP(G181,'2.위협평가'!$A:$J,10,FALSE)</f>
        <v>3</v>
      </c>
      <c r="J181" s="4">
        <f t="shared" si="5"/>
        <v>23</v>
      </c>
    </row>
    <row r="182" spans="1:10" ht="18" customHeight="1">
      <c r="A182" s="185"/>
      <c r="B182" s="194"/>
      <c r="C182" s="69" t="s">
        <v>586</v>
      </c>
      <c r="D182" s="92" t="s">
        <v>515</v>
      </c>
      <c r="E182" s="67" t="s">
        <v>319</v>
      </c>
      <c r="F182" s="81">
        <f t="shared" si="4"/>
        <v>2</v>
      </c>
      <c r="G182" s="64" t="s">
        <v>1179</v>
      </c>
      <c r="H182" s="75" t="str">
        <f>VLOOKUP(G182,'2.위협평가'!$A:$J,5,FALSE)</f>
        <v>비인가된 물리적 접근</v>
      </c>
      <c r="I182" s="66">
        <f>VLOOKUP(G182,'2.위협평가'!$A:$J,10,FALSE)</f>
        <v>3</v>
      </c>
      <c r="J182" s="4">
        <f t="shared" si="5"/>
        <v>24</v>
      </c>
    </row>
    <row r="183" spans="1:10" ht="18" customHeight="1">
      <c r="A183" s="185"/>
      <c r="B183" s="194"/>
      <c r="C183" s="69" t="s">
        <v>587</v>
      </c>
      <c r="D183" s="92" t="s">
        <v>516</v>
      </c>
      <c r="E183" s="67" t="s">
        <v>319</v>
      </c>
      <c r="F183" s="81">
        <f t="shared" si="4"/>
        <v>2</v>
      </c>
      <c r="G183" s="64" t="s">
        <v>1164</v>
      </c>
      <c r="H183" s="75" t="str">
        <f>VLOOKUP(G183,'2.위협평가'!$A:$J,5,FALSE)</f>
        <v>비인가된 시스템 및 네트워크 접근</v>
      </c>
      <c r="I183" s="66">
        <f>VLOOKUP(G183,'2.위협평가'!$A:$J,10,FALSE)</f>
        <v>2</v>
      </c>
      <c r="J183" s="4">
        <f t="shared" si="5"/>
        <v>25</v>
      </c>
    </row>
    <row r="184" spans="1:10" ht="18" customHeight="1">
      <c r="A184" s="185"/>
      <c r="B184" s="194"/>
      <c r="C184" s="69" t="s">
        <v>588</v>
      </c>
      <c r="D184" s="92" t="s">
        <v>517</v>
      </c>
      <c r="E184" s="67" t="s">
        <v>319</v>
      </c>
      <c r="F184" s="81">
        <f t="shared" si="4"/>
        <v>2</v>
      </c>
      <c r="G184" s="123" t="s">
        <v>863</v>
      </c>
      <c r="H184" s="75" t="str">
        <f>VLOOKUP(G184,'2.위협평가'!$A:$J,5,FALSE)</f>
        <v>패스워드 Cracking</v>
      </c>
      <c r="I184" s="66">
        <f>VLOOKUP(G184,'2.위협평가'!$A:$J,10,FALSE)</f>
        <v>2</v>
      </c>
      <c r="J184" s="4">
        <f t="shared" si="5"/>
        <v>26</v>
      </c>
    </row>
    <row r="185" spans="1:10" ht="18" customHeight="1">
      <c r="A185" s="185"/>
      <c r="B185" s="194"/>
      <c r="C185" s="69" t="s">
        <v>589</v>
      </c>
      <c r="D185" s="92" t="s">
        <v>518</v>
      </c>
      <c r="E185" s="67" t="s">
        <v>319</v>
      </c>
      <c r="F185" s="81">
        <f t="shared" si="4"/>
        <v>2</v>
      </c>
      <c r="G185" s="64" t="s">
        <v>932</v>
      </c>
      <c r="H185" s="75" t="str">
        <f>VLOOKUP(G185,'2.위협평가'!$A:$J,5,FALSE)</f>
        <v>취약한 시스템 설정 악용</v>
      </c>
      <c r="I185" s="66">
        <f>VLOOKUP(G185,'2.위협평가'!$A:$J,10,FALSE)</f>
        <v>2</v>
      </c>
      <c r="J185" s="4">
        <f t="shared" si="5"/>
        <v>27</v>
      </c>
    </row>
    <row r="186" spans="1:10" ht="18" customHeight="1">
      <c r="A186" s="185"/>
      <c r="B186" s="194"/>
      <c r="C186" s="69" t="s">
        <v>590</v>
      </c>
      <c r="D186" s="92" t="s">
        <v>519</v>
      </c>
      <c r="E186" s="67" t="s">
        <v>319</v>
      </c>
      <c r="F186" s="81">
        <f t="shared" si="4"/>
        <v>2</v>
      </c>
      <c r="G186" s="64" t="s">
        <v>928</v>
      </c>
      <c r="H186" s="75" t="str">
        <f>VLOOKUP(G186,'2.위협평가'!$A:$J,5,FALSE)</f>
        <v>웹 서비스 공격</v>
      </c>
      <c r="I186" s="66">
        <f>VLOOKUP(G186,'2.위협평가'!$A:$J,10,FALSE)</f>
        <v>2</v>
      </c>
      <c r="J186" s="4">
        <f t="shared" si="5"/>
        <v>28</v>
      </c>
    </row>
    <row r="187" spans="1:10" ht="18" customHeight="1">
      <c r="A187" s="185"/>
      <c r="B187" s="194"/>
      <c r="C187" s="69" t="s">
        <v>591</v>
      </c>
      <c r="D187" s="92" t="s">
        <v>520</v>
      </c>
      <c r="E187" s="67" t="s">
        <v>319</v>
      </c>
      <c r="F187" s="81">
        <f t="shared" si="4"/>
        <v>2</v>
      </c>
      <c r="G187" s="64" t="s">
        <v>932</v>
      </c>
      <c r="H187" s="75" t="str">
        <f>VLOOKUP(G187,'2.위협평가'!$A:$J,5,FALSE)</f>
        <v>취약한 시스템 설정 악용</v>
      </c>
      <c r="I187" s="66">
        <f>VLOOKUP(G187,'2.위협평가'!$A:$J,10,FALSE)</f>
        <v>2</v>
      </c>
      <c r="J187" s="4">
        <f t="shared" si="5"/>
        <v>29</v>
      </c>
    </row>
    <row r="188" spans="1:10" ht="18" customHeight="1">
      <c r="A188" s="185"/>
      <c r="B188" s="194"/>
      <c r="C188" s="69" t="s">
        <v>592</v>
      </c>
      <c r="D188" s="92" t="s">
        <v>521</v>
      </c>
      <c r="E188" s="67" t="s">
        <v>319</v>
      </c>
      <c r="F188" s="81">
        <f t="shared" si="4"/>
        <v>2</v>
      </c>
      <c r="G188" s="64" t="s">
        <v>930</v>
      </c>
      <c r="H188" s="75" t="str">
        <f>VLOOKUP(G188,'2.위협평가'!$A:$J,5,FALSE)</f>
        <v>서비스 거부</v>
      </c>
      <c r="I188" s="66">
        <f>VLOOKUP(G188,'2.위협평가'!$A:$J,10,FALSE)</f>
        <v>3</v>
      </c>
      <c r="J188" s="4">
        <f t="shared" si="5"/>
        <v>30</v>
      </c>
    </row>
    <row r="189" spans="1:10" ht="18" customHeight="1">
      <c r="A189" s="185"/>
      <c r="B189" s="194"/>
      <c r="C189" s="69" t="s">
        <v>593</v>
      </c>
      <c r="D189" s="92" t="s">
        <v>522</v>
      </c>
      <c r="E189" s="67" t="s">
        <v>319</v>
      </c>
      <c r="F189" s="81">
        <f t="shared" si="4"/>
        <v>2</v>
      </c>
      <c r="G189" s="64" t="s">
        <v>924</v>
      </c>
      <c r="H189" s="75" t="str">
        <f>VLOOKUP(G189,'2.위협평가'!$A:$J,5,FALSE)</f>
        <v>비인가된 시스템 및 네트워크 접근</v>
      </c>
      <c r="I189" s="66">
        <f>VLOOKUP(G189,'2.위협평가'!$A:$J,10,FALSE)</f>
        <v>2</v>
      </c>
      <c r="J189" s="4">
        <f t="shared" si="5"/>
        <v>31</v>
      </c>
    </row>
    <row r="190" spans="1:10" ht="18" customHeight="1">
      <c r="A190" s="185"/>
      <c r="B190" s="194"/>
      <c r="C190" s="69" t="s">
        <v>594</v>
      </c>
      <c r="D190" s="92" t="s">
        <v>1323</v>
      </c>
      <c r="E190" s="67" t="s">
        <v>319</v>
      </c>
      <c r="F190" s="81">
        <f t="shared" si="4"/>
        <v>2</v>
      </c>
      <c r="G190" s="64" t="s">
        <v>949</v>
      </c>
      <c r="H190" s="75" t="str">
        <f>VLOOKUP(G190,'2.위협평가'!$A:$J,5,FALSE)</f>
        <v>정보 및 정보처리 프로세스의 변조</v>
      </c>
      <c r="I190" s="66">
        <f>VLOOKUP(G190,'2.위협평가'!$A:$J,10,FALSE)</f>
        <v>2</v>
      </c>
      <c r="J190" s="4">
        <f t="shared" si="5"/>
        <v>32</v>
      </c>
    </row>
    <row r="191" spans="1:10" ht="18" customHeight="1">
      <c r="A191" s="185"/>
      <c r="B191" s="194"/>
      <c r="C191" s="69" t="s">
        <v>595</v>
      </c>
      <c r="D191" s="92" t="s">
        <v>523</v>
      </c>
      <c r="E191" s="67" t="s">
        <v>319</v>
      </c>
      <c r="F191" s="81">
        <f t="shared" si="4"/>
        <v>2</v>
      </c>
      <c r="G191" s="64" t="s">
        <v>1182</v>
      </c>
      <c r="H191" s="75" t="str">
        <f>VLOOKUP(G191,'2.위협평가'!$A:$J,5,FALSE)</f>
        <v>스니핑(Sniffing)</v>
      </c>
      <c r="I191" s="66">
        <f>VLOOKUP(G191,'2.위협평가'!$A:$J,10,FALSE)</f>
        <v>3</v>
      </c>
      <c r="J191" s="4">
        <f t="shared" si="5"/>
        <v>33</v>
      </c>
    </row>
    <row r="192" spans="1:10" ht="18" customHeight="1">
      <c r="A192" s="185"/>
      <c r="B192" s="194"/>
      <c r="C192" s="69" t="s">
        <v>596</v>
      </c>
      <c r="D192" s="91" t="s">
        <v>524</v>
      </c>
      <c r="E192" s="67" t="s">
        <v>319</v>
      </c>
      <c r="F192" s="81">
        <f t="shared" si="4"/>
        <v>2</v>
      </c>
      <c r="G192" s="64" t="s">
        <v>783</v>
      </c>
      <c r="H192" s="75" t="str">
        <f>VLOOKUP(G192,'2.위협평가'!$A:$J,5,FALSE)</f>
        <v>식별 및 인증 실패</v>
      </c>
      <c r="I192" s="66">
        <f>VLOOKUP(G192,'2.위협평가'!$A:$J,10,FALSE)</f>
        <v>3</v>
      </c>
      <c r="J192" s="4">
        <f t="shared" si="5"/>
        <v>34</v>
      </c>
    </row>
    <row r="193" spans="1:10" ht="18" customHeight="1">
      <c r="A193" s="185"/>
      <c r="B193" s="194"/>
      <c r="C193" s="69" t="s">
        <v>597</v>
      </c>
      <c r="D193" s="91" t="s">
        <v>525</v>
      </c>
      <c r="E193" s="67" t="s">
        <v>319</v>
      </c>
      <c r="F193" s="81">
        <f t="shared" si="4"/>
        <v>2</v>
      </c>
      <c r="G193" s="64" t="s">
        <v>1181</v>
      </c>
      <c r="H193" s="75" t="str">
        <f>VLOOKUP(G193,'2.위협평가'!$A:$J,5,FALSE)</f>
        <v>정보 수집</v>
      </c>
      <c r="I193" s="66">
        <f>VLOOKUP(G193,'2.위협평가'!$A:$J,10,FALSE)</f>
        <v>3</v>
      </c>
      <c r="J193" s="4">
        <f t="shared" si="5"/>
        <v>35</v>
      </c>
    </row>
    <row r="194" spans="1:10" ht="18" customHeight="1">
      <c r="A194" s="185"/>
      <c r="B194" s="194"/>
      <c r="C194" s="69" t="s">
        <v>598</v>
      </c>
      <c r="D194" s="91" t="s">
        <v>526</v>
      </c>
      <c r="E194" s="67" t="s">
        <v>319</v>
      </c>
      <c r="F194" s="81">
        <f t="shared" si="4"/>
        <v>2</v>
      </c>
      <c r="G194" s="64" t="s">
        <v>1183</v>
      </c>
      <c r="H194" s="75" t="str">
        <f>VLOOKUP(G194,'2.위협평가'!$A:$J,5,FALSE)</f>
        <v>서비스 실패</v>
      </c>
      <c r="I194" s="66">
        <f>VLOOKUP(G194,'2.위협평가'!$A:$J,10,FALSE)</f>
        <v>3</v>
      </c>
      <c r="J194" s="4">
        <f t="shared" si="5"/>
        <v>36</v>
      </c>
    </row>
    <row r="195" spans="1:10" ht="18" customHeight="1">
      <c r="A195" s="185"/>
      <c r="B195" s="194"/>
      <c r="C195" s="69" t="s">
        <v>599</v>
      </c>
      <c r="D195" s="91" t="s">
        <v>527</v>
      </c>
      <c r="E195" s="67" t="s">
        <v>319</v>
      </c>
      <c r="F195" s="81">
        <f t="shared" si="4"/>
        <v>2</v>
      </c>
      <c r="G195" s="64" t="s">
        <v>1181</v>
      </c>
      <c r="H195" s="75" t="str">
        <f>VLOOKUP(G195,'2.위협평가'!$A:$J,5,FALSE)</f>
        <v>정보 수집</v>
      </c>
      <c r="I195" s="66">
        <f>VLOOKUP(G195,'2.위협평가'!$A:$J,10,FALSE)</f>
        <v>3</v>
      </c>
      <c r="J195" s="4">
        <f t="shared" si="5"/>
        <v>37</v>
      </c>
    </row>
    <row r="196" spans="1:10" ht="18" customHeight="1">
      <c r="A196" s="186"/>
      <c r="B196" s="194"/>
      <c r="C196" s="69" t="s">
        <v>655</v>
      </c>
      <c r="D196" s="91" t="s">
        <v>528</v>
      </c>
      <c r="E196" s="67" t="s">
        <v>320</v>
      </c>
      <c r="F196" s="81">
        <f t="shared" si="4"/>
        <v>1</v>
      </c>
      <c r="G196" s="64" t="s">
        <v>1171</v>
      </c>
      <c r="H196" s="75" t="str">
        <f>VLOOKUP(G196,'2.위협평가'!$A:$J,5,FALSE)</f>
        <v>서비스 거부</v>
      </c>
      <c r="I196" s="66">
        <f>VLOOKUP(G196,'2.위협평가'!$A:$J,10,FALSE)</f>
        <v>3</v>
      </c>
      <c r="J196" s="4">
        <f t="shared" si="5"/>
        <v>38</v>
      </c>
    </row>
    <row r="197" spans="1:10" ht="18" customHeight="1">
      <c r="A197" s="184" t="s">
        <v>601</v>
      </c>
      <c r="B197" s="193" t="s">
        <v>607</v>
      </c>
      <c r="C197" s="74" t="s">
        <v>608</v>
      </c>
      <c r="D197" s="76" t="s">
        <v>233</v>
      </c>
      <c r="E197" s="67" t="s">
        <v>203</v>
      </c>
      <c r="F197" s="81">
        <f t="shared" si="4"/>
        <v>3</v>
      </c>
      <c r="G197" s="64" t="s">
        <v>911</v>
      </c>
      <c r="H197" s="75" t="str">
        <f>VLOOKUP(G197,'2.위협평가'!$A:$J,5,FALSE)</f>
        <v>패스워드 Cracking</v>
      </c>
      <c r="I197" s="66">
        <f>VLOOKUP(G197,'2.위협평가'!$A:$J,10,FALSE)</f>
        <v>2</v>
      </c>
      <c r="J197" s="4">
        <f t="shared" si="5"/>
        <v>1</v>
      </c>
    </row>
    <row r="198" spans="1:10" ht="18" customHeight="1">
      <c r="A198" s="185"/>
      <c r="B198" s="193"/>
      <c r="C198" s="74" t="s">
        <v>1097</v>
      </c>
      <c r="D198" s="76" t="s">
        <v>690</v>
      </c>
      <c r="E198" s="67" t="s">
        <v>203</v>
      </c>
      <c r="F198" s="81">
        <f t="shared" ref="F198:F261" si="6">IF(E198="상",3,IF(E198="중",2,1))</f>
        <v>3</v>
      </c>
      <c r="G198" s="64" t="s">
        <v>909</v>
      </c>
      <c r="H198" s="75" t="str">
        <f>VLOOKUP(G198,'2.위협평가'!$A:$J,5,FALSE)</f>
        <v>비인가된 시스템 및 네트워크 접근</v>
      </c>
      <c r="I198" s="66">
        <f>VLOOKUP(G198,'2.위협평가'!$A:$J,10,FALSE)</f>
        <v>2</v>
      </c>
      <c r="J198" s="4">
        <f t="shared" si="5"/>
        <v>2</v>
      </c>
    </row>
    <row r="199" spans="1:10" ht="18" customHeight="1">
      <c r="A199" s="185"/>
      <c r="B199" s="193"/>
      <c r="C199" s="74" t="s">
        <v>602</v>
      </c>
      <c r="D199" s="76" t="s">
        <v>691</v>
      </c>
      <c r="E199" s="67" t="s">
        <v>203</v>
      </c>
      <c r="F199" s="81">
        <f t="shared" si="6"/>
        <v>3</v>
      </c>
      <c r="G199" s="64" t="s">
        <v>911</v>
      </c>
      <c r="H199" s="75" t="str">
        <f>VLOOKUP(G199,'2.위협평가'!$A:$J,5,FALSE)</f>
        <v>패스워드 Cracking</v>
      </c>
      <c r="I199" s="66">
        <f>VLOOKUP(G199,'2.위협평가'!$A:$J,10,FALSE)</f>
        <v>2</v>
      </c>
      <c r="J199" s="4">
        <f t="shared" ref="J199:J262" si="7">ABS(RIGHT(C199,FIND("-",C199)))</f>
        <v>3</v>
      </c>
    </row>
    <row r="200" spans="1:10" ht="18" customHeight="1">
      <c r="A200" s="185"/>
      <c r="B200" s="193"/>
      <c r="C200" s="74" t="s">
        <v>603</v>
      </c>
      <c r="D200" s="76" t="s">
        <v>237</v>
      </c>
      <c r="E200" s="67" t="s">
        <v>203</v>
      </c>
      <c r="F200" s="81">
        <f t="shared" si="6"/>
        <v>3</v>
      </c>
      <c r="G200" s="64" t="s">
        <v>911</v>
      </c>
      <c r="H200" s="75" t="str">
        <f>VLOOKUP(G200,'2.위협평가'!$A:$J,5,FALSE)</f>
        <v>패스워드 Cracking</v>
      </c>
      <c r="I200" s="66">
        <f>VLOOKUP(G200,'2.위협평가'!$A:$J,10,FALSE)</f>
        <v>2</v>
      </c>
      <c r="J200" s="4">
        <f t="shared" si="7"/>
        <v>4</v>
      </c>
    </row>
    <row r="201" spans="1:10" ht="18" customHeight="1">
      <c r="A201" s="185"/>
      <c r="B201" s="193"/>
      <c r="C201" s="74" t="s">
        <v>604</v>
      </c>
      <c r="D201" s="76" t="s">
        <v>692</v>
      </c>
      <c r="E201" s="67" t="s">
        <v>204</v>
      </c>
      <c r="F201" s="81">
        <f t="shared" si="6"/>
        <v>2</v>
      </c>
      <c r="G201" s="64" t="s">
        <v>911</v>
      </c>
      <c r="H201" s="75" t="str">
        <f>VLOOKUP(G201,'2.위협평가'!$A:$J,5,FALSE)</f>
        <v>패스워드 Cracking</v>
      </c>
      <c r="I201" s="66">
        <f>VLOOKUP(G201,'2.위협평가'!$A:$J,10,FALSE)</f>
        <v>2</v>
      </c>
      <c r="J201" s="4">
        <f t="shared" si="7"/>
        <v>5</v>
      </c>
    </row>
    <row r="202" spans="1:10" ht="18" customHeight="1">
      <c r="A202" s="185"/>
      <c r="B202" s="193"/>
      <c r="C202" s="74" t="s">
        <v>1098</v>
      </c>
      <c r="D202" s="76" t="s">
        <v>693</v>
      </c>
      <c r="E202" s="67" t="s">
        <v>204</v>
      </c>
      <c r="F202" s="81">
        <f t="shared" si="6"/>
        <v>2</v>
      </c>
      <c r="G202" s="64" t="s">
        <v>909</v>
      </c>
      <c r="H202" s="75" t="str">
        <f>VLOOKUP(G202,'2.위협평가'!$A:$J,5,FALSE)</f>
        <v>비인가된 시스템 및 네트워크 접근</v>
      </c>
      <c r="I202" s="66">
        <f>VLOOKUP(G202,'2.위협평가'!$A:$J,10,FALSE)</f>
        <v>2</v>
      </c>
      <c r="J202" s="4">
        <f t="shared" si="7"/>
        <v>6</v>
      </c>
    </row>
    <row r="203" spans="1:10" ht="18" customHeight="1">
      <c r="A203" s="185"/>
      <c r="B203" s="193" t="s">
        <v>573</v>
      </c>
      <c r="C203" s="74" t="s">
        <v>1099</v>
      </c>
      <c r="D203" s="76" t="s">
        <v>694</v>
      </c>
      <c r="E203" s="74" t="s">
        <v>203</v>
      </c>
      <c r="F203" s="81">
        <f t="shared" si="6"/>
        <v>3</v>
      </c>
      <c r="G203" s="64" t="s">
        <v>950</v>
      </c>
      <c r="H203" s="75" t="str">
        <f>VLOOKUP(G203,'2.위협평가'!$A:$J,5,FALSE)</f>
        <v>비인가된 시스템 및 네트워크 접근</v>
      </c>
      <c r="I203" s="66">
        <f>VLOOKUP(G203,'2.위협평가'!$A:$J,10,FALSE)</f>
        <v>2</v>
      </c>
      <c r="J203" s="4">
        <f t="shared" si="7"/>
        <v>7</v>
      </c>
    </row>
    <row r="204" spans="1:10" ht="18" customHeight="1">
      <c r="A204" s="185"/>
      <c r="B204" s="193"/>
      <c r="C204" s="74" t="s">
        <v>605</v>
      </c>
      <c r="D204" s="76" t="s">
        <v>695</v>
      </c>
      <c r="E204" s="74" t="s">
        <v>203</v>
      </c>
      <c r="F204" s="81">
        <f t="shared" si="6"/>
        <v>3</v>
      </c>
      <c r="G204" s="64" t="s">
        <v>943</v>
      </c>
      <c r="H204" s="75" t="str">
        <f>VLOOKUP(G204,'2.위협평가'!$A:$J,5,FALSE)</f>
        <v>비인가된 시스템 및 네트워크 접근</v>
      </c>
      <c r="I204" s="66">
        <f>VLOOKUP(G204,'2.위협평가'!$A:$J,10,FALSE)</f>
        <v>2</v>
      </c>
      <c r="J204" s="4">
        <f t="shared" si="7"/>
        <v>8</v>
      </c>
    </row>
    <row r="205" spans="1:10" ht="18" customHeight="1">
      <c r="A205" s="185"/>
      <c r="B205" s="193"/>
      <c r="C205" s="74" t="s">
        <v>606</v>
      </c>
      <c r="D205" s="76" t="s">
        <v>243</v>
      </c>
      <c r="E205" s="74" t="s">
        <v>203</v>
      </c>
      <c r="F205" s="81">
        <f t="shared" si="6"/>
        <v>3</v>
      </c>
      <c r="G205" s="64" t="s">
        <v>911</v>
      </c>
      <c r="H205" s="75" t="str">
        <f>VLOOKUP(G205,'2.위협평가'!$A:$J,5,FALSE)</f>
        <v>패스워드 Cracking</v>
      </c>
      <c r="I205" s="66">
        <f>VLOOKUP(G205,'2.위협평가'!$A:$J,10,FALSE)</f>
        <v>2</v>
      </c>
      <c r="J205" s="4">
        <f t="shared" si="7"/>
        <v>9</v>
      </c>
    </row>
    <row r="206" spans="1:10" ht="18" customHeight="1">
      <c r="A206" s="185"/>
      <c r="B206" s="193"/>
      <c r="C206" s="74" t="s">
        <v>244</v>
      </c>
      <c r="D206" s="76" t="s">
        <v>77</v>
      </c>
      <c r="E206" s="74" t="s">
        <v>204</v>
      </c>
      <c r="F206" s="81">
        <f t="shared" si="6"/>
        <v>2</v>
      </c>
      <c r="G206" s="64" t="s">
        <v>943</v>
      </c>
      <c r="H206" s="75" t="str">
        <f>VLOOKUP(G206,'2.위협평가'!$A:$J,5,FALSE)</f>
        <v>비인가된 시스템 및 네트워크 접근</v>
      </c>
      <c r="I206" s="66">
        <f>VLOOKUP(G206,'2.위협평가'!$A:$J,10,FALSE)</f>
        <v>2</v>
      </c>
      <c r="J206" s="4">
        <f t="shared" si="7"/>
        <v>10</v>
      </c>
    </row>
    <row r="207" spans="1:10" ht="18" customHeight="1">
      <c r="A207" s="185"/>
      <c r="B207" s="193"/>
      <c r="C207" s="74" t="s">
        <v>245</v>
      </c>
      <c r="D207" s="76" t="s">
        <v>696</v>
      </c>
      <c r="E207" s="74" t="s">
        <v>204</v>
      </c>
      <c r="F207" s="81">
        <f t="shared" si="6"/>
        <v>2</v>
      </c>
      <c r="G207" s="64" t="s">
        <v>911</v>
      </c>
      <c r="H207" s="75" t="str">
        <f>VLOOKUP(G207,'2.위협평가'!$A:$J,5,FALSE)</f>
        <v>패스워드 Cracking</v>
      </c>
      <c r="I207" s="66">
        <f>VLOOKUP(G207,'2.위협평가'!$A:$J,10,FALSE)</f>
        <v>2</v>
      </c>
      <c r="J207" s="4">
        <f t="shared" si="7"/>
        <v>11</v>
      </c>
    </row>
    <row r="208" spans="1:10" ht="18" customHeight="1">
      <c r="A208" s="185"/>
      <c r="B208" s="193"/>
      <c r="C208" s="74" t="s">
        <v>246</v>
      </c>
      <c r="D208" s="76" t="s">
        <v>538</v>
      </c>
      <c r="E208" s="74" t="s">
        <v>205</v>
      </c>
      <c r="F208" s="81">
        <f t="shared" si="6"/>
        <v>1</v>
      </c>
      <c r="G208" s="64" t="s">
        <v>914</v>
      </c>
      <c r="H208" s="75" t="str">
        <f>VLOOKUP(G208,'2.위협평가'!$A:$J,5,FALSE)</f>
        <v>취약한 권한접근</v>
      </c>
      <c r="I208" s="66">
        <f>VLOOKUP(G208,'2.위협평가'!$A:$J,10,FALSE)</f>
        <v>2</v>
      </c>
      <c r="J208" s="4">
        <f t="shared" si="7"/>
        <v>12</v>
      </c>
    </row>
    <row r="209" spans="1:10" ht="18" customHeight="1">
      <c r="A209" s="185"/>
      <c r="B209" s="193"/>
      <c r="C209" s="74" t="s">
        <v>247</v>
      </c>
      <c r="D209" s="76" t="s">
        <v>697</v>
      </c>
      <c r="E209" s="74" t="s">
        <v>204</v>
      </c>
      <c r="F209" s="81">
        <f t="shared" si="6"/>
        <v>2</v>
      </c>
      <c r="G209" s="64" t="s">
        <v>943</v>
      </c>
      <c r="H209" s="75" t="str">
        <f>VLOOKUP(G209,'2.위협평가'!$A:$J,5,FALSE)</f>
        <v>비인가된 시스템 및 네트워크 접근</v>
      </c>
      <c r="I209" s="66">
        <f>VLOOKUP(G209,'2.위협평가'!$A:$J,10,FALSE)</f>
        <v>2</v>
      </c>
      <c r="J209" s="4">
        <f t="shared" si="7"/>
        <v>13</v>
      </c>
    </row>
    <row r="210" spans="1:10" ht="18" customHeight="1">
      <c r="A210" s="185"/>
      <c r="B210" s="193"/>
      <c r="C210" s="74" t="s">
        <v>248</v>
      </c>
      <c r="D210" s="76" t="s">
        <v>698</v>
      </c>
      <c r="E210" s="74" t="s">
        <v>205</v>
      </c>
      <c r="F210" s="81">
        <f t="shared" si="6"/>
        <v>1</v>
      </c>
      <c r="G210" s="64" t="s">
        <v>1169</v>
      </c>
      <c r="H210" s="75" t="str">
        <f>VLOOKUP(G210,'2.위협평가'!$A:$J,5,FALSE)</f>
        <v>취약한 권한접근</v>
      </c>
      <c r="I210" s="66">
        <f>VLOOKUP(G210,'2.위협평가'!$A:$J,10,FALSE)</f>
        <v>2</v>
      </c>
      <c r="J210" s="4">
        <f t="shared" si="7"/>
        <v>14</v>
      </c>
    </row>
    <row r="211" spans="1:10" ht="18" customHeight="1">
      <c r="A211" s="185"/>
      <c r="B211" s="193" t="s">
        <v>609</v>
      </c>
      <c r="C211" s="74" t="s">
        <v>250</v>
      </c>
      <c r="D211" s="76" t="s">
        <v>699</v>
      </c>
      <c r="E211" s="74" t="s">
        <v>203</v>
      </c>
      <c r="F211" s="81">
        <f t="shared" si="6"/>
        <v>3</v>
      </c>
      <c r="G211" s="64" t="s">
        <v>951</v>
      </c>
      <c r="H211" s="75" t="str">
        <f>VLOOKUP(G211,'2.위협평가'!$A:$J,5,FALSE)</f>
        <v>취약한 권한접근</v>
      </c>
      <c r="I211" s="66">
        <f>VLOOKUP(G211,'2.위협평가'!$A:$J,10,FALSE)</f>
        <v>2</v>
      </c>
      <c r="J211" s="4">
        <f t="shared" si="7"/>
        <v>15</v>
      </c>
    </row>
    <row r="212" spans="1:10" ht="18" customHeight="1">
      <c r="A212" s="185"/>
      <c r="B212" s="193"/>
      <c r="C212" s="74" t="s">
        <v>251</v>
      </c>
      <c r="D212" s="76" t="s">
        <v>700</v>
      </c>
      <c r="E212" s="74" t="s">
        <v>203</v>
      </c>
      <c r="F212" s="81">
        <f t="shared" si="6"/>
        <v>3</v>
      </c>
      <c r="G212" s="64" t="s">
        <v>1169</v>
      </c>
      <c r="H212" s="75" t="str">
        <f>VLOOKUP(G212,'2.위협평가'!$A:$J,5,FALSE)</f>
        <v>취약한 권한접근</v>
      </c>
      <c r="I212" s="66">
        <f>VLOOKUP(G212,'2.위협평가'!$A:$J,10,FALSE)</f>
        <v>2</v>
      </c>
      <c r="J212" s="4">
        <f t="shared" si="7"/>
        <v>16</v>
      </c>
    </row>
    <row r="213" spans="1:10" ht="18" customHeight="1">
      <c r="A213" s="185"/>
      <c r="B213" s="193"/>
      <c r="C213" s="74" t="s">
        <v>252</v>
      </c>
      <c r="D213" s="76" t="s">
        <v>1258</v>
      </c>
      <c r="E213" s="74" t="s">
        <v>204</v>
      </c>
      <c r="F213" s="81">
        <f t="shared" si="6"/>
        <v>2</v>
      </c>
      <c r="G213" s="64" t="s">
        <v>911</v>
      </c>
      <c r="H213" s="75" t="str">
        <f>VLOOKUP(G213,'2.위협평가'!$A:$J,5,FALSE)</f>
        <v>패스워드 Cracking</v>
      </c>
      <c r="I213" s="66">
        <f>VLOOKUP(G213,'2.위협평가'!$A:$J,10,FALSE)</f>
        <v>2</v>
      </c>
      <c r="J213" s="4">
        <f t="shared" si="7"/>
        <v>17</v>
      </c>
    </row>
    <row r="214" spans="1:10" ht="18" customHeight="1">
      <c r="A214" s="185"/>
      <c r="B214" s="193"/>
      <c r="C214" s="74" t="s">
        <v>253</v>
      </c>
      <c r="D214" s="76" t="s">
        <v>701</v>
      </c>
      <c r="E214" s="74" t="s">
        <v>205</v>
      </c>
      <c r="F214" s="81">
        <f t="shared" si="6"/>
        <v>1</v>
      </c>
      <c r="G214" s="64" t="s">
        <v>951</v>
      </c>
      <c r="H214" s="75" t="str">
        <f>VLOOKUP(G214,'2.위협평가'!$A:$J,5,FALSE)</f>
        <v>취약한 권한접근</v>
      </c>
      <c r="I214" s="66">
        <f>VLOOKUP(G214,'2.위협평가'!$A:$J,10,FALSE)</f>
        <v>2</v>
      </c>
      <c r="J214" s="4">
        <f t="shared" si="7"/>
        <v>18</v>
      </c>
    </row>
    <row r="215" spans="1:10" ht="18" customHeight="1">
      <c r="A215" s="185"/>
      <c r="B215" s="193"/>
      <c r="C215" s="74" t="s">
        <v>254</v>
      </c>
      <c r="D215" s="76" t="s">
        <v>702</v>
      </c>
      <c r="E215" s="74" t="s">
        <v>204</v>
      </c>
      <c r="F215" s="81">
        <f t="shared" si="6"/>
        <v>2</v>
      </c>
      <c r="G215" s="64" t="s">
        <v>951</v>
      </c>
      <c r="H215" s="75" t="str">
        <f>VLOOKUP(G215,'2.위협평가'!$A:$J,5,FALSE)</f>
        <v>취약한 권한접근</v>
      </c>
      <c r="I215" s="66">
        <f>VLOOKUP(G215,'2.위협평가'!$A:$J,10,FALSE)</f>
        <v>2</v>
      </c>
      <c r="J215" s="4">
        <f t="shared" si="7"/>
        <v>19</v>
      </c>
    </row>
    <row r="216" spans="1:10" ht="18" customHeight="1">
      <c r="A216" s="185"/>
      <c r="B216" s="193"/>
      <c r="C216" s="74" t="s">
        <v>255</v>
      </c>
      <c r="D216" s="76" t="s">
        <v>703</v>
      </c>
      <c r="E216" s="74" t="s">
        <v>205</v>
      </c>
      <c r="F216" s="81">
        <f t="shared" si="6"/>
        <v>1</v>
      </c>
      <c r="G216" s="64" t="s">
        <v>1186</v>
      </c>
      <c r="H216" s="75" t="str">
        <f>VLOOKUP(G216,'2.위협평가'!$A:$J,5,FALSE)</f>
        <v>정보 및 정보처리 프로세스의 변조</v>
      </c>
      <c r="I216" s="66">
        <f>VLOOKUP(G216,'2.위협평가'!$A:$J,10,FALSE)</f>
        <v>2</v>
      </c>
      <c r="J216" s="4">
        <f t="shared" si="7"/>
        <v>20</v>
      </c>
    </row>
    <row r="217" spans="1:10" ht="18" customHeight="1">
      <c r="A217" s="185"/>
      <c r="B217" s="193" t="s">
        <v>314</v>
      </c>
      <c r="C217" s="74" t="s">
        <v>257</v>
      </c>
      <c r="D217" s="76" t="s">
        <v>539</v>
      </c>
      <c r="E217" s="74" t="s">
        <v>203</v>
      </c>
      <c r="F217" s="81">
        <f t="shared" si="6"/>
        <v>3</v>
      </c>
      <c r="G217" s="64" t="s">
        <v>918</v>
      </c>
      <c r="H217" s="75" t="str">
        <f>VLOOKUP(G217,'2.위협평가'!$A:$J,5,FALSE)</f>
        <v>웹 서비스 공격</v>
      </c>
      <c r="I217" s="66">
        <f>VLOOKUP(G217,'2.위협평가'!$A:$J,10,FALSE)</f>
        <v>2</v>
      </c>
      <c r="J217" s="4">
        <f t="shared" si="7"/>
        <v>21</v>
      </c>
    </row>
    <row r="218" spans="1:10" ht="18" customHeight="1">
      <c r="A218" s="185"/>
      <c r="B218" s="193"/>
      <c r="C218" s="74" t="s">
        <v>258</v>
      </c>
      <c r="D218" s="76" t="s">
        <v>1324</v>
      </c>
      <c r="E218" s="74" t="s">
        <v>204</v>
      </c>
      <c r="F218" s="81">
        <f t="shared" si="6"/>
        <v>2</v>
      </c>
      <c r="G218" s="64" t="s">
        <v>918</v>
      </c>
      <c r="H218" s="75" t="str">
        <f>VLOOKUP(G218,'2.위협평가'!$A:$J,5,FALSE)</f>
        <v>웹 서비스 공격</v>
      </c>
      <c r="I218" s="66">
        <f>VLOOKUP(G218,'2.위협평가'!$A:$J,10,FALSE)</f>
        <v>2</v>
      </c>
      <c r="J218" s="4">
        <f t="shared" si="7"/>
        <v>22</v>
      </c>
    </row>
    <row r="219" spans="1:10" ht="18" customHeight="1">
      <c r="A219" s="185"/>
      <c r="B219" s="193" t="s">
        <v>610</v>
      </c>
      <c r="C219" s="74" t="s">
        <v>259</v>
      </c>
      <c r="D219" s="76" t="s">
        <v>704</v>
      </c>
      <c r="E219" s="74" t="s">
        <v>203</v>
      </c>
      <c r="F219" s="81">
        <f t="shared" si="6"/>
        <v>3</v>
      </c>
      <c r="G219" s="64" t="s">
        <v>919</v>
      </c>
      <c r="H219" s="75" t="str">
        <f>VLOOKUP(G219,'2.위협평가'!$A:$J,5,FALSE)</f>
        <v>침해 부인</v>
      </c>
      <c r="I219" s="66">
        <f>VLOOKUP(G219,'2.위협평가'!$A:$J,10,FALSE)</f>
        <v>2</v>
      </c>
      <c r="J219" s="4">
        <f t="shared" si="7"/>
        <v>23</v>
      </c>
    </row>
    <row r="220" spans="1:10" ht="18" customHeight="1">
      <c r="A220" s="186"/>
      <c r="B220" s="193"/>
      <c r="C220" s="74" t="s">
        <v>260</v>
      </c>
      <c r="D220" s="76" t="s">
        <v>705</v>
      </c>
      <c r="E220" s="74" t="s">
        <v>205</v>
      </c>
      <c r="F220" s="81">
        <f t="shared" si="6"/>
        <v>1</v>
      </c>
      <c r="G220" s="64" t="s">
        <v>919</v>
      </c>
      <c r="H220" s="75" t="str">
        <f>VLOOKUP(G220,'2.위협평가'!$A:$J,5,FALSE)</f>
        <v>침해 부인</v>
      </c>
      <c r="I220" s="66">
        <f>VLOOKUP(G220,'2.위협평가'!$A:$J,10,FALSE)</f>
        <v>2</v>
      </c>
      <c r="J220" s="4">
        <f t="shared" si="7"/>
        <v>24</v>
      </c>
    </row>
    <row r="221" spans="1:10" ht="18" customHeight="1">
      <c r="A221" s="184" t="s">
        <v>633</v>
      </c>
      <c r="B221" s="193" t="s">
        <v>544</v>
      </c>
      <c r="C221" s="74" t="s">
        <v>1101</v>
      </c>
      <c r="D221" s="76" t="s">
        <v>611</v>
      </c>
      <c r="E221" s="74" t="s">
        <v>203</v>
      </c>
      <c r="F221" s="81">
        <f t="shared" si="6"/>
        <v>3</v>
      </c>
      <c r="G221" s="64" t="s">
        <v>912</v>
      </c>
      <c r="H221" s="75" t="str">
        <f>VLOOKUP(G221,'2.위협평가'!$A:$J,5,FALSE)</f>
        <v>패스워드 Cracking</v>
      </c>
      <c r="I221" s="66">
        <f>VLOOKUP(G221,'2.위협평가'!$A:$J,10,FALSE)</f>
        <v>2</v>
      </c>
      <c r="J221" s="4">
        <f t="shared" si="7"/>
        <v>1</v>
      </c>
    </row>
    <row r="222" spans="1:10" ht="18" customHeight="1">
      <c r="A222" s="185"/>
      <c r="B222" s="193"/>
      <c r="C222" s="74" t="s">
        <v>612</v>
      </c>
      <c r="D222" s="76" t="s">
        <v>613</v>
      </c>
      <c r="E222" s="74" t="s">
        <v>203</v>
      </c>
      <c r="F222" s="81">
        <f t="shared" si="6"/>
        <v>3</v>
      </c>
      <c r="G222" s="64" t="s">
        <v>912</v>
      </c>
      <c r="H222" s="75" t="str">
        <f>VLOOKUP(G222,'2.위협평가'!$A:$J,5,FALSE)</f>
        <v>패스워드 Cracking</v>
      </c>
      <c r="I222" s="66">
        <f>VLOOKUP(G222,'2.위협평가'!$A:$J,10,FALSE)</f>
        <v>2</v>
      </c>
      <c r="J222" s="4">
        <f t="shared" si="7"/>
        <v>2</v>
      </c>
    </row>
    <row r="223" spans="1:10" ht="18" customHeight="1">
      <c r="A223" s="185"/>
      <c r="B223" s="193"/>
      <c r="C223" s="74" t="s">
        <v>614</v>
      </c>
      <c r="D223" s="76" t="s">
        <v>615</v>
      </c>
      <c r="E223" s="74" t="s">
        <v>203</v>
      </c>
      <c r="F223" s="81">
        <f t="shared" si="6"/>
        <v>3</v>
      </c>
      <c r="G223" s="64" t="s">
        <v>912</v>
      </c>
      <c r="H223" s="75" t="str">
        <f>VLOOKUP(G223,'2.위협평가'!$A:$J,5,FALSE)</f>
        <v>패스워드 Cracking</v>
      </c>
      <c r="I223" s="66">
        <f>VLOOKUP(G223,'2.위협평가'!$A:$J,10,FALSE)</f>
        <v>2</v>
      </c>
      <c r="J223" s="4">
        <f t="shared" si="7"/>
        <v>3</v>
      </c>
    </row>
    <row r="224" spans="1:10" ht="18" customHeight="1">
      <c r="A224" s="185"/>
      <c r="B224" s="193"/>
      <c r="C224" s="74" t="s">
        <v>616</v>
      </c>
      <c r="D224" s="76" t="s">
        <v>617</v>
      </c>
      <c r="E224" s="74" t="s">
        <v>203</v>
      </c>
      <c r="F224" s="81">
        <f t="shared" si="6"/>
        <v>3</v>
      </c>
      <c r="G224" s="64" t="s">
        <v>912</v>
      </c>
      <c r="H224" s="75" t="str">
        <f>VLOOKUP(G224,'2.위협평가'!$A:$J,5,FALSE)</f>
        <v>패스워드 Cracking</v>
      </c>
      <c r="I224" s="66">
        <f>VLOOKUP(G224,'2.위협평가'!$A:$J,10,FALSE)</f>
        <v>2</v>
      </c>
      <c r="J224" s="4">
        <f t="shared" si="7"/>
        <v>4</v>
      </c>
    </row>
    <row r="225" spans="1:10" ht="18" customHeight="1">
      <c r="A225" s="185"/>
      <c r="B225" s="193"/>
      <c r="C225" s="74" t="s">
        <v>618</v>
      </c>
      <c r="D225" s="76" t="s">
        <v>619</v>
      </c>
      <c r="E225" s="74" t="s">
        <v>204</v>
      </c>
      <c r="F225" s="81">
        <f t="shared" si="6"/>
        <v>2</v>
      </c>
      <c r="G225" s="64" t="s">
        <v>958</v>
      </c>
      <c r="H225" s="75" t="str">
        <f>VLOOKUP(G225,'2.위협평가'!$A:$J,5,FALSE)</f>
        <v>패스워드 Cracking</v>
      </c>
      <c r="I225" s="66">
        <f>VLOOKUP(G225,'2.위협평가'!$A:$J,10,FALSE)</f>
        <v>2</v>
      </c>
      <c r="J225" s="4">
        <f t="shared" si="7"/>
        <v>5</v>
      </c>
    </row>
    <row r="226" spans="1:10" ht="18" customHeight="1">
      <c r="A226" s="185"/>
      <c r="B226" s="193" t="s">
        <v>573</v>
      </c>
      <c r="C226" s="74" t="s">
        <v>620</v>
      </c>
      <c r="D226" s="76" t="s">
        <v>621</v>
      </c>
      <c r="E226" s="74" t="s">
        <v>203</v>
      </c>
      <c r="F226" s="81">
        <f t="shared" si="6"/>
        <v>3</v>
      </c>
      <c r="G226" s="64" t="s">
        <v>959</v>
      </c>
      <c r="H226" s="75" t="str">
        <f>VLOOKUP(G226,'2.위협평가'!$A:$J,5,FALSE)</f>
        <v>비인가된 시스템 및 네트워크 접근</v>
      </c>
      <c r="I226" s="66">
        <f>VLOOKUP(G226,'2.위협평가'!$A:$J,10,FALSE)</f>
        <v>2</v>
      </c>
      <c r="J226" s="4">
        <f t="shared" si="7"/>
        <v>6</v>
      </c>
    </row>
    <row r="227" spans="1:10" ht="18" customHeight="1">
      <c r="A227" s="185"/>
      <c r="B227" s="193"/>
      <c r="C227" s="74" t="s">
        <v>622</v>
      </c>
      <c r="D227" s="76" t="s">
        <v>623</v>
      </c>
      <c r="E227" s="74" t="s">
        <v>203</v>
      </c>
      <c r="F227" s="81">
        <f t="shared" si="6"/>
        <v>3</v>
      </c>
      <c r="G227" s="64" t="s">
        <v>1182</v>
      </c>
      <c r="H227" s="75" t="str">
        <f>VLOOKUP(G227,'2.위협평가'!$A:$J,5,FALSE)</f>
        <v>스니핑(Sniffing)</v>
      </c>
      <c r="I227" s="66">
        <f>VLOOKUP(G227,'2.위협평가'!$A:$J,10,FALSE)</f>
        <v>3</v>
      </c>
      <c r="J227" s="4">
        <f t="shared" si="7"/>
        <v>7</v>
      </c>
    </row>
    <row r="228" spans="1:10" ht="18" customHeight="1">
      <c r="A228" s="185"/>
      <c r="B228" s="193"/>
      <c r="C228" s="74" t="s">
        <v>624</v>
      </c>
      <c r="D228" s="76" t="s">
        <v>219</v>
      </c>
      <c r="E228" s="74" t="s">
        <v>203</v>
      </c>
      <c r="F228" s="81">
        <f t="shared" si="6"/>
        <v>3</v>
      </c>
      <c r="G228" s="64" t="s">
        <v>960</v>
      </c>
      <c r="H228" s="75" t="str">
        <f>VLOOKUP(G228,'2.위협평가'!$A:$J,5,FALSE)</f>
        <v>비인가된 물리적 접근</v>
      </c>
      <c r="I228" s="66">
        <f>VLOOKUP(G228,'2.위협평가'!$A:$J,10,FALSE)</f>
        <v>3</v>
      </c>
      <c r="J228" s="4">
        <f t="shared" si="7"/>
        <v>8</v>
      </c>
    </row>
    <row r="229" spans="1:10" ht="18" customHeight="1">
      <c r="A229" s="185"/>
      <c r="B229" s="80" t="s">
        <v>542</v>
      </c>
      <c r="C229" s="74" t="s">
        <v>625</v>
      </c>
      <c r="D229" s="76" t="s">
        <v>626</v>
      </c>
      <c r="E229" s="74" t="s">
        <v>203</v>
      </c>
      <c r="F229" s="81">
        <f t="shared" si="6"/>
        <v>3</v>
      </c>
      <c r="G229" s="64" t="s">
        <v>961</v>
      </c>
      <c r="H229" s="75" t="str">
        <f>VLOOKUP(G229,'2.위협평가'!$A:$J,5,FALSE)</f>
        <v>웹 서비스 공격</v>
      </c>
      <c r="I229" s="66">
        <f>VLOOKUP(G229,'2.위협평가'!$A:$J,10,FALSE)</f>
        <v>2</v>
      </c>
      <c r="J229" s="4">
        <f t="shared" si="7"/>
        <v>9</v>
      </c>
    </row>
    <row r="230" spans="1:10" ht="18" customHeight="1">
      <c r="A230" s="185"/>
      <c r="B230" s="193" t="s">
        <v>543</v>
      </c>
      <c r="C230" s="74" t="s">
        <v>261</v>
      </c>
      <c r="D230" s="76" t="s">
        <v>627</v>
      </c>
      <c r="E230" s="74" t="s">
        <v>204</v>
      </c>
      <c r="F230" s="81">
        <f t="shared" si="6"/>
        <v>2</v>
      </c>
      <c r="G230" s="64" t="s">
        <v>953</v>
      </c>
      <c r="H230" s="75" t="str">
        <f>VLOOKUP(G230,'2.위협평가'!$A:$J,5,FALSE)</f>
        <v>침해 부인</v>
      </c>
      <c r="I230" s="66">
        <f>VLOOKUP(G230,'2.위협평가'!$A:$J,10,FALSE)</f>
        <v>2</v>
      </c>
      <c r="J230" s="4">
        <f t="shared" si="7"/>
        <v>10</v>
      </c>
    </row>
    <row r="231" spans="1:10" ht="18" customHeight="1">
      <c r="A231" s="185"/>
      <c r="B231" s="193"/>
      <c r="C231" s="74" t="s">
        <v>262</v>
      </c>
      <c r="D231" s="76" t="s">
        <v>628</v>
      </c>
      <c r="E231" s="74" t="s">
        <v>204</v>
      </c>
      <c r="F231" s="81">
        <f t="shared" si="6"/>
        <v>2</v>
      </c>
      <c r="G231" s="64" t="s">
        <v>953</v>
      </c>
      <c r="H231" s="75" t="str">
        <f>VLOOKUP(G231,'2.위협평가'!$A:$J,5,FALSE)</f>
        <v>침해 부인</v>
      </c>
      <c r="I231" s="66">
        <f>VLOOKUP(G231,'2.위협평가'!$A:$J,10,FALSE)</f>
        <v>2</v>
      </c>
      <c r="J231" s="4">
        <f t="shared" si="7"/>
        <v>11</v>
      </c>
    </row>
    <row r="232" spans="1:10" ht="18" customHeight="1">
      <c r="A232" s="185"/>
      <c r="B232" s="193"/>
      <c r="C232" s="74" t="s">
        <v>263</v>
      </c>
      <c r="D232" s="76" t="s">
        <v>706</v>
      </c>
      <c r="E232" s="74" t="s">
        <v>204</v>
      </c>
      <c r="F232" s="81">
        <f t="shared" si="6"/>
        <v>2</v>
      </c>
      <c r="G232" s="64" t="s">
        <v>953</v>
      </c>
      <c r="H232" s="75" t="str">
        <f>VLOOKUP(G232,'2.위협평가'!$A:$J,5,FALSE)</f>
        <v>침해 부인</v>
      </c>
      <c r="I232" s="66">
        <f>VLOOKUP(G232,'2.위협평가'!$A:$J,10,FALSE)</f>
        <v>2</v>
      </c>
      <c r="J232" s="4">
        <f t="shared" si="7"/>
        <v>12</v>
      </c>
    </row>
    <row r="233" spans="1:10" ht="18" customHeight="1">
      <c r="A233" s="185"/>
      <c r="B233" s="193"/>
      <c r="C233" s="74" t="s">
        <v>317</v>
      </c>
      <c r="D233" s="76" t="s">
        <v>629</v>
      </c>
      <c r="E233" s="74" t="s">
        <v>204</v>
      </c>
      <c r="F233" s="81">
        <f t="shared" si="6"/>
        <v>2</v>
      </c>
      <c r="G233" s="64" t="s">
        <v>953</v>
      </c>
      <c r="H233" s="75" t="str">
        <f>VLOOKUP(G233,'2.위협평가'!$A:$J,5,FALSE)</f>
        <v>침해 부인</v>
      </c>
      <c r="I233" s="66">
        <f>VLOOKUP(G233,'2.위협평가'!$A:$J,10,FALSE)</f>
        <v>2</v>
      </c>
      <c r="J233" s="4">
        <f t="shared" si="7"/>
        <v>13</v>
      </c>
    </row>
    <row r="234" spans="1:10" ht="18" customHeight="1">
      <c r="A234" s="185"/>
      <c r="B234" s="193"/>
      <c r="C234" s="74" t="s">
        <v>264</v>
      </c>
      <c r="D234" s="76" t="s">
        <v>630</v>
      </c>
      <c r="E234" s="74" t="s">
        <v>204</v>
      </c>
      <c r="F234" s="81">
        <f t="shared" si="6"/>
        <v>2</v>
      </c>
      <c r="G234" s="64" t="s">
        <v>962</v>
      </c>
      <c r="H234" s="75" t="str">
        <f>VLOOKUP(G234,'2.위협평가'!$A:$J,5,FALSE)</f>
        <v>침해 부인</v>
      </c>
      <c r="I234" s="66">
        <f>VLOOKUP(G234,'2.위협평가'!$A:$J,10,FALSE)</f>
        <v>2</v>
      </c>
      <c r="J234" s="4">
        <f t="shared" si="7"/>
        <v>14</v>
      </c>
    </row>
    <row r="235" spans="1:10" ht="18" customHeight="1">
      <c r="A235" s="185"/>
      <c r="B235" s="193"/>
      <c r="C235" s="74" t="s">
        <v>265</v>
      </c>
      <c r="D235" s="76" t="s">
        <v>631</v>
      </c>
      <c r="E235" s="74" t="s">
        <v>205</v>
      </c>
      <c r="F235" s="81">
        <f t="shared" si="6"/>
        <v>1</v>
      </c>
      <c r="G235" s="64" t="s">
        <v>953</v>
      </c>
      <c r="H235" s="75" t="str">
        <f>VLOOKUP(G235,'2.위협평가'!$A:$J,5,FALSE)</f>
        <v>침해 부인</v>
      </c>
      <c r="I235" s="66">
        <f>VLOOKUP(G235,'2.위협평가'!$A:$J,10,FALSE)</f>
        <v>2</v>
      </c>
      <c r="J235" s="4">
        <f t="shared" si="7"/>
        <v>15</v>
      </c>
    </row>
    <row r="236" spans="1:10" ht="18" customHeight="1">
      <c r="A236" s="185"/>
      <c r="B236" s="193"/>
      <c r="C236" s="74" t="s">
        <v>266</v>
      </c>
      <c r="D236" s="76" t="s">
        <v>511</v>
      </c>
      <c r="E236" s="74" t="s">
        <v>204</v>
      </c>
      <c r="F236" s="81">
        <f t="shared" si="6"/>
        <v>2</v>
      </c>
      <c r="G236" s="64" t="s">
        <v>953</v>
      </c>
      <c r="H236" s="75" t="str">
        <f>VLOOKUP(G236,'2.위협평가'!$A:$J,5,FALSE)</f>
        <v>침해 부인</v>
      </c>
      <c r="I236" s="66">
        <f>VLOOKUP(G236,'2.위협평가'!$A:$J,10,FALSE)</f>
        <v>2</v>
      </c>
      <c r="J236" s="4">
        <f t="shared" si="7"/>
        <v>16</v>
      </c>
    </row>
    <row r="237" spans="1:10" ht="18" customHeight="1">
      <c r="A237" s="185"/>
      <c r="B237" s="193" t="s">
        <v>632</v>
      </c>
      <c r="C237" s="74" t="s">
        <v>267</v>
      </c>
      <c r="D237" s="76" t="s">
        <v>529</v>
      </c>
      <c r="E237" s="74" t="s">
        <v>203</v>
      </c>
      <c r="F237" s="81">
        <f t="shared" si="6"/>
        <v>3</v>
      </c>
      <c r="G237" s="64" t="s">
        <v>959</v>
      </c>
      <c r="H237" s="75" t="str">
        <f>VLOOKUP(G237,'2.위협평가'!$A:$J,5,FALSE)</f>
        <v>비인가된 시스템 및 네트워크 접근</v>
      </c>
      <c r="I237" s="66">
        <f>VLOOKUP(G237,'2.위협평가'!$A:$J,10,FALSE)</f>
        <v>2</v>
      </c>
      <c r="J237" s="4">
        <f t="shared" si="7"/>
        <v>17</v>
      </c>
    </row>
    <row r="238" spans="1:10" ht="18" customHeight="1">
      <c r="A238" s="185"/>
      <c r="B238" s="193"/>
      <c r="C238" s="74" t="s">
        <v>268</v>
      </c>
      <c r="D238" s="76" t="s">
        <v>530</v>
      </c>
      <c r="E238" s="74" t="s">
        <v>203</v>
      </c>
      <c r="F238" s="81">
        <f t="shared" si="6"/>
        <v>3</v>
      </c>
      <c r="G238" s="64" t="s">
        <v>959</v>
      </c>
      <c r="H238" s="75" t="str">
        <f>VLOOKUP(G238,'2.위협평가'!$A:$J,5,FALSE)</f>
        <v>비인가된 시스템 및 네트워크 접근</v>
      </c>
      <c r="I238" s="66">
        <f>VLOOKUP(G238,'2.위협평가'!$A:$J,10,FALSE)</f>
        <v>2</v>
      </c>
      <c r="J238" s="4">
        <f t="shared" si="7"/>
        <v>18</v>
      </c>
    </row>
    <row r="239" spans="1:10" ht="18" customHeight="1">
      <c r="A239" s="185"/>
      <c r="B239" s="193"/>
      <c r="C239" s="74" t="s">
        <v>269</v>
      </c>
      <c r="D239" s="76" t="s">
        <v>531</v>
      </c>
      <c r="E239" s="74" t="s">
        <v>203</v>
      </c>
      <c r="F239" s="81">
        <f t="shared" si="6"/>
        <v>3</v>
      </c>
      <c r="G239" s="64" t="s">
        <v>959</v>
      </c>
      <c r="H239" s="75" t="str">
        <f>VLOOKUP(G239,'2.위협평가'!$A:$J,5,FALSE)</f>
        <v>비인가된 시스템 및 네트워크 접근</v>
      </c>
      <c r="I239" s="66">
        <f>VLOOKUP(G239,'2.위협평가'!$A:$J,10,FALSE)</f>
        <v>2</v>
      </c>
      <c r="J239" s="4">
        <f t="shared" si="7"/>
        <v>19</v>
      </c>
    </row>
    <row r="240" spans="1:10" ht="18" customHeight="1">
      <c r="A240" s="185"/>
      <c r="B240" s="193"/>
      <c r="C240" s="74" t="s">
        <v>270</v>
      </c>
      <c r="D240" s="76" t="s">
        <v>532</v>
      </c>
      <c r="E240" s="74" t="s">
        <v>203</v>
      </c>
      <c r="F240" s="81">
        <f t="shared" si="6"/>
        <v>3</v>
      </c>
      <c r="G240" s="64" t="s">
        <v>959</v>
      </c>
      <c r="H240" s="75" t="str">
        <f>VLOOKUP(G240,'2.위협평가'!$A:$J,5,FALSE)</f>
        <v>비인가된 시스템 및 네트워크 접근</v>
      </c>
      <c r="I240" s="66">
        <f>VLOOKUP(G240,'2.위협평가'!$A:$J,10,FALSE)</f>
        <v>2</v>
      </c>
      <c r="J240" s="4">
        <f t="shared" si="7"/>
        <v>20</v>
      </c>
    </row>
    <row r="241" spans="1:10" ht="18" customHeight="1">
      <c r="A241" s="185"/>
      <c r="B241" s="193"/>
      <c r="C241" s="74" t="s">
        <v>271</v>
      </c>
      <c r="D241" s="76" t="s">
        <v>533</v>
      </c>
      <c r="E241" s="74" t="s">
        <v>203</v>
      </c>
      <c r="F241" s="81">
        <f t="shared" si="6"/>
        <v>3</v>
      </c>
      <c r="G241" s="64" t="s">
        <v>959</v>
      </c>
      <c r="H241" s="75" t="str">
        <f>VLOOKUP(G241,'2.위협평가'!$A:$J,5,FALSE)</f>
        <v>비인가된 시스템 및 네트워크 접근</v>
      </c>
      <c r="I241" s="66">
        <f>VLOOKUP(G241,'2.위협평가'!$A:$J,10,FALSE)</f>
        <v>2</v>
      </c>
      <c r="J241" s="4">
        <f t="shared" si="7"/>
        <v>21</v>
      </c>
    </row>
    <row r="242" spans="1:10" ht="18" customHeight="1">
      <c r="A242" s="185"/>
      <c r="B242" s="193"/>
      <c r="C242" s="74" t="s">
        <v>272</v>
      </c>
      <c r="D242" s="76" t="s">
        <v>534</v>
      </c>
      <c r="E242" s="74" t="s">
        <v>203</v>
      </c>
      <c r="F242" s="81">
        <f t="shared" si="6"/>
        <v>3</v>
      </c>
      <c r="G242" s="64" t="s">
        <v>959</v>
      </c>
      <c r="H242" s="75" t="str">
        <f>VLOOKUP(G242,'2.위협평가'!$A:$J,5,FALSE)</f>
        <v>비인가된 시스템 및 네트워크 접근</v>
      </c>
      <c r="I242" s="66">
        <f>VLOOKUP(G242,'2.위협평가'!$A:$J,10,FALSE)</f>
        <v>2</v>
      </c>
      <c r="J242" s="4">
        <f t="shared" si="7"/>
        <v>22</v>
      </c>
    </row>
    <row r="243" spans="1:10" ht="18" customHeight="1">
      <c r="A243" s="185"/>
      <c r="B243" s="193"/>
      <c r="C243" s="74" t="s">
        <v>273</v>
      </c>
      <c r="D243" s="76" t="s">
        <v>1257</v>
      </c>
      <c r="E243" s="74" t="s">
        <v>203</v>
      </c>
      <c r="F243" s="81">
        <f t="shared" si="6"/>
        <v>3</v>
      </c>
      <c r="G243" s="64" t="s">
        <v>963</v>
      </c>
      <c r="H243" s="75" t="str">
        <f>VLOOKUP(G243,'2.위협평가'!$A:$J,5,FALSE)</f>
        <v>취약한 시스템 설정 악용</v>
      </c>
      <c r="I243" s="66">
        <f>VLOOKUP(G243,'2.위협평가'!$A:$J,10,FALSE)</f>
        <v>2</v>
      </c>
      <c r="J243" s="4">
        <f t="shared" si="7"/>
        <v>23</v>
      </c>
    </row>
    <row r="244" spans="1:10" ht="18" customHeight="1">
      <c r="A244" s="185"/>
      <c r="B244" s="193"/>
      <c r="C244" s="74" t="s">
        <v>274</v>
      </c>
      <c r="D244" s="76" t="s">
        <v>535</v>
      </c>
      <c r="E244" s="74" t="s">
        <v>203</v>
      </c>
      <c r="F244" s="81">
        <f t="shared" si="6"/>
        <v>3</v>
      </c>
      <c r="G244" s="64" t="s">
        <v>963</v>
      </c>
      <c r="H244" s="75" t="str">
        <f>VLOOKUP(G244,'2.위협평가'!$A:$J,5,FALSE)</f>
        <v>취약한 시스템 설정 악용</v>
      </c>
      <c r="I244" s="66">
        <f>VLOOKUP(G244,'2.위협평가'!$A:$J,10,FALSE)</f>
        <v>2</v>
      </c>
      <c r="J244" s="4">
        <f t="shared" si="7"/>
        <v>24</v>
      </c>
    </row>
    <row r="245" spans="1:10" ht="18" customHeight="1">
      <c r="A245" s="185"/>
      <c r="B245" s="193"/>
      <c r="C245" s="74" t="s">
        <v>275</v>
      </c>
      <c r="D245" s="76" t="s">
        <v>536</v>
      </c>
      <c r="E245" s="74" t="s">
        <v>204</v>
      </c>
      <c r="F245" s="81">
        <f t="shared" si="6"/>
        <v>2</v>
      </c>
      <c r="G245" s="64" t="s">
        <v>959</v>
      </c>
      <c r="H245" s="75" t="str">
        <f>VLOOKUP(G245,'2.위협평가'!$A:$J,5,FALSE)</f>
        <v>비인가된 시스템 및 네트워크 접근</v>
      </c>
      <c r="I245" s="66">
        <f>VLOOKUP(G245,'2.위협평가'!$A:$J,10,FALSE)</f>
        <v>2</v>
      </c>
      <c r="J245" s="4">
        <f t="shared" si="7"/>
        <v>25</v>
      </c>
    </row>
    <row r="246" spans="1:10" ht="18" customHeight="1">
      <c r="A246" s="186"/>
      <c r="B246" s="193"/>
      <c r="C246" s="74" t="s">
        <v>276</v>
      </c>
      <c r="D246" s="76" t="s">
        <v>537</v>
      </c>
      <c r="E246" s="74" t="s">
        <v>204</v>
      </c>
      <c r="F246" s="81">
        <f t="shared" si="6"/>
        <v>2</v>
      </c>
      <c r="G246" s="64" t="s">
        <v>959</v>
      </c>
      <c r="H246" s="75" t="str">
        <f>VLOOKUP(G246,'2.위협평가'!$A:$J,5,FALSE)</f>
        <v>비인가된 시스템 및 네트워크 접근</v>
      </c>
      <c r="I246" s="66">
        <f>VLOOKUP(G246,'2.위협평가'!$A:$J,10,FALSE)</f>
        <v>2</v>
      </c>
      <c r="J246" s="4">
        <f t="shared" si="7"/>
        <v>26</v>
      </c>
    </row>
    <row r="247" spans="1:10" ht="18" customHeight="1">
      <c r="A247" s="184" t="s">
        <v>1313</v>
      </c>
      <c r="B247" s="192" t="s">
        <v>634</v>
      </c>
      <c r="C247" s="83" t="s">
        <v>635</v>
      </c>
      <c r="D247" s="78" t="s">
        <v>494</v>
      </c>
      <c r="E247" s="74" t="s">
        <v>203</v>
      </c>
      <c r="F247" s="81">
        <f t="shared" si="6"/>
        <v>3</v>
      </c>
      <c r="G247" s="64" t="s">
        <v>964</v>
      </c>
      <c r="H247" s="75" t="str">
        <f>VLOOKUP(G247,'2.위협평가'!$A:$J,5,FALSE)</f>
        <v>웹 서비스 공격</v>
      </c>
      <c r="I247" s="66">
        <f>VLOOKUP(G247,'2.위협평가'!$A:$J,10,FALSE)</f>
        <v>2</v>
      </c>
      <c r="J247" s="4">
        <f t="shared" si="7"/>
        <v>1</v>
      </c>
    </row>
    <row r="248" spans="1:10" ht="18" customHeight="1">
      <c r="A248" s="185"/>
      <c r="B248" s="192"/>
      <c r="C248" s="83" t="s">
        <v>1102</v>
      </c>
      <c r="D248" s="78" t="s">
        <v>495</v>
      </c>
      <c r="E248" s="74" t="s">
        <v>204</v>
      </c>
      <c r="F248" s="81">
        <f t="shared" si="6"/>
        <v>2</v>
      </c>
      <c r="G248" s="64" t="s">
        <v>965</v>
      </c>
      <c r="H248" s="75" t="str">
        <f>VLOOKUP(G248,'2.위협평가'!$A:$J,5,FALSE)</f>
        <v>서비스 실패</v>
      </c>
      <c r="I248" s="66">
        <f>VLOOKUP(G248,'2.위협평가'!$A:$J,10,FALSE)</f>
        <v>3</v>
      </c>
      <c r="J248" s="4">
        <f t="shared" si="7"/>
        <v>2</v>
      </c>
    </row>
    <row r="249" spans="1:10" ht="18" customHeight="1">
      <c r="A249" s="185"/>
      <c r="B249" s="192"/>
      <c r="C249" s="83" t="s">
        <v>1103</v>
      </c>
      <c r="D249" s="78" t="s">
        <v>496</v>
      </c>
      <c r="E249" s="74" t="s">
        <v>203</v>
      </c>
      <c r="F249" s="81">
        <f t="shared" si="6"/>
        <v>3</v>
      </c>
      <c r="G249" s="64" t="s">
        <v>952</v>
      </c>
      <c r="H249" s="75" t="str">
        <f>VLOOKUP(G249,'2.위협평가'!$A:$J,5,FALSE)</f>
        <v>정보 및 정보처리 프로세스의 변조</v>
      </c>
      <c r="I249" s="66">
        <f>VLOOKUP(G249,'2.위협평가'!$A:$J,10,FALSE)</f>
        <v>2</v>
      </c>
      <c r="J249" s="4">
        <f t="shared" si="7"/>
        <v>3</v>
      </c>
    </row>
    <row r="250" spans="1:10" ht="18" customHeight="1">
      <c r="A250" s="185"/>
      <c r="B250" s="192"/>
      <c r="C250" s="83" t="s">
        <v>636</v>
      </c>
      <c r="D250" s="78" t="s">
        <v>497</v>
      </c>
      <c r="E250" s="74" t="s">
        <v>204</v>
      </c>
      <c r="F250" s="81">
        <f t="shared" si="6"/>
        <v>2</v>
      </c>
      <c r="G250" s="64" t="s">
        <v>917</v>
      </c>
      <c r="H250" s="75" t="str">
        <f>VLOOKUP(G250,'2.위협평가'!$A:$J,5,FALSE)</f>
        <v>취약한 시스템 설정 악용</v>
      </c>
      <c r="I250" s="66">
        <f>VLOOKUP(G250,'2.위협평가'!$A:$J,10,FALSE)</f>
        <v>2</v>
      </c>
      <c r="J250" s="4">
        <f t="shared" si="7"/>
        <v>4</v>
      </c>
    </row>
    <row r="251" spans="1:10" ht="18" customHeight="1">
      <c r="A251" s="185"/>
      <c r="B251" s="192"/>
      <c r="C251" s="83" t="s">
        <v>637</v>
      </c>
      <c r="D251" s="78" t="s">
        <v>498</v>
      </c>
      <c r="E251" s="74" t="s">
        <v>204</v>
      </c>
      <c r="F251" s="81">
        <f t="shared" si="6"/>
        <v>2</v>
      </c>
      <c r="G251" s="64" t="s">
        <v>936</v>
      </c>
      <c r="H251" s="75" t="str">
        <f>VLOOKUP(G251,'2.위협평가'!$A:$J,5,FALSE)</f>
        <v>침해 부인</v>
      </c>
      <c r="I251" s="66">
        <f>VLOOKUP(G251,'2.위협평가'!$A:$J,10,FALSE)</f>
        <v>2</v>
      </c>
      <c r="J251" s="4">
        <f t="shared" si="7"/>
        <v>5</v>
      </c>
    </row>
    <row r="252" spans="1:10" ht="18" customHeight="1">
      <c r="A252" s="185"/>
      <c r="B252" s="192"/>
      <c r="C252" s="83" t="s">
        <v>638</v>
      </c>
      <c r="D252" s="78" t="s">
        <v>499</v>
      </c>
      <c r="E252" s="74" t="s">
        <v>203</v>
      </c>
      <c r="F252" s="81">
        <f t="shared" si="6"/>
        <v>3</v>
      </c>
      <c r="G252" s="64" t="s">
        <v>944</v>
      </c>
      <c r="H252" s="75" t="str">
        <f>VLOOKUP(G252,'2.위협평가'!$A:$J,5,FALSE)</f>
        <v>침해 부인</v>
      </c>
      <c r="I252" s="66">
        <f>VLOOKUP(G252,'2.위협평가'!$A:$J,10,FALSE)</f>
        <v>2</v>
      </c>
      <c r="J252" s="4">
        <f t="shared" si="7"/>
        <v>6</v>
      </c>
    </row>
    <row r="253" spans="1:10" ht="18" customHeight="1">
      <c r="A253" s="185"/>
      <c r="B253" s="192"/>
      <c r="C253" s="83" t="s">
        <v>639</v>
      </c>
      <c r="D253" s="78" t="s">
        <v>500</v>
      </c>
      <c r="E253" s="74" t="s">
        <v>205</v>
      </c>
      <c r="F253" s="81">
        <f t="shared" si="6"/>
        <v>1</v>
      </c>
      <c r="G253" s="64" t="s">
        <v>917</v>
      </c>
      <c r="H253" s="75" t="str">
        <f>VLOOKUP(G253,'2.위협평가'!$A:$J,5,FALSE)</f>
        <v>취약한 시스템 설정 악용</v>
      </c>
      <c r="I253" s="66">
        <f>VLOOKUP(G253,'2.위협평가'!$A:$J,10,FALSE)</f>
        <v>2</v>
      </c>
      <c r="J253" s="4">
        <f t="shared" si="7"/>
        <v>7</v>
      </c>
    </row>
    <row r="254" spans="1:10" ht="18" customHeight="1">
      <c r="A254" s="185"/>
      <c r="B254" s="192"/>
      <c r="C254" s="83" t="s">
        <v>640</v>
      </c>
      <c r="D254" s="78" t="s">
        <v>501</v>
      </c>
      <c r="E254" s="74" t="s">
        <v>204</v>
      </c>
      <c r="F254" s="81">
        <f t="shared" si="6"/>
        <v>2</v>
      </c>
      <c r="G254" s="64" t="s">
        <v>916</v>
      </c>
      <c r="H254" s="75" t="str">
        <f>VLOOKUP(G254,'2.위협평가'!$A:$J,5,FALSE)</f>
        <v>웹 서비스 공격</v>
      </c>
      <c r="I254" s="66">
        <f>VLOOKUP(G254,'2.위협평가'!$A:$J,10,FALSE)</f>
        <v>2</v>
      </c>
      <c r="J254" s="4">
        <f t="shared" si="7"/>
        <v>8</v>
      </c>
    </row>
    <row r="255" spans="1:10" ht="18" customHeight="1">
      <c r="A255" s="185"/>
      <c r="B255" s="192"/>
      <c r="C255" s="83" t="s">
        <v>641</v>
      </c>
      <c r="D255" s="78" t="s">
        <v>502</v>
      </c>
      <c r="E255" s="74" t="s">
        <v>204</v>
      </c>
      <c r="F255" s="81">
        <f t="shared" si="6"/>
        <v>2</v>
      </c>
      <c r="G255" s="64" t="s">
        <v>954</v>
      </c>
      <c r="H255" s="75" t="str">
        <f>VLOOKUP(G255,'2.위협평가'!$A:$J,5,FALSE)</f>
        <v>웹 서비스 공격</v>
      </c>
      <c r="I255" s="66">
        <f>VLOOKUP(G255,'2.위협평가'!$A:$J,10,FALSE)</f>
        <v>2</v>
      </c>
      <c r="J255" s="4">
        <f t="shared" si="7"/>
        <v>9</v>
      </c>
    </row>
    <row r="256" spans="1:10" ht="18" customHeight="1">
      <c r="A256" s="185"/>
      <c r="B256" s="192"/>
      <c r="C256" s="83" t="s">
        <v>387</v>
      </c>
      <c r="D256" s="78" t="s">
        <v>491</v>
      </c>
      <c r="E256" s="74" t="s">
        <v>205</v>
      </c>
      <c r="F256" s="81">
        <f t="shared" si="6"/>
        <v>1</v>
      </c>
      <c r="G256" s="64" t="s">
        <v>916</v>
      </c>
      <c r="H256" s="75" t="str">
        <f>VLOOKUP(G256,'2.위협평가'!$A:$J,5,FALSE)</f>
        <v>웹 서비스 공격</v>
      </c>
      <c r="I256" s="66">
        <f>VLOOKUP(G256,'2.위협평가'!$A:$J,10,FALSE)</f>
        <v>2</v>
      </c>
      <c r="J256" s="4">
        <f t="shared" si="7"/>
        <v>10</v>
      </c>
    </row>
    <row r="257" spans="1:10" ht="18" customHeight="1">
      <c r="A257" s="185"/>
      <c r="B257" s="87" t="s">
        <v>1315</v>
      </c>
      <c r="C257" s="83" t="s">
        <v>388</v>
      </c>
      <c r="D257" s="78" t="s">
        <v>503</v>
      </c>
      <c r="E257" s="74" t="s">
        <v>205</v>
      </c>
      <c r="F257" s="81">
        <f t="shared" si="6"/>
        <v>1</v>
      </c>
      <c r="G257" s="64" t="s">
        <v>916</v>
      </c>
      <c r="H257" s="75" t="str">
        <f>VLOOKUP(G257,'2.위협평가'!$A:$J,5,FALSE)</f>
        <v>웹 서비스 공격</v>
      </c>
      <c r="I257" s="66">
        <f>VLOOKUP(G257,'2.위협평가'!$A:$J,10,FALSE)</f>
        <v>2</v>
      </c>
      <c r="J257" s="4">
        <f t="shared" si="7"/>
        <v>11</v>
      </c>
    </row>
    <row r="258" spans="1:10" ht="18" customHeight="1">
      <c r="A258" s="186"/>
      <c r="B258" s="82" t="s">
        <v>642</v>
      </c>
      <c r="C258" s="83" t="s">
        <v>389</v>
      </c>
      <c r="D258" s="78" t="s">
        <v>504</v>
      </c>
      <c r="E258" s="74" t="s">
        <v>203</v>
      </c>
      <c r="F258" s="81">
        <f t="shared" si="6"/>
        <v>3</v>
      </c>
      <c r="G258" s="64" t="s">
        <v>915</v>
      </c>
      <c r="H258" s="75" t="str">
        <f>VLOOKUP(G258,'2.위협평가'!$A:$J,5,FALSE)</f>
        <v>웹 서비스 공격</v>
      </c>
      <c r="I258" s="66">
        <f>VLOOKUP(G258,'2.위협평가'!$A:$J,10,FALSE)</f>
        <v>2</v>
      </c>
      <c r="J258" s="4">
        <f t="shared" si="7"/>
        <v>12</v>
      </c>
    </row>
    <row r="259" spans="1:10" ht="18" customHeight="1">
      <c r="A259" s="184" t="s">
        <v>724</v>
      </c>
      <c r="B259" s="192" t="s">
        <v>643</v>
      </c>
      <c r="C259" s="83" t="s">
        <v>1090</v>
      </c>
      <c r="D259" s="78" t="s">
        <v>481</v>
      </c>
      <c r="E259" s="74" t="s">
        <v>205</v>
      </c>
      <c r="F259" s="81">
        <f t="shared" si="6"/>
        <v>1</v>
      </c>
      <c r="G259" s="64" t="s">
        <v>916</v>
      </c>
      <c r="H259" s="75" t="str">
        <f>VLOOKUP(G259,'2.위협평가'!$A:$J,5,FALSE)</f>
        <v>웹 서비스 공격</v>
      </c>
      <c r="I259" s="66">
        <f>VLOOKUP(G259,'2.위협평가'!$A:$J,10,FALSE)</f>
        <v>2</v>
      </c>
      <c r="J259" s="4">
        <f t="shared" si="7"/>
        <v>1</v>
      </c>
    </row>
    <row r="260" spans="1:10" ht="18" customHeight="1">
      <c r="A260" s="185"/>
      <c r="B260" s="192"/>
      <c r="C260" s="83" t="s">
        <v>0</v>
      </c>
      <c r="D260" s="78" t="s">
        <v>482</v>
      </c>
      <c r="E260" s="74" t="s">
        <v>205</v>
      </c>
      <c r="F260" s="81">
        <f t="shared" si="6"/>
        <v>1</v>
      </c>
      <c r="G260" s="64" t="s">
        <v>912</v>
      </c>
      <c r="H260" s="75" t="str">
        <f>VLOOKUP(G260,'2.위협평가'!$A:$J,5,FALSE)</f>
        <v>패스워드 Cracking</v>
      </c>
      <c r="I260" s="66">
        <f>VLOOKUP(G260,'2.위협평가'!$A:$J,10,FALSE)</f>
        <v>2</v>
      </c>
      <c r="J260" s="4">
        <f t="shared" si="7"/>
        <v>2</v>
      </c>
    </row>
    <row r="261" spans="1:10" ht="18" customHeight="1">
      <c r="A261" s="185"/>
      <c r="B261" s="192"/>
      <c r="C261" s="83" t="s">
        <v>1</v>
      </c>
      <c r="D261" s="78" t="s">
        <v>483</v>
      </c>
      <c r="E261" s="74" t="s">
        <v>204</v>
      </c>
      <c r="F261" s="81">
        <f t="shared" si="6"/>
        <v>2</v>
      </c>
      <c r="G261" s="64" t="s">
        <v>912</v>
      </c>
      <c r="H261" s="75" t="str">
        <f>VLOOKUP(G261,'2.위협평가'!$A:$J,5,FALSE)</f>
        <v>패스워드 Cracking</v>
      </c>
      <c r="I261" s="66">
        <f>VLOOKUP(G261,'2.위협평가'!$A:$J,10,FALSE)</f>
        <v>2</v>
      </c>
      <c r="J261" s="4">
        <f t="shared" si="7"/>
        <v>3</v>
      </c>
    </row>
    <row r="262" spans="1:10" ht="18" customHeight="1">
      <c r="A262" s="185"/>
      <c r="B262" s="192"/>
      <c r="C262" s="83" t="s">
        <v>3</v>
      </c>
      <c r="D262" s="78" t="s">
        <v>484</v>
      </c>
      <c r="E262" s="74" t="s">
        <v>204</v>
      </c>
      <c r="F262" s="81">
        <f t="shared" ref="F262:F325" si="8">IF(E262="상",3,IF(E262="중",2,1))</f>
        <v>2</v>
      </c>
      <c r="G262" s="64" t="s">
        <v>912</v>
      </c>
      <c r="H262" s="75" t="str">
        <f>VLOOKUP(G262,'2.위협평가'!$A:$J,5,FALSE)</f>
        <v>패스워드 Cracking</v>
      </c>
      <c r="I262" s="66">
        <f>VLOOKUP(G262,'2.위협평가'!$A:$J,10,FALSE)</f>
        <v>2</v>
      </c>
      <c r="J262" s="4">
        <f t="shared" si="7"/>
        <v>4</v>
      </c>
    </row>
    <row r="263" spans="1:10" ht="18" customHeight="1">
      <c r="A263" s="185"/>
      <c r="B263" s="192" t="s">
        <v>634</v>
      </c>
      <c r="C263" s="83" t="s">
        <v>5</v>
      </c>
      <c r="D263" s="78" t="s">
        <v>485</v>
      </c>
      <c r="E263" s="74" t="s">
        <v>203</v>
      </c>
      <c r="F263" s="81">
        <f t="shared" si="8"/>
        <v>3</v>
      </c>
      <c r="G263" s="64" t="s">
        <v>935</v>
      </c>
      <c r="H263" s="75" t="str">
        <f>VLOOKUP(G263,'2.위협평가'!$A:$J,5,FALSE)</f>
        <v>웹 서비스 공격</v>
      </c>
      <c r="I263" s="66">
        <f>VLOOKUP(G263,'2.위협평가'!$A:$J,10,FALSE)</f>
        <v>2</v>
      </c>
      <c r="J263" s="4">
        <f t="shared" ref="J263:J300" si="9">ABS(RIGHT(C263,FIND("-",C263)))</f>
        <v>5</v>
      </c>
    </row>
    <row r="264" spans="1:10" ht="18" customHeight="1">
      <c r="A264" s="185"/>
      <c r="B264" s="192"/>
      <c r="C264" s="83" t="s">
        <v>6</v>
      </c>
      <c r="D264" s="78" t="s">
        <v>486</v>
      </c>
      <c r="E264" s="74" t="s">
        <v>205</v>
      </c>
      <c r="F264" s="81">
        <f t="shared" si="8"/>
        <v>1</v>
      </c>
      <c r="G264" s="64" t="s">
        <v>913</v>
      </c>
      <c r="H264" s="75" t="str">
        <f>VLOOKUP(G264,'2.위협평가'!$A:$J,5,FALSE)</f>
        <v>서비스 실패</v>
      </c>
      <c r="I264" s="66">
        <f>VLOOKUP(G264,'2.위협평가'!$A:$J,10,FALSE)</f>
        <v>3</v>
      </c>
      <c r="J264" s="4">
        <f t="shared" si="9"/>
        <v>6</v>
      </c>
    </row>
    <row r="265" spans="1:10" ht="18" customHeight="1">
      <c r="A265" s="185"/>
      <c r="B265" s="192"/>
      <c r="C265" s="83" t="s">
        <v>8</v>
      </c>
      <c r="D265" s="78" t="s">
        <v>487</v>
      </c>
      <c r="E265" s="74" t="s">
        <v>204</v>
      </c>
      <c r="F265" s="81">
        <f t="shared" si="8"/>
        <v>2</v>
      </c>
      <c r="G265" s="64" t="s">
        <v>952</v>
      </c>
      <c r="H265" s="75" t="str">
        <f>VLOOKUP(G265,'2.위협평가'!$A:$J,5,FALSE)</f>
        <v>정보 및 정보처리 프로세스의 변조</v>
      </c>
      <c r="I265" s="66">
        <f>VLOOKUP(G265,'2.위협평가'!$A:$J,10,FALSE)</f>
        <v>2</v>
      </c>
      <c r="J265" s="4">
        <f t="shared" si="9"/>
        <v>7</v>
      </c>
    </row>
    <row r="266" spans="1:10" ht="18" customHeight="1">
      <c r="A266" s="185"/>
      <c r="B266" s="192"/>
      <c r="C266" s="83" t="s">
        <v>9</v>
      </c>
      <c r="D266" s="78" t="s">
        <v>488</v>
      </c>
      <c r="E266" s="74" t="s">
        <v>204</v>
      </c>
      <c r="F266" s="81">
        <f t="shared" si="8"/>
        <v>2</v>
      </c>
      <c r="G266" s="64" t="s">
        <v>936</v>
      </c>
      <c r="H266" s="75" t="str">
        <f>VLOOKUP(G266,'2.위협평가'!$A:$J,5,FALSE)</f>
        <v>침해 부인</v>
      </c>
      <c r="I266" s="66">
        <f>VLOOKUP(G266,'2.위협평가'!$A:$J,10,FALSE)</f>
        <v>2</v>
      </c>
      <c r="J266" s="4">
        <f t="shared" si="9"/>
        <v>8</v>
      </c>
    </row>
    <row r="267" spans="1:10" ht="18" customHeight="1">
      <c r="A267" s="185"/>
      <c r="B267" s="192"/>
      <c r="C267" s="83" t="s">
        <v>11</v>
      </c>
      <c r="D267" s="78" t="s">
        <v>489</v>
      </c>
      <c r="E267" s="74" t="s">
        <v>205</v>
      </c>
      <c r="F267" s="81">
        <f t="shared" si="8"/>
        <v>1</v>
      </c>
      <c r="G267" s="64" t="s">
        <v>936</v>
      </c>
      <c r="H267" s="75" t="str">
        <f>VLOOKUP(G267,'2.위협평가'!$A:$J,5,FALSE)</f>
        <v>침해 부인</v>
      </c>
      <c r="I267" s="66">
        <f>VLOOKUP(G267,'2.위협평가'!$A:$J,10,FALSE)</f>
        <v>2</v>
      </c>
      <c r="J267" s="4">
        <f t="shared" si="9"/>
        <v>9</v>
      </c>
    </row>
    <row r="268" spans="1:10" ht="18" customHeight="1">
      <c r="A268" s="185"/>
      <c r="B268" s="192"/>
      <c r="C268" s="83" t="s">
        <v>12</v>
      </c>
      <c r="D268" s="78" t="s">
        <v>490</v>
      </c>
      <c r="E268" s="74" t="s">
        <v>203</v>
      </c>
      <c r="F268" s="81">
        <f t="shared" si="8"/>
        <v>3</v>
      </c>
      <c r="G268" s="64" t="s">
        <v>1168</v>
      </c>
      <c r="H268" s="75" t="str">
        <f>VLOOKUP(G268,'2.위협평가'!$A:$J,5,FALSE)</f>
        <v>취약한 시스템 설정 악용</v>
      </c>
      <c r="I268" s="66">
        <f>VLOOKUP(G268,'2.위협평가'!$A:$J,10,FALSE)</f>
        <v>2</v>
      </c>
      <c r="J268" s="4">
        <f t="shared" si="9"/>
        <v>10</v>
      </c>
    </row>
    <row r="269" spans="1:10" ht="18" customHeight="1">
      <c r="A269" s="185"/>
      <c r="B269" s="192"/>
      <c r="C269" s="83" t="s">
        <v>14</v>
      </c>
      <c r="D269" s="78" t="s">
        <v>491</v>
      </c>
      <c r="E269" s="74" t="s">
        <v>205</v>
      </c>
      <c r="F269" s="81">
        <f t="shared" si="8"/>
        <v>1</v>
      </c>
      <c r="G269" s="64" t="s">
        <v>916</v>
      </c>
      <c r="H269" s="75" t="str">
        <f>VLOOKUP(G269,'2.위협평가'!$A:$J,5,FALSE)</f>
        <v>웹 서비스 공격</v>
      </c>
      <c r="I269" s="66">
        <f>VLOOKUP(G269,'2.위협평가'!$A:$J,10,FALSE)</f>
        <v>2</v>
      </c>
      <c r="J269" s="4">
        <f t="shared" si="9"/>
        <v>11</v>
      </c>
    </row>
    <row r="270" spans="1:10" ht="18" customHeight="1">
      <c r="A270" s="185"/>
      <c r="B270" s="192" t="s">
        <v>1316</v>
      </c>
      <c r="C270" s="83" t="s">
        <v>16</v>
      </c>
      <c r="D270" s="78" t="s">
        <v>1325</v>
      </c>
      <c r="E270" s="74" t="s">
        <v>205</v>
      </c>
      <c r="F270" s="81">
        <f t="shared" si="8"/>
        <v>1</v>
      </c>
      <c r="G270" s="64" t="s">
        <v>915</v>
      </c>
      <c r="H270" s="75" t="str">
        <f>VLOOKUP(G270,'2.위협평가'!$A:$J,5,FALSE)</f>
        <v>웹 서비스 공격</v>
      </c>
      <c r="I270" s="66">
        <f>VLOOKUP(G270,'2.위협평가'!$A:$J,10,FALSE)</f>
        <v>2</v>
      </c>
      <c r="J270" s="4">
        <f t="shared" si="9"/>
        <v>12</v>
      </c>
    </row>
    <row r="271" spans="1:10" ht="18" customHeight="1">
      <c r="A271" s="185"/>
      <c r="B271" s="192"/>
      <c r="C271" s="83" t="s">
        <v>17</v>
      </c>
      <c r="D271" s="78" t="s">
        <v>492</v>
      </c>
      <c r="E271" s="74" t="s">
        <v>203</v>
      </c>
      <c r="F271" s="81">
        <f t="shared" si="8"/>
        <v>3</v>
      </c>
      <c r="G271" s="64" t="s">
        <v>915</v>
      </c>
      <c r="H271" s="75" t="str">
        <f>VLOOKUP(G271,'2.위협평가'!$A:$J,5,FALSE)</f>
        <v>웹 서비스 공격</v>
      </c>
      <c r="I271" s="66">
        <f>VLOOKUP(G271,'2.위협평가'!$A:$J,10,FALSE)</f>
        <v>2</v>
      </c>
      <c r="J271" s="4">
        <f t="shared" si="9"/>
        <v>13</v>
      </c>
    </row>
    <row r="272" spans="1:10" ht="18" customHeight="1">
      <c r="A272" s="186"/>
      <c r="B272" s="82" t="s">
        <v>642</v>
      </c>
      <c r="C272" s="83" t="s">
        <v>19</v>
      </c>
      <c r="D272" s="78" t="s">
        <v>493</v>
      </c>
      <c r="E272" s="74" t="s">
        <v>203</v>
      </c>
      <c r="F272" s="81">
        <f t="shared" si="8"/>
        <v>3</v>
      </c>
      <c r="G272" s="64" t="s">
        <v>915</v>
      </c>
      <c r="H272" s="75" t="str">
        <f>VLOOKUP(G272,'2.위협평가'!$A:$J,5,FALSE)</f>
        <v>웹 서비스 공격</v>
      </c>
      <c r="I272" s="66">
        <f>VLOOKUP(G272,'2.위협평가'!$A:$J,10,FALSE)</f>
        <v>2</v>
      </c>
      <c r="J272" s="4">
        <f t="shared" si="9"/>
        <v>14</v>
      </c>
    </row>
    <row r="273" spans="1:10" ht="18" customHeight="1">
      <c r="A273" s="184" t="s">
        <v>723</v>
      </c>
      <c r="B273" s="189"/>
      <c r="C273" s="63" t="s">
        <v>644</v>
      </c>
      <c r="D273" s="93" t="s">
        <v>333</v>
      </c>
      <c r="E273" s="84" t="s">
        <v>203</v>
      </c>
      <c r="F273" s="81">
        <f t="shared" si="8"/>
        <v>3</v>
      </c>
      <c r="G273" s="123" t="s">
        <v>883</v>
      </c>
      <c r="H273" s="75" t="str">
        <f>VLOOKUP(G273,'2.위협평가'!$A:$J,5,FALSE)</f>
        <v>웹 서비스 공격</v>
      </c>
      <c r="I273" s="66">
        <f>VLOOKUP(G273,'2.위협평가'!$A:$J,10,FALSE)</f>
        <v>2</v>
      </c>
      <c r="J273" s="4">
        <v>1</v>
      </c>
    </row>
    <row r="274" spans="1:10" ht="18" customHeight="1">
      <c r="A274" s="185"/>
      <c r="B274" s="190"/>
      <c r="C274" s="63" t="s">
        <v>1105</v>
      </c>
      <c r="D274" s="93" t="s">
        <v>334</v>
      </c>
      <c r="E274" s="84" t="s">
        <v>203</v>
      </c>
      <c r="F274" s="81">
        <f t="shared" si="8"/>
        <v>3</v>
      </c>
      <c r="G274" s="64" t="s">
        <v>886</v>
      </c>
      <c r="H274" s="75" t="str">
        <f>VLOOKUP(G274,'2.위협평가'!$A:$J,5,FALSE)</f>
        <v>웹 서비스 공격</v>
      </c>
      <c r="I274" s="66">
        <f>VLOOKUP(G274,'2.위협평가'!$A:$J,10,FALSE)</f>
        <v>2</v>
      </c>
      <c r="J274" s="4">
        <v>2</v>
      </c>
    </row>
    <row r="275" spans="1:10" ht="18" customHeight="1">
      <c r="A275" s="185"/>
      <c r="B275" s="190"/>
      <c r="C275" s="63" t="s">
        <v>645</v>
      </c>
      <c r="D275" s="93" t="s">
        <v>335</v>
      </c>
      <c r="E275" s="84" t="s">
        <v>203</v>
      </c>
      <c r="F275" s="81">
        <f t="shared" si="8"/>
        <v>3</v>
      </c>
      <c r="G275" s="64" t="s">
        <v>886</v>
      </c>
      <c r="H275" s="75" t="str">
        <f>VLOOKUP(G275,'2.위협평가'!$A:$J,5,FALSE)</f>
        <v>웹 서비스 공격</v>
      </c>
      <c r="I275" s="66">
        <f>VLOOKUP(G275,'2.위협평가'!$A:$J,10,FALSE)</f>
        <v>2</v>
      </c>
      <c r="J275" s="4">
        <v>3</v>
      </c>
    </row>
    <row r="276" spans="1:10" ht="18" customHeight="1">
      <c r="A276" s="185"/>
      <c r="B276" s="190"/>
      <c r="C276" s="63" t="s">
        <v>646</v>
      </c>
      <c r="D276" s="93" t="s">
        <v>336</v>
      </c>
      <c r="E276" s="84" t="s">
        <v>203</v>
      </c>
      <c r="F276" s="81">
        <f t="shared" si="8"/>
        <v>3</v>
      </c>
      <c r="G276" s="64" t="s">
        <v>886</v>
      </c>
      <c r="H276" s="75" t="str">
        <f>VLOOKUP(G276,'2.위협평가'!$A:$J,5,FALSE)</f>
        <v>웹 서비스 공격</v>
      </c>
      <c r="I276" s="66">
        <f>VLOOKUP(G276,'2.위협평가'!$A:$J,10,FALSE)</f>
        <v>2</v>
      </c>
      <c r="J276" s="4">
        <v>4</v>
      </c>
    </row>
    <row r="277" spans="1:10" ht="18" customHeight="1">
      <c r="A277" s="185"/>
      <c r="B277" s="190"/>
      <c r="C277" s="63" t="s">
        <v>647</v>
      </c>
      <c r="D277" s="93" t="s">
        <v>337</v>
      </c>
      <c r="E277" s="84" t="s">
        <v>203</v>
      </c>
      <c r="F277" s="81">
        <f t="shared" si="8"/>
        <v>3</v>
      </c>
      <c r="G277" s="64" t="s">
        <v>954</v>
      </c>
      <c r="H277" s="75" t="str">
        <f>VLOOKUP(G277,'2.위협평가'!$A:$J,5,FALSE)</f>
        <v>웹 서비스 공격</v>
      </c>
      <c r="I277" s="66">
        <f>VLOOKUP(G277,'2.위협평가'!$A:$J,10,FALSE)</f>
        <v>2</v>
      </c>
      <c r="J277" s="4">
        <v>5</v>
      </c>
    </row>
    <row r="278" spans="1:10" ht="18" customHeight="1">
      <c r="A278" s="185"/>
      <c r="B278" s="190"/>
      <c r="C278" s="63" t="s">
        <v>648</v>
      </c>
      <c r="D278" s="93" t="s">
        <v>338</v>
      </c>
      <c r="E278" s="84" t="s">
        <v>203</v>
      </c>
      <c r="F278" s="81">
        <f t="shared" si="8"/>
        <v>3</v>
      </c>
      <c r="G278" s="64" t="s">
        <v>886</v>
      </c>
      <c r="H278" s="75" t="str">
        <f>VLOOKUP(G278,'2.위협평가'!$A:$J,5,FALSE)</f>
        <v>웹 서비스 공격</v>
      </c>
      <c r="I278" s="66">
        <f>VLOOKUP(G278,'2.위협평가'!$A:$J,10,FALSE)</f>
        <v>2</v>
      </c>
      <c r="J278" s="4">
        <v>6</v>
      </c>
    </row>
    <row r="279" spans="1:10" ht="18" customHeight="1">
      <c r="A279" s="185"/>
      <c r="B279" s="190"/>
      <c r="C279" s="63" t="s">
        <v>649</v>
      </c>
      <c r="D279" s="93" t="s">
        <v>1326</v>
      </c>
      <c r="E279" s="84" t="s">
        <v>203</v>
      </c>
      <c r="F279" s="81">
        <f t="shared" si="8"/>
        <v>3</v>
      </c>
      <c r="G279" s="64" t="s">
        <v>886</v>
      </c>
      <c r="H279" s="75" t="str">
        <f>VLOOKUP(G279,'2.위협평가'!$A:$J,5,FALSE)</f>
        <v>웹 서비스 공격</v>
      </c>
      <c r="I279" s="66">
        <f>VLOOKUP(G279,'2.위협평가'!$A:$J,10,FALSE)</f>
        <v>2</v>
      </c>
      <c r="J279" s="4">
        <v>7</v>
      </c>
    </row>
    <row r="280" spans="1:10" ht="18" customHeight="1">
      <c r="A280" s="185"/>
      <c r="B280" s="190"/>
      <c r="C280" s="63" t="s">
        <v>650</v>
      </c>
      <c r="D280" s="93" t="s">
        <v>339</v>
      </c>
      <c r="E280" s="84" t="s">
        <v>203</v>
      </c>
      <c r="F280" s="81">
        <f t="shared" si="8"/>
        <v>3</v>
      </c>
      <c r="G280" s="64" t="s">
        <v>917</v>
      </c>
      <c r="H280" s="75" t="str">
        <f>VLOOKUP(G280,'2.위협평가'!$A:$J,5,FALSE)</f>
        <v>취약한 시스템 설정 악용</v>
      </c>
      <c r="I280" s="66">
        <f>VLOOKUP(G280,'2.위협평가'!$A:$J,10,FALSE)</f>
        <v>2</v>
      </c>
      <c r="J280" s="4">
        <v>8</v>
      </c>
    </row>
    <row r="281" spans="1:10" ht="18" customHeight="1">
      <c r="A281" s="185"/>
      <c r="B281" s="190"/>
      <c r="C281" s="63" t="s">
        <v>651</v>
      </c>
      <c r="D281" s="93" t="s">
        <v>340</v>
      </c>
      <c r="E281" s="84" t="s">
        <v>203</v>
      </c>
      <c r="F281" s="81">
        <f t="shared" si="8"/>
        <v>3</v>
      </c>
      <c r="G281" s="64" t="s">
        <v>955</v>
      </c>
      <c r="H281" s="75" t="str">
        <f>VLOOKUP(G281,'2.위협평가'!$A:$J,5,FALSE)</f>
        <v>Application 프로그램 악용</v>
      </c>
      <c r="I281" s="66">
        <f>VLOOKUP(G281,'2.위협평가'!$A:$J,10,FALSE)</f>
        <v>2</v>
      </c>
      <c r="J281" s="4">
        <v>9</v>
      </c>
    </row>
    <row r="282" spans="1:10" ht="18" customHeight="1">
      <c r="A282" s="185"/>
      <c r="B282" s="190"/>
      <c r="C282" s="63" t="s">
        <v>368</v>
      </c>
      <c r="D282" s="93" t="s">
        <v>341</v>
      </c>
      <c r="E282" s="84" t="s">
        <v>203</v>
      </c>
      <c r="F282" s="81">
        <f t="shared" si="8"/>
        <v>3</v>
      </c>
      <c r="G282" s="64" t="s">
        <v>886</v>
      </c>
      <c r="H282" s="75" t="str">
        <f>VLOOKUP(G282,'2.위협평가'!$A:$J,5,FALSE)</f>
        <v>웹 서비스 공격</v>
      </c>
      <c r="I282" s="66">
        <f>VLOOKUP(G282,'2.위협평가'!$A:$J,10,FALSE)</f>
        <v>2</v>
      </c>
      <c r="J282" s="4">
        <f t="shared" si="9"/>
        <v>10</v>
      </c>
    </row>
    <row r="283" spans="1:10" ht="18" customHeight="1">
      <c r="A283" s="185"/>
      <c r="B283" s="190"/>
      <c r="C283" s="63" t="s">
        <v>369</v>
      </c>
      <c r="D283" s="93" t="s">
        <v>342</v>
      </c>
      <c r="E283" s="84" t="s">
        <v>203</v>
      </c>
      <c r="F283" s="81">
        <f t="shared" si="8"/>
        <v>3</v>
      </c>
      <c r="G283" s="64" t="s">
        <v>954</v>
      </c>
      <c r="H283" s="75" t="str">
        <f>VLOOKUP(G283,'2.위협평가'!$A:$J,5,FALSE)</f>
        <v>웹 서비스 공격</v>
      </c>
      <c r="I283" s="66">
        <f>VLOOKUP(G283,'2.위협평가'!$A:$J,10,FALSE)</f>
        <v>2</v>
      </c>
      <c r="J283" s="4">
        <f t="shared" si="9"/>
        <v>11</v>
      </c>
    </row>
    <row r="284" spans="1:10" ht="18" customHeight="1">
      <c r="A284" s="185"/>
      <c r="B284" s="190"/>
      <c r="C284" s="63" t="s">
        <v>370</v>
      </c>
      <c r="D284" s="93" t="s">
        <v>343</v>
      </c>
      <c r="E284" s="84" t="s">
        <v>203</v>
      </c>
      <c r="F284" s="81">
        <f t="shared" si="8"/>
        <v>3</v>
      </c>
      <c r="G284" s="64" t="s">
        <v>886</v>
      </c>
      <c r="H284" s="75" t="str">
        <f>VLOOKUP(G284,'2.위협평가'!$A:$J,5,FALSE)</f>
        <v>웹 서비스 공격</v>
      </c>
      <c r="I284" s="66">
        <f>VLOOKUP(G284,'2.위협평가'!$A:$J,10,FALSE)</f>
        <v>2</v>
      </c>
      <c r="J284" s="4">
        <f t="shared" si="9"/>
        <v>12</v>
      </c>
    </row>
    <row r="285" spans="1:10" ht="18" customHeight="1">
      <c r="A285" s="185"/>
      <c r="B285" s="190"/>
      <c r="C285" s="63" t="s">
        <v>371</v>
      </c>
      <c r="D285" s="93" t="s">
        <v>344</v>
      </c>
      <c r="E285" s="84" t="s">
        <v>203</v>
      </c>
      <c r="F285" s="81">
        <f t="shared" si="8"/>
        <v>3</v>
      </c>
      <c r="G285" s="64" t="s">
        <v>956</v>
      </c>
      <c r="H285" s="75" t="str">
        <f>VLOOKUP(G285,'2.위협평가'!$A:$J,5,FALSE)</f>
        <v>식별 및 인증 실패</v>
      </c>
      <c r="I285" s="66">
        <f>VLOOKUP(G285,'2.위협평가'!$A:$J,10,FALSE)</f>
        <v>3</v>
      </c>
      <c r="J285" s="4">
        <f t="shared" si="9"/>
        <v>13</v>
      </c>
    </row>
    <row r="286" spans="1:10" ht="18" customHeight="1">
      <c r="A286" s="185"/>
      <c r="B286" s="190"/>
      <c r="C286" s="63" t="s">
        <v>372</v>
      </c>
      <c r="D286" s="93" t="s">
        <v>1327</v>
      </c>
      <c r="E286" s="84" t="s">
        <v>203</v>
      </c>
      <c r="F286" s="81">
        <f t="shared" si="8"/>
        <v>3</v>
      </c>
      <c r="G286" s="64" t="s">
        <v>912</v>
      </c>
      <c r="H286" s="75" t="str">
        <f>VLOOKUP(G286,'2.위협평가'!$A:$J,5,FALSE)</f>
        <v>패스워드 Cracking</v>
      </c>
      <c r="I286" s="66">
        <f>VLOOKUP(G286,'2.위협평가'!$A:$J,10,FALSE)</f>
        <v>2</v>
      </c>
      <c r="J286" s="4">
        <f t="shared" si="9"/>
        <v>14</v>
      </c>
    </row>
    <row r="287" spans="1:10" ht="18" customHeight="1">
      <c r="A287" s="185"/>
      <c r="B287" s="190"/>
      <c r="C287" s="63" t="s">
        <v>373</v>
      </c>
      <c r="D287" s="93" t="s">
        <v>345</v>
      </c>
      <c r="E287" s="84" t="s">
        <v>203</v>
      </c>
      <c r="F287" s="81">
        <f t="shared" si="8"/>
        <v>3</v>
      </c>
      <c r="G287" s="64" t="s">
        <v>886</v>
      </c>
      <c r="H287" s="75" t="str">
        <f>VLOOKUP(G287,'2.위협평가'!$A:$J,5,FALSE)</f>
        <v>웹 서비스 공격</v>
      </c>
      <c r="I287" s="66">
        <f>VLOOKUP(G287,'2.위협평가'!$A:$J,10,FALSE)</f>
        <v>2</v>
      </c>
      <c r="J287" s="4">
        <f t="shared" si="9"/>
        <v>15</v>
      </c>
    </row>
    <row r="288" spans="1:10" ht="18" customHeight="1">
      <c r="A288" s="185"/>
      <c r="B288" s="190"/>
      <c r="C288" s="63" t="s">
        <v>374</v>
      </c>
      <c r="D288" s="93" t="s">
        <v>346</v>
      </c>
      <c r="E288" s="84" t="s">
        <v>203</v>
      </c>
      <c r="F288" s="81">
        <f t="shared" si="8"/>
        <v>3</v>
      </c>
      <c r="G288" s="64" t="s">
        <v>957</v>
      </c>
      <c r="H288" s="75" t="str">
        <f>VLOOKUP(G288,'2.위협평가'!$A:$J,5,FALSE)</f>
        <v>식별 및 인증 실패</v>
      </c>
      <c r="I288" s="66">
        <f>VLOOKUP(G288,'2.위협평가'!$A:$J,10,FALSE)</f>
        <v>3</v>
      </c>
      <c r="J288" s="4">
        <f t="shared" si="9"/>
        <v>16</v>
      </c>
    </row>
    <row r="289" spans="1:10" ht="18" customHeight="1">
      <c r="A289" s="185"/>
      <c r="B289" s="190"/>
      <c r="C289" s="63" t="s">
        <v>375</v>
      </c>
      <c r="D289" s="93" t="s">
        <v>347</v>
      </c>
      <c r="E289" s="84" t="s">
        <v>203</v>
      </c>
      <c r="F289" s="81">
        <f t="shared" si="8"/>
        <v>3</v>
      </c>
      <c r="G289" s="64" t="s">
        <v>783</v>
      </c>
      <c r="H289" s="75" t="str">
        <f>VLOOKUP(G289,'2.위협평가'!$A:$J,5,FALSE)</f>
        <v>식별 및 인증 실패</v>
      </c>
      <c r="I289" s="66">
        <f>VLOOKUP(G289,'2.위협평가'!$A:$J,10,FALSE)</f>
        <v>3</v>
      </c>
      <c r="J289" s="4">
        <f t="shared" si="9"/>
        <v>17</v>
      </c>
    </row>
    <row r="290" spans="1:10" ht="18" customHeight="1">
      <c r="A290" s="185"/>
      <c r="B290" s="190"/>
      <c r="C290" s="63" t="s">
        <v>376</v>
      </c>
      <c r="D290" s="93" t="s">
        <v>348</v>
      </c>
      <c r="E290" s="84" t="s">
        <v>203</v>
      </c>
      <c r="F290" s="81">
        <f t="shared" si="8"/>
        <v>3</v>
      </c>
      <c r="G290" s="64" t="s">
        <v>783</v>
      </c>
      <c r="H290" s="75" t="str">
        <f>VLOOKUP(G290,'2.위협평가'!$A:$J,5,FALSE)</f>
        <v>식별 및 인증 실패</v>
      </c>
      <c r="I290" s="66">
        <f>VLOOKUP(G290,'2.위협평가'!$A:$J,10,FALSE)</f>
        <v>3</v>
      </c>
      <c r="J290" s="4">
        <f t="shared" si="9"/>
        <v>18</v>
      </c>
    </row>
    <row r="291" spans="1:10" ht="18" customHeight="1">
      <c r="A291" s="185"/>
      <c r="B291" s="190"/>
      <c r="C291" s="63" t="s">
        <v>377</v>
      </c>
      <c r="D291" s="93" t="s">
        <v>349</v>
      </c>
      <c r="E291" s="84" t="s">
        <v>203</v>
      </c>
      <c r="F291" s="81">
        <f t="shared" si="8"/>
        <v>3</v>
      </c>
      <c r="G291" s="64" t="s">
        <v>783</v>
      </c>
      <c r="H291" s="75" t="str">
        <f>VLOOKUP(G291,'2.위협평가'!$A:$J,5,FALSE)</f>
        <v>식별 및 인증 실패</v>
      </c>
      <c r="I291" s="66">
        <f>VLOOKUP(G291,'2.위협평가'!$A:$J,10,FALSE)</f>
        <v>3</v>
      </c>
      <c r="J291" s="4">
        <f t="shared" si="9"/>
        <v>19</v>
      </c>
    </row>
    <row r="292" spans="1:10" ht="18" customHeight="1">
      <c r="A292" s="185"/>
      <c r="B292" s="190"/>
      <c r="C292" s="63" t="s">
        <v>378</v>
      </c>
      <c r="D292" s="93" t="s">
        <v>350</v>
      </c>
      <c r="E292" s="84" t="s">
        <v>203</v>
      </c>
      <c r="F292" s="81">
        <f t="shared" si="8"/>
        <v>3</v>
      </c>
      <c r="G292" s="64" t="s">
        <v>957</v>
      </c>
      <c r="H292" s="75" t="str">
        <f>VLOOKUP(G292,'2.위협평가'!$A:$J,5,FALSE)</f>
        <v>식별 및 인증 실패</v>
      </c>
      <c r="I292" s="66">
        <f>VLOOKUP(G292,'2.위협평가'!$A:$J,10,FALSE)</f>
        <v>3</v>
      </c>
      <c r="J292" s="4">
        <f t="shared" si="9"/>
        <v>20</v>
      </c>
    </row>
    <row r="293" spans="1:10" ht="18" customHeight="1">
      <c r="A293" s="185"/>
      <c r="B293" s="190"/>
      <c r="C293" s="63" t="s">
        <v>379</v>
      </c>
      <c r="D293" s="93" t="s">
        <v>351</v>
      </c>
      <c r="E293" s="84" t="s">
        <v>203</v>
      </c>
      <c r="F293" s="81">
        <f t="shared" si="8"/>
        <v>3</v>
      </c>
      <c r="G293" s="64" t="s">
        <v>952</v>
      </c>
      <c r="H293" s="75" t="str">
        <f>VLOOKUP(G293,'2.위협평가'!$A:$J,5,FALSE)</f>
        <v>정보 및 정보처리 프로세스의 변조</v>
      </c>
      <c r="I293" s="66">
        <f>VLOOKUP(G293,'2.위협평가'!$A:$J,10,FALSE)</f>
        <v>2</v>
      </c>
      <c r="J293" s="4">
        <f t="shared" si="9"/>
        <v>21</v>
      </c>
    </row>
    <row r="294" spans="1:10" ht="18" customHeight="1">
      <c r="A294" s="185"/>
      <c r="B294" s="190"/>
      <c r="C294" s="63" t="s">
        <v>380</v>
      </c>
      <c r="D294" s="93" t="s">
        <v>352</v>
      </c>
      <c r="E294" s="84" t="s">
        <v>203</v>
      </c>
      <c r="F294" s="81">
        <f t="shared" si="8"/>
        <v>3</v>
      </c>
      <c r="G294" s="64" t="s">
        <v>954</v>
      </c>
      <c r="H294" s="75" t="str">
        <f>VLOOKUP(G294,'2.위협평가'!$A:$J,5,FALSE)</f>
        <v>웹 서비스 공격</v>
      </c>
      <c r="I294" s="66">
        <f>VLOOKUP(G294,'2.위협평가'!$A:$J,10,FALSE)</f>
        <v>2</v>
      </c>
      <c r="J294" s="4">
        <f t="shared" si="9"/>
        <v>22</v>
      </c>
    </row>
    <row r="295" spans="1:10" ht="18" customHeight="1">
      <c r="A295" s="185"/>
      <c r="B295" s="190"/>
      <c r="C295" s="63" t="s">
        <v>381</v>
      </c>
      <c r="D295" s="93" t="s">
        <v>353</v>
      </c>
      <c r="E295" s="84" t="s">
        <v>203</v>
      </c>
      <c r="F295" s="81">
        <f t="shared" si="8"/>
        <v>3</v>
      </c>
      <c r="G295" s="64" t="s">
        <v>954</v>
      </c>
      <c r="H295" s="75" t="str">
        <f>VLOOKUP(G295,'2.위협평가'!$A:$J,5,FALSE)</f>
        <v>웹 서비스 공격</v>
      </c>
      <c r="I295" s="66">
        <f>VLOOKUP(G295,'2.위협평가'!$A:$J,10,FALSE)</f>
        <v>2</v>
      </c>
      <c r="J295" s="4">
        <f t="shared" si="9"/>
        <v>23</v>
      </c>
    </row>
    <row r="296" spans="1:10" ht="18" customHeight="1">
      <c r="A296" s="185"/>
      <c r="B296" s="190"/>
      <c r="C296" s="63" t="s">
        <v>382</v>
      </c>
      <c r="D296" s="93" t="s">
        <v>354</v>
      </c>
      <c r="E296" s="84" t="s">
        <v>203</v>
      </c>
      <c r="F296" s="81">
        <f t="shared" si="8"/>
        <v>3</v>
      </c>
      <c r="G296" s="64" t="s">
        <v>912</v>
      </c>
      <c r="H296" s="75" t="str">
        <f>VLOOKUP(G296,'2.위협평가'!$A:$J,5,FALSE)</f>
        <v>패스워드 Cracking</v>
      </c>
      <c r="I296" s="66">
        <f>VLOOKUP(G296,'2.위협평가'!$A:$J,10,FALSE)</f>
        <v>2</v>
      </c>
      <c r="J296" s="4">
        <f t="shared" si="9"/>
        <v>24</v>
      </c>
    </row>
    <row r="297" spans="1:10" ht="18" customHeight="1">
      <c r="A297" s="185"/>
      <c r="B297" s="190"/>
      <c r="C297" s="63" t="s">
        <v>383</v>
      </c>
      <c r="D297" s="93" t="s">
        <v>355</v>
      </c>
      <c r="E297" s="84" t="s">
        <v>203</v>
      </c>
      <c r="F297" s="81">
        <f t="shared" si="8"/>
        <v>3</v>
      </c>
      <c r="G297" s="123" t="s">
        <v>883</v>
      </c>
      <c r="H297" s="75" t="str">
        <f>VLOOKUP(G297,'2.위협평가'!$A:$J,5,FALSE)</f>
        <v>웹 서비스 공격</v>
      </c>
      <c r="I297" s="66">
        <f>VLOOKUP(G297,'2.위협평가'!$A:$J,10,FALSE)</f>
        <v>2</v>
      </c>
      <c r="J297" s="4">
        <f t="shared" si="9"/>
        <v>25</v>
      </c>
    </row>
    <row r="298" spans="1:10" ht="18" customHeight="1">
      <c r="A298" s="185"/>
      <c r="B298" s="190"/>
      <c r="C298" s="63" t="s">
        <v>384</v>
      </c>
      <c r="D298" s="93" t="s">
        <v>356</v>
      </c>
      <c r="E298" s="84" t="s">
        <v>203</v>
      </c>
      <c r="F298" s="81">
        <f t="shared" si="8"/>
        <v>3</v>
      </c>
      <c r="G298" s="123" t="s">
        <v>883</v>
      </c>
      <c r="H298" s="75" t="str">
        <f>VLOOKUP(G298,'2.위협평가'!$A:$J,5,FALSE)</f>
        <v>웹 서비스 공격</v>
      </c>
      <c r="I298" s="66">
        <f>VLOOKUP(G298,'2.위협평가'!$A:$J,10,FALSE)</f>
        <v>2</v>
      </c>
      <c r="J298" s="4">
        <f t="shared" si="9"/>
        <v>26</v>
      </c>
    </row>
    <row r="299" spans="1:10" ht="18" customHeight="1">
      <c r="A299" s="185"/>
      <c r="B299" s="190"/>
      <c r="C299" s="63" t="s">
        <v>385</v>
      </c>
      <c r="D299" s="93" t="s">
        <v>357</v>
      </c>
      <c r="E299" s="84" t="s">
        <v>203</v>
      </c>
      <c r="F299" s="81">
        <f t="shared" si="8"/>
        <v>3</v>
      </c>
      <c r="G299" s="64" t="s">
        <v>1187</v>
      </c>
      <c r="H299" s="75" t="str">
        <f>VLOOKUP(G299,'2.위협평가'!$A:$J,5,FALSE)</f>
        <v>스니핑(Sniffing)</v>
      </c>
      <c r="I299" s="66">
        <f>VLOOKUP(G299,'2.위협평가'!$A:$J,10,FALSE)</f>
        <v>2</v>
      </c>
      <c r="J299" s="4">
        <f t="shared" si="9"/>
        <v>27</v>
      </c>
    </row>
    <row r="300" spans="1:10" ht="18" customHeight="1">
      <c r="A300" s="186"/>
      <c r="B300" s="191"/>
      <c r="C300" s="63" t="s">
        <v>386</v>
      </c>
      <c r="D300" s="93" t="s">
        <v>358</v>
      </c>
      <c r="E300" s="84" t="s">
        <v>203</v>
      </c>
      <c r="F300" s="81">
        <f t="shared" si="8"/>
        <v>3</v>
      </c>
      <c r="G300" s="64" t="s">
        <v>957</v>
      </c>
      <c r="H300" s="75" t="str">
        <f>VLOOKUP(G300,'2.위협평가'!$A:$J,5,FALSE)</f>
        <v>식별 및 인증 실패</v>
      </c>
      <c r="I300" s="66">
        <f>VLOOKUP(G300,'2.위협평가'!$A:$J,10,FALSE)</f>
        <v>3</v>
      </c>
      <c r="J300" s="4">
        <f t="shared" si="9"/>
        <v>28</v>
      </c>
    </row>
    <row r="301" spans="1:10" ht="18" customHeight="1">
      <c r="A301" s="187" t="s">
        <v>722</v>
      </c>
      <c r="B301" s="187"/>
      <c r="C301" s="84" t="s">
        <v>1106</v>
      </c>
      <c r="D301" s="93" t="s">
        <v>707</v>
      </c>
      <c r="E301" s="84" t="s">
        <v>204</v>
      </c>
      <c r="F301" s="81">
        <f t="shared" si="8"/>
        <v>2</v>
      </c>
      <c r="G301" s="64" t="s">
        <v>952</v>
      </c>
      <c r="H301" s="75" t="str">
        <f>VLOOKUP(G301,'2.위협평가'!$A:$J,5,FALSE)</f>
        <v>정보 및 정보처리 프로세스의 변조</v>
      </c>
      <c r="I301" s="66">
        <f>VLOOKUP(G301,'2.위협평가'!$A:$J,10,FALSE)</f>
        <v>2</v>
      </c>
      <c r="J301" s="4">
        <v>1</v>
      </c>
    </row>
    <row r="302" spans="1:10" ht="18" customHeight="1">
      <c r="A302" s="188"/>
      <c r="B302" s="188"/>
      <c r="C302" s="84" t="s">
        <v>1107</v>
      </c>
      <c r="D302" s="93" t="s">
        <v>708</v>
      </c>
      <c r="E302" s="84" t="s">
        <v>204</v>
      </c>
      <c r="F302" s="81">
        <f t="shared" si="8"/>
        <v>2</v>
      </c>
      <c r="G302" s="64" t="s">
        <v>1168</v>
      </c>
      <c r="H302" s="75" t="str">
        <f>VLOOKUP(G302,'2.위협평가'!$A:$J,5,FALSE)</f>
        <v>취약한 시스템 설정 악용</v>
      </c>
      <c r="I302" s="66">
        <f>VLOOKUP(G302,'2.위협평가'!$A:$J,10,FALSE)</f>
        <v>2</v>
      </c>
      <c r="J302" s="4">
        <v>2</v>
      </c>
    </row>
    <row r="303" spans="1:10" ht="18" customHeight="1">
      <c r="A303" s="188"/>
      <c r="B303" s="188"/>
      <c r="C303" s="84" t="s">
        <v>1108</v>
      </c>
      <c r="D303" s="93" t="s">
        <v>709</v>
      </c>
      <c r="E303" s="84" t="s">
        <v>203</v>
      </c>
      <c r="F303" s="81">
        <f t="shared" si="8"/>
        <v>3</v>
      </c>
      <c r="G303" s="64" t="s">
        <v>957</v>
      </c>
      <c r="H303" s="75" t="str">
        <f>VLOOKUP(G303,'2.위협평가'!$A:$J,5,FALSE)</f>
        <v>식별 및 인증 실패</v>
      </c>
      <c r="I303" s="66">
        <f>VLOOKUP(G303,'2.위협평가'!$A:$J,10,FALSE)</f>
        <v>3</v>
      </c>
      <c r="J303" s="4">
        <v>3</v>
      </c>
    </row>
    <row r="304" spans="1:10" ht="18" customHeight="1">
      <c r="A304" s="188"/>
      <c r="B304" s="188"/>
      <c r="C304" s="84" t="s">
        <v>1109</v>
      </c>
      <c r="D304" s="93" t="s">
        <v>710</v>
      </c>
      <c r="E304" s="84" t="s">
        <v>204</v>
      </c>
      <c r="F304" s="81">
        <f t="shared" si="8"/>
        <v>2</v>
      </c>
      <c r="G304" s="64" t="s">
        <v>912</v>
      </c>
      <c r="H304" s="75" t="str">
        <f>VLOOKUP(G304,'2.위협평가'!$A:$J,5,FALSE)</f>
        <v>패스워드 Cracking</v>
      </c>
      <c r="I304" s="66">
        <f>VLOOKUP(G304,'2.위협평가'!$A:$J,10,FALSE)</f>
        <v>2</v>
      </c>
      <c r="J304" s="4">
        <v>4</v>
      </c>
    </row>
    <row r="305" spans="1:10" ht="18" customHeight="1">
      <c r="A305" s="188"/>
      <c r="B305" s="188"/>
      <c r="C305" s="84" t="s">
        <v>1110</v>
      </c>
      <c r="D305" s="93" t="s">
        <v>711</v>
      </c>
      <c r="E305" s="84" t="s">
        <v>205</v>
      </c>
      <c r="F305" s="81">
        <f t="shared" si="8"/>
        <v>1</v>
      </c>
      <c r="G305" s="64" t="s">
        <v>1182</v>
      </c>
      <c r="H305" s="75" t="str">
        <f>VLOOKUP(G305,'2.위협평가'!$A:$J,5,FALSE)</f>
        <v>스니핑(Sniffing)</v>
      </c>
      <c r="I305" s="66">
        <f>VLOOKUP(G305,'2.위협평가'!$A:$J,10,FALSE)</f>
        <v>3</v>
      </c>
      <c r="J305" s="4">
        <v>5</v>
      </c>
    </row>
    <row r="306" spans="1:10" ht="18" customHeight="1">
      <c r="A306" s="188"/>
      <c r="B306" s="188"/>
      <c r="C306" s="84" t="s">
        <v>1111</v>
      </c>
      <c r="D306" s="93" t="s">
        <v>712</v>
      </c>
      <c r="E306" s="84" t="s">
        <v>204</v>
      </c>
      <c r="F306" s="81">
        <f t="shared" si="8"/>
        <v>2</v>
      </c>
      <c r="G306" s="64" t="s">
        <v>842</v>
      </c>
      <c r="H306" s="75" t="str">
        <f>VLOOKUP(G306,'2.위협평가'!$A:$J,5,FALSE)</f>
        <v>Application 프로그램 악용</v>
      </c>
      <c r="I306" s="66">
        <f>VLOOKUP(G306,'2.위협평가'!$A:$J,10,FALSE)</f>
        <v>2</v>
      </c>
      <c r="J306" s="4">
        <v>6</v>
      </c>
    </row>
    <row r="307" spans="1:10" ht="18" customHeight="1">
      <c r="A307" s="188"/>
      <c r="B307" s="188"/>
      <c r="C307" s="84" t="s">
        <v>1112</v>
      </c>
      <c r="D307" s="93" t="s">
        <v>713</v>
      </c>
      <c r="E307" s="84" t="s">
        <v>205</v>
      </c>
      <c r="F307" s="81">
        <f t="shared" si="8"/>
        <v>1</v>
      </c>
      <c r="G307" s="64" t="s">
        <v>1191</v>
      </c>
      <c r="H307" s="75" t="str">
        <f>VLOOKUP(G307,'2.위협평가'!$A:$J,5,FALSE)</f>
        <v>정보 및 정보처리 프로세스의 변조</v>
      </c>
      <c r="I307" s="66">
        <f>VLOOKUP(G307,'2.위협평가'!$A:$J,10,FALSE)</f>
        <v>2</v>
      </c>
      <c r="J307" s="4">
        <v>7</v>
      </c>
    </row>
    <row r="308" spans="1:10" ht="18" customHeight="1">
      <c r="A308" s="188"/>
      <c r="B308" s="188"/>
      <c r="C308" s="84" t="s">
        <v>1113</v>
      </c>
      <c r="D308" s="93" t="s">
        <v>714</v>
      </c>
      <c r="E308" s="84" t="s">
        <v>205</v>
      </c>
      <c r="F308" s="81">
        <f t="shared" si="8"/>
        <v>1</v>
      </c>
      <c r="G308" s="64" t="s">
        <v>1182</v>
      </c>
      <c r="H308" s="75" t="str">
        <f>VLOOKUP(G308,'2.위협평가'!$A:$J,5,FALSE)</f>
        <v>스니핑(Sniffing)</v>
      </c>
      <c r="I308" s="66">
        <f>VLOOKUP(G308,'2.위협평가'!$A:$J,10,FALSE)</f>
        <v>3</v>
      </c>
      <c r="J308" s="4">
        <v>8</v>
      </c>
    </row>
    <row r="309" spans="1:10" ht="18" customHeight="1">
      <c r="A309" s="188"/>
      <c r="B309" s="188"/>
      <c r="C309" s="84" t="s">
        <v>1114</v>
      </c>
      <c r="D309" s="93" t="s">
        <v>715</v>
      </c>
      <c r="E309" s="84" t="s">
        <v>203</v>
      </c>
      <c r="F309" s="81">
        <f t="shared" si="8"/>
        <v>3</v>
      </c>
      <c r="G309" s="64" t="s">
        <v>842</v>
      </c>
      <c r="H309" s="75" t="str">
        <f>VLOOKUP(G309,'2.위협평가'!$A:$J,5,FALSE)</f>
        <v>Application 프로그램 악용</v>
      </c>
      <c r="I309" s="66">
        <f>VLOOKUP(G309,'2.위협평가'!$A:$J,10,FALSE)</f>
        <v>2</v>
      </c>
      <c r="J309" s="4">
        <v>9</v>
      </c>
    </row>
    <row r="310" spans="1:10" ht="18" customHeight="1">
      <c r="A310" s="188"/>
      <c r="B310" s="188"/>
      <c r="C310" s="84" t="s">
        <v>671</v>
      </c>
      <c r="D310" s="93" t="s">
        <v>716</v>
      </c>
      <c r="E310" s="84" t="s">
        <v>203</v>
      </c>
      <c r="F310" s="81">
        <f t="shared" si="8"/>
        <v>3</v>
      </c>
      <c r="G310" s="64" t="s">
        <v>1182</v>
      </c>
      <c r="H310" s="75" t="str">
        <f>VLOOKUP(G310,'2.위협평가'!$A:$J,5,FALSE)</f>
        <v>스니핑(Sniffing)</v>
      </c>
      <c r="I310" s="66">
        <f>VLOOKUP(G310,'2.위협평가'!$A:$J,10,FALSE)</f>
        <v>3</v>
      </c>
      <c r="J310" s="4">
        <v>10</v>
      </c>
    </row>
    <row r="311" spans="1:10" ht="18" customHeight="1">
      <c r="A311" s="188"/>
      <c r="B311" s="188"/>
      <c r="C311" s="84" t="s">
        <v>672</v>
      </c>
      <c r="D311" s="93" t="s">
        <v>717</v>
      </c>
      <c r="E311" s="84" t="s">
        <v>203</v>
      </c>
      <c r="F311" s="81">
        <f t="shared" si="8"/>
        <v>3</v>
      </c>
      <c r="G311" s="64" t="s">
        <v>1182</v>
      </c>
      <c r="H311" s="75" t="str">
        <f>VLOOKUP(G311,'2.위협평가'!$A:$J,5,FALSE)</f>
        <v>스니핑(Sniffing)</v>
      </c>
      <c r="I311" s="66">
        <f>VLOOKUP(G311,'2.위협평가'!$A:$J,10,FALSE)</f>
        <v>3</v>
      </c>
      <c r="J311" s="4">
        <v>11</v>
      </c>
    </row>
    <row r="312" spans="1:10" ht="18" customHeight="1">
      <c r="A312" s="188"/>
      <c r="B312" s="188"/>
      <c r="C312" s="84" t="s">
        <v>673</v>
      </c>
      <c r="D312" s="93" t="s">
        <v>718</v>
      </c>
      <c r="E312" s="84" t="s">
        <v>204</v>
      </c>
      <c r="F312" s="81">
        <f t="shared" si="8"/>
        <v>2</v>
      </c>
      <c r="G312" s="64" t="s">
        <v>785</v>
      </c>
      <c r="H312" s="75" t="str">
        <f>VLOOKUP(G312,'2.위협평가'!$A:$J,5,FALSE)</f>
        <v>정상프로그램 위장공격</v>
      </c>
      <c r="I312" s="66">
        <f>VLOOKUP(G312,'2.위협평가'!$A:$J,10,FALSE)</f>
        <v>2</v>
      </c>
      <c r="J312" s="4">
        <v>12</v>
      </c>
    </row>
    <row r="313" spans="1:10" ht="18" customHeight="1">
      <c r="A313" s="188"/>
      <c r="B313" s="188"/>
      <c r="C313" s="84" t="s">
        <v>674</v>
      </c>
      <c r="D313" s="93" t="s">
        <v>719</v>
      </c>
      <c r="E313" s="84" t="s">
        <v>204</v>
      </c>
      <c r="F313" s="81">
        <f t="shared" si="8"/>
        <v>2</v>
      </c>
      <c r="G313" s="64" t="s">
        <v>780</v>
      </c>
      <c r="H313" s="75" t="str">
        <f>VLOOKUP(G313,'2.위협평가'!$A:$J,5,FALSE)</f>
        <v>식별 및 인증 실패</v>
      </c>
      <c r="I313" s="66">
        <f>VLOOKUP(G313,'2.위협평가'!$A:$J,10,FALSE)</f>
        <v>3</v>
      </c>
      <c r="J313" s="4">
        <v>13</v>
      </c>
    </row>
    <row r="314" spans="1:10" ht="18" customHeight="1">
      <c r="A314" s="188"/>
      <c r="B314" s="188"/>
      <c r="C314" s="84" t="s">
        <v>675</v>
      </c>
      <c r="D314" s="93" t="s">
        <v>720</v>
      </c>
      <c r="E314" s="84" t="s">
        <v>204</v>
      </c>
      <c r="F314" s="81">
        <f t="shared" si="8"/>
        <v>2</v>
      </c>
      <c r="G314" s="64" t="s">
        <v>780</v>
      </c>
      <c r="H314" s="75" t="str">
        <f>VLOOKUP(G314,'2.위협평가'!$A:$J,5,FALSE)</f>
        <v>식별 및 인증 실패</v>
      </c>
      <c r="I314" s="66">
        <f>VLOOKUP(G314,'2.위협평가'!$A:$J,10,FALSE)</f>
        <v>3</v>
      </c>
      <c r="J314" s="4">
        <v>14</v>
      </c>
    </row>
    <row r="315" spans="1:10" ht="18" customHeight="1">
      <c r="A315" s="188"/>
      <c r="B315" s="188"/>
      <c r="C315" s="111" t="s">
        <v>676</v>
      </c>
      <c r="D315" s="113" t="s">
        <v>721</v>
      </c>
      <c r="E315" s="111" t="s">
        <v>203</v>
      </c>
      <c r="F315" s="114">
        <f t="shared" si="8"/>
        <v>3</v>
      </c>
      <c r="G315" s="124" t="s">
        <v>1168</v>
      </c>
      <c r="H315" s="115" t="str">
        <f>VLOOKUP(G315,'2.위협평가'!$A:$J,5,FALSE)</f>
        <v>취약한 시스템 설정 악용</v>
      </c>
      <c r="I315" s="116">
        <f>VLOOKUP(G315,'2.위협평가'!$A:$J,10,FALSE)</f>
        <v>2</v>
      </c>
      <c r="J315" s="117">
        <v>15</v>
      </c>
    </row>
    <row r="316" spans="1:10" ht="18" customHeight="1">
      <c r="A316" s="180" t="s">
        <v>1137</v>
      </c>
      <c r="B316" s="181" t="s">
        <v>1158</v>
      </c>
      <c r="C316" s="84" t="s">
        <v>1138</v>
      </c>
      <c r="D316" s="118" t="s">
        <v>1119</v>
      </c>
      <c r="E316" s="119" t="s">
        <v>203</v>
      </c>
      <c r="F316" s="81">
        <f t="shared" si="8"/>
        <v>3</v>
      </c>
      <c r="G316" s="64" t="s">
        <v>1170</v>
      </c>
      <c r="H316" s="75" t="str">
        <f>VLOOKUP(G316,'2.위협평가'!$A:$J,5,FALSE)</f>
        <v>패스워드 Cracking</v>
      </c>
      <c r="I316" s="66">
        <f>VLOOKUP(G316,'2.위협평가'!$A:$J,10,FALSE)</f>
        <v>2</v>
      </c>
      <c r="J316" s="120">
        <v>1</v>
      </c>
    </row>
    <row r="317" spans="1:10" ht="18" customHeight="1">
      <c r="A317" s="180"/>
      <c r="B317" s="182"/>
      <c r="C317" s="84" t="s">
        <v>1139</v>
      </c>
      <c r="D317" s="118" t="s">
        <v>1120</v>
      </c>
      <c r="E317" s="119" t="s">
        <v>203</v>
      </c>
      <c r="F317" s="81">
        <f t="shared" si="8"/>
        <v>3</v>
      </c>
      <c r="G317" s="64" t="s">
        <v>1170</v>
      </c>
      <c r="H317" s="75" t="str">
        <f>VLOOKUP(G317,'2.위협평가'!$A:$J,5,FALSE)</f>
        <v>패스워드 Cracking</v>
      </c>
      <c r="I317" s="66">
        <f>VLOOKUP(G317,'2.위협평가'!$A:$J,10,FALSE)</f>
        <v>2</v>
      </c>
      <c r="J317" s="120">
        <v>2</v>
      </c>
    </row>
    <row r="318" spans="1:10" ht="18" customHeight="1">
      <c r="A318" s="180"/>
      <c r="B318" s="182"/>
      <c r="C318" s="84" t="s">
        <v>1140</v>
      </c>
      <c r="D318" s="118" t="s">
        <v>1121</v>
      </c>
      <c r="E318" s="119" t="s">
        <v>204</v>
      </c>
      <c r="F318" s="81">
        <f t="shared" si="8"/>
        <v>2</v>
      </c>
      <c r="G318" s="64" t="s">
        <v>1192</v>
      </c>
      <c r="H318" s="75" t="str">
        <f>VLOOKUP(G318,'2.위협평가'!$A:$J,5,FALSE)</f>
        <v>비인가된 시스템 및 네트워크 접근</v>
      </c>
      <c r="I318" s="66">
        <f>VLOOKUP(G318,'2.위협평가'!$A:$J,10,FALSE)</f>
        <v>2</v>
      </c>
      <c r="J318" s="120">
        <v>3</v>
      </c>
    </row>
    <row r="319" spans="1:10" ht="18" customHeight="1">
      <c r="A319" s="180"/>
      <c r="B319" s="183" t="s">
        <v>1159</v>
      </c>
      <c r="C319" s="84" t="s">
        <v>1141</v>
      </c>
      <c r="D319" s="118" t="s">
        <v>1122</v>
      </c>
      <c r="E319" s="119" t="s">
        <v>203</v>
      </c>
      <c r="F319" s="81">
        <f t="shared" si="8"/>
        <v>3</v>
      </c>
      <c r="G319" s="64" t="s">
        <v>1192</v>
      </c>
      <c r="H319" s="75" t="str">
        <f>VLOOKUP(G319,'2.위협평가'!$A:$J,5,FALSE)</f>
        <v>비인가된 시스템 및 네트워크 접근</v>
      </c>
      <c r="I319" s="66">
        <f>VLOOKUP(G319,'2.위협평가'!$A:$J,10,FALSE)</f>
        <v>2</v>
      </c>
      <c r="J319" s="120">
        <v>4</v>
      </c>
    </row>
    <row r="320" spans="1:10" ht="18" customHeight="1">
      <c r="A320" s="180"/>
      <c r="B320" s="182"/>
      <c r="C320" s="84" t="s">
        <v>1142</v>
      </c>
      <c r="D320" s="118" t="s">
        <v>1123</v>
      </c>
      <c r="E320" s="119" t="s">
        <v>203</v>
      </c>
      <c r="F320" s="81">
        <f t="shared" si="8"/>
        <v>3</v>
      </c>
      <c r="G320" s="64" t="s">
        <v>1164</v>
      </c>
      <c r="H320" s="75" t="str">
        <f>VLOOKUP(G320,'2.위협평가'!$A:$J,5,FALSE)</f>
        <v>비인가된 시스템 및 네트워크 접근</v>
      </c>
      <c r="I320" s="66">
        <f>VLOOKUP(G320,'2.위협평가'!$A:$J,10,FALSE)</f>
        <v>2</v>
      </c>
      <c r="J320" s="120">
        <v>5</v>
      </c>
    </row>
    <row r="321" spans="1:10" ht="18" customHeight="1">
      <c r="A321" s="180"/>
      <c r="B321" s="182"/>
      <c r="C321" s="84" t="s">
        <v>1143</v>
      </c>
      <c r="D321" s="118" t="s">
        <v>1124</v>
      </c>
      <c r="E321" s="119" t="s">
        <v>203</v>
      </c>
      <c r="F321" s="81">
        <f t="shared" si="8"/>
        <v>3</v>
      </c>
      <c r="G321" s="123" t="s">
        <v>1167</v>
      </c>
      <c r="H321" s="75" t="str">
        <f>VLOOKUP(G321,'2.위협평가'!$A:$J,5,FALSE)</f>
        <v>Application 프로그램 악용</v>
      </c>
      <c r="I321" s="66">
        <f>VLOOKUP(G321,'2.위협평가'!$A:$J,10,FALSE)</f>
        <v>2</v>
      </c>
      <c r="J321" s="120">
        <v>6</v>
      </c>
    </row>
    <row r="322" spans="1:10" ht="18" customHeight="1">
      <c r="A322" s="180"/>
      <c r="B322" s="182"/>
      <c r="C322" s="84" t="s">
        <v>1144</v>
      </c>
      <c r="D322" s="118" t="s">
        <v>1125</v>
      </c>
      <c r="E322" s="119" t="s">
        <v>204</v>
      </c>
      <c r="F322" s="81">
        <f t="shared" si="8"/>
        <v>2</v>
      </c>
      <c r="G322" s="64" t="s">
        <v>1136</v>
      </c>
      <c r="H322" s="75" t="str">
        <f>VLOOKUP(G322,'2.위협평가'!$A:$J,5,FALSE)</f>
        <v>취약한 권한접근</v>
      </c>
      <c r="I322" s="66">
        <f>VLOOKUP(G322,'2.위협평가'!$A:$J,10,FALSE)</f>
        <v>2</v>
      </c>
      <c r="J322" s="120">
        <v>7</v>
      </c>
    </row>
    <row r="323" spans="1:10" s="44" customFormat="1" ht="18" customHeight="1">
      <c r="A323" s="180"/>
      <c r="B323" s="182"/>
      <c r="C323" s="84" t="s">
        <v>1145</v>
      </c>
      <c r="D323" s="118" t="s">
        <v>1126</v>
      </c>
      <c r="E323" s="119" t="s">
        <v>204</v>
      </c>
      <c r="F323" s="81">
        <f t="shared" si="8"/>
        <v>2</v>
      </c>
      <c r="G323" s="64" t="s">
        <v>1168</v>
      </c>
      <c r="H323" s="75" t="str">
        <f>VLOOKUP(G323,'2.위협평가'!$A:$J,5,FALSE)</f>
        <v>취약한 시스템 설정 악용</v>
      </c>
      <c r="I323" s="66">
        <f>VLOOKUP(G323,'2.위협평가'!$A:$J,10,FALSE)</f>
        <v>2</v>
      </c>
      <c r="J323" s="120">
        <v>8</v>
      </c>
    </row>
    <row r="324" spans="1:10" s="44" customFormat="1" ht="18" customHeight="1">
      <c r="A324" s="180"/>
      <c r="B324" s="182"/>
      <c r="C324" s="84" t="s">
        <v>1146</v>
      </c>
      <c r="D324" s="118" t="s">
        <v>1127</v>
      </c>
      <c r="E324" s="119" t="s">
        <v>205</v>
      </c>
      <c r="F324" s="81">
        <f t="shared" si="8"/>
        <v>1</v>
      </c>
      <c r="G324" s="64" t="s">
        <v>1166</v>
      </c>
      <c r="H324" s="75" t="str">
        <f>VLOOKUP(G324,'2.위협평가'!$A:$J,5,FALSE)</f>
        <v>Application 프로그램 악용</v>
      </c>
      <c r="I324" s="66">
        <f>VLOOKUP(G324,'2.위협평가'!$A:$J,10,FALSE)</f>
        <v>2</v>
      </c>
      <c r="J324" s="120">
        <v>9</v>
      </c>
    </row>
    <row r="325" spans="1:10" s="44" customFormat="1" ht="18" customHeight="1">
      <c r="A325" s="180"/>
      <c r="B325" s="183" t="s">
        <v>314</v>
      </c>
      <c r="C325" s="84" t="s">
        <v>1147</v>
      </c>
      <c r="D325" s="118" t="s">
        <v>1328</v>
      </c>
      <c r="E325" s="119" t="s">
        <v>203</v>
      </c>
      <c r="F325" s="81">
        <f t="shared" si="8"/>
        <v>3</v>
      </c>
      <c r="G325" s="64" t="s">
        <v>1168</v>
      </c>
      <c r="H325" s="75" t="str">
        <f>VLOOKUP(G325,'2.위협평가'!$A:$J,5,FALSE)</f>
        <v>취약한 시스템 설정 악용</v>
      </c>
      <c r="I325" s="66">
        <f>VLOOKUP(G325,'2.위협평가'!$A:$J,10,FALSE)</f>
        <v>2</v>
      </c>
      <c r="J325" s="120">
        <v>10</v>
      </c>
    </row>
    <row r="326" spans="1:10" s="44" customFormat="1" ht="18" customHeight="1">
      <c r="A326" s="180"/>
      <c r="B326" s="182"/>
      <c r="C326" s="84" t="s">
        <v>1148</v>
      </c>
      <c r="D326" s="118" t="s">
        <v>211</v>
      </c>
      <c r="E326" s="119" t="s">
        <v>203</v>
      </c>
      <c r="F326" s="81">
        <f t="shared" ref="F326:F335" si="10">IF(E326="상",3,IF(E326="중",2,1))</f>
        <v>3</v>
      </c>
      <c r="G326" s="64" t="s">
        <v>1168</v>
      </c>
      <c r="H326" s="75" t="str">
        <f>VLOOKUP(G326,'2.위협평가'!$A:$J,5,FALSE)</f>
        <v>취약한 시스템 설정 악용</v>
      </c>
      <c r="I326" s="66">
        <f>VLOOKUP(G326,'2.위협평가'!$A:$J,10,FALSE)</f>
        <v>2</v>
      </c>
      <c r="J326" s="120">
        <v>11</v>
      </c>
    </row>
    <row r="327" spans="1:10" s="44" customFormat="1" ht="18" customHeight="1">
      <c r="A327" s="180"/>
      <c r="B327" s="182"/>
      <c r="C327" s="84" t="s">
        <v>1149</v>
      </c>
      <c r="D327" s="118" t="s">
        <v>1135</v>
      </c>
      <c r="E327" s="119" t="s">
        <v>203</v>
      </c>
      <c r="F327" s="81">
        <f t="shared" si="10"/>
        <v>3</v>
      </c>
      <c r="G327" s="64" t="s">
        <v>1166</v>
      </c>
      <c r="H327" s="75" t="str">
        <f>VLOOKUP(G327,'2.위협평가'!$A:$J,5,FALSE)</f>
        <v>Application 프로그램 악용</v>
      </c>
      <c r="I327" s="66">
        <f>VLOOKUP(G327,'2.위협평가'!$A:$J,10,FALSE)</f>
        <v>2</v>
      </c>
      <c r="J327" s="120">
        <v>12</v>
      </c>
    </row>
    <row r="328" spans="1:10" s="44" customFormat="1" ht="18" customHeight="1">
      <c r="A328" s="180"/>
      <c r="B328" s="183" t="s">
        <v>1160</v>
      </c>
      <c r="C328" s="84" t="s">
        <v>1150</v>
      </c>
      <c r="D328" s="118" t="s">
        <v>1128</v>
      </c>
      <c r="E328" s="119" t="s">
        <v>203</v>
      </c>
      <c r="F328" s="81">
        <f t="shared" si="10"/>
        <v>3</v>
      </c>
      <c r="G328" s="64" t="s">
        <v>1173</v>
      </c>
      <c r="H328" s="75" t="str">
        <f>VLOOKUP(G328,'2.위협평가'!$A:$J,5,FALSE)</f>
        <v>비인가 소프트웨어의 유입</v>
      </c>
      <c r="I328" s="66">
        <f>VLOOKUP(G328,'2.위협평가'!$A:$J,10,FALSE)</f>
        <v>3</v>
      </c>
      <c r="J328" s="120">
        <v>13</v>
      </c>
    </row>
    <row r="329" spans="1:10" ht="18" customHeight="1">
      <c r="A329" s="180"/>
      <c r="B329" s="182"/>
      <c r="C329" s="84" t="s">
        <v>1151</v>
      </c>
      <c r="D329" s="121" t="s">
        <v>1129</v>
      </c>
      <c r="E329" s="119" t="s">
        <v>203</v>
      </c>
      <c r="F329" s="81">
        <f t="shared" si="10"/>
        <v>3</v>
      </c>
      <c r="G329" s="64" t="s">
        <v>1173</v>
      </c>
      <c r="H329" s="75" t="str">
        <f>VLOOKUP(G329,'2.위협평가'!$A:$J,5,FALSE)</f>
        <v>비인가 소프트웨어의 유입</v>
      </c>
      <c r="I329" s="66">
        <f>VLOOKUP(G329,'2.위협평가'!$A:$J,10,FALSE)</f>
        <v>3</v>
      </c>
      <c r="J329" s="120">
        <v>14</v>
      </c>
    </row>
    <row r="330" spans="1:10" ht="18" customHeight="1">
      <c r="A330" s="180"/>
      <c r="B330" s="182"/>
      <c r="C330" s="84" t="s">
        <v>1152</v>
      </c>
      <c r="D330" s="118" t="s">
        <v>1130</v>
      </c>
      <c r="E330" s="119" t="s">
        <v>203</v>
      </c>
      <c r="F330" s="81">
        <f t="shared" si="10"/>
        <v>3</v>
      </c>
      <c r="G330" s="64" t="s">
        <v>1173</v>
      </c>
      <c r="H330" s="75" t="str">
        <f>VLOOKUP(G330,'2.위협평가'!$A:$J,5,FALSE)</f>
        <v>비인가 소프트웨어의 유입</v>
      </c>
      <c r="I330" s="66">
        <f>VLOOKUP(G330,'2.위협평가'!$A:$J,10,FALSE)</f>
        <v>3</v>
      </c>
      <c r="J330" s="120">
        <v>15</v>
      </c>
    </row>
    <row r="331" spans="1:10" ht="18" customHeight="1">
      <c r="A331" s="180"/>
      <c r="B331" s="182"/>
      <c r="C331" s="84" t="s">
        <v>1153</v>
      </c>
      <c r="D331" s="118" t="s">
        <v>1131</v>
      </c>
      <c r="E331" s="119" t="s">
        <v>203</v>
      </c>
      <c r="F331" s="81">
        <f t="shared" si="10"/>
        <v>3</v>
      </c>
      <c r="G331" s="64" t="s">
        <v>1179</v>
      </c>
      <c r="H331" s="75" t="str">
        <f>VLOOKUP(G331,'2.위협평가'!$A:$J,5,FALSE)</f>
        <v>비인가된 물리적 접근</v>
      </c>
      <c r="I331" s="66">
        <f>VLOOKUP(G331,'2.위협평가'!$A:$J,10,FALSE)</f>
        <v>3</v>
      </c>
      <c r="J331" s="120">
        <v>16</v>
      </c>
    </row>
    <row r="332" spans="1:10" ht="18" customHeight="1">
      <c r="A332" s="180"/>
      <c r="B332" s="182"/>
      <c r="C332" s="84" t="s">
        <v>1154</v>
      </c>
      <c r="D332" s="118" t="s">
        <v>1132</v>
      </c>
      <c r="E332" s="119" t="s">
        <v>203</v>
      </c>
      <c r="F332" s="81">
        <f t="shared" si="10"/>
        <v>3</v>
      </c>
      <c r="G332" s="64" t="s">
        <v>846</v>
      </c>
      <c r="H332" s="75" t="str">
        <f>VLOOKUP(G332,'2.위협평가'!$A:$J,5,FALSE)</f>
        <v>저장매체 정보 유출</v>
      </c>
      <c r="I332" s="66">
        <f>VLOOKUP(G332,'2.위협평가'!$A:$J,10,FALSE)</f>
        <v>2</v>
      </c>
      <c r="J332" s="120">
        <v>17</v>
      </c>
    </row>
    <row r="333" spans="1:10" ht="18" customHeight="1">
      <c r="A333" s="180"/>
      <c r="B333" s="182"/>
      <c r="C333" s="84" t="s">
        <v>1155</v>
      </c>
      <c r="D333" s="118" t="s">
        <v>1329</v>
      </c>
      <c r="E333" s="119" t="s">
        <v>203</v>
      </c>
      <c r="F333" s="81">
        <f t="shared" si="10"/>
        <v>3</v>
      </c>
      <c r="G333" s="64" t="s">
        <v>1168</v>
      </c>
      <c r="H333" s="75" t="str">
        <f>VLOOKUP(G333,'2.위협평가'!$A:$J,5,FALSE)</f>
        <v>취약한 시스템 설정 악용</v>
      </c>
      <c r="I333" s="66">
        <f>VLOOKUP(G333,'2.위협평가'!$A:$J,10,FALSE)</f>
        <v>2</v>
      </c>
      <c r="J333" s="120">
        <v>18</v>
      </c>
    </row>
    <row r="334" spans="1:10" ht="18" customHeight="1">
      <c r="A334" s="180"/>
      <c r="B334" s="182"/>
      <c r="C334" s="84" t="s">
        <v>1156</v>
      </c>
      <c r="D334" s="118" t="s">
        <v>1133</v>
      </c>
      <c r="E334" s="119" t="s">
        <v>204</v>
      </c>
      <c r="F334" s="81">
        <f t="shared" si="10"/>
        <v>2</v>
      </c>
      <c r="G334" s="123" t="s">
        <v>1167</v>
      </c>
      <c r="H334" s="75" t="str">
        <f>VLOOKUP(G334,'2.위협평가'!$A:$J,5,FALSE)</f>
        <v>Application 프로그램 악용</v>
      </c>
      <c r="I334" s="66">
        <f>VLOOKUP(G334,'2.위협평가'!$A:$J,10,FALSE)</f>
        <v>2</v>
      </c>
      <c r="J334" s="120">
        <v>19</v>
      </c>
    </row>
    <row r="335" spans="1:10" ht="18" customHeight="1">
      <c r="A335" s="180"/>
      <c r="B335" s="182"/>
      <c r="C335" s="84" t="s">
        <v>1157</v>
      </c>
      <c r="D335" s="118" t="s">
        <v>1134</v>
      </c>
      <c r="E335" s="119" t="s">
        <v>204</v>
      </c>
      <c r="F335" s="81">
        <f t="shared" si="10"/>
        <v>2</v>
      </c>
      <c r="G335" s="64" t="s">
        <v>1136</v>
      </c>
      <c r="H335" s="75" t="str">
        <f>VLOOKUP(G335,'2.위협평가'!$A:$J,5,FALSE)</f>
        <v>취약한 권한접근</v>
      </c>
      <c r="I335" s="66">
        <f>VLOOKUP(G335,'2.위협평가'!$A:$J,10,FALSE)</f>
        <v>2</v>
      </c>
      <c r="J335" s="120">
        <v>20</v>
      </c>
    </row>
    <row r="336" spans="1:10">
      <c r="A336" s="85"/>
      <c r="B336" s="88"/>
      <c r="C336" s="86"/>
      <c r="D336" s="94"/>
      <c r="E336" s="86"/>
      <c r="F336" s="86"/>
      <c r="G336" s="125"/>
      <c r="H336" s="44"/>
    </row>
  </sheetData>
  <autoFilter ref="A4:J335" xr:uid="{00000000-0009-0000-0000-000003000000}"/>
  <mergeCells count="44">
    <mergeCell ref="B197:B202"/>
    <mergeCell ref="B203:B210"/>
    <mergeCell ref="B270:B271"/>
    <mergeCell ref="B247:B256"/>
    <mergeCell ref="B259:B262"/>
    <mergeCell ref="B219:B220"/>
    <mergeCell ref="B221:B225"/>
    <mergeCell ref="B226:B228"/>
    <mergeCell ref="B230:B236"/>
    <mergeCell ref="B237:B246"/>
    <mergeCell ref="A3:A4"/>
    <mergeCell ref="G3:I3"/>
    <mergeCell ref="A5:A77"/>
    <mergeCell ref="B5:B19"/>
    <mergeCell ref="B20:B39"/>
    <mergeCell ref="B40:B74"/>
    <mergeCell ref="B76:B77"/>
    <mergeCell ref="B78:B95"/>
    <mergeCell ref="B96:B131"/>
    <mergeCell ref="B132:B134"/>
    <mergeCell ref="B135:B138"/>
    <mergeCell ref="A78:A158"/>
    <mergeCell ref="B139:B158"/>
    <mergeCell ref="A273:A300"/>
    <mergeCell ref="A301:A315"/>
    <mergeCell ref="B301:B315"/>
    <mergeCell ref="B273:B300"/>
    <mergeCell ref="A159:A196"/>
    <mergeCell ref="A197:A220"/>
    <mergeCell ref="A247:A258"/>
    <mergeCell ref="A221:A246"/>
    <mergeCell ref="A259:A272"/>
    <mergeCell ref="B263:B269"/>
    <mergeCell ref="B211:B216"/>
    <mergeCell ref="B217:B218"/>
    <mergeCell ref="B159:B162"/>
    <mergeCell ref="B163:B167"/>
    <mergeCell ref="B169:B173"/>
    <mergeCell ref="B174:B196"/>
    <mergeCell ref="A316:A335"/>
    <mergeCell ref="B316:B318"/>
    <mergeCell ref="B319:B324"/>
    <mergeCell ref="B325:B327"/>
    <mergeCell ref="B328:B335"/>
  </mergeCells>
  <phoneticPr fontId="8" type="noConversion"/>
  <conditionalFormatting sqref="E219 E217">
    <cfRule type="cellIs" dxfId="21" priority="5" operator="equal">
      <formula>"취약"</formula>
    </cfRule>
    <cfRule type="cellIs" dxfId="20" priority="6" operator="equal">
      <formula>"양호"</formula>
    </cfRule>
  </conditionalFormatting>
  <conditionalFormatting sqref="E203:E210">
    <cfRule type="cellIs" dxfId="19" priority="3" operator="equal">
      <formula>"취약"</formula>
    </cfRule>
    <cfRule type="cellIs" dxfId="18" priority="4" operator="equal">
      <formula>"양호"</formula>
    </cfRule>
  </conditionalFormatting>
  <conditionalFormatting sqref="E218">
    <cfRule type="cellIs" dxfId="17" priority="1" operator="equal">
      <formula>"취약"</formula>
    </cfRule>
    <cfRule type="cellIs" dxfId="16" priority="2" operator="equal">
      <formula>"양호"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555"/>
  <sheetViews>
    <sheetView zoomScale="90" zoomScaleNormal="90" zoomScaleSheetLayoutView="25" workbookViewId="0">
      <pane ySplit="4" topLeftCell="A5" activePane="bottomLeft" state="frozen"/>
      <selection activeCell="D1" sqref="D1"/>
      <selection pane="bottomLeft" activeCell="W4" sqref="W4"/>
    </sheetView>
  </sheetViews>
  <sheetFormatPr defaultColWidth="0" defaultRowHeight="17.399999999999999" outlineLevelCol="1"/>
  <cols>
    <col min="1" max="3" width="9" style="28" customWidth="1"/>
    <col min="4" max="8" width="9" style="28" customWidth="1" outlineLevel="1"/>
    <col min="9" max="9" width="9" style="28" customWidth="1"/>
    <col min="10" max="10" width="11" style="26" bestFit="1" customWidth="1"/>
    <col min="11" max="11" width="9" style="20" customWidth="1"/>
    <col min="12" max="12" width="9" style="28" customWidth="1" outlineLevel="1"/>
    <col min="13" max="14" width="9" style="44" customWidth="1" outlineLevel="1"/>
    <col min="15" max="15" width="30.19921875" style="26" customWidth="1" outlineLevel="1"/>
    <col min="16" max="16" width="9" style="32" customWidth="1" outlineLevel="1"/>
    <col min="17" max="17" width="9" style="28" customWidth="1"/>
    <col min="18" max="18" width="9" style="28" customWidth="1" outlineLevel="1"/>
    <col min="19" max="19" width="14.3984375" style="28" customWidth="1" outlineLevel="1"/>
    <col min="20" max="20" width="9" style="28" customWidth="1" outlineLevel="1"/>
    <col min="21" max="21" width="9" style="28" customWidth="1"/>
    <col min="22" max="23" width="9" style="32" customWidth="1"/>
    <col min="24" max="24" width="9" style="28" customWidth="1"/>
    <col min="25" max="25" width="3.5" style="28" customWidth="1"/>
    <col min="26" max="16384" width="9" style="28" hidden="1"/>
  </cols>
  <sheetData>
    <row r="1" spans="1:29" ht="25.2">
      <c r="A1" s="53" t="s">
        <v>1286</v>
      </c>
      <c r="B1" s="53"/>
      <c r="C1" s="18"/>
      <c r="I1" s="18"/>
      <c r="Q1" s="18"/>
      <c r="U1" s="18"/>
      <c r="V1" s="13"/>
      <c r="W1" s="13"/>
      <c r="X1" s="148" t="s">
        <v>322</v>
      </c>
      <c r="Z1" s="36"/>
      <c r="AA1" s="41" t="s">
        <v>318</v>
      </c>
      <c r="AB1" s="41" t="s">
        <v>319</v>
      </c>
      <c r="AC1" s="41" t="s">
        <v>320</v>
      </c>
    </row>
    <row r="2" spans="1:29" ht="25.2">
      <c r="A2" s="35"/>
      <c r="B2" s="18"/>
      <c r="C2" s="18"/>
      <c r="I2" s="18"/>
      <c r="Q2" s="18"/>
      <c r="U2" s="18"/>
      <c r="V2" s="13"/>
      <c r="W2" s="13"/>
      <c r="X2" s="13">
        <v>5</v>
      </c>
      <c r="Z2" s="30" t="s">
        <v>1199</v>
      </c>
      <c r="AA2" s="36">
        <f ca="1">COUNTIF($X$5:INDIRECT($Z$2),"="&amp;AA1)</f>
        <v>29</v>
      </c>
      <c r="AB2" s="36">
        <f ca="1">COUNTIF($X$5:INDIRECT($Z$2),"="&amp;AB1)</f>
        <v>56</v>
      </c>
      <c r="AC2" s="36">
        <f ca="1">COUNTIF($X$5:INDIRECT($Z$2),"="&amp;AC1)</f>
        <v>0</v>
      </c>
    </row>
    <row r="3" spans="1:29" ht="27.75" customHeight="1">
      <c r="A3" s="200" t="s">
        <v>310</v>
      </c>
      <c r="B3" s="200"/>
      <c r="C3" s="200"/>
      <c r="D3" s="200" t="s">
        <v>308</v>
      </c>
      <c r="E3" s="200"/>
      <c r="F3" s="200"/>
      <c r="G3" s="200"/>
      <c r="H3" s="200"/>
      <c r="I3" s="200"/>
      <c r="J3" s="19"/>
      <c r="K3" s="19"/>
      <c r="L3" s="200" t="s">
        <v>1333</v>
      </c>
      <c r="M3" s="200"/>
      <c r="N3" s="200"/>
      <c r="O3" s="200"/>
      <c r="P3" s="200"/>
      <c r="Q3" s="200"/>
      <c r="R3" s="200" t="s">
        <v>307</v>
      </c>
      <c r="S3" s="200"/>
      <c r="T3" s="200"/>
      <c r="U3" s="200"/>
      <c r="V3" s="201" t="s">
        <v>309</v>
      </c>
      <c r="W3" s="201"/>
      <c r="X3" s="201"/>
      <c r="AA3" s="54"/>
    </row>
    <row r="4" spans="1:29" ht="21" customHeight="1">
      <c r="A4" s="40" t="s">
        <v>115</v>
      </c>
      <c r="B4" s="55" t="s">
        <v>652</v>
      </c>
      <c r="C4" s="55" t="s">
        <v>187</v>
      </c>
      <c r="D4" s="37" t="s">
        <v>189</v>
      </c>
      <c r="E4" s="37" t="s">
        <v>190</v>
      </c>
      <c r="F4" s="37" t="s">
        <v>191</v>
      </c>
      <c r="G4" s="37" t="s">
        <v>192</v>
      </c>
      <c r="H4" s="37" t="s">
        <v>193</v>
      </c>
      <c r="I4" s="149" t="s">
        <v>1243</v>
      </c>
      <c r="J4" s="38" t="s">
        <v>1242</v>
      </c>
      <c r="K4" s="38" t="s">
        <v>1242</v>
      </c>
      <c r="L4" s="38" t="s">
        <v>197</v>
      </c>
      <c r="M4" s="38" t="s">
        <v>1242</v>
      </c>
      <c r="N4" s="38" t="s">
        <v>1242</v>
      </c>
      <c r="O4" s="25" t="s">
        <v>198</v>
      </c>
      <c r="P4" s="38" t="s">
        <v>199</v>
      </c>
      <c r="Q4" s="149" t="s">
        <v>1334</v>
      </c>
      <c r="R4" s="38" t="s">
        <v>197</v>
      </c>
      <c r="S4" s="38" t="s">
        <v>201</v>
      </c>
      <c r="T4" s="39" t="s">
        <v>306</v>
      </c>
      <c r="U4" s="149" t="s">
        <v>1244</v>
      </c>
      <c r="V4" s="150" t="s">
        <v>1335</v>
      </c>
      <c r="W4" s="150" t="s">
        <v>1254</v>
      </c>
      <c r="X4" s="150" t="s">
        <v>1245</v>
      </c>
    </row>
    <row r="5" spans="1:29" ht="9.9" customHeight="1">
      <c r="A5" s="29" t="str">
        <f>VLOOKUP(L5,'3. 취약성평가'!$C$5:$J$77,8,FALSE)</f>
        <v>1</v>
      </c>
      <c r="B5" s="45" t="str">
        <f t="shared" ref="B5" si="0">J5&amp;TEXT(K5,"00")</f>
        <v>SVR-U취약-01</v>
      </c>
      <c r="C5" s="16" t="str">
        <f>VLOOKUP(B5,'1. 자산평가'!$C:$O,2,FALSE)</f>
        <v>Web Server</v>
      </c>
      <c r="D5" s="16">
        <f>VLOOKUP(B5,'1. 자산평가'!$C:$O,8,FALSE)</f>
        <v>3</v>
      </c>
      <c r="E5" s="16">
        <f>VLOOKUP(B5,'1. 자산평가'!$C:$O,9,FALSE)</f>
        <v>3</v>
      </c>
      <c r="F5" s="16">
        <f>VLOOKUP(B5,'1. 자산평가'!$C:$O,10,FALSE)</f>
        <v>3</v>
      </c>
      <c r="G5" s="30">
        <f>D5+E5+F5</f>
        <v>9</v>
      </c>
      <c r="H5" s="30" t="str">
        <f t="shared" ref="H5" si="1">IF(G5&gt;=8,"A", IF(G5&gt;=5,"B","C"))</f>
        <v>A</v>
      </c>
      <c r="I5" s="56">
        <f>IF(H5="A",3,IF(H5="B",2,1))</f>
        <v>3</v>
      </c>
      <c r="J5" s="52" t="s">
        <v>1331</v>
      </c>
      <c r="K5" s="58">
        <v>1</v>
      </c>
      <c r="L5" s="31" t="str">
        <f>M5&amp;N5</f>
        <v>U-1</v>
      </c>
      <c r="M5" s="58" t="s">
        <v>1091</v>
      </c>
      <c r="N5" s="58">
        <v>1</v>
      </c>
      <c r="O5" s="42" t="str">
        <f>VLOOKUP(L5,'3. 취약성평가'!$C:$F,2,FALSE)</f>
        <v>root 계정 원격 접속 제한</v>
      </c>
      <c r="P5" s="50" t="str">
        <f>VLOOKUP(L5,'3. 취약성평가'!$C:$F,3,FALSE)</f>
        <v>상</v>
      </c>
      <c r="Q5" s="48">
        <f>IF(P5="상",3,IF(P5="중",2,1))</f>
        <v>3</v>
      </c>
      <c r="R5" s="34" t="str">
        <f>VLOOKUP(L5,'3. 취약성평가'!$C$5:$I$77,5,FALSE)</f>
        <v>TC6-06</v>
      </c>
      <c r="S5" s="34" t="str">
        <f>VLOOKUP(L5,'3. 취약성평가'!$C$5:$I$77,6,FALSE)</f>
        <v>취약한 권한접근</v>
      </c>
      <c r="T5" s="34">
        <f>VLOOKUP(L5,'3. 취약성평가'!$C$5:$I$77,7,FALSE)</f>
        <v>2</v>
      </c>
      <c r="U5" s="49">
        <f>VLOOKUP(L5,'3. 취약성평가'!$C$5:$I$77,7,FALSE)</f>
        <v>2</v>
      </c>
      <c r="V5" s="56" t="e">
        <f>VLOOKUP(B5,'[37]#1'!$C:$BZ,A5+1,FALSE)</f>
        <v>#N/A</v>
      </c>
      <c r="W5" s="56" t="e">
        <f>IF(V5="N/A","N/A",IF(V5="O",0,IF(V5="X",I5+Q5+U5)))</f>
        <v>#N/A</v>
      </c>
      <c r="X5" s="51" t="e">
        <f>IF(W5="N/A","N/A",IF(W5=0,"-",IF(W5&gt;=8,"상",IF(W5&gt;=5,"중","하"))))</f>
        <v>#N/A</v>
      </c>
    </row>
    <row r="6" spans="1:29" ht="9.9" customHeight="1">
      <c r="A6" s="45">
        <f>VLOOKUP(L6,'3. 취약성평가'!$C$5:$J$77,8,FALSE)</f>
        <v>2</v>
      </c>
      <c r="B6" s="45" t="str">
        <f t="shared" ref="B6:B69" si="2">J6&amp;TEXT(K6,"00")</f>
        <v>SVR-U취약-01</v>
      </c>
      <c r="C6" s="16" t="str">
        <f>VLOOKUP(B6,'1. 자산평가'!$C:$O,2,FALSE)</f>
        <v>Web Server</v>
      </c>
      <c r="D6" s="16">
        <f>VLOOKUP(B6,'1. 자산평가'!$C:$O,8,FALSE)</f>
        <v>3</v>
      </c>
      <c r="E6" s="16">
        <f>VLOOKUP(B6,'1. 자산평가'!$C:$O,9,FALSE)</f>
        <v>3</v>
      </c>
      <c r="F6" s="16">
        <f>VLOOKUP(B6,'1. 자산평가'!$C:$O,10,FALSE)</f>
        <v>3</v>
      </c>
      <c r="G6" s="59">
        <f t="shared" ref="G6:G69" si="3">D6+E6+F6</f>
        <v>9</v>
      </c>
      <c r="H6" s="59" t="str">
        <f t="shared" ref="H6:H69" si="4">IF(G6&gt;=8,"A", IF(G6&gt;=5,"B","C"))</f>
        <v>A</v>
      </c>
      <c r="I6" s="56">
        <f t="shared" ref="I6:I69" si="5">IF(H6="A",3,IF(H6="B",2,1))</f>
        <v>3</v>
      </c>
      <c r="J6" s="52" t="s">
        <v>1331</v>
      </c>
      <c r="K6" s="58">
        <f>IF(L6="U-1",K5+1,K5)</f>
        <v>1</v>
      </c>
      <c r="L6" s="58" t="str">
        <f t="shared" ref="L6:L69" si="6">M6&amp;N6</f>
        <v>U-2</v>
      </c>
      <c r="M6" s="58" t="s">
        <v>1091</v>
      </c>
      <c r="N6" s="58">
        <f>IF(N5=73,1,N5+1)</f>
        <v>2</v>
      </c>
      <c r="O6" s="47" t="str">
        <f>VLOOKUP(L6,'3. 취약성평가'!$C:$F,2,FALSE)</f>
        <v>패스워드 복잡성 설정</v>
      </c>
      <c r="P6" s="50" t="str">
        <f>VLOOKUP(L6,'3. 취약성평가'!$C:$F,3,FALSE)</f>
        <v>상</v>
      </c>
      <c r="Q6" s="33">
        <f t="shared" ref="Q6:Q69" si="7">IF(P6="상",3,IF(P6="중",2,1))</f>
        <v>3</v>
      </c>
      <c r="R6" s="34" t="str">
        <f>VLOOKUP(L6,'3. 취약성평가'!$C$5:$I$77,5,FALSE)</f>
        <v>TC6-03</v>
      </c>
      <c r="S6" s="34" t="str">
        <f>VLOOKUP(L6,'3. 취약성평가'!$C$5:$I$77,6,FALSE)</f>
        <v>패스워드 Cracking</v>
      </c>
      <c r="T6" s="34">
        <f>VLOOKUP(L6,'3. 취약성평가'!$C$5:$I$77,7,FALSE)</f>
        <v>2</v>
      </c>
      <c r="U6" s="49">
        <f>VLOOKUP(L6,'3. 취약성평가'!$C$5:$I$77,7,FALSE)</f>
        <v>2</v>
      </c>
      <c r="V6" s="56" t="e">
        <f>VLOOKUP(B6,'[38]#1'!$C:$BZ,A6+1,FALSE)</f>
        <v>#N/A</v>
      </c>
      <c r="W6" s="56" t="e">
        <f t="shared" ref="W6:W69" si="8">IF(V6="N/A","N/A",IF(V6="O",0,IF(V6="X",I6+Q6+U6)))</f>
        <v>#N/A</v>
      </c>
      <c r="X6" s="51" t="e">
        <f t="shared" ref="X6:X69" si="9">IF(W6="N/A","N/A",IF(W6=0,"-",IF(W6&gt;=8,"상",IF(W6&gt;=5,"중","하"))))</f>
        <v>#N/A</v>
      </c>
    </row>
    <row r="7" spans="1:29" ht="9.9" customHeight="1">
      <c r="A7" s="45">
        <f>VLOOKUP(L7,'3. 취약성평가'!$C$5:$J$77,8,FALSE)</f>
        <v>3</v>
      </c>
      <c r="B7" s="45" t="str">
        <f t="shared" si="2"/>
        <v>SVR-U취약-01</v>
      </c>
      <c r="C7" s="16" t="str">
        <f>VLOOKUP(B7,'1. 자산평가'!$C:$O,2,FALSE)</f>
        <v>Web Server</v>
      </c>
      <c r="D7" s="16">
        <f>VLOOKUP(B7,'1. 자산평가'!$C:$O,8,FALSE)</f>
        <v>3</v>
      </c>
      <c r="E7" s="16">
        <f>VLOOKUP(B7,'1. 자산평가'!$C:$O,9,FALSE)</f>
        <v>3</v>
      </c>
      <c r="F7" s="16">
        <f>VLOOKUP(B7,'1. 자산평가'!$C:$O,10,FALSE)</f>
        <v>3</v>
      </c>
      <c r="G7" s="59">
        <f t="shared" si="3"/>
        <v>9</v>
      </c>
      <c r="H7" s="59" t="str">
        <f t="shared" si="4"/>
        <v>A</v>
      </c>
      <c r="I7" s="56">
        <f t="shared" si="5"/>
        <v>3</v>
      </c>
      <c r="J7" s="52" t="s">
        <v>1331</v>
      </c>
      <c r="K7" s="58">
        <f t="shared" ref="K7:K70" si="10">IF(L7="U-1",K6+1,K6)</f>
        <v>1</v>
      </c>
      <c r="L7" s="58" t="str">
        <f t="shared" si="6"/>
        <v>U-3</v>
      </c>
      <c r="M7" s="58" t="s">
        <v>1091</v>
      </c>
      <c r="N7" s="58">
        <f t="shared" ref="N7:N70" si="11">IF(N6=73,1,N6+1)</f>
        <v>3</v>
      </c>
      <c r="O7" s="47" t="str">
        <f>VLOOKUP(L7,'3. 취약성평가'!$C:$F,2,FALSE)</f>
        <v>계정 잠금 임계값 설정</v>
      </c>
      <c r="P7" s="50" t="str">
        <f>VLOOKUP(L7,'3. 취약성평가'!$C:$F,3,FALSE)</f>
        <v>상</v>
      </c>
      <c r="Q7" s="48">
        <f t="shared" si="7"/>
        <v>3</v>
      </c>
      <c r="R7" s="34" t="str">
        <f>VLOOKUP(L7,'3. 취약성평가'!$C$5:$I$77,5,FALSE)</f>
        <v>TC6-03</v>
      </c>
      <c r="S7" s="34" t="str">
        <f>VLOOKUP(L7,'3. 취약성평가'!$C$5:$I$77,6,FALSE)</f>
        <v>패스워드 Cracking</v>
      </c>
      <c r="T7" s="34">
        <f>VLOOKUP(L7,'3. 취약성평가'!$C$5:$I$77,7,FALSE)</f>
        <v>2</v>
      </c>
      <c r="U7" s="49">
        <f>VLOOKUP(L7,'3. 취약성평가'!$C$5:$I$77,7,FALSE)</f>
        <v>2</v>
      </c>
      <c r="V7" s="56" t="e">
        <f>VLOOKUP(B7,'#1.Linux'!$C:$BZ,A7+1,FALSE)</f>
        <v>#N/A</v>
      </c>
      <c r="W7" s="56" t="e">
        <f t="shared" si="8"/>
        <v>#N/A</v>
      </c>
      <c r="X7" s="51" t="e">
        <f t="shared" si="9"/>
        <v>#N/A</v>
      </c>
    </row>
    <row r="8" spans="1:29" ht="9.9" customHeight="1">
      <c r="A8" s="45">
        <f>VLOOKUP(L8,'3. 취약성평가'!$C$5:$J$77,8,FALSE)</f>
        <v>4</v>
      </c>
      <c r="B8" s="45" t="str">
        <f t="shared" si="2"/>
        <v>SVR-U취약-01</v>
      </c>
      <c r="C8" s="16" t="str">
        <f>VLOOKUP(B8,'1. 자산평가'!$C:$O,2,FALSE)</f>
        <v>Web Server</v>
      </c>
      <c r="D8" s="16">
        <f>VLOOKUP(B8,'1. 자산평가'!$C:$O,8,FALSE)</f>
        <v>3</v>
      </c>
      <c r="E8" s="16">
        <f>VLOOKUP(B8,'1. 자산평가'!$C:$O,9,FALSE)</f>
        <v>3</v>
      </c>
      <c r="F8" s="16">
        <f>VLOOKUP(B8,'1. 자산평가'!$C:$O,10,FALSE)</f>
        <v>3</v>
      </c>
      <c r="G8" s="59">
        <f t="shared" si="3"/>
        <v>9</v>
      </c>
      <c r="H8" s="59" t="str">
        <f t="shared" si="4"/>
        <v>A</v>
      </c>
      <c r="I8" s="56">
        <f t="shared" si="5"/>
        <v>3</v>
      </c>
      <c r="J8" s="52" t="s">
        <v>1331</v>
      </c>
      <c r="K8" s="58">
        <f t="shared" si="10"/>
        <v>1</v>
      </c>
      <c r="L8" s="58" t="str">
        <f t="shared" si="6"/>
        <v>U-4</v>
      </c>
      <c r="M8" s="58" t="s">
        <v>1091</v>
      </c>
      <c r="N8" s="58">
        <f t="shared" si="11"/>
        <v>4</v>
      </c>
      <c r="O8" s="47" t="str">
        <f>VLOOKUP(L8,'3. 취약성평가'!$C:$F,2,FALSE)</f>
        <v>패스워드 파일 보호</v>
      </c>
      <c r="P8" s="50" t="str">
        <f>VLOOKUP(L8,'3. 취약성평가'!$C:$F,3,FALSE)</f>
        <v>상</v>
      </c>
      <c r="Q8" s="33">
        <f t="shared" si="7"/>
        <v>3</v>
      </c>
      <c r="R8" s="34" t="str">
        <f>VLOOKUP(L8,'3. 취약성평가'!$C$5:$I$77,5,FALSE)</f>
        <v>TC6-03</v>
      </c>
      <c r="S8" s="34" t="str">
        <f>VLOOKUP(L8,'3. 취약성평가'!$C$5:$I$77,6,FALSE)</f>
        <v>패스워드 Cracking</v>
      </c>
      <c r="T8" s="34">
        <f>VLOOKUP(L8,'3. 취약성평가'!$C$5:$I$77,7,FALSE)</f>
        <v>2</v>
      </c>
      <c r="U8" s="49">
        <f>VLOOKUP(L8,'3. 취약성평가'!$C$5:$I$77,7,FALSE)</f>
        <v>2</v>
      </c>
      <c r="V8" s="56" t="e">
        <f>VLOOKUP(B8,'#1.Linux'!$C:$BZ,A8+1,FALSE)</f>
        <v>#N/A</v>
      </c>
      <c r="W8" s="56" t="e">
        <f t="shared" si="8"/>
        <v>#N/A</v>
      </c>
      <c r="X8" s="51" t="e">
        <f t="shared" si="9"/>
        <v>#N/A</v>
      </c>
    </row>
    <row r="9" spans="1:29" ht="9.9" customHeight="1">
      <c r="A9" s="45">
        <f>VLOOKUP(L9,'3. 취약성평가'!$C$5:$J$77,8,FALSE)</f>
        <v>5</v>
      </c>
      <c r="B9" s="45" t="str">
        <f t="shared" si="2"/>
        <v>SVR-U취약-01</v>
      </c>
      <c r="C9" s="16" t="str">
        <f>VLOOKUP(B9,'1. 자산평가'!$C:$O,2,FALSE)</f>
        <v>Web Server</v>
      </c>
      <c r="D9" s="16">
        <f>VLOOKUP(B9,'1. 자산평가'!$C:$O,8,FALSE)</f>
        <v>3</v>
      </c>
      <c r="E9" s="16">
        <f>VLOOKUP(B9,'1. 자산평가'!$C:$O,9,FALSE)</f>
        <v>3</v>
      </c>
      <c r="F9" s="16">
        <f>VLOOKUP(B9,'1. 자산평가'!$C:$O,10,FALSE)</f>
        <v>3</v>
      </c>
      <c r="G9" s="59">
        <f t="shared" si="3"/>
        <v>9</v>
      </c>
      <c r="H9" s="59" t="str">
        <f t="shared" si="4"/>
        <v>A</v>
      </c>
      <c r="I9" s="56">
        <f t="shared" si="5"/>
        <v>3</v>
      </c>
      <c r="J9" s="52" t="s">
        <v>1331</v>
      </c>
      <c r="K9" s="58">
        <f t="shared" si="10"/>
        <v>1</v>
      </c>
      <c r="L9" s="58" t="str">
        <f t="shared" si="6"/>
        <v>U-5</v>
      </c>
      <c r="M9" s="58" t="s">
        <v>1091</v>
      </c>
      <c r="N9" s="58">
        <f t="shared" si="11"/>
        <v>5</v>
      </c>
      <c r="O9" s="47" t="str">
        <f>VLOOKUP(L9,'3. 취약성평가'!$C:$F,2,FALSE)</f>
        <v>root 이외의 UID가 '0' 금지</v>
      </c>
      <c r="P9" s="50" t="str">
        <f>VLOOKUP(L9,'3. 취약성평가'!$C:$F,3,FALSE)</f>
        <v>중</v>
      </c>
      <c r="Q9" s="33">
        <f t="shared" si="7"/>
        <v>2</v>
      </c>
      <c r="R9" s="34" t="str">
        <f>VLOOKUP(L9,'3. 취약성평가'!$C$5:$I$77,5,FALSE)</f>
        <v>TC6-06</v>
      </c>
      <c r="S9" s="34" t="str">
        <f>VLOOKUP(L9,'3. 취약성평가'!$C$5:$I$77,6,FALSE)</f>
        <v>취약한 권한접근</v>
      </c>
      <c r="T9" s="34">
        <f>VLOOKUP(L9,'3. 취약성평가'!$C$5:$I$77,7,FALSE)</f>
        <v>2</v>
      </c>
      <c r="U9" s="49">
        <f>VLOOKUP(L9,'3. 취약성평가'!$C$5:$I$77,7,FALSE)</f>
        <v>2</v>
      </c>
      <c r="V9" s="56" t="e">
        <f>VLOOKUP(B9,'#1.Linux'!$C:$BZ,A9+1,FALSE)</f>
        <v>#N/A</v>
      </c>
      <c r="W9" s="56" t="e">
        <f t="shared" si="8"/>
        <v>#N/A</v>
      </c>
      <c r="X9" s="51" t="e">
        <f t="shared" si="9"/>
        <v>#N/A</v>
      </c>
    </row>
    <row r="10" spans="1:29" ht="9.9" customHeight="1">
      <c r="A10" s="45">
        <f>VLOOKUP(L10,'3. 취약성평가'!$C$5:$J$77,8,FALSE)</f>
        <v>6</v>
      </c>
      <c r="B10" s="45" t="str">
        <f t="shared" si="2"/>
        <v>SVR-U취약-01</v>
      </c>
      <c r="C10" s="16" t="str">
        <f>VLOOKUP(B10,'1. 자산평가'!$C:$O,2,FALSE)</f>
        <v>Web Server</v>
      </c>
      <c r="D10" s="16">
        <f>VLOOKUP(B10,'1. 자산평가'!$C:$O,8,FALSE)</f>
        <v>3</v>
      </c>
      <c r="E10" s="16">
        <f>VLOOKUP(B10,'1. 자산평가'!$C:$O,9,FALSE)</f>
        <v>3</v>
      </c>
      <c r="F10" s="16">
        <f>VLOOKUP(B10,'1. 자산평가'!$C:$O,10,FALSE)</f>
        <v>3</v>
      </c>
      <c r="G10" s="59">
        <f t="shared" si="3"/>
        <v>9</v>
      </c>
      <c r="H10" s="59" t="str">
        <f t="shared" si="4"/>
        <v>A</v>
      </c>
      <c r="I10" s="56">
        <f t="shared" si="5"/>
        <v>3</v>
      </c>
      <c r="J10" s="52" t="s">
        <v>1331</v>
      </c>
      <c r="K10" s="58">
        <f t="shared" si="10"/>
        <v>1</v>
      </c>
      <c r="L10" s="58" t="str">
        <f t="shared" si="6"/>
        <v>U-6</v>
      </c>
      <c r="M10" s="58" t="s">
        <v>1091</v>
      </c>
      <c r="N10" s="58">
        <f t="shared" si="11"/>
        <v>6</v>
      </c>
      <c r="O10" s="47" t="str">
        <f>VLOOKUP(L10,'3. 취약성평가'!$C:$F,2,FALSE)</f>
        <v>root 계정 su 제한</v>
      </c>
      <c r="P10" s="50" t="str">
        <f>VLOOKUP(L10,'3. 취약성평가'!$C:$F,3,FALSE)</f>
        <v>하</v>
      </c>
      <c r="Q10" s="33">
        <f t="shared" si="7"/>
        <v>1</v>
      </c>
      <c r="R10" s="34" t="str">
        <f>VLOOKUP(L10,'3. 취약성평가'!$C$5:$I$77,5,FALSE)</f>
        <v>TC6-05</v>
      </c>
      <c r="S10" s="34" t="str">
        <f>VLOOKUP(L10,'3. 취약성평가'!$C$5:$I$77,6,FALSE)</f>
        <v>취약한 권한접근</v>
      </c>
      <c r="T10" s="34">
        <f>VLOOKUP(L10,'3. 취약성평가'!$C$5:$I$77,7,FALSE)</f>
        <v>2</v>
      </c>
      <c r="U10" s="49">
        <f>VLOOKUP(L10,'3. 취약성평가'!$C$5:$I$77,7,FALSE)</f>
        <v>2</v>
      </c>
      <c r="V10" s="56" t="e">
        <f>VLOOKUP(B10,'#1.Linux'!$C:$BZ,A10+1,FALSE)</f>
        <v>#N/A</v>
      </c>
      <c r="W10" s="56" t="e">
        <f t="shared" si="8"/>
        <v>#N/A</v>
      </c>
      <c r="X10" s="51" t="e">
        <f t="shared" si="9"/>
        <v>#N/A</v>
      </c>
    </row>
    <row r="11" spans="1:29" ht="9.9" customHeight="1">
      <c r="A11" s="45">
        <f>VLOOKUP(L11,'3. 취약성평가'!$C$5:$J$77,8,FALSE)</f>
        <v>7</v>
      </c>
      <c r="B11" s="45" t="str">
        <f t="shared" si="2"/>
        <v>SVR-U취약-01</v>
      </c>
      <c r="C11" s="16" t="str">
        <f>VLOOKUP(B11,'1. 자산평가'!$C:$O,2,FALSE)</f>
        <v>Web Server</v>
      </c>
      <c r="D11" s="16">
        <f>VLOOKUP(B11,'1. 자산평가'!$C:$O,8,FALSE)</f>
        <v>3</v>
      </c>
      <c r="E11" s="16">
        <f>VLOOKUP(B11,'1. 자산평가'!$C:$O,9,FALSE)</f>
        <v>3</v>
      </c>
      <c r="F11" s="16">
        <f>VLOOKUP(B11,'1. 자산평가'!$C:$O,10,FALSE)</f>
        <v>3</v>
      </c>
      <c r="G11" s="59">
        <f t="shared" si="3"/>
        <v>9</v>
      </c>
      <c r="H11" s="59" t="str">
        <f t="shared" si="4"/>
        <v>A</v>
      </c>
      <c r="I11" s="56">
        <f t="shared" si="5"/>
        <v>3</v>
      </c>
      <c r="J11" s="52" t="s">
        <v>1331</v>
      </c>
      <c r="K11" s="58">
        <f t="shared" si="10"/>
        <v>1</v>
      </c>
      <c r="L11" s="58" t="str">
        <f t="shared" si="6"/>
        <v>U-7</v>
      </c>
      <c r="M11" s="58" t="s">
        <v>1091</v>
      </c>
      <c r="N11" s="58">
        <f t="shared" si="11"/>
        <v>7</v>
      </c>
      <c r="O11" s="47" t="str">
        <f>VLOOKUP(L11,'3. 취약성평가'!$C:$F,2,FALSE)</f>
        <v>패스워드 최소 길이 설정</v>
      </c>
      <c r="P11" s="50" t="str">
        <f>VLOOKUP(L11,'3. 취약성평가'!$C:$F,3,FALSE)</f>
        <v>중</v>
      </c>
      <c r="Q11" s="33">
        <f t="shared" si="7"/>
        <v>2</v>
      </c>
      <c r="R11" s="34" t="str">
        <f>VLOOKUP(L11,'3. 취약성평가'!$C$5:$I$77,5,FALSE)</f>
        <v>TC6-03</v>
      </c>
      <c r="S11" s="34" t="str">
        <f>VLOOKUP(L11,'3. 취약성평가'!$C$5:$I$77,6,FALSE)</f>
        <v>패스워드 Cracking</v>
      </c>
      <c r="T11" s="34">
        <f>VLOOKUP(L11,'3. 취약성평가'!$C$5:$I$77,7,FALSE)</f>
        <v>2</v>
      </c>
      <c r="U11" s="49">
        <f>VLOOKUP(L11,'3. 취약성평가'!$C$5:$I$77,7,FALSE)</f>
        <v>2</v>
      </c>
      <c r="V11" s="56" t="e">
        <f>VLOOKUP(B11,'#1.Linux'!$C:$BZ,A11+1,FALSE)</f>
        <v>#N/A</v>
      </c>
      <c r="W11" s="56" t="e">
        <f t="shared" si="8"/>
        <v>#N/A</v>
      </c>
      <c r="X11" s="51" t="e">
        <f t="shared" si="9"/>
        <v>#N/A</v>
      </c>
    </row>
    <row r="12" spans="1:29" ht="9.9" customHeight="1">
      <c r="A12" s="45">
        <f>VLOOKUP(L12,'3. 취약성평가'!$C$5:$J$77,8,FALSE)</f>
        <v>8</v>
      </c>
      <c r="B12" s="45" t="str">
        <f t="shared" si="2"/>
        <v>SVR-U취약-01</v>
      </c>
      <c r="C12" s="16" t="str">
        <f>VLOOKUP(B12,'1. 자산평가'!$C:$O,2,FALSE)</f>
        <v>Web Server</v>
      </c>
      <c r="D12" s="16">
        <f>VLOOKUP(B12,'1. 자산평가'!$C:$O,8,FALSE)</f>
        <v>3</v>
      </c>
      <c r="E12" s="16">
        <f>VLOOKUP(B12,'1. 자산평가'!$C:$O,9,FALSE)</f>
        <v>3</v>
      </c>
      <c r="F12" s="16">
        <f>VLOOKUP(B12,'1. 자산평가'!$C:$O,10,FALSE)</f>
        <v>3</v>
      </c>
      <c r="G12" s="59">
        <f t="shared" si="3"/>
        <v>9</v>
      </c>
      <c r="H12" s="59" t="str">
        <f t="shared" si="4"/>
        <v>A</v>
      </c>
      <c r="I12" s="56">
        <f t="shared" si="5"/>
        <v>3</v>
      </c>
      <c r="J12" s="52" t="s">
        <v>1331</v>
      </c>
      <c r="K12" s="58">
        <f t="shared" si="10"/>
        <v>1</v>
      </c>
      <c r="L12" s="58" t="str">
        <f t="shared" si="6"/>
        <v>U-8</v>
      </c>
      <c r="M12" s="58" t="s">
        <v>1091</v>
      </c>
      <c r="N12" s="58">
        <f t="shared" si="11"/>
        <v>8</v>
      </c>
      <c r="O12" s="47" t="str">
        <f>VLOOKUP(L12,'3. 취약성평가'!$C:$F,2,FALSE)</f>
        <v>패스워드 최대 사용기간 설정</v>
      </c>
      <c r="P12" s="50" t="str">
        <f>VLOOKUP(L12,'3. 취약성평가'!$C:$F,3,FALSE)</f>
        <v>중</v>
      </c>
      <c r="Q12" s="33">
        <f t="shared" si="7"/>
        <v>2</v>
      </c>
      <c r="R12" s="34" t="str">
        <f>VLOOKUP(L12,'3. 취약성평가'!$C$5:$I$77,5,FALSE)</f>
        <v>TC6-03</v>
      </c>
      <c r="S12" s="34" t="str">
        <f>VLOOKUP(L12,'3. 취약성평가'!$C$5:$I$77,6,FALSE)</f>
        <v>패스워드 Cracking</v>
      </c>
      <c r="T12" s="34">
        <f>VLOOKUP(L12,'3. 취약성평가'!$C$5:$I$77,7,FALSE)</f>
        <v>2</v>
      </c>
      <c r="U12" s="49">
        <f>VLOOKUP(L12,'3. 취약성평가'!$C$5:$I$77,7,FALSE)</f>
        <v>2</v>
      </c>
      <c r="V12" s="56" t="e">
        <f>VLOOKUP(B12,'#1.Linux'!$C:$BZ,A12+1,FALSE)</f>
        <v>#N/A</v>
      </c>
      <c r="W12" s="56" t="e">
        <f t="shared" si="8"/>
        <v>#N/A</v>
      </c>
      <c r="X12" s="51" t="e">
        <f t="shared" si="9"/>
        <v>#N/A</v>
      </c>
    </row>
    <row r="13" spans="1:29" ht="9.9" customHeight="1">
      <c r="A13" s="45">
        <f>VLOOKUP(L13,'3. 취약성평가'!$C$5:$J$77,8,FALSE)</f>
        <v>9</v>
      </c>
      <c r="B13" s="45" t="str">
        <f t="shared" si="2"/>
        <v>SVR-U취약-01</v>
      </c>
      <c r="C13" s="16" t="str">
        <f>VLOOKUP(B13,'1. 자산평가'!$C:$O,2,FALSE)</f>
        <v>Web Server</v>
      </c>
      <c r="D13" s="16">
        <f>VLOOKUP(B13,'1. 자산평가'!$C:$O,8,FALSE)</f>
        <v>3</v>
      </c>
      <c r="E13" s="16">
        <f>VLOOKUP(B13,'1. 자산평가'!$C:$O,9,FALSE)</f>
        <v>3</v>
      </c>
      <c r="F13" s="16">
        <f>VLOOKUP(B13,'1. 자산평가'!$C:$O,10,FALSE)</f>
        <v>3</v>
      </c>
      <c r="G13" s="59">
        <f t="shared" si="3"/>
        <v>9</v>
      </c>
      <c r="H13" s="59" t="str">
        <f t="shared" si="4"/>
        <v>A</v>
      </c>
      <c r="I13" s="56">
        <f t="shared" si="5"/>
        <v>3</v>
      </c>
      <c r="J13" s="52" t="s">
        <v>1331</v>
      </c>
      <c r="K13" s="58">
        <f t="shared" si="10"/>
        <v>1</v>
      </c>
      <c r="L13" s="58" t="str">
        <f t="shared" si="6"/>
        <v>U-9</v>
      </c>
      <c r="M13" s="58" t="s">
        <v>1091</v>
      </c>
      <c r="N13" s="58">
        <f t="shared" si="11"/>
        <v>9</v>
      </c>
      <c r="O13" s="47" t="str">
        <f>VLOOKUP(L13,'3. 취약성평가'!$C:$F,2,FALSE)</f>
        <v>패스워드 최소 사용기간 설정</v>
      </c>
      <c r="P13" s="50" t="str">
        <f>VLOOKUP(L13,'3. 취약성평가'!$C:$F,3,FALSE)</f>
        <v>중</v>
      </c>
      <c r="Q13" s="48">
        <f t="shared" si="7"/>
        <v>2</v>
      </c>
      <c r="R13" s="34" t="str">
        <f>VLOOKUP(L13,'3. 취약성평가'!$C$5:$I$77,5,FALSE)</f>
        <v>TC6-03</v>
      </c>
      <c r="S13" s="34" t="str">
        <f>VLOOKUP(L13,'3. 취약성평가'!$C$5:$I$77,6,FALSE)</f>
        <v>패스워드 Cracking</v>
      </c>
      <c r="T13" s="34">
        <f>VLOOKUP(L13,'3. 취약성평가'!$C$5:$I$77,7,FALSE)</f>
        <v>2</v>
      </c>
      <c r="U13" s="49">
        <f>VLOOKUP(L13,'3. 취약성평가'!$C$5:$I$77,7,FALSE)</f>
        <v>2</v>
      </c>
      <c r="V13" s="56" t="e">
        <f>VLOOKUP(B13,'#1.Linux'!$C:$BZ,A13+1,FALSE)</f>
        <v>#N/A</v>
      </c>
      <c r="W13" s="56" t="e">
        <f t="shared" si="8"/>
        <v>#N/A</v>
      </c>
      <c r="X13" s="51" t="e">
        <f t="shared" si="9"/>
        <v>#N/A</v>
      </c>
    </row>
    <row r="14" spans="1:29" ht="9.9" customHeight="1">
      <c r="A14" s="45">
        <f>VLOOKUP(L14,'3. 취약성평가'!$C$5:$J$77,8,FALSE)</f>
        <v>10</v>
      </c>
      <c r="B14" s="45" t="str">
        <f t="shared" si="2"/>
        <v>SVR-U취약-01</v>
      </c>
      <c r="C14" s="16" t="str">
        <f>VLOOKUP(B14,'1. 자산평가'!$C:$O,2,FALSE)</f>
        <v>Web Server</v>
      </c>
      <c r="D14" s="16">
        <f>VLOOKUP(B14,'1. 자산평가'!$C:$O,8,FALSE)</f>
        <v>3</v>
      </c>
      <c r="E14" s="16">
        <f>VLOOKUP(B14,'1. 자산평가'!$C:$O,9,FALSE)</f>
        <v>3</v>
      </c>
      <c r="F14" s="16">
        <f>VLOOKUP(B14,'1. 자산평가'!$C:$O,10,FALSE)</f>
        <v>3</v>
      </c>
      <c r="G14" s="59">
        <f t="shared" si="3"/>
        <v>9</v>
      </c>
      <c r="H14" s="59" t="str">
        <f t="shared" si="4"/>
        <v>A</v>
      </c>
      <c r="I14" s="56">
        <f t="shared" si="5"/>
        <v>3</v>
      </c>
      <c r="J14" s="52" t="s">
        <v>1331</v>
      </c>
      <c r="K14" s="58">
        <f t="shared" si="10"/>
        <v>1</v>
      </c>
      <c r="L14" s="58" t="str">
        <f t="shared" si="6"/>
        <v>U-10</v>
      </c>
      <c r="M14" s="58" t="s">
        <v>1091</v>
      </c>
      <c r="N14" s="58">
        <f t="shared" si="11"/>
        <v>10</v>
      </c>
      <c r="O14" s="47" t="str">
        <f>VLOOKUP(L14,'3. 취약성평가'!$C:$F,2,FALSE)</f>
        <v>불필요한 계정 제거</v>
      </c>
      <c r="P14" s="50" t="str">
        <f>VLOOKUP(L14,'3. 취약성평가'!$C:$F,3,FALSE)</f>
        <v>하</v>
      </c>
      <c r="Q14" s="33">
        <f t="shared" si="7"/>
        <v>1</v>
      </c>
      <c r="R14" s="34" t="str">
        <f>VLOOKUP(L14,'3. 취약성평가'!$C$5:$I$77,5,FALSE)</f>
        <v>TC6-09</v>
      </c>
      <c r="S14" s="34" t="str">
        <f>VLOOKUP(L14,'3. 취약성평가'!$C$5:$I$77,6,FALSE)</f>
        <v>비인가된 시스템 및 네트워크 접근</v>
      </c>
      <c r="T14" s="34">
        <f>VLOOKUP(L14,'3. 취약성평가'!$C$5:$I$77,7,FALSE)</f>
        <v>2</v>
      </c>
      <c r="U14" s="49">
        <f>VLOOKUP(L14,'3. 취약성평가'!$C$5:$I$77,7,FALSE)</f>
        <v>2</v>
      </c>
      <c r="V14" s="56" t="e">
        <f>VLOOKUP(B14,'#1.Linux'!$C:$BZ,A14+1,FALSE)</f>
        <v>#N/A</v>
      </c>
      <c r="W14" s="56" t="e">
        <f t="shared" si="8"/>
        <v>#N/A</v>
      </c>
      <c r="X14" s="51" t="e">
        <f t="shared" si="9"/>
        <v>#N/A</v>
      </c>
    </row>
    <row r="15" spans="1:29" ht="9.9" customHeight="1">
      <c r="A15" s="45">
        <f>VLOOKUP(L15,'3. 취약성평가'!$C$5:$J$77,8,FALSE)</f>
        <v>11</v>
      </c>
      <c r="B15" s="45" t="str">
        <f t="shared" si="2"/>
        <v>SVR-U취약-01</v>
      </c>
      <c r="C15" s="16" t="str">
        <f>VLOOKUP(B15,'1. 자산평가'!$C:$O,2,FALSE)</f>
        <v>Web Server</v>
      </c>
      <c r="D15" s="16">
        <f>VLOOKUP(B15,'1. 자산평가'!$C:$O,8,FALSE)</f>
        <v>3</v>
      </c>
      <c r="E15" s="16">
        <f>VLOOKUP(B15,'1. 자산평가'!$C:$O,9,FALSE)</f>
        <v>3</v>
      </c>
      <c r="F15" s="16">
        <f>VLOOKUP(B15,'1. 자산평가'!$C:$O,10,FALSE)</f>
        <v>3</v>
      </c>
      <c r="G15" s="59">
        <f t="shared" si="3"/>
        <v>9</v>
      </c>
      <c r="H15" s="59" t="str">
        <f t="shared" si="4"/>
        <v>A</v>
      </c>
      <c r="I15" s="56">
        <f t="shared" si="5"/>
        <v>3</v>
      </c>
      <c r="J15" s="52" t="s">
        <v>1331</v>
      </c>
      <c r="K15" s="58">
        <f t="shared" si="10"/>
        <v>1</v>
      </c>
      <c r="L15" s="58" t="str">
        <f t="shared" si="6"/>
        <v>U-11</v>
      </c>
      <c r="M15" s="58" t="s">
        <v>1091</v>
      </c>
      <c r="N15" s="58">
        <f t="shared" si="11"/>
        <v>11</v>
      </c>
      <c r="O15" s="47" t="str">
        <f>VLOOKUP(L15,'3. 취약성평가'!$C:$F,2,FALSE)</f>
        <v>관리자 그룹에 최소한의 계정 포함</v>
      </c>
      <c r="P15" s="50" t="str">
        <f>VLOOKUP(L15,'3. 취약성평가'!$C:$F,3,FALSE)</f>
        <v>하</v>
      </c>
      <c r="Q15" s="33">
        <f t="shared" si="7"/>
        <v>1</v>
      </c>
      <c r="R15" s="34" t="str">
        <f>VLOOKUP(L15,'3. 취약성평가'!$C$5:$I$77,5,FALSE)</f>
        <v>TC6-09</v>
      </c>
      <c r="S15" s="34" t="str">
        <f>VLOOKUP(L15,'3. 취약성평가'!$C$5:$I$77,6,FALSE)</f>
        <v>비인가된 시스템 및 네트워크 접근</v>
      </c>
      <c r="T15" s="34">
        <f>VLOOKUP(L15,'3. 취약성평가'!$C$5:$I$77,7,FALSE)</f>
        <v>2</v>
      </c>
      <c r="U15" s="49">
        <f>VLOOKUP(L15,'3. 취약성평가'!$C$5:$I$77,7,FALSE)</f>
        <v>2</v>
      </c>
      <c r="V15" s="56" t="e">
        <f>VLOOKUP(B15,'#1.Linux'!$C:$BZ,A15+1,FALSE)</f>
        <v>#N/A</v>
      </c>
      <c r="W15" s="56" t="e">
        <f t="shared" si="8"/>
        <v>#N/A</v>
      </c>
      <c r="X15" s="51" t="e">
        <f t="shared" si="9"/>
        <v>#N/A</v>
      </c>
    </row>
    <row r="16" spans="1:29" ht="9.9" customHeight="1">
      <c r="A16" s="45">
        <f>VLOOKUP(L16,'3. 취약성평가'!$C$5:$J$77,8,FALSE)</f>
        <v>12</v>
      </c>
      <c r="B16" s="45" t="str">
        <f t="shared" si="2"/>
        <v>SVR-U취약-01</v>
      </c>
      <c r="C16" s="16" t="str">
        <f>VLOOKUP(B16,'1. 자산평가'!$C:$O,2,FALSE)</f>
        <v>Web Server</v>
      </c>
      <c r="D16" s="16">
        <f>VLOOKUP(B16,'1. 자산평가'!$C:$O,8,FALSE)</f>
        <v>3</v>
      </c>
      <c r="E16" s="16">
        <f>VLOOKUP(B16,'1. 자산평가'!$C:$O,9,FALSE)</f>
        <v>3</v>
      </c>
      <c r="F16" s="16">
        <f>VLOOKUP(B16,'1. 자산평가'!$C:$O,10,FALSE)</f>
        <v>3</v>
      </c>
      <c r="G16" s="59">
        <f t="shared" si="3"/>
        <v>9</v>
      </c>
      <c r="H16" s="59" t="str">
        <f t="shared" si="4"/>
        <v>A</v>
      </c>
      <c r="I16" s="56">
        <f t="shared" si="5"/>
        <v>3</v>
      </c>
      <c r="J16" s="52" t="s">
        <v>1331</v>
      </c>
      <c r="K16" s="58">
        <f t="shared" si="10"/>
        <v>1</v>
      </c>
      <c r="L16" s="58" t="str">
        <f t="shared" si="6"/>
        <v>U-12</v>
      </c>
      <c r="M16" s="58" t="s">
        <v>1091</v>
      </c>
      <c r="N16" s="58">
        <f t="shared" si="11"/>
        <v>12</v>
      </c>
      <c r="O16" s="47" t="str">
        <f>VLOOKUP(L16,'3. 취약성평가'!$C:$F,2,FALSE)</f>
        <v>계정이 존재하지 않는 GID 금지</v>
      </c>
      <c r="P16" s="50" t="str">
        <f>VLOOKUP(L16,'3. 취약성평가'!$C:$F,3,FALSE)</f>
        <v>하</v>
      </c>
      <c r="Q16" s="33">
        <f t="shared" si="7"/>
        <v>1</v>
      </c>
      <c r="R16" s="34" t="str">
        <f>VLOOKUP(L16,'3. 취약성평가'!$C$5:$I$77,5,FALSE)</f>
        <v>TC6-05</v>
      </c>
      <c r="S16" s="34" t="str">
        <f>VLOOKUP(L16,'3. 취약성평가'!$C$5:$I$77,6,FALSE)</f>
        <v>취약한 권한접근</v>
      </c>
      <c r="T16" s="34">
        <f>VLOOKUP(L16,'3. 취약성평가'!$C$5:$I$77,7,FALSE)</f>
        <v>2</v>
      </c>
      <c r="U16" s="49">
        <f>VLOOKUP(L16,'3. 취약성평가'!$C$5:$I$77,7,FALSE)</f>
        <v>2</v>
      </c>
      <c r="V16" s="56" t="e">
        <f>VLOOKUP(B16,'#1.Linux'!$C:$BZ,A16+1,FALSE)</f>
        <v>#N/A</v>
      </c>
      <c r="W16" s="56" t="e">
        <f t="shared" si="8"/>
        <v>#N/A</v>
      </c>
      <c r="X16" s="51" t="e">
        <f t="shared" si="9"/>
        <v>#N/A</v>
      </c>
    </row>
    <row r="17" spans="1:24" ht="9.9" customHeight="1">
      <c r="A17" s="45">
        <f>VLOOKUP(L17,'3. 취약성평가'!$C$5:$J$77,8,FALSE)</f>
        <v>13</v>
      </c>
      <c r="B17" s="45" t="str">
        <f t="shared" si="2"/>
        <v>SVR-U취약-01</v>
      </c>
      <c r="C17" s="16" t="str">
        <f>VLOOKUP(B17,'1. 자산평가'!$C:$O,2,FALSE)</f>
        <v>Web Server</v>
      </c>
      <c r="D17" s="16">
        <f>VLOOKUP(B17,'1. 자산평가'!$C:$O,8,FALSE)</f>
        <v>3</v>
      </c>
      <c r="E17" s="16">
        <f>VLOOKUP(B17,'1. 자산평가'!$C:$O,9,FALSE)</f>
        <v>3</v>
      </c>
      <c r="F17" s="16">
        <f>VLOOKUP(B17,'1. 자산평가'!$C:$O,10,FALSE)</f>
        <v>3</v>
      </c>
      <c r="G17" s="59">
        <f t="shared" si="3"/>
        <v>9</v>
      </c>
      <c r="H17" s="59" t="str">
        <f t="shared" si="4"/>
        <v>A</v>
      </c>
      <c r="I17" s="56">
        <f t="shared" si="5"/>
        <v>3</v>
      </c>
      <c r="J17" s="52" t="s">
        <v>1331</v>
      </c>
      <c r="K17" s="58">
        <f t="shared" si="10"/>
        <v>1</v>
      </c>
      <c r="L17" s="58" t="str">
        <f t="shared" si="6"/>
        <v>U-13</v>
      </c>
      <c r="M17" s="58" t="s">
        <v>1091</v>
      </c>
      <c r="N17" s="58">
        <f t="shared" si="11"/>
        <v>13</v>
      </c>
      <c r="O17" s="47" t="str">
        <f>VLOOKUP(L17,'3. 취약성평가'!$C:$F,2,FALSE)</f>
        <v>동일한 UID 금지</v>
      </c>
      <c r="P17" s="50" t="str">
        <f>VLOOKUP(L17,'3. 취약성평가'!$C:$F,3,FALSE)</f>
        <v>중</v>
      </c>
      <c r="Q17" s="33">
        <f t="shared" si="7"/>
        <v>2</v>
      </c>
      <c r="R17" s="34" t="str">
        <f>VLOOKUP(L17,'3. 취약성평가'!$C$5:$I$77,5,FALSE)</f>
        <v>TC6-05</v>
      </c>
      <c r="S17" s="34" t="str">
        <f>VLOOKUP(L17,'3. 취약성평가'!$C$5:$I$77,6,FALSE)</f>
        <v>취약한 권한접근</v>
      </c>
      <c r="T17" s="34">
        <f>VLOOKUP(L17,'3. 취약성평가'!$C$5:$I$77,7,FALSE)</f>
        <v>2</v>
      </c>
      <c r="U17" s="49">
        <f>VLOOKUP(L17,'3. 취약성평가'!$C$5:$I$77,7,FALSE)</f>
        <v>2</v>
      </c>
      <c r="V17" s="56" t="e">
        <f>VLOOKUP(B17,'#1.Linux'!$C:$BZ,A17+1,FALSE)</f>
        <v>#N/A</v>
      </c>
      <c r="W17" s="56" t="e">
        <f t="shared" si="8"/>
        <v>#N/A</v>
      </c>
      <c r="X17" s="51" t="e">
        <f t="shared" si="9"/>
        <v>#N/A</v>
      </c>
    </row>
    <row r="18" spans="1:24" ht="9.9" customHeight="1">
      <c r="A18" s="45">
        <f>VLOOKUP(L18,'3. 취약성평가'!$C$5:$J$77,8,FALSE)</f>
        <v>14</v>
      </c>
      <c r="B18" s="45" t="str">
        <f t="shared" si="2"/>
        <v>SVR-U취약-01</v>
      </c>
      <c r="C18" s="16" t="str">
        <f>VLOOKUP(B18,'1. 자산평가'!$C:$O,2,FALSE)</f>
        <v>Web Server</v>
      </c>
      <c r="D18" s="16">
        <f>VLOOKUP(B18,'1. 자산평가'!$C:$O,8,FALSE)</f>
        <v>3</v>
      </c>
      <c r="E18" s="16">
        <f>VLOOKUP(B18,'1. 자산평가'!$C:$O,9,FALSE)</f>
        <v>3</v>
      </c>
      <c r="F18" s="16">
        <f>VLOOKUP(B18,'1. 자산평가'!$C:$O,10,FALSE)</f>
        <v>3</v>
      </c>
      <c r="G18" s="59">
        <f t="shared" si="3"/>
        <v>9</v>
      </c>
      <c r="H18" s="59" t="str">
        <f t="shared" si="4"/>
        <v>A</v>
      </c>
      <c r="I18" s="56">
        <f t="shared" si="5"/>
        <v>3</v>
      </c>
      <c r="J18" s="52" t="s">
        <v>1331</v>
      </c>
      <c r="K18" s="58">
        <f t="shared" si="10"/>
        <v>1</v>
      </c>
      <c r="L18" s="58" t="str">
        <f t="shared" si="6"/>
        <v>U-14</v>
      </c>
      <c r="M18" s="58" t="s">
        <v>1091</v>
      </c>
      <c r="N18" s="58">
        <f t="shared" si="11"/>
        <v>14</v>
      </c>
      <c r="O18" s="47" t="str">
        <f>VLOOKUP(L18,'3. 취약성평가'!$C:$F,2,FALSE)</f>
        <v>사용자 shell 점검</v>
      </c>
      <c r="P18" s="50" t="str">
        <f>VLOOKUP(L18,'3. 취약성평가'!$C:$F,3,FALSE)</f>
        <v>하</v>
      </c>
      <c r="Q18" s="33">
        <f t="shared" si="7"/>
        <v>1</v>
      </c>
      <c r="R18" s="34" t="str">
        <f>VLOOKUP(L18,'3. 취약성평가'!$C$5:$I$77,5,FALSE)</f>
        <v>TC6-06</v>
      </c>
      <c r="S18" s="34" t="str">
        <f>VLOOKUP(L18,'3. 취약성평가'!$C$5:$I$77,6,FALSE)</f>
        <v>취약한 권한접근</v>
      </c>
      <c r="T18" s="34">
        <f>VLOOKUP(L18,'3. 취약성평가'!$C$5:$I$77,7,FALSE)</f>
        <v>2</v>
      </c>
      <c r="U18" s="49">
        <f>VLOOKUP(L18,'3. 취약성평가'!$C$5:$I$77,7,FALSE)</f>
        <v>2</v>
      </c>
      <c r="V18" s="56" t="e">
        <f>VLOOKUP(B18,'#1.Linux'!$C:$BZ,A18+1,FALSE)</f>
        <v>#N/A</v>
      </c>
      <c r="W18" s="56" t="e">
        <f t="shared" si="8"/>
        <v>#N/A</v>
      </c>
      <c r="X18" s="51" t="e">
        <f t="shared" si="9"/>
        <v>#N/A</v>
      </c>
    </row>
    <row r="19" spans="1:24" ht="9.9" customHeight="1">
      <c r="A19" s="45">
        <f>VLOOKUP(L19,'3. 취약성평가'!$C$5:$J$77,8,FALSE)</f>
        <v>15</v>
      </c>
      <c r="B19" s="45" t="str">
        <f t="shared" si="2"/>
        <v>SVR-U취약-01</v>
      </c>
      <c r="C19" s="16" t="str">
        <f>VLOOKUP(B19,'1. 자산평가'!$C:$O,2,FALSE)</f>
        <v>Web Server</v>
      </c>
      <c r="D19" s="16">
        <f>VLOOKUP(B19,'1. 자산평가'!$C:$O,8,FALSE)</f>
        <v>3</v>
      </c>
      <c r="E19" s="16">
        <f>VLOOKUP(B19,'1. 자산평가'!$C:$O,9,FALSE)</f>
        <v>3</v>
      </c>
      <c r="F19" s="16">
        <f>VLOOKUP(B19,'1. 자산평가'!$C:$O,10,FALSE)</f>
        <v>3</v>
      </c>
      <c r="G19" s="59">
        <f t="shared" si="3"/>
        <v>9</v>
      </c>
      <c r="H19" s="59" t="str">
        <f t="shared" si="4"/>
        <v>A</v>
      </c>
      <c r="I19" s="56">
        <f t="shared" si="5"/>
        <v>3</v>
      </c>
      <c r="J19" s="52" t="s">
        <v>1331</v>
      </c>
      <c r="K19" s="58">
        <f t="shared" si="10"/>
        <v>1</v>
      </c>
      <c r="L19" s="58" t="str">
        <f t="shared" si="6"/>
        <v>U-15</v>
      </c>
      <c r="M19" s="58" t="s">
        <v>1091</v>
      </c>
      <c r="N19" s="58">
        <f t="shared" si="11"/>
        <v>15</v>
      </c>
      <c r="O19" s="47" t="str">
        <f>VLOOKUP(L19,'3. 취약성평가'!$C:$F,2,FALSE)</f>
        <v>Session Timeout 설정</v>
      </c>
      <c r="P19" s="50" t="str">
        <f>VLOOKUP(L19,'3. 취약성평가'!$C:$F,3,FALSE)</f>
        <v>하</v>
      </c>
      <c r="Q19" s="33">
        <f t="shared" si="7"/>
        <v>1</v>
      </c>
      <c r="R19" s="34" t="str">
        <f>VLOOKUP(L19,'3. 취약성평가'!$C$5:$I$77,5,FALSE)</f>
        <v>TC6-17</v>
      </c>
      <c r="S19" s="34" t="str">
        <f>VLOOKUP(L19,'3. 취약성평가'!$C$5:$I$77,6,FALSE)</f>
        <v>비인가된 물리적 접근</v>
      </c>
      <c r="T19" s="34">
        <f>VLOOKUP(L19,'3. 취약성평가'!$C$5:$I$77,7,FALSE)</f>
        <v>3</v>
      </c>
      <c r="U19" s="49">
        <f>VLOOKUP(L19,'3. 취약성평가'!$C$5:$I$77,7,FALSE)</f>
        <v>3</v>
      </c>
      <c r="V19" s="56" t="e">
        <f>VLOOKUP(B19,'#1.Linux'!$C:$BZ,A19+1,FALSE)</f>
        <v>#N/A</v>
      </c>
      <c r="W19" s="56" t="e">
        <f t="shared" si="8"/>
        <v>#N/A</v>
      </c>
      <c r="X19" s="51" t="e">
        <f t="shared" si="9"/>
        <v>#N/A</v>
      </c>
    </row>
    <row r="20" spans="1:24" ht="9.9" customHeight="1">
      <c r="A20" s="45">
        <f>VLOOKUP(L20,'3. 취약성평가'!$C$5:$J$77,8,FALSE)</f>
        <v>16</v>
      </c>
      <c r="B20" s="45" t="str">
        <f t="shared" si="2"/>
        <v>SVR-U취약-01</v>
      </c>
      <c r="C20" s="16" t="str">
        <f>VLOOKUP(B20,'1. 자산평가'!$C:$O,2,FALSE)</f>
        <v>Web Server</v>
      </c>
      <c r="D20" s="16">
        <f>VLOOKUP(B20,'1. 자산평가'!$C:$O,8,FALSE)</f>
        <v>3</v>
      </c>
      <c r="E20" s="16">
        <f>VLOOKUP(B20,'1. 자산평가'!$C:$O,9,FALSE)</f>
        <v>3</v>
      </c>
      <c r="F20" s="16">
        <f>VLOOKUP(B20,'1. 자산평가'!$C:$O,10,FALSE)</f>
        <v>3</v>
      </c>
      <c r="G20" s="59">
        <f t="shared" si="3"/>
        <v>9</v>
      </c>
      <c r="H20" s="59" t="str">
        <f t="shared" si="4"/>
        <v>A</v>
      </c>
      <c r="I20" s="56">
        <f t="shared" si="5"/>
        <v>3</v>
      </c>
      <c r="J20" s="52" t="s">
        <v>1331</v>
      </c>
      <c r="K20" s="58">
        <f t="shared" si="10"/>
        <v>1</v>
      </c>
      <c r="L20" s="58" t="str">
        <f t="shared" si="6"/>
        <v>U-16</v>
      </c>
      <c r="M20" s="58" t="s">
        <v>1091</v>
      </c>
      <c r="N20" s="58">
        <f t="shared" si="11"/>
        <v>16</v>
      </c>
      <c r="O20" s="47" t="str">
        <f>VLOOKUP(L20,'3. 취약성평가'!$C:$F,2,FALSE)</f>
        <v>root 홈, 패스 디렉토리 권한 및 패스 설정</v>
      </c>
      <c r="P20" s="50" t="str">
        <f>VLOOKUP(L20,'3. 취약성평가'!$C:$F,3,FALSE)</f>
        <v>상</v>
      </c>
      <c r="Q20" s="33">
        <f t="shared" si="7"/>
        <v>3</v>
      </c>
      <c r="R20" s="34" t="str">
        <f>VLOOKUP(L20,'3. 취약성평가'!$C$5:$I$77,5,FALSE)</f>
        <v>TC6-07</v>
      </c>
      <c r="S20" s="34" t="str">
        <f>VLOOKUP(L20,'3. 취약성평가'!$C$5:$I$77,6,FALSE)</f>
        <v>취약한 권한접근</v>
      </c>
      <c r="T20" s="34">
        <f>VLOOKUP(L20,'3. 취약성평가'!$C$5:$I$77,7,FALSE)</f>
        <v>2</v>
      </c>
      <c r="U20" s="49">
        <f>VLOOKUP(L20,'3. 취약성평가'!$C$5:$I$77,7,FALSE)</f>
        <v>2</v>
      </c>
      <c r="V20" s="56" t="e">
        <f>VLOOKUP(B20,'#1.Linux'!$C:$BZ,A20+1,FALSE)</f>
        <v>#N/A</v>
      </c>
      <c r="W20" s="56" t="e">
        <f t="shared" si="8"/>
        <v>#N/A</v>
      </c>
      <c r="X20" s="51" t="e">
        <f t="shared" si="9"/>
        <v>#N/A</v>
      </c>
    </row>
    <row r="21" spans="1:24" ht="9.9" customHeight="1">
      <c r="A21" s="45">
        <f>VLOOKUP(L21,'3. 취약성평가'!$C$5:$J$77,8,FALSE)</f>
        <v>17</v>
      </c>
      <c r="B21" s="45" t="str">
        <f t="shared" si="2"/>
        <v>SVR-U취약-01</v>
      </c>
      <c r="C21" s="16" t="str">
        <f>VLOOKUP(B21,'1. 자산평가'!$C:$O,2,FALSE)</f>
        <v>Web Server</v>
      </c>
      <c r="D21" s="16">
        <f>VLOOKUP(B21,'1. 자산평가'!$C:$O,8,FALSE)</f>
        <v>3</v>
      </c>
      <c r="E21" s="16">
        <f>VLOOKUP(B21,'1. 자산평가'!$C:$O,9,FALSE)</f>
        <v>3</v>
      </c>
      <c r="F21" s="16">
        <f>VLOOKUP(B21,'1. 자산평가'!$C:$O,10,FALSE)</f>
        <v>3</v>
      </c>
      <c r="G21" s="59">
        <f t="shared" si="3"/>
        <v>9</v>
      </c>
      <c r="H21" s="59" t="str">
        <f t="shared" si="4"/>
        <v>A</v>
      </c>
      <c r="I21" s="56">
        <f t="shared" si="5"/>
        <v>3</v>
      </c>
      <c r="J21" s="52" t="s">
        <v>1331</v>
      </c>
      <c r="K21" s="58">
        <f t="shared" si="10"/>
        <v>1</v>
      </c>
      <c r="L21" s="58" t="str">
        <f t="shared" si="6"/>
        <v>U-17</v>
      </c>
      <c r="M21" s="58" t="s">
        <v>1091</v>
      </c>
      <c r="N21" s="58">
        <f t="shared" si="11"/>
        <v>17</v>
      </c>
      <c r="O21" s="47" t="str">
        <f>VLOOKUP(L21,'3. 취약성평가'!$C:$F,2,FALSE)</f>
        <v>파일 및 디렉토리 소유자 설정</v>
      </c>
      <c r="P21" s="50" t="str">
        <f>VLOOKUP(L21,'3. 취약성평가'!$C:$F,3,FALSE)</f>
        <v>상</v>
      </c>
      <c r="Q21" s="48">
        <f t="shared" si="7"/>
        <v>3</v>
      </c>
      <c r="R21" s="34" t="str">
        <f>VLOOKUP(L21,'3. 취약성평가'!$C$5:$I$77,5,FALSE)</f>
        <v>TC6-07</v>
      </c>
      <c r="S21" s="34" t="str">
        <f>VLOOKUP(L21,'3. 취약성평가'!$C$5:$I$77,6,FALSE)</f>
        <v>취약한 권한접근</v>
      </c>
      <c r="T21" s="34">
        <f>VLOOKUP(L21,'3. 취약성평가'!$C$5:$I$77,7,FALSE)</f>
        <v>2</v>
      </c>
      <c r="U21" s="49">
        <f>VLOOKUP(L21,'3. 취약성평가'!$C$5:$I$77,7,FALSE)</f>
        <v>2</v>
      </c>
      <c r="V21" s="56" t="e">
        <f>VLOOKUP(B21,'#1.Linux'!$C:$BZ,A21+1,FALSE)</f>
        <v>#N/A</v>
      </c>
      <c r="W21" s="56" t="e">
        <f t="shared" si="8"/>
        <v>#N/A</v>
      </c>
      <c r="X21" s="51" t="e">
        <f t="shared" si="9"/>
        <v>#N/A</v>
      </c>
    </row>
    <row r="22" spans="1:24" ht="9.9" customHeight="1">
      <c r="A22" s="45">
        <f>VLOOKUP(L22,'3. 취약성평가'!$C$5:$J$77,8,FALSE)</f>
        <v>18</v>
      </c>
      <c r="B22" s="45" t="str">
        <f t="shared" si="2"/>
        <v>SVR-U취약-01</v>
      </c>
      <c r="C22" s="16" t="str">
        <f>VLOOKUP(B22,'1. 자산평가'!$C:$O,2,FALSE)</f>
        <v>Web Server</v>
      </c>
      <c r="D22" s="16">
        <f>VLOOKUP(B22,'1. 자산평가'!$C:$O,8,FALSE)</f>
        <v>3</v>
      </c>
      <c r="E22" s="16">
        <f>VLOOKUP(B22,'1. 자산평가'!$C:$O,9,FALSE)</f>
        <v>3</v>
      </c>
      <c r="F22" s="16">
        <f>VLOOKUP(B22,'1. 자산평가'!$C:$O,10,FALSE)</f>
        <v>3</v>
      </c>
      <c r="G22" s="59">
        <f t="shared" si="3"/>
        <v>9</v>
      </c>
      <c r="H22" s="59" t="str">
        <f t="shared" si="4"/>
        <v>A</v>
      </c>
      <c r="I22" s="56">
        <f t="shared" si="5"/>
        <v>3</v>
      </c>
      <c r="J22" s="52" t="s">
        <v>1331</v>
      </c>
      <c r="K22" s="58">
        <f t="shared" si="10"/>
        <v>1</v>
      </c>
      <c r="L22" s="58" t="str">
        <f t="shared" si="6"/>
        <v>U-18</v>
      </c>
      <c r="M22" s="58" t="s">
        <v>1091</v>
      </c>
      <c r="N22" s="58">
        <f t="shared" si="11"/>
        <v>18</v>
      </c>
      <c r="O22" s="47" t="str">
        <f>VLOOKUP(L22,'3. 취약성평가'!$C:$F,2,FALSE)</f>
        <v>/etc/passwd 파일 소유자 및 권한 설정</v>
      </c>
      <c r="P22" s="50" t="str">
        <f>VLOOKUP(L22,'3. 취약성평가'!$C:$F,3,FALSE)</f>
        <v>상</v>
      </c>
      <c r="Q22" s="33">
        <f t="shared" si="7"/>
        <v>3</v>
      </c>
      <c r="R22" s="34" t="str">
        <f>VLOOKUP(L22,'3. 취약성평가'!$C$5:$I$77,5,FALSE)</f>
        <v>TC6-07</v>
      </c>
      <c r="S22" s="34" t="str">
        <f>VLOOKUP(L22,'3. 취약성평가'!$C$5:$I$77,6,FALSE)</f>
        <v>취약한 권한접근</v>
      </c>
      <c r="T22" s="34">
        <f>VLOOKUP(L22,'3. 취약성평가'!$C$5:$I$77,7,FALSE)</f>
        <v>2</v>
      </c>
      <c r="U22" s="49">
        <f>VLOOKUP(L22,'3. 취약성평가'!$C$5:$I$77,7,FALSE)</f>
        <v>2</v>
      </c>
      <c r="V22" s="56" t="e">
        <f>VLOOKUP(B22,'#1.Linux'!$C:$BZ,A22+1,FALSE)</f>
        <v>#N/A</v>
      </c>
      <c r="W22" s="56" t="e">
        <f t="shared" si="8"/>
        <v>#N/A</v>
      </c>
      <c r="X22" s="51" t="e">
        <f t="shared" si="9"/>
        <v>#N/A</v>
      </c>
    </row>
    <row r="23" spans="1:24" ht="9.9" customHeight="1">
      <c r="A23" s="45">
        <f>VLOOKUP(L23,'3. 취약성평가'!$C$5:$J$77,8,FALSE)</f>
        <v>19</v>
      </c>
      <c r="B23" s="45" t="str">
        <f t="shared" si="2"/>
        <v>SVR-U취약-01</v>
      </c>
      <c r="C23" s="16" t="str">
        <f>VLOOKUP(B23,'1. 자산평가'!$C:$O,2,FALSE)</f>
        <v>Web Server</v>
      </c>
      <c r="D23" s="16">
        <f>VLOOKUP(B23,'1. 자산평가'!$C:$O,8,FALSE)</f>
        <v>3</v>
      </c>
      <c r="E23" s="16">
        <f>VLOOKUP(B23,'1. 자산평가'!$C:$O,9,FALSE)</f>
        <v>3</v>
      </c>
      <c r="F23" s="16">
        <f>VLOOKUP(B23,'1. 자산평가'!$C:$O,10,FALSE)</f>
        <v>3</v>
      </c>
      <c r="G23" s="59">
        <f t="shared" si="3"/>
        <v>9</v>
      </c>
      <c r="H23" s="59" t="str">
        <f t="shared" si="4"/>
        <v>A</v>
      </c>
      <c r="I23" s="56">
        <f t="shared" si="5"/>
        <v>3</v>
      </c>
      <c r="J23" s="52" t="s">
        <v>1331</v>
      </c>
      <c r="K23" s="58">
        <f t="shared" si="10"/>
        <v>1</v>
      </c>
      <c r="L23" s="58" t="str">
        <f t="shared" si="6"/>
        <v>U-19</v>
      </c>
      <c r="M23" s="58" t="s">
        <v>1091</v>
      </c>
      <c r="N23" s="58">
        <f t="shared" si="11"/>
        <v>19</v>
      </c>
      <c r="O23" s="47" t="str">
        <f>VLOOKUP(L23,'3. 취약성평가'!$C:$F,2,FALSE)</f>
        <v>/etc/shadow 파일 소유자 및 권한 설정</v>
      </c>
      <c r="P23" s="50" t="str">
        <f>VLOOKUP(L23,'3. 취약성평가'!$C:$F,3,FALSE)</f>
        <v>상</v>
      </c>
      <c r="Q23" s="48">
        <f t="shared" si="7"/>
        <v>3</v>
      </c>
      <c r="R23" s="34" t="str">
        <f>VLOOKUP(L23,'3. 취약성평가'!$C$5:$I$77,5,FALSE)</f>
        <v>TC6-07</v>
      </c>
      <c r="S23" s="34" t="str">
        <f>VLOOKUP(L23,'3. 취약성평가'!$C$5:$I$77,6,FALSE)</f>
        <v>취약한 권한접근</v>
      </c>
      <c r="T23" s="34">
        <f>VLOOKUP(L23,'3. 취약성평가'!$C$5:$I$77,7,FALSE)</f>
        <v>2</v>
      </c>
      <c r="U23" s="49">
        <f>VLOOKUP(L23,'3. 취약성평가'!$C$5:$I$77,7,FALSE)</f>
        <v>2</v>
      </c>
      <c r="V23" s="56" t="e">
        <f>VLOOKUP(B23,'#1.Linux'!$C:$BZ,A23+1,FALSE)</f>
        <v>#N/A</v>
      </c>
      <c r="W23" s="56" t="e">
        <f t="shared" si="8"/>
        <v>#N/A</v>
      </c>
      <c r="X23" s="51" t="e">
        <f t="shared" si="9"/>
        <v>#N/A</v>
      </c>
    </row>
    <row r="24" spans="1:24" ht="9.9" customHeight="1">
      <c r="A24" s="45">
        <f>VLOOKUP(L24,'3. 취약성평가'!$C$5:$J$77,8,FALSE)</f>
        <v>20</v>
      </c>
      <c r="B24" s="45" t="str">
        <f t="shared" si="2"/>
        <v>SVR-U취약-01</v>
      </c>
      <c r="C24" s="16" t="str">
        <f>VLOOKUP(B24,'1. 자산평가'!$C:$O,2,FALSE)</f>
        <v>Web Server</v>
      </c>
      <c r="D24" s="16">
        <f>VLOOKUP(B24,'1. 자산평가'!$C:$O,8,FALSE)</f>
        <v>3</v>
      </c>
      <c r="E24" s="16">
        <f>VLOOKUP(B24,'1. 자산평가'!$C:$O,9,FALSE)</f>
        <v>3</v>
      </c>
      <c r="F24" s="16">
        <f>VLOOKUP(B24,'1. 자산평가'!$C:$O,10,FALSE)</f>
        <v>3</v>
      </c>
      <c r="G24" s="59">
        <f t="shared" si="3"/>
        <v>9</v>
      </c>
      <c r="H24" s="59" t="str">
        <f t="shared" si="4"/>
        <v>A</v>
      </c>
      <c r="I24" s="56">
        <f t="shared" si="5"/>
        <v>3</v>
      </c>
      <c r="J24" s="52" t="s">
        <v>1331</v>
      </c>
      <c r="K24" s="58">
        <f t="shared" si="10"/>
        <v>1</v>
      </c>
      <c r="L24" s="58" t="str">
        <f t="shared" si="6"/>
        <v>U-20</v>
      </c>
      <c r="M24" s="58" t="s">
        <v>1091</v>
      </c>
      <c r="N24" s="58">
        <f t="shared" si="11"/>
        <v>20</v>
      </c>
      <c r="O24" s="47" t="str">
        <f>VLOOKUP(L24,'3. 취약성평가'!$C:$F,2,FALSE)</f>
        <v>/etc/hosts 파일 소유자 및 권한 설정</v>
      </c>
      <c r="P24" s="50" t="str">
        <f>VLOOKUP(L24,'3. 취약성평가'!$C:$F,3,FALSE)</f>
        <v>상</v>
      </c>
      <c r="Q24" s="48">
        <f t="shared" si="7"/>
        <v>3</v>
      </c>
      <c r="R24" s="34" t="str">
        <f>VLOOKUP(L24,'3. 취약성평가'!$C$5:$I$77,5,FALSE)</f>
        <v>TC6-07</v>
      </c>
      <c r="S24" s="34" t="str">
        <f>VLOOKUP(L24,'3. 취약성평가'!$C$5:$I$77,6,FALSE)</f>
        <v>취약한 권한접근</v>
      </c>
      <c r="T24" s="34">
        <f>VLOOKUP(L24,'3. 취약성평가'!$C$5:$I$77,7,FALSE)</f>
        <v>2</v>
      </c>
      <c r="U24" s="49">
        <f>VLOOKUP(L24,'3. 취약성평가'!$C$5:$I$77,7,FALSE)</f>
        <v>2</v>
      </c>
      <c r="V24" s="56" t="e">
        <f>VLOOKUP(B24,'#1.Linux'!$C:$BZ,A24+1,FALSE)</f>
        <v>#N/A</v>
      </c>
      <c r="W24" s="56" t="e">
        <f t="shared" si="8"/>
        <v>#N/A</v>
      </c>
      <c r="X24" s="51" t="e">
        <f t="shared" si="9"/>
        <v>#N/A</v>
      </c>
    </row>
    <row r="25" spans="1:24" ht="9.9" customHeight="1">
      <c r="A25" s="45">
        <f>VLOOKUP(L25,'3. 취약성평가'!$C$5:$J$77,8,FALSE)</f>
        <v>21</v>
      </c>
      <c r="B25" s="45" t="str">
        <f t="shared" si="2"/>
        <v>SVR-U취약-01</v>
      </c>
      <c r="C25" s="16" t="str">
        <f>VLOOKUP(B25,'1. 자산평가'!$C:$O,2,FALSE)</f>
        <v>Web Server</v>
      </c>
      <c r="D25" s="16">
        <f>VLOOKUP(B25,'1. 자산평가'!$C:$O,8,FALSE)</f>
        <v>3</v>
      </c>
      <c r="E25" s="16">
        <f>VLOOKUP(B25,'1. 자산평가'!$C:$O,9,FALSE)</f>
        <v>3</v>
      </c>
      <c r="F25" s="16">
        <f>VLOOKUP(B25,'1. 자산평가'!$C:$O,10,FALSE)</f>
        <v>3</v>
      </c>
      <c r="G25" s="59">
        <f t="shared" si="3"/>
        <v>9</v>
      </c>
      <c r="H25" s="59" t="str">
        <f t="shared" si="4"/>
        <v>A</v>
      </c>
      <c r="I25" s="56">
        <f t="shared" si="5"/>
        <v>3</v>
      </c>
      <c r="J25" s="52" t="s">
        <v>1331</v>
      </c>
      <c r="K25" s="58">
        <f t="shared" si="10"/>
        <v>1</v>
      </c>
      <c r="L25" s="58" t="str">
        <f t="shared" si="6"/>
        <v>U-21</v>
      </c>
      <c r="M25" s="58" t="s">
        <v>1091</v>
      </c>
      <c r="N25" s="58">
        <f t="shared" si="11"/>
        <v>21</v>
      </c>
      <c r="O25" s="47" t="str">
        <f>VLOOKUP(L25,'3. 취약성평가'!$C:$F,2,FALSE)</f>
        <v>/etc/(취약)inetd.conf 파일 소유자 및 권한 설정</v>
      </c>
      <c r="P25" s="50" t="str">
        <f>VLOOKUP(L25,'3. 취약성평가'!$C:$F,3,FALSE)</f>
        <v>상</v>
      </c>
      <c r="Q25" s="48">
        <f t="shared" si="7"/>
        <v>3</v>
      </c>
      <c r="R25" s="34" t="str">
        <f>VLOOKUP(L25,'3. 취약성평가'!$C$5:$I$77,5,FALSE)</f>
        <v>TC6-07</v>
      </c>
      <c r="S25" s="34" t="str">
        <f>VLOOKUP(L25,'3. 취약성평가'!$C$5:$I$77,6,FALSE)</f>
        <v>취약한 권한접근</v>
      </c>
      <c r="T25" s="34">
        <f>VLOOKUP(L25,'3. 취약성평가'!$C$5:$I$77,7,FALSE)</f>
        <v>2</v>
      </c>
      <c r="U25" s="49">
        <f>VLOOKUP(L25,'3. 취약성평가'!$C$5:$I$77,7,FALSE)</f>
        <v>2</v>
      </c>
      <c r="V25" s="56" t="e">
        <f>VLOOKUP(B25,'#1.Linux'!$C:$BZ,A25+1,FALSE)</f>
        <v>#N/A</v>
      </c>
      <c r="W25" s="56" t="e">
        <f t="shared" si="8"/>
        <v>#N/A</v>
      </c>
      <c r="X25" s="51" t="e">
        <f t="shared" si="9"/>
        <v>#N/A</v>
      </c>
    </row>
    <row r="26" spans="1:24" ht="9.9" customHeight="1">
      <c r="A26" s="45">
        <f>VLOOKUP(L26,'3. 취약성평가'!$C$5:$J$77,8,FALSE)</f>
        <v>22</v>
      </c>
      <c r="B26" s="45" t="str">
        <f t="shared" si="2"/>
        <v>SVR-U취약-01</v>
      </c>
      <c r="C26" s="16" t="str">
        <f>VLOOKUP(B26,'1. 자산평가'!$C:$O,2,FALSE)</f>
        <v>Web Server</v>
      </c>
      <c r="D26" s="16">
        <f>VLOOKUP(B26,'1. 자산평가'!$C:$O,8,FALSE)</f>
        <v>3</v>
      </c>
      <c r="E26" s="16">
        <f>VLOOKUP(B26,'1. 자산평가'!$C:$O,9,FALSE)</f>
        <v>3</v>
      </c>
      <c r="F26" s="16">
        <f>VLOOKUP(B26,'1. 자산평가'!$C:$O,10,FALSE)</f>
        <v>3</v>
      </c>
      <c r="G26" s="59">
        <f t="shared" si="3"/>
        <v>9</v>
      </c>
      <c r="H26" s="59" t="str">
        <f t="shared" si="4"/>
        <v>A</v>
      </c>
      <c r="I26" s="56">
        <f t="shared" si="5"/>
        <v>3</v>
      </c>
      <c r="J26" s="52" t="s">
        <v>1331</v>
      </c>
      <c r="K26" s="58">
        <f t="shared" si="10"/>
        <v>1</v>
      </c>
      <c r="L26" s="58" t="str">
        <f t="shared" si="6"/>
        <v>U-22</v>
      </c>
      <c r="M26" s="58" t="s">
        <v>1091</v>
      </c>
      <c r="N26" s="58">
        <f t="shared" si="11"/>
        <v>22</v>
      </c>
      <c r="O26" s="47" t="str">
        <f>VLOOKUP(L26,'3. 취약성평가'!$C:$F,2,FALSE)</f>
        <v>/etc/syslog.conf 파일 소유자 및 권한 설정</v>
      </c>
      <c r="P26" s="50" t="str">
        <f>VLOOKUP(L26,'3. 취약성평가'!$C:$F,3,FALSE)</f>
        <v>상</v>
      </c>
      <c r="Q26" s="33">
        <f t="shared" si="7"/>
        <v>3</v>
      </c>
      <c r="R26" s="34" t="str">
        <f>VLOOKUP(L26,'3. 취약성평가'!$C$5:$I$77,5,FALSE)</f>
        <v>TC6-07</v>
      </c>
      <c r="S26" s="34" t="str">
        <f>VLOOKUP(L26,'3. 취약성평가'!$C$5:$I$77,6,FALSE)</f>
        <v>취약한 권한접근</v>
      </c>
      <c r="T26" s="34">
        <f>VLOOKUP(L26,'3. 취약성평가'!$C$5:$I$77,7,FALSE)</f>
        <v>2</v>
      </c>
      <c r="U26" s="49">
        <f>VLOOKUP(L26,'3. 취약성평가'!$C$5:$I$77,7,FALSE)</f>
        <v>2</v>
      </c>
      <c r="V26" s="56" t="e">
        <f>VLOOKUP(B26,'#1.Linux'!$C:$BZ,A26+1,FALSE)</f>
        <v>#N/A</v>
      </c>
      <c r="W26" s="56" t="e">
        <f t="shared" si="8"/>
        <v>#N/A</v>
      </c>
      <c r="X26" s="51" t="e">
        <f t="shared" si="9"/>
        <v>#N/A</v>
      </c>
    </row>
    <row r="27" spans="1:24" ht="9.9" customHeight="1">
      <c r="A27" s="45">
        <f>VLOOKUP(L27,'3. 취약성평가'!$C$5:$J$77,8,FALSE)</f>
        <v>23</v>
      </c>
      <c r="B27" s="45" t="str">
        <f t="shared" si="2"/>
        <v>SVR-U취약-01</v>
      </c>
      <c r="C27" s="16" t="str">
        <f>VLOOKUP(B27,'1. 자산평가'!$C:$O,2,FALSE)</f>
        <v>Web Server</v>
      </c>
      <c r="D27" s="16">
        <f>VLOOKUP(B27,'1. 자산평가'!$C:$O,8,FALSE)</f>
        <v>3</v>
      </c>
      <c r="E27" s="16">
        <f>VLOOKUP(B27,'1. 자산평가'!$C:$O,9,FALSE)</f>
        <v>3</v>
      </c>
      <c r="F27" s="16">
        <f>VLOOKUP(B27,'1. 자산평가'!$C:$O,10,FALSE)</f>
        <v>3</v>
      </c>
      <c r="G27" s="59">
        <f t="shared" si="3"/>
        <v>9</v>
      </c>
      <c r="H27" s="59" t="str">
        <f t="shared" si="4"/>
        <v>A</v>
      </c>
      <c r="I27" s="56">
        <f t="shared" si="5"/>
        <v>3</v>
      </c>
      <c r="J27" s="52" t="s">
        <v>1331</v>
      </c>
      <c r="K27" s="58">
        <f t="shared" si="10"/>
        <v>1</v>
      </c>
      <c r="L27" s="58" t="str">
        <f t="shared" si="6"/>
        <v>U-23</v>
      </c>
      <c r="M27" s="58" t="s">
        <v>1091</v>
      </c>
      <c r="N27" s="58">
        <f t="shared" si="11"/>
        <v>23</v>
      </c>
      <c r="O27" s="47" t="str">
        <f>VLOOKUP(L27,'3. 취약성평가'!$C:$F,2,FALSE)</f>
        <v>/etc/services 파일 소유자 및 권한 설정</v>
      </c>
      <c r="P27" s="50" t="str">
        <f>VLOOKUP(L27,'3. 취약성평가'!$C:$F,3,FALSE)</f>
        <v>상</v>
      </c>
      <c r="Q27" s="33">
        <f t="shared" si="7"/>
        <v>3</v>
      </c>
      <c r="R27" s="34" t="str">
        <f>VLOOKUP(L27,'3. 취약성평가'!$C$5:$I$77,5,FALSE)</f>
        <v>TC6-07</v>
      </c>
      <c r="S27" s="34" t="str">
        <f>VLOOKUP(L27,'3. 취약성평가'!$C$5:$I$77,6,FALSE)</f>
        <v>취약한 권한접근</v>
      </c>
      <c r="T27" s="34">
        <f>VLOOKUP(L27,'3. 취약성평가'!$C$5:$I$77,7,FALSE)</f>
        <v>2</v>
      </c>
      <c r="U27" s="49">
        <f>VLOOKUP(L27,'3. 취약성평가'!$C$5:$I$77,7,FALSE)</f>
        <v>2</v>
      </c>
      <c r="V27" s="56" t="e">
        <f>VLOOKUP(B27,'#1.Linux'!$C:$BZ,A27+1,FALSE)</f>
        <v>#N/A</v>
      </c>
      <c r="W27" s="56" t="e">
        <f t="shared" si="8"/>
        <v>#N/A</v>
      </c>
      <c r="X27" s="51" t="e">
        <f t="shared" si="9"/>
        <v>#N/A</v>
      </c>
    </row>
    <row r="28" spans="1:24" ht="9.9" customHeight="1">
      <c r="A28" s="45">
        <f>VLOOKUP(L28,'3. 취약성평가'!$C$5:$J$77,8,FALSE)</f>
        <v>24</v>
      </c>
      <c r="B28" s="45" t="str">
        <f t="shared" si="2"/>
        <v>SVR-U취약-01</v>
      </c>
      <c r="C28" s="16" t="str">
        <f>VLOOKUP(B28,'1. 자산평가'!$C:$O,2,FALSE)</f>
        <v>Web Server</v>
      </c>
      <c r="D28" s="16">
        <f>VLOOKUP(B28,'1. 자산평가'!$C:$O,8,FALSE)</f>
        <v>3</v>
      </c>
      <c r="E28" s="16">
        <f>VLOOKUP(B28,'1. 자산평가'!$C:$O,9,FALSE)</f>
        <v>3</v>
      </c>
      <c r="F28" s="16">
        <f>VLOOKUP(B28,'1. 자산평가'!$C:$O,10,FALSE)</f>
        <v>3</v>
      </c>
      <c r="G28" s="59">
        <f t="shared" si="3"/>
        <v>9</v>
      </c>
      <c r="H28" s="59" t="str">
        <f t="shared" si="4"/>
        <v>A</v>
      </c>
      <c r="I28" s="56">
        <f t="shared" si="5"/>
        <v>3</v>
      </c>
      <c r="J28" s="52" t="s">
        <v>1331</v>
      </c>
      <c r="K28" s="58">
        <f t="shared" si="10"/>
        <v>1</v>
      </c>
      <c r="L28" s="58" t="str">
        <f t="shared" si="6"/>
        <v>U-24</v>
      </c>
      <c r="M28" s="58" t="s">
        <v>1091</v>
      </c>
      <c r="N28" s="58">
        <f t="shared" si="11"/>
        <v>24</v>
      </c>
      <c r="O28" s="47" t="str">
        <f>VLOOKUP(L28,'3. 취약성평가'!$C:$F,2,FALSE)</f>
        <v>SUID, SGID, Sticky bit 설정 파일 점검</v>
      </c>
      <c r="P28" s="50" t="str">
        <f>VLOOKUP(L28,'3. 취약성평가'!$C:$F,3,FALSE)</f>
        <v>상</v>
      </c>
      <c r="Q28" s="48">
        <f t="shared" si="7"/>
        <v>3</v>
      </c>
      <c r="R28" s="34" t="str">
        <f>VLOOKUP(L28,'3. 취약성평가'!$C$5:$I$77,5,FALSE)</f>
        <v>TC6-05</v>
      </c>
      <c r="S28" s="34" t="str">
        <f>VLOOKUP(L28,'3. 취약성평가'!$C$5:$I$77,6,FALSE)</f>
        <v>취약한 권한접근</v>
      </c>
      <c r="T28" s="34">
        <f>VLOOKUP(L28,'3. 취약성평가'!$C$5:$I$77,7,FALSE)</f>
        <v>2</v>
      </c>
      <c r="U28" s="49">
        <f>VLOOKUP(L28,'3. 취약성평가'!$C$5:$I$77,7,FALSE)</f>
        <v>2</v>
      </c>
      <c r="V28" s="56" t="e">
        <f>VLOOKUP(B28,'#1.Linux'!$C:$BZ,A28+1,FALSE)</f>
        <v>#N/A</v>
      </c>
      <c r="W28" s="56" t="e">
        <f t="shared" si="8"/>
        <v>#N/A</v>
      </c>
      <c r="X28" s="51" t="e">
        <f t="shared" si="9"/>
        <v>#N/A</v>
      </c>
    </row>
    <row r="29" spans="1:24" ht="9.9" customHeight="1">
      <c r="A29" s="45">
        <f>VLOOKUP(L29,'3. 취약성평가'!$C$5:$J$77,8,FALSE)</f>
        <v>25</v>
      </c>
      <c r="B29" s="45" t="str">
        <f t="shared" si="2"/>
        <v>SVR-U취약-01</v>
      </c>
      <c r="C29" s="16" t="str">
        <f>VLOOKUP(B29,'1. 자산평가'!$C:$O,2,FALSE)</f>
        <v>Web Server</v>
      </c>
      <c r="D29" s="16">
        <f>VLOOKUP(B29,'1. 자산평가'!$C:$O,8,FALSE)</f>
        <v>3</v>
      </c>
      <c r="E29" s="16">
        <f>VLOOKUP(B29,'1. 자산평가'!$C:$O,9,FALSE)</f>
        <v>3</v>
      </c>
      <c r="F29" s="16">
        <f>VLOOKUP(B29,'1. 자산평가'!$C:$O,10,FALSE)</f>
        <v>3</v>
      </c>
      <c r="G29" s="59">
        <f t="shared" si="3"/>
        <v>9</v>
      </c>
      <c r="H29" s="59" t="str">
        <f t="shared" si="4"/>
        <v>A</v>
      </c>
      <c r="I29" s="56">
        <f t="shared" si="5"/>
        <v>3</v>
      </c>
      <c r="J29" s="52" t="s">
        <v>1331</v>
      </c>
      <c r="K29" s="58">
        <f t="shared" si="10"/>
        <v>1</v>
      </c>
      <c r="L29" s="58" t="str">
        <f t="shared" si="6"/>
        <v>U-25</v>
      </c>
      <c r="M29" s="58" t="s">
        <v>1091</v>
      </c>
      <c r="N29" s="58">
        <f t="shared" si="11"/>
        <v>25</v>
      </c>
      <c r="O29" s="47" t="str">
        <f>VLOOKUP(L29,'3. 취약성평가'!$C:$F,2,FALSE)</f>
        <v>사용자, 시스템 시작파일 및 환경파일 소유자 및 권한 설정</v>
      </c>
      <c r="P29" s="50" t="str">
        <f>VLOOKUP(L29,'3. 취약성평가'!$C:$F,3,FALSE)</f>
        <v>상</v>
      </c>
      <c r="Q29" s="33">
        <f t="shared" si="7"/>
        <v>3</v>
      </c>
      <c r="R29" s="34" t="str">
        <f>VLOOKUP(L29,'3. 취약성평가'!$C$5:$I$77,5,FALSE)</f>
        <v>TC6-09</v>
      </c>
      <c r="S29" s="34" t="str">
        <f>VLOOKUP(L29,'3. 취약성평가'!$C$5:$I$77,6,FALSE)</f>
        <v>비인가된 시스템 및 네트워크 접근</v>
      </c>
      <c r="T29" s="34">
        <f>VLOOKUP(L29,'3. 취약성평가'!$C$5:$I$77,7,FALSE)</f>
        <v>2</v>
      </c>
      <c r="U29" s="49">
        <f>VLOOKUP(L29,'3. 취약성평가'!$C$5:$I$77,7,FALSE)</f>
        <v>2</v>
      </c>
      <c r="V29" s="56" t="e">
        <f>VLOOKUP(B29,'#1.Linux'!$C:$BZ,A29+1,FALSE)</f>
        <v>#N/A</v>
      </c>
      <c r="W29" s="56" t="e">
        <f t="shared" si="8"/>
        <v>#N/A</v>
      </c>
      <c r="X29" s="51" t="e">
        <f t="shared" si="9"/>
        <v>#N/A</v>
      </c>
    </row>
    <row r="30" spans="1:24" ht="9.9" customHeight="1">
      <c r="A30" s="45">
        <f>VLOOKUP(L30,'3. 취약성평가'!$C$5:$J$77,8,FALSE)</f>
        <v>26</v>
      </c>
      <c r="B30" s="45" t="str">
        <f t="shared" si="2"/>
        <v>SVR-U취약-01</v>
      </c>
      <c r="C30" s="16" t="str">
        <f>VLOOKUP(B30,'1. 자산평가'!$C:$O,2,FALSE)</f>
        <v>Web Server</v>
      </c>
      <c r="D30" s="16">
        <f>VLOOKUP(B30,'1. 자산평가'!$C:$O,8,FALSE)</f>
        <v>3</v>
      </c>
      <c r="E30" s="16">
        <f>VLOOKUP(B30,'1. 자산평가'!$C:$O,9,FALSE)</f>
        <v>3</v>
      </c>
      <c r="F30" s="16">
        <f>VLOOKUP(B30,'1. 자산평가'!$C:$O,10,FALSE)</f>
        <v>3</v>
      </c>
      <c r="G30" s="59">
        <f t="shared" si="3"/>
        <v>9</v>
      </c>
      <c r="H30" s="59" t="str">
        <f t="shared" si="4"/>
        <v>A</v>
      </c>
      <c r="I30" s="56">
        <f t="shared" si="5"/>
        <v>3</v>
      </c>
      <c r="J30" s="52" t="s">
        <v>1331</v>
      </c>
      <c r="K30" s="58">
        <f t="shared" si="10"/>
        <v>1</v>
      </c>
      <c r="L30" s="58" t="str">
        <f t="shared" si="6"/>
        <v>U-26</v>
      </c>
      <c r="M30" s="58" t="s">
        <v>1091</v>
      </c>
      <c r="N30" s="58">
        <f t="shared" si="11"/>
        <v>26</v>
      </c>
      <c r="O30" s="47" t="str">
        <f>VLOOKUP(L30,'3. 취약성평가'!$C:$F,2,FALSE)</f>
        <v>world writable 파일 점검</v>
      </c>
      <c r="P30" s="50" t="str">
        <f>VLOOKUP(L30,'3. 취약성평가'!$C:$F,3,FALSE)</f>
        <v>상</v>
      </c>
      <c r="Q30" s="48">
        <f t="shared" si="7"/>
        <v>3</v>
      </c>
      <c r="R30" s="34" t="str">
        <f>VLOOKUP(L30,'3. 취약성평가'!$C$5:$I$77,5,FALSE)</f>
        <v>TC6-06</v>
      </c>
      <c r="S30" s="34" t="str">
        <f>VLOOKUP(L30,'3. 취약성평가'!$C$5:$I$77,6,FALSE)</f>
        <v>취약한 권한접근</v>
      </c>
      <c r="T30" s="34">
        <f>VLOOKUP(L30,'3. 취약성평가'!$C$5:$I$77,7,FALSE)</f>
        <v>2</v>
      </c>
      <c r="U30" s="49">
        <f>VLOOKUP(L30,'3. 취약성평가'!$C$5:$I$77,7,FALSE)</f>
        <v>2</v>
      </c>
      <c r="V30" s="56" t="e">
        <f>VLOOKUP(B30,'#1.Linux'!$C:$BZ,A30+1,FALSE)</f>
        <v>#N/A</v>
      </c>
      <c r="W30" s="56" t="e">
        <f t="shared" si="8"/>
        <v>#N/A</v>
      </c>
      <c r="X30" s="51" t="e">
        <f t="shared" si="9"/>
        <v>#N/A</v>
      </c>
    </row>
    <row r="31" spans="1:24" ht="9.9" customHeight="1">
      <c r="A31" s="45">
        <f>VLOOKUP(L31,'3. 취약성평가'!$C$5:$J$77,8,FALSE)</f>
        <v>27</v>
      </c>
      <c r="B31" s="45" t="str">
        <f t="shared" si="2"/>
        <v>SVR-U취약-01</v>
      </c>
      <c r="C31" s="16" t="str">
        <f>VLOOKUP(B31,'1. 자산평가'!$C:$O,2,FALSE)</f>
        <v>Web Server</v>
      </c>
      <c r="D31" s="16">
        <f>VLOOKUP(B31,'1. 자산평가'!$C:$O,8,FALSE)</f>
        <v>3</v>
      </c>
      <c r="E31" s="16">
        <f>VLOOKUP(B31,'1. 자산평가'!$C:$O,9,FALSE)</f>
        <v>3</v>
      </c>
      <c r="F31" s="16">
        <f>VLOOKUP(B31,'1. 자산평가'!$C:$O,10,FALSE)</f>
        <v>3</v>
      </c>
      <c r="G31" s="59">
        <f t="shared" si="3"/>
        <v>9</v>
      </c>
      <c r="H31" s="59" t="str">
        <f t="shared" si="4"/>
        <v>A</v>
      </c>
      <c r="I31" s="56">
        <f t="shared" si="5"/>
        <v>3</v>
      </c>
      <c r="J31" s="52" t="s">
        <v>1331</v>
      </c>
      <c r="K31" s="58">
        <f t="shared" si="10"/>
        <v>1</v>
      </c>
      <c r="L31" s="58" t="str">
        <f t="shared" si="6"/>
        <v>U-27</v>
      </c>
      <c r="M31" s="58" t="s">
        <v>1091</v>
      </c>
      <c r="N31" s="58">
        <f t="shared" si="11"/>
        <v>27</v>
      </c>
      <c r="O31" s="47" t="str">
        <f>VLOOKUP(L31,'3. 취약성평가'!$C:$F,2,FALSE)</f>
        <v>/dev에 존재하지 않는 device 파일 점검</v>
      </c>
      <c r="P31" s="50" t="str">
        <f>VLOOKUP(L31,'3. 취약성평가'!$C:$F,3,FALSE)</f>
        <v>상</v>
      </c>
      <c r="Q31" s="33">
        <f t="shared" si="7"/>
        <v>3</v>
      </c>
      <c r="R31" s="34" t="str">
        <f>VLOOKUP(L31,'3. 취약성평가'!$C$5:$I$77,5,FALSE)</f>
        <v>TC4-07</v>
      </c>
      <c r="S31" s="34" t="str">
        <f>VLOOKUP(L31,'3. 취약성평가'!$C$5:$I$77,6,FALSE)</f>
        <v>취약한 시스템 설정 악용</v>
      </c>
      <c r="T31" s="34">
        <f>VLOOKUP(L31,'3. 취약성평가'!$C$5:$I$77,7,FALSE)</f>
        <v>2</v>
      </c>
      <c r="U31" s="49">
        <f>VLOOKUP(L31,'3. 취약성평가'!$C$5:$I$77,7,FALSE)</f>
        <v>2</v>
      </c>
      <c r="V31" s="56" t="e">
        <f>VLOOKUP(B31,'#1.Linux'!$C:$BZ,A31+1,FALSE)</f>
        <v>#N/A</v>
      </c>
      <c r="W31" s="56" t="e">
        <f t="shared" si="8"/>
        <v>#N/A</v>
      </c>
      <c r="X31" s="51" t="e">
        <f t="shared" si="9"/>
        <v>#N/A</v>
      </c>
    </row>
    <row r="32" spans="1:24" ht="9.9" customHeight="1">
      <c r="A32" s="45">
        <f>VLOOKUP(L32,'3. 취약성평가'!$C$5:$J$77,8,FALSE)</f>
        <v>28</v>
      </c>
      <c r="B32" s="45" t="str">
        <f t="shared" si="2"/>
        <v>SVR-U취약-01</v>
      </c>
      <c r="C32" s="16" t="str">
        <f>VLOOKUP(B32,'1. 자산평가'!$C:$O,2,FALSE)</f>
        <v>Web Server</v>
      </c>
      <c r="D32" s="16">
        <f>VLOOKUP(B32,'1. 자산평가'!$C:$O,8,FALSE)</f>
        <v>3</v>
      </c>
      <c r="E32" s="16">
        <f>VLOOKUP(B32,'1. 자산평가'!$C:$O,9,FALSE)</f>
        <v>3</v>
      </c>
      <c r="F32" s="16">
        <f>VLOOKUP(B32,'1. 자산평가'!$C:$O,10,FALSE)</f>
        <v>3</v>
      </c>
      <c r="G32" s="59">
        <f t="shared" si="3"/>
        <v>9</v>
      </c>
      <c r="H32" s="59" t="str">
        <f t="shared" si="4"/>
        <v>A</v>
      </c>
      <c r="I32" s="56">
        <f t="shared" si="5"/>
        <v>3</v>
      </c>
      <c r="J32" s="52" t="s">
        <v>1331</v>
      </c>
      <c r="K32" s="58">
        <f t="shared" si="10"/>
        <v>1</v>
      </c>
      <c r="L32" s="58" t="str">
        <f t="shared" si="6"/>
        <v>U-28</v>
      </c>
      <c r="M32" s="58" t="s">
        <v>1091</v>
      </c>
      <c r="N32" s="58">
        <f t="shared" si="11"/>
        <v>28</v>
      </c>
      <c r="O32" s="47" t="str">
        <f>VLOOKUP(L32,'3. 취약성평가'!$C:$F,2,FALSE)</f>
        <v>$HOME/.rhosts, hosts.equiv 사용 금지</v>
      </c>
      <c r="P32" s="50" t="str">
        <f>VLOOKUP(L32,'3. 취약성평가'!$C:$F,3,FALSE)</f>
        <v>상</v>
      </c>
      <c r="Q32" s="48">
        <f t="shared" si="7"/>
        <v>3</v>
      </c>
      <c r="R32" s="34" t="str">
        <f>VLOOKUP(L32,'3. 취약성평가'!$C$5:$I$77,5,FALSE)</f>
        <v>TC6-09</v>
      </c>
      <c r="S32" s="34" t="str">
        <f>VLOOKUP(L32,'3. 취약성평가'!$C$5:$I$77,6,FALSE)</f>
        <v>비인가된 시스템 및 네트워크 접근</v>
      </c>
      <c r="T32" s="34">
        <f>VLOOKUP(L32,'3. 취약성평가'!$C$5:$I$77,7,FALSE)</f>
        <v>2</v>
      </c>
      <c r="U32" s="49">
        <f>VLOOKUP(L32,'3. 취약성평가'!$C$5:$I$77,7,FALSE)</f>
        <v>2</v>
      </c>
      <c r="V32" s="56" t="e">
        <f>VLOOKUP(B32,'#1.Linux'!$C:$BZ,A32+1,FALSE)</f>
        <v>#N/A</v>
      </c>
      <c r="W32" s="56" t="e">
        <f t="shared" si="8"/>
        <v>#N/A</v>
      </c>
      <c r="X32" s="51" t="e">
        <f t="shared" si="9"/>
        <v>#N/A</v>
      </c>
    </row>
    <row r="33" spans="1:24" ht="9.9" customHeight="1">
      <c r="A33" s="45">
        <f>VLOOKUP(L33,'3. 취약성평가'!$C$5:$J$77,8,FALSE)</f>
        <v>29</v>
      </c>
      <c r="B33" s="45" t="str">
        <f t="shared" si="2"/>
        <v>SVR-U취약-01</v>
      </c>
      <c r="C33" s="16" t="str">
        <f>VLOOKUP(B33,'1. 자산평가'!$C:$O,2,FALSE)</f>
        <v>Web Server</v>
      </c>
      <c r="D33" s="16">
        <f>VLOOKUP(B33,'1. 자산평가'!$C:$O,8,FALSE)</f>
        <v>3</v>
      </c>
      <c r="E33" s="16">
        <f>VLOOKUP(B33,'1. 자산평가'!$C:$O,9,FALSE)</f>
        <v>3</v>
      </c>
      <c r="F33" s="16">
        <f>VLOOKUP(B33,'1. 자산평가'!$C:$O,10,FALSE)</f>
        <v>3</v>
      </c>
      <c r="G33" s="59">
        <f t="shared" si="3"/>
        <v>9</v>
      </c>
      <c r="H33" s="59" t="str">
        <f t="shared" si="4"/>
        <v>A</v>
      </c>
      <c r="I33" s="56">
        <f t="shared" si="5"/>
        <v>3</v>
      </c>
      <c r="J33" s="52" t="s">
        <v>1331</v>
      </c>
      <c r="K33" s="58">
        <f t="shared" si="10"/>
        <v>1</v>
      </c>
      <c r="L33" s="58" t="str">
        <f t="shared" si="6"/>
        <v>U-29</v>
      </c>
      <c r="M33" s="58" t="s">
        <v>1091</v>
      </c>
      <c r="N33" s="58">
        <f t="shared" si="11"/>
        <v>29</v>
      </c>
      <c r="O33" s="47" t="str">
        <f>VLOOKUP(L33,'3. 취약성평가'!$C:$F,2,FALSE)</f>
        <v>접속 IP 및 포트 제한</v>
      </c>
      <c r="P33" s="50" t="str">
        <f>VLOOKUP(L33,'3. 취약성평가'!$C:$F,3,FALSE)</f>
        <v>상</v>
      </c>
      <c r="Q33" s="48">
        <f t="shared" si="7"/>
        <v>3</v>
      </c>
      <c r="R33" s="34" t="str">
        <f>VLOOKUP(L33,'3. 취약성평가'!$C$5:$I$77,5,FALSE)</f>
        <v>TC6-11</v>
      </c>
      <c r="S33" s="34" t="str">
        <f>VLOOKUP(L33,'3. 취약성평가'!$C$5:$I$77,6,FALSE)</f>
        <v>비인가된 시스템 및 네트워크 접근</v>
      </c>
      <c r="T33" s="34">
        <f>VLOOKUP(L33,'3. 취약성평가'!$C$5:$I$77,7,FALSE)</f>
        <v>2</v>
      </c>
      <c r="U33" s="49">
        <f>VLOOKUP(L33,'3. 취약성평가'!$C$5:$I$77,7,FALSE)</f>
        <v>2</v>
      </c>
      <c r="V33" s="56" t="e">
        <f>VLOOKUP(B33,'#1.Linux'!$C:$BZ,A33+1,FALSE)</f>
        <v>#N/A</v>
      </c>
      <c r="W33" s="56" t="e">
        <f t="shared" si="8"/>
        <v>#N/A</v>
      </c>
      <c r="X33" s="51" t="e">
        <f t="shared" si="9"/>
        <v>#N/A</v>
      </c>
    </row>
    <row r="34" spans="1:24" ht="9.9" customHeight="1">
      <c r="A34" s="45">
        <f>VLOOKUP(L34,'3. 취약성평가'!$C$5:$J$77,8,FALSE)</f>
        <v>30</v>
      </c>
      <c r="B34" s="45" t="str">
        <f t="shared" si="2"/>
        <v>SVR-U취약-01</v>
      </c>
      <c r="C34" s="16" t="str">
        <f>VLOOKUP(B34,'1. 자산평가'!$C:$O,2,FALSE)</f>
        <v>Web Server</v>
      </c>
      <c r="D34" s="16">
        <f>VLOOKUP(B34,'1. 자산평가'!$C:$O,8,FALSE)</f>
        <v>3</v>
      </c>
      <c r="E34" s="16">
        <f>VLOOKUP(B34,'1. 자산평가'!$C:$O,9,FALSE)</f>
        <v>3</v>
      </c>
      <c r="F34" s="16">
        <f>VLOOKUP(B34,'1. 자산평가'!$C:$O,10,FALSE)</f>
        <v>3</v>
      </c>
      <c r="G34" s="59">
        <f t="shared" si="3"/>
        <v>9</v>
      </c>
      <c r="H34" s="59" t="str">
        <f t="shared" si="4"/>
        <v>A</v>
      </c>
      <c r="I34" s="56">
        <f t="shared" si="5"/>
        <v>3</v>
      </c>
      <c r="J34" s="52" t="s">
        <v>1331</v>
      </c>
      <c r="K34" s="58">
        <f t="shared" si="10"/>
        <v>1</v>
      </c>
      <c r="L34" s="58" t="str">
        <f t="shared" si="6"/>
        <v>U-30</v>
      </c>
      <c r="M34" s="58" t="s">
        <v>1091</v>
      </c>
      <c r="N34" s="58">
        <f t="shared" si="11"/>
        <v>30</v>
      </c>
      <c r="O34" s="47" t="str">
        <f>VLOOKUP(L34,'3. 취약성평가'!$C:$F,2,FALSE)</f>
        <v>hosts.lpd 파일 소유자 및 권한 설정</v>
      </c>
      <c r="P34" s="50" t="str">
        <f>VLOOKUP(L34,'3. 취약성평가'!$C:$F,3,FALSE)</f>
        <v>하</v>
      </c>
      <c r="Q34" s="33">
        <f t="shared" si="7"/>
        <v>1</v>
      </c>
      <c r="R34" s="34" t="str">
        <f>VLOOKUP(L34,'3. 취약성평가'!$C$5:$I$77,5,FALSE)</f>
        <v>TC6-09</v>
      </c>
      <c r="S34" s="34" t="str">
        <f>VLOOKUP(L34,'3. 취약성평가'!$C$5:$I$77,6,FALSE)</f>
        <v>비인가된 시스템 및 네트워크 접근</v>
      </c>
      <c r="T34" s="34">
        <f>VLOOKUP(L34,'3. 취약성평가'!$C$5:$I$77,7,FALSE)</f>
        <v>2</v>
      </c>
      <c r="U34" s="49">
        <f>VLOOKUP(L34,'3. 취약성평가'!$C$5:$I$77,7,FALSE)</f>
        <v>2</v>
      </c>
      <c r="V34" s="56" t="e">
        <f>VLOOKUP(B34,'#1.Linux'!$C:$BZ,A34+1,FALSE)</f>
        <v>#N/A</v>
      </c>
      <c r="W34" s="56" t="e">
        <f t="shared" si="8"/>
        <v>#N/A</v>
      </c>
      <c r="X34" s="51" t="e">
        <f t="shared" si="9"/>
        <v>#N/A</v>
      </c>
    </row>
    <row r="35" spans="1:24" ht="9.9" customHeight="1">
      <c r="A35" s="45">
        <f>VLOOKUP(L35,'3. 취약성평가'!$C$5:$J$77,8,FALSE)</f>
        <v>31</v>
      </c>
      <c r="B35" s="45" t="str">
        <f t="shared" si="2"/>
        <v>SVR-U취약-01</v>
      </c>
      <c r="C35" s="16" t="str">
        <f>VLOOKUP(B35,'1. 자산평가'!$C:$O,2,FALSE)</f>
        <v>Web Server</v>
      </c>
      <c r="D35" s="16">
        <f>VLOOKUP(B35,'1. 자산평가'!$C:$O,8,FALSE)</f>
        <v>3</v>
      </c>
      <c r="E35" s="16">
        <f>VLOOKUP(B35,'1. 자산평가'!$C:$O,9,FALSE)</f>
        <v>3</v>
      </c>
      <c r="F35" s="16">
        <f>VLOOKUP(B35,'1. 자산평가'!$C:$O,10,FALSE)</f>
        <v>3</v>
      </c>
      <c r="G35" s="59">
        <f t="shared" si="3"/>
        <v>9</v>
      </c>
      <c r="H35" s="59" t="str">
        <f t="shared" si="4"/>
        <v>A</v>
      </c>
      <c r="I35" s="56">
        <f t="shared" si="5"/>
        <v>3</v>
      </c>
      <c r="J35" s="52" t="s">
        <v>1331</v>
      </c>
      <c r="K35" s="58">
        <f t="shared" si="10"/>
        <v>1</v>
      </c>
      <c r="L35" s="58" t="str">
        <f t="shared" si="6"/>
        <v>U-31</v>
      </c>
      <c r="M35" s="58" t="s">
        <v>1091</v>
      </c>
      <c r="N35" s="58">
        <f t="shared" si="11"/>
        <v>31</v>
      </c>
      <c r="O35" s="47" t="str">
        <f>VLOOKUP(L35,'3. 취약성평가'!$C:$F,2,FALSE)</f>
        <v>NIS 서비스 비활성화</v>
      </c>
      <c r="P35" s="50" t="str">
        <f>VLOOKUP(L35,'3. 취약성평가'!$C:$F,3,FALSE)</f>
        <v>중</v>
      </c>
      <c r="Q35" s="33">
        <f t="shared" si="7"/>
        <v>2</v>
      </c>
      <c r="R35" s="34" t="str">
        <f>VLOOKUP(L35,'3. 취약성평가'!$C$5:$I$77,5,FALSE)</f>
        <v>TC6-09</v>
      </c>
      <c r="S35" s="34" t="str">
        <f>VLOOKUP(L35,'3. 취약성평가'!$C$5:$I$77,6,FALSE)</f>
        <v>비인가된 시스템 및 네트워크 접근</v>
      </c>
      <c r="T35" s="34">
        <f>VLOOKUP(L35,'3. 취약성평가'!$C$5:$I$77,7,FALSE)</f>
        <v>2</v>
      </c>
      <c r="U35" s="49">
        <f>VLOOKUP(L35,'3. 취약성평가'!$C$5:$I$77,7,FALSE)</f>
        <v>2</v>
      </c>
      <c r="V35" s="56" t="e">
        <f>VLOOKUP(B35,'#1.Linux'!$C:$BZ,A35+1,FALSE)</f>
        <v>#N/A</v>
      </c>
      <c r="W35" s="56" t="e">
        <f t="shared" si="8"/>
        <v>#N/A</v>
      </c>
      <c r="X35" s="51" t="e">
        <f t="shared" si="9"/>
        <v>#N/A</v>
      </c>
    </row>
    <row r="36" spans="1:24" ht="9.9" customHeight="1">
      <c r="A36" s="45">
        <f>VLOOKUP(L36,'3. 취약성평가'!$C$5:$J$77,8,FALSE)</f>
        <v>32</v>
      </c>
      <c r="B36" s="45" t="str">
        <f t="shared" si="2"/>
        <v>SVR-U취약-01</v>
      </c>
      <c r="C36" s="16" t="str">
        <f>VLOOKUP(B36,'1. 자산평가'!$C:$O,2,FALSE)</f>
        <v>Web Server</v>
      </c>
      <c r="D36" s="16">
        <f>VLOOKUP(B36,'1. 자산평가'!$C:$O,8,FALSE)</f>
        <v>3</v>
      </c>
      <c r="E36" s="16">
        <f>VLOOKUP(B36,'1. 자산평가'!$C:$O,9,FALSE)</f>
        <v>3</v>
      </c>
      <c r="F36" s="16">
        <f>VLOOKUP(B36,'1. 자산평가'!$C:$O,10,FALSE)</f>
        <v>3</v>
      </c>
      <c r="G36" s="59">
        <f t="shared" si="3"/>
        <v>9</v>
      </c>
      <c r="H36" s="59" t="str">
        <f t="shared" si="4"/>
        <v>A</v>
      </c>
      <c r="I36" s="56">
        <f t="shared" si="5"/>
        <v>3</v>
      </c>
      <c r="J36" s="52" t="s">
        <v>1331</v>
      </c>
      <c r="K36" s="58">
        <f t="shared" si="10"/>
        <v>1</v>
      </c>
      <c r="L36" s="58" t="str">
        <f t="shared" si="6"/>
        <v>U-32</v>
      </c>
      <c r="M36" s="58" t="s">
        <v>1091</v>
      </c>
      <c r="N36" s="58">
        <f t="shared" si="11"/>
        <v>32</v>
      </c>
      <c r="O36" s="47" t="str">
        <f>VLOOKUP(L36,'3. 취약성평가'!$C:$F,2,FALSE)</f>
        <v>UMASK 설정 관리</v>
      </c>
      <c r="P36" s="50" t="str">
        <f>VLOOKUP(L36,'3. 취약성평가'!$C:$F,3,FALSE)</f>
        <v>중</v>
      </c>
      <c r="Q36" s="33">
        <f t="shared" si="7"/>
        <v>2</v>
      </c>
      <c r="R36" s="34" t="str">
        <f>VLOOKUP(L36,'3. 취약성평가'!$C$5:$I$77,5,FALSE)</f>
        <v>TC6-07</v>
      </c>
      <c r="S36" s="34" t="str">
        <f>VLOOKUP(L36,'3. 취약성평가'!$C$5:$I$77,6,FALSE)</f>
        <v>취약한 권한접근</v>
      </c>
      <c r="T36" s="34">
        <f>VLOOKUP(L36,'3. 취약성평가'!$C$5:$I$77,7,FALSE)</f>
        <v>2</v>
      </c>
      <c r="U36" s="49">
        <f>VLOOKUP(L36,'3. 취약성평가'!$C$5:$I$77,7,FALSE)</f>
        <v>2</v>
      </c>
      <c r="V36" s="56" t="e">
        <f>VLOOKUP(B36,'#1.Linux'!$C:$BZ,A36+1,FALSE)</f>
        <v>#N/A</v>
      </c>
      <c r="W36" s="56" t="e">
        <f t="shared" si="8"/>
        <v>#N/A</v>
      </c>
      <c r="X36" s="51" t="e">
        <f t="shared" si="9"/>
        <v>#N/A</v>
      </c>
    </row>
    <row r="37" spans="1:24" ht="9.9" customHeight="1">
      <c r="A37" s="45">
        <f>VLOOKUP(L37,'3. 취약성평가'!$C$5:$J$77,8,FALSE)</f>
        <v>33</v>
      </c>
      <c r="B37" s="45" t="str">
        <f t="shared" si="2"/>
        <v>SVR-U취약-01</v>
      </c>
      <c r="C37" s="16" t="str">
        <f>VLOOKUP(B37,'1. 자산평가'!$C:$O,2,FALSE)</f>
        <v>Web Server</v>
      </c>
      <c r="D37" s="16">
        <f>VLOOKUP(B37,'1. 자산평가'!$C:$O,8,FALSE)</f>
        <v>3</v>
      </c>
      <c r="E37" s="16">
        <f>VLOOKUP(B37,'1. 자산평가'!$C:$O,9,FALSE)</f>
        <v>3</v>
      </c>
      <c r="F37" s="16">
        <f>VLOOKUP(B37,'1. 자산평가'!$C:$O,10,FALSE)</f>
        <v>3</v>
      </c>
      <c r="G37" s="59">
        <f t="shared" si="3"/>
        <v>9</v>
      </c>
      <c r="H37" s="59" t="str">
        <f t="shared" si="4"/>
        <v>A</v>
      </c>
      <c r="I37" s="56">
        <f t="shared" si="5"/>
        <v>3</v>
      </c>
      <c r="J37" s="52" t="s">
        <v>1331</v>
      </c>
      <c r="K37" s="58">
        <f t="shared" si="10"/>
        <v>1</v>
      </c>
      <c r="L37" s="58" t="str">
        <f t="shared" si="6"/>
        <v>U-33</v>
      </c>
      <c r="M37" s="58" t="s">
        <v>1091</v>
      </c>
      <c r="N37" s="58">
        <f t="shared" si="11"/>
        <v>33</v>
      </c>
      <c r="O37" s="47" t="str">
        <f>VLOOKUP(L37,'3. 취약성평가'!$C:$F,2,FALSE)</f>
        <v>홈 디렉토리 소유자 및 권한 설정</v>
      </c>
      <c r="P37" s="50" t="str">
        <f>VLOOKUP(L37,'3. 취약성평가'!$C:$F,3,FALSE)</f>
        <v>중</v>
      </c>
      <c r="Q37" s="33">
        <f t="shared" si="7"/>
        <v>2</v>
      </c>
      <c r="R37" s="34" t="str">
        <f>VLOOKUP(L37,'3. 취약성평가'!$C$5:$I$77,5,FALSE)</f>
        <v>TC6-07</v>
      </c>
      <c r="S37" s="34" t="str">
        <f>VLOOKUP(L37,'3. 취약성평가'!$C$5:$I$77,6,FALSE)</f>
        <v>취약한 권한접근</v>
      </c>
      <c r="T37" s="34">
        <f>VLOOKUP(L37,'3. 취약성평가'!$C$5:$I$77,7,FALSE)</f>
        <v>2</v>
      </c>
      <c r="U37" s="49">
        <f>VLOOKUP(L37,'3. 취약성평가'!$C$5:$I$77,7,FALSE)</f>
        <v>2</v>
      </c>
      <c r="V37" s="56" t="e">
        <f>VLOOKUP(B37,'#1.Linux'!$C:$BZ,A37+1,FALSE)</f>
        <v>#N/A</v>
      </c>
      <c r="W37" s="56" t="e">
        <f t="shared" si="8"/>
        <v>#N/A</v>
      </c>
      <c r="X37" s="51" t="e">
        <f t="shared" si="9"/>
        <v>#N/A</v>
      </c>
    </row>
    <row r="38" spans="1:24" ht="9.9" customHeight="1">
      <c r="A38" s="45">
        <f>VLOOKUP(L38,'3. 취약성평가'!$C$5:$J$77,8,FALSE)</f>
        <v>34</v>
      </c>
      <c r="B38" s="45" t="str">
        <f t="shared" si="2"/>
        <v>SVR-U취약-01</v>
      </c>
      <c r="C38" s="16" t="str">
        <f>VLOOKUP(B38,'1. 자산평가'!$C:$O,2,FALSE)</f>
        <v>Web Server</v>
      </c>
      <c r="D38" s="16">
        <f>VLOOKUP(B38,'1. 자산평가'!$C:$O,8,FALSE)</f>
        <v>3</v>
      </c>
      <c r="E38" s="16">
        <f>VLOOKUP(B38,'1. 자산평가'!$C:$O,9,FALSE)</f>
        <v>3</v>
      </c>
      <c r="F38" s="16">
        <f>VLOOKUP(B38,'1. 자산평가'!$C:$O,10,FALSE)</f>
        <v>3</v>
      </c>
      <c r="G38" s="59">
        <f t="shared" si="3"/>
        <v>9</v>
      </c>
      <c r="H38" s="59" t="str">
        <f t="shared" si="4"/>
        <v>A</v>
      </c>
      <c r="I38" s="56">
        <f t="shared" si="5"/>
        <v>3</v>
      </c>
      <c r="J38" s="52" t="s">
        <v>1331</v>
      </c>
      <c r="K38" s="58">
        <f t="shared" si="10"/>
        <v>1</v>
      </c>
      <c r="L38" s="58" t="str">
        <f t="shared" si="6"/>
        <v>U-34</v>
      </c>
      <c r="M38" s="58" t="s">
        <v>1091</v>
      </c>
      <c r="N38" s="58">
        <f t="shared" si="11"/>
        <v>34</v>
      </c>
      <c r="O38" s="47" t="str">
        <f>VLOOKUP(L38,'3. 취약성평가'!$C:$F,2,FALSE)</f>
        <v>홈 디렉토리로 지정한 디렉토리의 존재 및 관리</v>
      </c>
      <c r="P38" s="50" t="str">
        <f>VLOOKUP(L38,'3. 취약성평가'!$C:$F,3,FALSE)</f>
        <v>중</v>
      </c>
      <c r="Q38" s="33">
        <f t="shared" si="7"/>
        <v>2</v>
      </c>
      <c r="R38" s="34" t="str">
        <f>VLOOKUP(L38,'3. 취약성평가'!$C$5:$I$77,5,FALSE)</f>
        <v>TC5-02</v>
      </c>
      <c r="S38" s="34" t="str">
        <f>VLOOKUP(L38,'3. 취약성평가'!$C$5:$I$77,6,FALSE)</f>
        <v>정보 및 정보처리 프로세스의 변조</v>
      </c>
      <c r="T38" s="34">
        <f>VLOOKUP(L38,'3. 취약성평가'!$C$5:$I$77,7,FALSE)</f>
        <v>2</v>
      </c>
      <c r="U38" s="49">
        <f>VLOOKUP(L38,'3. 취약성평가'!$C$5:$I$77,7,FALSE)</f>
        <v>2</v>
      </c>
      <c r="V38" s="56" t="e">
        <f>VLOOKUP(B38,'#1.Linux'!$C:$BZ,A38+1,FALSE)</f>
        <v>#N/A</v>
      </c>
      <c r="W38" s="56" t="e">
        <f t="shared" si="8"/>
        <v>#N/A</v>
      </c>
      <c r="X38" s="51" t="e">
        <f t="shared" si="9"/>
        <v>#N/A</v>
      </c>
    </row>
    <row r="39" spans="1:24" ht="9.9" customHeight="1">
      <c r="A39" s="45">
        <f>VLOOKUP(L39,'3. 취약성평가'!$C$5:$J$77,8,FALSE)</f>
        <v>35</v>
      </c>
      <c r="B39" s="45" t="str">
        <f t="shared" si="2"/>
        <v>SVR-U취약-01</v>
      </c>
      <c r="C39" s="16" t="str">
        <f>VLOOKUP(B39,'1. 자산평가'!$C:$O,2,FALSE)</f>
        <v>Web Server</v>
      </c>
      <c r="D39" s="16">
        <f>VLOOKUP(B39,'1. 자산평가'!$C:$O,8,FALSE)</f>
        <v>3</v>
      </c>
      <c r="E39" s="16">
        <f>VLOOKUP(B39,'1. 자산평가'!$C:$O,9,FALSE)</f>
        <v>3</v>
      </c>
      <c r="F39" s="16">
        <f>VLOOKUP(B39,'1. 자산평가'!$C:$O,10,FALSE)</f>
        <v>3</v>
      </c>
      <c r="G39" s="59">
        <f t="shared" si="3"/>
        <v>9</v>
      </c>
      <c r="H39" s="59" t="str">
        <f t="shared" si="4"/>
        <v>A</v>
      </c>
      <c r="I39" s="56">
        <f t="shared" si="5"/>
        <v>3</v>
      </c>
      <c r="J39" s="52" t="s">
        <v>1331</v>
      </c>
      <c r="K39" s="58">
        <f t="shared" si="10"/>
        <v>1</v>
      </c>
      <c r="L39" s="58" t="str">
        <f t="shared" si="6"/>
        <v>U-35</v>
      </c>
      <c r="M39" s="58" t="s">
        <v>1091</v>
      </c>
      <c r="N39" s="58">
        <f t="shared" si="11"/>
        <v>35</v>
      </c>
      <c r="O39" s="47" t="str">
        <f>VLOOKUP(L39,'3. 취약성평가'!$C:$F,2,FALSE)</f>
        <v>숨겨진 파일 및 디렉토리 검색 및 제거(dot file)</v>
      </c>
      <c r="P39" s="50" t="str">
        <f>VLOOKUP(L39,'3. 취약성평가'!$C:$F,3,FALSE)</f>
        <v>하</v>
      </c>
      <c r="Q39" s="33">
        <f t="shared" si="7"/>
        <v>1</v>
      </c>
      <c r="R39" s="34" t="str">
        <f>VLOOKUP(L39,'3. 취약성평가'!$C$5:$I$77,5,FALSE)</f>
        <v>TC5-02</v>
      </c>
      <c r="S39" s="34" t="str">
        <f>VLOOKUP(L39,'3. 취약성평가'!$C$5:$I$77,6,FALSE)</f>
        <v>정보 및 정보처리 프로세스의 변조</v>
      </c>
      <c r="T39" s="34">
        <f>VLOOKUP(L39,'3. 취약성평가'!$C$5:$I$77,7,FALSE)</f>
        <v>2</v>
      </c>
      <c r="U39" s="49">
        <f>VLOOKUP(L39,'3. 취약성평가'!$C$5:$I$77,7,FALSE)</f>
        <v>2</v>
      </c>
      <c r="V39" s="56" t="e">
        <f>VLOOKUP(B39,'#1.Linux'!$C:$BZ,A39+1,FALSE)</f>
        <v>#N/A</v>
      </c>
      <c r="W39" s="56" t="e">
        <f t="shared" si="8"/>
        <v>#N/A</v>
      </c>
      <c r="X39" s="51" t="e">
        <f t="shared" si="9"/>
        <v>#N/A</v>
      </c>
    </row>
    <row r="40" spans="1:24" ht="9.9" customHeight="1">
      <c r="A40" s="45">
        <f>VLOOKUP(L40,'3. 취약성평가'!$C$5:$J$77,8,FALSE)</f>
        <v>36</v>
      </c>
      <c r="B40" s="45" t="str">
        <f t="shared" si="2"/>
        <v>SVR-U취약-01</v>
      </c>
      <c r="C40" s="16" t="str">
        <f>VLOOKUP(B40,'1. 자산평가'!$C:$O,2,FALSE)</f>
        <v>Web Server</v>
      </c>
      <c r="D40" s="16">
        <f>VLOOKUP(B40,'1. 자산평가'!$C:$O,8,FALSE)</f>
        <v>3</v>
      </c>
      <c r="E40" s="16">
        <f>VLOOKUP(B40,'1. 자산평가'!$C:$O,9,FALSE)</f>
        <v>3</v>
      </c>
      <c r="F40" s="16">
        <f>VLOOKUP(B40,'1. 자산평가'!$C:$O,10,FALSE)</f>
        <v>3</v>
      </c>
      <c r="G40" s="59">
        <f t="shared" si="3"/>
        <v>9</v>
      </c>
      <c r="H40" s="59" t="str">
        <f t="shared" si="4"/>
        <v>A</v>
      </c>
      <c r="I40" s="56">
        <f t="shared" si="5"/>
        <v>3</v>
      </c>
      <c r="J40" s="52" t="s">
        <v>1331</v>
      </c>
      <c r="K40" s="58">
        <f t="shared" si="10"/>
        <v>1</v>
      </c>
      <c r="L40" s="58" t="str">
        <f t="shared" si="6"/>
        <v>U-36</v>
      </c>
      <c r="M40" s="58" t="s">
        <v>1091</v>
      </c>
      <c r="N40" s="58">
        <f t="shared" si="11"/>
        <v>36</v>
      </c>
      <c r="O40" s="47" t="str">
        <f>VLOOKUP(L40,'3. 취약성평가'!$C:$F,2,FALSE)</f>
        <v>finger 서비스 비활성화</v>
      </c>
      <c r="P40" s="50" t="str">
        <f>VLOOKUP(L40,'3. 취약성평가'!$C:$F,3,FALSE)</f>
        <v>상</v>
      </c>
      <c r="Q40" s="33">
        <f t="shared" si="7"/>
        <v>3</v>
      </c>
      <c r="R40" s="34" t="str">
        <f>VLOOKUP(L40,'3. 취약성평가'!$C$5:$I$77,5,FALSE)</f>
        <v>TC6-16</v>
      </c>
      <c r="S40" s="34" t="str">
        <f>VLOOKUP(L40,'3. 취약성평가'!$C$5:$I$77,6,FALSE)</f>
        <v>웹 서비스 공격</v>
      </c>
      <c r="T40" s="34">
        <f>VLOOKUP(L40,'3. 취약성평가'!$C$5:$I$77,7,FALSE)</f>
        <v>2</v>
      </c>
      <c r="U40" s="49">
        <f>VLOOKUP(L40,'3. 취약성평가'!$C$5:$I$77,7,FALSE)</f>
        <v>2</v>
      </c>
      <c r="V40" s="56" t="e">
        <f>VLOOKUP(B40,'#1.Linux'!$C:$BZ,A40+1,FALSE)</f>
        <v>#N/A</v>
      </c>
      <c r="W40" s="56" t="e">
        <f t="shared" si="8"/>
        <v>#N/A</v>
      </c>
      <c r="X40" s="51" t="e">
        <f t="shared" si="9"/>
        <v>#N/A</v>
      </c>
    </row>
    <row r="41" spans="1:24" ht="9.9" customHeight="1">
      <c r="A41" s="45">
        <f>VLOOKUP(L41,'3. 취약성평가'!$C$5:$J$77,8,FALSE)</f>
        <v>37</v>
      </c>
      <c r="B41" s="45" t="str">
        <f t="shared" si="2"/>
        <v>SVR-U취약-01</v>
      </c>
      <c r="C41" s="16" t="str">
        <f>VLOOKUP(B41,'1. 자산평가'!$C:$O,2,FALSE)</f>
        <v>Web Server</v>
      </c>
      <c r="D41" s="16">
        <f>VLOOKUP(B41,'1. 자산평가'!$C:$O,8,FALSE)</f>
        <v>3</v>
      </c>
      <c r="E41" s="16">
        <f>VLOOKUP(B41,'1. 자산평가'!$C:$O,9,FALSE)</f>
        <v>3</v>
      </c>
      <c r="F41" s="16">
        <f>VLOOKUP(B41,'1. 자산평가'!$C:$O,10,FALSE)</f>
        <v>3</v>
      </c>
      <c r="G41" s="59">
        <f t="shared" si="3"/>
        <v>9</v>
      </c>
      <c r="H41" s="59" t="str">
        <f t="shared" si="4"/>
        <v>A</v>
      </c>
      <c r="I41" s="56">
        <f t="shared" si="5"/>
        <v>3</v>
      </c>
      <c r="J41" s="52" t="s">
        <v>1331</v>
      </c>
      <c r="K41" s="58">
        <f t="shared" si="10"/>
        <v>1</v>
      </c>
      <c r="L41" s="58" t="str">
        <f t="shared" si="6"/>
        <v>U-37</v>
      </c>
      <c r="M41" s="58" t="s">
        <v>1091</v>
      </c>
      <c r="N41" s="58">
        <f t="shared" si="11"/>
        <v>37</v>
      </c>
      <c r="O41" s="47" t="str">
        <f>VLOOKUP(L41,'3. 취약성평가'!$C:$F,2,FALSE)</f>
        <v>Anonymous ftp 비활성화</v>
      </c>
      <c r="P41" s="50" t="str">
        <f>VLOOKUP(L41,'3. 취약성평가'!$C:$F,3,FALSE)</f>
        <v>상</v>
      </c>
      <c r="Q41" s="33">
        <f t="shared" si="7"/>
        <v>3</v>
      </c>
      <c r="R41" s="34" t="str">
        <f>VLOOKUP(L41,'3. 취약성평가'!$C$5:$I$77,5,FALSE)</f>
        <v>TC6-13</v>
      </c>
      <c r="S41" s="34" t="str">
        <f>VLOOKUP(L41,'3. 취약성평가'!$C$5:$I$77,6,FALSE)</f>
        <v>웹 서비스 공격</v>
      </c>
      <c r="T41" s="34">
        <f>VLOOKUP(L41,'3. 취약성평가'!$C$5:$I$77,7,FALSE)</f>
        <v>2</v>
      </c>
      <c r="U41" s="49">
        <f>VLOOKUP(L41,'3. 취약성평가'!$C$5:$I$77,7,FALSE)</f>
        <v>2</v>
      </c>
      <c r="V41" s="56" t="e">
        <f>VLOOKUP(B41,'#1.Linux'!$C:$BZ,A41+1,FALSE)</f>
        <v>#N/A</v>
      </c>
      <c r="W41" s="56" t="e">
        <f t="shared" si="8"/>
        <v>#N/A</v>
      </c>
      <c r="X41" s="51" t="e">
        <f t="shared" si="9"/>
        <v>#N/A</v>
      </c>
    </row>
    <row r="42" spans="1:24" ht="9.9" customHeight="1">
      <c r="A42" s="45">
        <f>VLOOKUP(L42,'3. 취약성평가'!$C$5:$J$77,8,FALSE)</f>
        <v>38</v>
      </c>
      <c r="B42" s="45" t="str">
        <f t="shared" si="2"/>
        <v>SVR-U취약-01</v>
      </c>
      <c r="C42" s="16" t="str">
        <f>VLOOKUP(B42,'1. 자산평가'!$C:$O,2,FALSE)</f>
        <v>Web Server</v>
      </c>
      <c r="D42" s="16">
        <f>VLOOKUP(B42,'1. 자산평가'!$C:$O,8,FALSE)</f>
        <v>3</v>
      </c>
      <c r="E42" s="16">
        <f>VLOOKUP(B42,'1. 자산평가'!$C:$O,9,FALSE)</f>
        <v>3</v>
      </c>
      <c r="F42" s="16">
        <f>VLOOKUP(B42,'1. 자산평가'!$C:$O,10,FALSE)</f>
        <v>3</v>
      </c>
      <c r="G42" s="59">
        <f t="shared" si="3"/>
        <v>9</v>
      </c>
      <c r="H42" s="59" t="str">
        <f t="shared" si="4"/>
        <v>A</v>
      </c>
      <c r="I42" s="56">
        <f t="shared" si="5"/>
        <v>3</v>
      </c>
      <c r="J42" s="52" t="s">
        <v>1331</v>
      </c>
      <c r="K42" s="58">
        <f t="shared" si="10"/>
        <v>1</v>
      </c>
      <c r="L42" s="58" t="str">
        <f t="shared" si="6"/>
        <v>U-38</v>
      </c>
      <c r="M42" s="58" t="s">
        <v>1091</v>
      </c>
      <c r="N42" s="58">
        <f t="shared" si="11"/>
        <v>38</v>
      </c>
      <c r="O42" s="47" t="str">
        <f>VLOOKUP(L42,'3. 취약성평가'!$C:$F,2,FALSE)</f>
        <v>r 계열 서비스 비활성화</v>
      </c>
      <c r="P42" s="50" t="str">
        <f>VLOOKUP(L42,'3. 취약성평가'!$C:$F,3,FALSE)</f>
        <v>상</v>
      </c>
      <c r="Q42" s="33">
        <f t="shared" si="7"/>
        <v>3</v>
      </c>
      <c r="R42" s="34" t="str">
        <f>VLOOKUP(L42,'3. 취약성평가'!$C$5:$I$77,5,FALSE)</f>
        <v>TC6-09</v>
      </c>
      <c r="S42" s="34" t="str">
        <f>VLOOKUP(L42,'3. 취약성평가'!$C$5:$I$77,6,FALSE)</f>
        <v>비인가된 시스템 및 네트워크 접근</v>
      </c>
      <c r="T42" s="34">
        <f>VLOOKUP(L42,'3. 취약성평가'!$C$5:$I$77,7,FALSE)</f>
        <v>2</v>
      </c>
      <c r="U42" s="49">
        <f>VLOOKUP(L42,'3. 취약성평가'!$C$5:$I$77,7,FALSE)</f>
        <v>2</v>
      </c>
      <c r="V42" s="56" t="e">
        <f>VLOOKUP(B42,'#1.Linux'!$C:$BZ,A42+1,FALSE)</f>
        <v>#N/A</v>
      </c>
      <c r="W42" s="56" t="e">
        <f t="shared" si="8"/>
        <v>#N/A</v>
      </c>
      <c r="X42" s="51" t="e">
        <f t="shared" si="9"/>
        <v>#N/A</v>
      </c>
    </row>
    <row r="43" spans="1:24" ht="9.9" customHeight="1">
      <c r="A43" s="45">
        <f>VLOOKUP(L43,'3. 취약성평가'!$C$5:$J$77,8,FALSE)</f>
        <v>39</v>
      </c>
      <c r="B43" s="45" t="str">
        <f t="shared" si="2"/>
        <v>SVR-U취약-01</v>
      </c>
      <c r="C43" s="16" t="str">
        <f>VLOOKUP(B43,'1. 자산평가'!$C:$O,2,FALSE)</f>
        <v>Web Server</v>
      </c>
      <c r="D43" s="16">
        <f>VLOOKUP(B43,'1. 자산평가'!$C:$O,8,FALSE)</f>
        <v>3</v>
      </c>
      <c r="E43" s="16">
        <f>VLOOKUP(B43,'1. 자산평가'!$C:$O,9,FALSE)</f>
        <v>3</v>
      </c>
      <c r="F43" s="16">
        <f>VLOOKUP(B43,'1. 자산평가'!$C:$O,10,FALSE)</f>
        <v>3</v>
      </c>
      <c r="G43" s="59">
        <f t="shared" si="3"/>
        <v>9</v>
      </c>
      <c r="H43" s="59" t="str">
        <f t="shared" si="4"/>
        <v>A</v>
      </c>
      <c r="I43" s="56">
        <f t="shared" si="5"/>
        <v>3</v>
      </c>
      <c r="J43" s="52" t="s">
        <v>1331</v>
      </c>
      <c r="K43" s="58">
        <f t="shared" si="10"/>
        <v>1</v>
      </c>
      <c r="L43" s="58" t="str">
        <f t="shared" si="6"/>
        <v>U-39</v>
      </c>
      <c r="M43" s="58" t="s">
        <v>1091</v>
      </c>
      <c r="N43" s="58">
        <f t="shared" si="11"/>
        <v>39</v>
      </c>
      <c r="O43" s="47" t="str">
        <f>VLOOKUP(L43,'3. 취약성평가'!$C:$F,2,FALSE)</f>
        <v>cron 파일 소유자 및 권한 설정</v>
      </c>
      <c r="P43" s="50" t="str">
        <f>VLOOKUP(L43,'3. 취약성평가'!$C:$F,3,FALSE)</f>
        <v>상</v>
      </c>
      <c r="Q43" s="48">
        <f t="shared" si="7"/>
        <v>3</v>
      </c>
      <c r="R43" s="34" t="str">
        <f>VLOOKUP(L43,'3. 취약성평가'!$C$5:$I$77,5,FALSE)</f>
        <v>TC5-02</v>
      </c>
      <c r="S43" s="34" t="str">
        <f>VLOOKUP(L43,'3. 취약성평가'!$C$5:$I$77,6,FALSE)</f>
        <v>정보 및 정보처리 프로세스의 변조</v>
      </c>
      <c r="T43" s="34">
        <f>VLOOKUP(L43,'3. 취약성평가'!$C$5:$I$77,7,FALSE)</f>
        <v>2</v>
      </c>
      <c r="U43" s="49">
        <f>VLOOKUP(L43,'3. 취약성평가'!$C$5:$I$77,7,FALSE)</f>
        <v>2</v>
      </c>
      <c r="V43" s="56" t="e">
        <f>VLOOKUP(B43,'#1.Linux'!$C:$BZ,A43+1,FALSE)</f>
        <v>#N/A</v>
      </c>
      <c r="W43" s="56" t="e">
        <f t="shared" si="8"/>
        <v>#N/A</v>
      </c>
      <c r="X43" s="51" t="e">
        <f t="shared" si="9"/>
        <v>#N/A</v>
      </c>
    </row>
    <row r="44" spans="1:24" ht="9.9" customHeight="1">
      <c r="A44" s="45">
        <f>VLOOKUP(L44,'3. 취약성평가'!$C$5:$J$77,8,FALSE)</f>
        <v>40</v>
      </c>
      <c r="B44" s="45" t="str">
        <f t="shared" si="2"/>
        <v>SVR-U취약-01</v>
      </c>
      <c r="C44" s="16" t="str">
        <f>VLOOKUP(B44,'1. 자산평가'!$C:$O,2,FALSE)</f>
        <v>Web Server</v>
      </c>
      <c r="D44" s="16">
        <f>VLOOKUP(B44,'1. 자산평가'!$C:$O,8,FALSE)</f>
        <v>3</v>
      </c>
      <c r="E44" s="16">
        <f>VLOOKUP(B44,'1. 자산평가'!$C:$O,9,FALSE)</f>
        <v>3</v>
      </c>
      <c r="F44" s="16">
        <f>VLOOKUP(B44,'1. 자산평가'!$C:$O,10,FALSE)</f>
        <v>3</v>
      </c>
      <c r="G44" s="59">
        <f t="shared" si="3"/>
        <v>9</v>
      </c>
      <c r="H44" s="59" t="str">
        <f t="shared" si="4"/>
        <v>A</v>
      </c>
      <c r="I44" s="56">
        <f t="shared" si="5"/>
        <v>3</v>
      </c>
      <c r="J44" s="52" t="s">
        <v>1331</v>
      </c>
      <c r="K44" s="58">
        <f t="shared" si="10"/>
        <v>1</v>
      </c>
      <c r="L44" s="58" t="str">
        <f t="shared" si="6"/>
        <v>U-40</v>
      </c>
      <c r="M44" s="58" t="s">
        <v>1091</v>
      </c>
      <c r="N44" s="58">
        <f t="shared" si="11"/>
        <v>40</v>
      </c>
      <c r="O44" s="47" t="str">
        <f>VLOOKUP(L44,'3. 취약성평가'!$C:$F,2,FALSE)</f>
        <v>DoS 공격에 취약한 서비스 비활성화</v>
      </c>
      <c r="P44" s="50" t="str">
        <f>VLOOKUP(L44,'3. 취약성평가'!$C:$F,3,FALSE)</f>
        <v>상</v>
      </c>
      <c r="Q44" s="33">
        <f t="shared" si="7"/>
        <v>3</v>
      </c>
      <c r="R44" s="34" t="str">
        <f>VLOOKUP(L44,'3. 취약성평가'!$C$5:$I$77,5,FALSE)</f>
        <v>TC3-11</v>
      </c>
      <c r="S44" s="34" t="str">
        <f>VLOOKUP(L44,'3. 취약성평가'!$C$5:$I$77,6,FALSE)</f>
        <v>서비스 거부</v>
      </c>
      <c r="T44" s="34">
        <f>VLOOKUP(L44,'3. 취약성평가'!$C$5:$I$77,7,FALSE)</f>
        <v>3</v>
      </c>
      <c r="U44" s="49">
        <f>VLOOKUP(L44,'3. 취약성평가'!$C$5:$I$77,7,FALSE)</f>
        <v>3</v>
      </c>
      <c r="V44" s="56" t="e">
        <f>VLOOKUP(B44,'#1.Linux'!$C:$BZ,A44+1,FALSE)</f>
        <v>#N/A</v>
      </c>
      <c r="W44" s="56" t="e">
        <f t="shared" si="8"/>
        <v>#N/A</v>
      </c>
      <c r="X44" s="51" t="e">
        <f t="shared" si="9"/>
        <v>#N/A</v>
      </c>
    </row>
    <row r="45" spans="1:24" ht="9.9" customHeight="1">
      <c r="A45" s="45">
        <f>VLOOKUP(L45,'3. 취약성평가'!$C$5:$J$77,8,FALSE)</f>
        <v>41</v>
      </c>
      <c r="B45" s="45" t="str">
        <f t="shared" si="2"/>
        <v>SVR-U취약-01</v>
      </c>
      <c r="C45" s="16" t="str">
        <f>VLOOKUP(B45,'1. 자산평가'!$C:$O,2,FALSE)</f>
        <v>Web Server</v>
      </c>
      <c r="D45" s="16">
        <f>VLOOKUP(B45,'1. 자산평가'!$C:$O,8,FALSE)</f>
        <v>3</v>
      </c>
      <c r="E45" s="16">
        <f>VLOOKUP(B45,'1. 자산평가'!$C:$O,9,FALSE)</f>
        <v>3</v>
      </c>
      <c r="F45" s="16">
        <f>VLOOKUP(B45,'1. 자산평가'!$C:$O,10,FALSE)</f>
        <v>3</v>
      </c>
      <c r="G45" s="59">
        <f t="shared" si="3"/>
        <v>9</v>
      </c>
      <c r="H45" s="59" t="str">
        <f t="shared" si="4"/>
        <v>A</v>
      </c>
      <c r="I45" s="56">
        <f t="shared" si="5"/>
        <v>3</v>
      </c>
      <c r="J45" s="52" t="s">
        <v>1331</v>
      </c>
      <c r="K45" s="58">
        <f t="shared" si="10"/>
        <v>1</v>
      </c>
      <c r="L45" s="58" t="str">
        <f t="shared" si="6"/>
        <v>U-41</v>
      </c>
      <c r="M45" s="58" t="s">
        <v>1091</v>
      </c>
      <c r="N45" s="58">
        <f t="shared" si="11"/>
        <v>41</v>
      </c>
      <c r="O45" s="47" t="str">
        <f>VLOOKUP(L45,'3. 취약성평가'!$C:$F,2,FALSE)</f>
        <v>NFS 서비스 비활성화</v>
      </c>
      <c r="P45" s="50" t="str">
        <f>VLOOKUP(L45,'3. 취약성평가'!$C:$F,3,FALSE)</f>
        <v>상</v>
      </c>
      <c r="Q45" s="33">
        <f t="shared" si="7"/>
        <v>3</v>
      </c>
      <c r="R45" s="34" t="str">
        <f>VLOOKUP(L45,'3. 취약성평가'!$C$5:$I$77,5,FALSE)</f>
        <v>TC6-09</v>
      </c>
      <c r="S45" s="34" t="str">
        <f>VLOOKUP(L45,'3. 취약성평가'!$C$5:$I$77,6,FALSE)</f>
        <v>비인가된 시스템 및 네트워크 접근</v>
      </c>
      <c r="T45" s="34">
        <f>VLOOKUP(L45,'3. 취약성평가'!$C$5:$I$77,7,FALSE)</f>
        <v>2</v>
      </c>
      <c r="U45" s="49">
        <f>VLOOKUP(L45,'3. 취약성평가'!$C$5:$I$77,7,FALSE)</f>
        <v>2</v>
      </c>
      <c r="V45" s="56" t="e">
        <f>VLOOKUP(B45,'#1.Linux'!$C:$BZ,A45+1,FALSE)</f>
        <v>#N/A</v>
      </c>
      <c r="W45" s="56" t="e">
        <f t="shared" si="8"/>
        <v>#N/A</v>
      </c>
      <c r="X45" s="51" t="e">
        <f t="shared" si="9"/>
        <v>#N/A</v>
      </c>
    </row>
    <row r="46" spans="1:24" ht="9.9" customHeight="1">
      <c r="A46" s="45">
        <f>VLOOKUP(L46,'3. 취약성평가'!$C$5:$J$77,8,FALSE)</f>
        <v>42</v>
      </c>
      <c r="B46" s="45" t="str">
        <f t="shared" si="2"/>
        <v>SVR-U취약-01</v>
      </c>
      <c r="C46" s="16" t="str">
        <f>VLOOKUP(B46,'1. 자산평가'!$C:$O,2,FALSE)</f>
        <v>Web Server</v>
      </c>
      <c r="D46" s="16">
        <f>VLOOKUP(B46,'1. 자산평가'!$C:$O,8,FALSE)</f>
        <v>3</v>
      </c>
      <c r="E46" s="16">
        <f>VLOOKUP(B46,'1. 자산평가'!$C:$O,9,FALSE)</f>
        <v>3</v>
      </c>
      <c r="F46" s="16">
        <f>VLOOKUP(B46,'1. 자산평가'!$C:$O,10,FALSE)</f>
        <v>3</v>
      </c>
      <c r="G46" s="59">
        <f t="shared" si="3"/>
        <v>9</v>
      </c>
      <c r="H46" s="59" t="str">
        <f t="shared" si="4"/>
        <v>A</v>
      </c>
      <c r="I46" s="56">
        <f t="shared" si="5"/>
        <v>3</v>
      </c>
      <c r="J46" s="52" t="s">
        <v>1331</v>
      </c>
      <c r="K46" s="58">
        <f t="shared" si="10"/>
        <v>1</v>
      </c>
      <c r="L46" s="58" t="str">
        <f t="shared" si="6"/>
        <v>U-42</v>
      </c>
      <c r="M46" s="58" t="s">
        <v>1091</v>
      </c>
      <c r="N46" s="58">
        <f t="shared" si="11"/>
        <v>42</v>
      </c>
      <c r="O46" s="47" t="str">
        <f>VLOOKUP(L46,'3. 취약성평가'!$C:$F,2,FALSE)</f>
        <v>NFS 접근 통제</v>
      </c>
      <c r="P46" s="50" t="str">
        <f>VLOOKUP(L46,'3. 취약성평가'!$C:$F,3,FALSE)</f>
        <v>상</v>
      </c>
      <c r="Q46" s="33">
        <f t="shared" si="7"/>
        <v>3</v>
      </c>
      <c r="R46" s="34" t="str">
        <f>VLOOKUP(L46,'3. 취약성평가'!$C$5:$I$77,5,FALSE)</f>
        <v>TC6-09</v>
      </c>
      <c r="S46" s="34" t="str">
        <f>VLOOKUP(L46,'3. 취약성평가'!$C$5:$I$77,6,FALSE)</f>
        <v>비인가된 시스템 및 네트워크 접근</v>
      </c>
      <c r="T46" s="34">
        <f>VLOOKUP(L46,'3. 취약성평가'!$C$5:$I$77,7,FALSE)</f>
        <v>2</v>
      </c>
      <c r="U46" s="49">
        <f>VLOOKUP(L46,'3. 취약성평가'!$C$5:$I$77,7,FALSE)</f>
        <v>2</v>
      </c>
      <c r="V46" s="56" t="e">
        <f>VLOOKUP(B46,'#1.Linux'!$C:$BZ,A46+1,FALSE)</f>
        <v>#N/A</v>
      </c>
      <c r="W46" s="56" t="e">
        <f t="shared" si="8"/>
        <v>#N/A</v>
      </c>
      <c r="X46" s="51" t="e">
        <f t="shared" si="9"/>
        <v>#N/A</v>
      </c>
    </row>
    <row r="47" spans="1:24" ht="9.9" customHeight="1">
      <c r="A47" s="45">
        <f>VLOOKUP(L47,'3. 취약성평가'!$C$5:$J$77,8,FALSE)</f>
        <v>43</v>
      </c>
      <c r="B47" s="45" t="str">
        <f t="shared" si="2"/>
        <v>SVR-U취약-01</v>
      </c>
      <c r="C47" s="16" t="str">
        <f>VLOOKUP(B47,'1. 자산평가'!$C:$O,2,FALSE)</f>
        <v>Web Server</v>
      </c>
      <c r="D47" s="16">
        <f>VLOOKUP(B47,'1. 자산평가'!$C:$O,8,FALSE)</f>
        <v>3</v>
      </c>
      <c r="E47" s="16">
        <f>VLOOKUP(B47,'1. 자산평가'!$C:$O,9,FALSE)</f>
        <v>3</v>
      </c>
      <c r="F47" s="16">
        <f>VLOOKUP(B47,'1. 자산평가'!$C:$O,10,FALSE)</f>
        <v>3</v>
      </c>
      <c r="G47" s="59">
        <f t="shared" si="3"/>
        <v>9</v>
      </c>
      <c r="H47" s="59" t="str">
        <f t="shared" si="4"/>
        <v>A</v>
      </c>
      <c r="I47" s="56">
        <f t="shared" si="5"/>
        <v>3</v>
      </c>
      <c r="J47" s="52" t="s">
        <v>1331</v>
      </c>
      <c r="K47" s="58">
        <f t="shared" si="10"/>
        <v>1</v>
      </c>
      <c r="L47" s="58" t="str">
        <f t="shared" si="6"/>
        <v>U-43</v>
      </c>
      <c r="M47" s="58" t="s">
        <v>1091</v>
      </c>
      <c r="N47" s="58">
        <f t="shared" si="11"/>
        <v>43</v>
      </c>
      <c r="O47" s="47" t="str">
        <f>VLOOKUP(L47,'3. 취약성평가'!$C:$F,2,FALSE)</f>
        <v>automountd 제거</v>
      </c>
      <c r="P47" s="50" t="str">
        <f>VLOOKUP(L47,'3. 취약성평가'!$C:$F,3,FALSE)</f>
        <v>상</v>
      </c>
      <c r="Q47" s="33">
        <f t="shared" si="7"/>
        <v>3</v>
      </c>
      <c r="R47" s="34" t="str">
        <f>VLOOKUP(L47,'3. 취약성평가'!$C$5:$I$77,5,FALSE)</f>
        <v>TC6-15</v>
      </c>
      <c r="S47" s="34" t="str">
        <f>VLOOKUP(L47,'3. 취약성평가'!$C$5:$I$77,6,FALSE)</f>
        <v>웹 서비스 공격</v>
      </c>
      <c r="T47" s="34">
        <f>VLOOKUP(L47,'3. 취약성평가'!$C$5:$I$77,7,FALSE)</f>
        <v>2</v>
      </c>
      <c r="U47" s="49">
        <f>VLOOKUP(L47,'3. 취약성평가'!$C$5:$I$77,7,FALSE)</f>
        <v>2</v>
      </c>
      <c r="V47" s="56" t="e">
        <f>VLOOKUP(B47,'#1.Linux'!$C:$BZ,A47+1,FALSE)</f>
        <v>#N/A</v>
      </c>
      <c r="W47" s="56" t="e">
        <f t="shared" si="8"/>
        <v>#N/A</v>
      </c>
      <c r="X47" s="51" t="e">
        <f t="shared" si="9"/>
        <v>#N/A</v>
      </c>
    </row>
    <row r="48" spans="1:24" ht="9.9" customHeight="1">
      <c r="A48" s="45">
        <f>VLOOKUP(L48,'3. 취약성평가'!$C$5:$J$77,8,FALSE)</f>
        <v>44</v>
      </c>
      <c r="B48" s="45" t="str">
        <f t="shared" si="2"/>
        <v>SVR-U취약-01</v>
      </c>
      <c r="C48" s="16" t="str">
        <f>VLOOKUP(B48,'1. 자산평가'!$C:$O,2,FALSE)</f>
        <v>Web Server</v>
      </c>
      <c r="D48" s="16">
        <f>VLOOKUP(B48,'1. 자산평가'!$C:$O,8,FALSE)</f>
        <v>3</v>
      </c>
      <c r="E48" s="16">
        <f>VLOOKUP(B48,'1. 자산평가'!$C:$O,9,FALSE)</f>
        <v>3</v>
      </c>
      <c r="F48" s="16">
        <f>VLOOKUP(B48,'1. 자산평가'!$C:$O,10,FALSE)</f>
        <v>3</v>
      </c>
      <c r="G48" s="59">
        <f t="shared" si="3"/>
        <v>9</v>
      </c>
      <c r="H48" s="59" t="str">
        <f t="shared" si="4"/>
        <v>A</v>
      </c>
      <c r="I48" s="56">
        <f t="shared" si="5"/>
        <v>3</v>
      </c>
      <c r="J48" s="52" t="s">
        <v>1331</v>
      </c>
      <c r="K48" s="58">
        <f t="shared" si="10"/>
        <v>1</v>
      </c>
      <c r="L48" s="58" t="str">
        <f t="shared" si="6"/>
        <v>U-44</v>
      </c>
      <c r="M48" s="58" t="s">
        <v>1091</v>
      </c>
      <c r="N48" s="58">
        <f t="shared" si="11"/>
        <v>44</v>
      </c>
      <c r="O48" s="47" t="str">
        <f>VLOOKUP(L48,'3. 취약성평가'!$C:$F,2,FALSE)</f>
        <v>RPC 서비스 N/A</v>
      </c>
      <c r="P48" s="50" t="str">
        <f>VLOOKUP(L48,'3. 취약성평가'!$C:$F,3,FALSE)</f>
        <v>상</v>
      </c>
      <c r="Q48" s="33">
        <f t="shared" si="7"/>
        <v>3</v>
      </c>
      <c r="R48" s="34" t="str">
        <f>VLOOKUP(L48,'3. 취약성평가'!$C$5:$I$77,5,FALSE)</f>
        <v>TC6-15</v>
      </c>
      <c r="S48" s="34" t="str">
        <f>VLOOKUP(L48,'3. 취약성평가'!$C$5:$I$77,6,FALSE)</f>
        <v>웹 서비스 공격</v>
      </c>
      <c r="T48" s="34">
        <f>VLOOKUP(L48,'3. 취약성평가'!$C$5:$I$77,7,FALSE)</f>
        <v>2</v>
      </c>
      <c r="U48" s="49">
        <f>VLOOKUP(L48,'3. 취약성평가'!$C$5:$I$77,7,FALSE)</f>
        <v>2</v>
      </c>
      <c r="V48" s="56" t="e">
        <f>VLOOKUP(B48,'#1.Linux'!$C:$BZ,A48+1,FALSE)</f>
        <v>#N/A</v>
      </c>
      <c r="W48" s="56" t="e">
        <f t="shared" si="8"/>
        <v>#N/A</v>
      </c>
      <c r="X48" s="51" t="e">
        <f t="shared" si="9"/>
        <v>#N/A</v>
      </c>
    </row>
    <row r="49" spans="1:24" ht="9.9" customHeight="1">
      <c r="A49" s="45">
        <f>VLOOKUP(L49,'3. 취약성평가'!$C$5:$J$77,8,FALSE)</f>
        <v>45</v>
      </c>
      <c r="B49" s="45" t="str">
        <f t="shared" si="2"/>
        <v>SVR-U취약-01</v>
      </c>
      <c r="C49" s="16" t="str">
        <f>VLOOKUP(B49,'1. 자산평가'!$C:$O,2,FALSE)</f>
        <v>Web Server</v>
      </c>
      <c r="D49" s="16">
        <f>VLOOKUP(B49,'1. 자산평가'!$C:$O,8,FALSE)</f>
        <v>3</v>
      </c>
      <c r="E49" s="16">
        <f>VLOOKUP(B49,'1. 자산평가'!$C:$O,9,FALSE)</f>
        <v>3</v>
      </c>
      <c r="F49" s="16">
        <f>VLOOKUP(B49,'1. 자산평가'!$C:$O,10,FALSE)</f>
        <v>3</v>
      </c>
      <c r="G49" s="59">
        <f t="shared" si="3"/>
        <v>9</v>
      </c>
      <c r="H49" s="59" t="str">
        <f t="shared" si="4"/>
        <v>A</v>
      </c>
      <c r="I49" s="56">
        <f t="shared" si="5"/>
        <v>3</v>
      </c>
      <c r="J49" s="52" t="s">
        <v>1331</v>
      </c>
      <c r="K49" s="58">
        <f t="shared" si="10"/>
        <v>1</v>
      </c>
      <c r="L49" s="58" t="str">
        <f t="shared" si="6"/>
        <v>U-45</v>
      </c>
      <c r="M49" s="58" t="s">
        <v>1091</v>
      </c>
      <c r="N49" s="58">
        <f t="shared" si="11"/>
        <v>45</v>
      </c>
      <c r="O49" s="47" t="str">
        <f>VLOOKUP(L49,'3. 취약성평가'!$C:$F,2,FALSE)</f>
        <v>NIS, NIS+ 점검</v>
      </c>
      <c r="P49" s="50" t="str">
        <f>VLOOKUP(L49,'3. 취약성평가'!$C:$F,3,FALSE)</f>
        <v>상</v>
      </c>
      <c r="Q49" s="33">
        <f t="shared" si="7"/>
        <v>3</v>
      </c>
      <c r="R49" s="34" t="str">
        <f>VLOOKUP(L49,'3. 취약성평가'!$C$5:$I$77,5,FALSE)</f>
        <v>TC6-09</v>
      </c>
      <c r="S49" s="34" t="str">
        <f>VLOOKUP(L49,'3. 취약성평가'!$C$5:$I$77,6,FALSE)</f>
        <v>비인가된 시스템 및 네트워크 접근</v>
      </c>
      <c r="T49" s="34">
        <f>VLOOKUP(L49,'3. 취약성평가'!$C$5:$I$77,7,FALSE)</f>
        <v>2</v>
      </c>
      <c r="U49" s="49">
        <f>VLOOKUP(L49,'3. 취약성평가'!$C$5:$I$77,7,FALSE)</f>
        <v>2</v>
      </c>
      <c r="V49" s="56" t="e">
        <f>VLOOKUP(B49,'#1.Linux'!$C:$BZ,A49+1,FALSE)</f>
        <v>#N/A</v>
      </c>
      <c r="W49" s="56" t="e">
        <f t="shared" si="8"/>
        <v>#N/A</v>
      </c>
      <c r="X49" s="51" t="e">
        <f t="shared" si="9"/>
        <v>#N/A</v>
      </c>
    </row>
    <row r="50" spans="1:24" ht="9.9" customHeight="1">
      <c r="A50" s="45">
        <f>VLOOKUP(L50,'3. 취약성평가'!$C$5:$J$77,8,FALSE)</f>
        <v>46</v>
      </c>
      <c r="B50" s="45" t="str">
        <f t="shared" si="2"/>
        <v>SVR-U취약-01</v>
      </c>
      <c r="C50" s="16" t="str">
        <f>VLOOKUP(B50,'1. 자산평가'!$C:$O,2,FALSE)</f>
        <v>Web Server</v>
      </c>
      <c r="D50" s="16">
        <f>VLOOKUP(B50,'1. 자산평가'!$C:$O,8,FALSE)</f>
        <v>3</v>
      </c>
      <c r="E50" s="16">
        <f>VLOOKUP(B50,'1. 자산평가'!$C:$O,9,FALSE)</f>
        <v>3</v>
      </c>
      <c r="F50" s="16">
        <f>VLOOKUP(B50,'1. 자산평가'!$C:$O,10,FALSE)</f>
        <v>3</v>
      </c>
      <c r="G50" s="59">
        <f t="shared" si="3"/>
        <v>9</v>
      </c>
      <c r="H50" s="59" t="str">
        <f t="shared" si="4"/>
        <v>A</v>
      </c>
      <c r="I50" s="56">
        <f t="shared" si="5"/>
        <v>3</v>
      </c>
      <c r="J50" s="52" t="s">
        <v>1331</v>
      </c>
      <c r="K50" s="58">
        <f t="shared" si="10"/>
        <v>1</v>
      </c>
      <c r="L50" s="58" t="str">
        <f t="shared" si="6"/>
        <v>U-46</v>
      </c>
      <c r="M50" s="58" t="s">
        <v>1091</v>
      </c>
      <c r="N50" s="58">
        <f t="shared" si="11"/>
        <v>46</v>
      </c>
      <c r="O50" s="47" t="str">
        <f>VLOOKUP(L50,'3. 취약성평가'!$C:$F,2,FALSE)</f>
        <v>tftp, talk 서비스 비활성화</v>
      </c>
      <c r="P50" s="50" t="str">
        <f>VLOOKUP(L50,'3. 취약성평가'!$C:$F,3,FALSE)</f>
        <v>상</v>
      </c>
      <c r="Q50" s="33">
        <f t="shared" si="7"/>
        <v>3</v>
      </c>
      <c r="R50" s="34" t="str">
        <f>VLOOKUP(L50,'3. 취약성평가'!$C$5:$I$77,5,FALSE)</f>
        <v>TC4-07</v>
      </c>
      <c r="S50" s="34" t="str">
        <f>VLOOKUP(L50,'3. 취약성평가'!$C$5:$I$77,6,FALSE)</f>
        <v>취약한 시스템 설정 악용</v>
      </c>
      <c r="T50" s="34">
        <f>VLOOKUP(L50,'3. 취약성평가'!$C$5:$I$77,7,FALSE)</f>
        <v>2</v>
      </c>
      <c r="U50" s="49">
        <f>VLOOKUP(L50,'3. 취약성평가'!$C$5:$I$77,7,FALSE)</f>
        <v>2</v>
      </c>
      <c r="V50" s="56" t="e">
        <f>VLOOKUP(B50,'#1.Linux'!$C:$BZ,A50+1,FALSE)</f>
        <v>#N/A</v>
      </c>
      <c r="W50" s="56" t="e">
        <f t="shared" si="8"/>
        <v>#N/A</v>
      </c>
      <c r="X50" s="51" t="e">
        <f t="shared" si="9"/>
        <v>#N/A</v>
      </c>
    </row>
    <row r="51" spans="1:24" ht="9.9" customHeight="1">
      <c r="A51" s="45">
        <f>VLOOKUP(L51,'3. 취약성평가'!$C$5:$J$77,8,FALSE)</f>
        <v>47</v>
      </c>
      <c r="B51" s="45" t="str">
        <f t="shared" si="2"/>
        <v>SVR-U취약-01</v>
      </c>
      <c r="C51" s="16" t="str">
        <f>VLOOKUP(B51,'1. 자산평가'!$C:$O,2,FALSE)</f>
        <v>Web Server</v>
      </c>
      <c r="D51" s="16">
        <f>VLOOKUP(B51,'1. 자산평가'!$C:$O,8,FALSE)</f>
        <v>3</v>
      </c>
      <c r="E51" s="16">
        <f>VLOOKUP(B51,'1. 자산평가'!$C:$O,9,FALSE)</f>
        <v>3</v>
      </c>
      <c r="F51" s="16">
        <f>VLOOKUP(B51,'1. 자산평가'!$C:$O,10,FALSE)</f>
        <v>3</v>
      </c>
      <c r="G51" s="59">
        <f t="shared" si="3"/>
        <v>9</v>
      </c>
      <c r="H51" s="59" t="str">
        <f t="shared" si="4"/>
        <v>A</v>
      </c>
      <c r="I51" s="56">
        <f t="shared" si="5"/>
        <v>3</v>
      </c>
      <c r="J51" s="52" t="s">
        <v>1331</v>
      </c>
      <c r="K51" s="58">
        <f t="shared" si="10"/>
        <v>1</v>
      </c>
      <c r="L51" s="58" t="str">
        <f t="shared" si="6"/>
        <v>U-47</v>
      </c>
      <c r="M51" s="58" t="s">
        <v>1091</v>
      </c>
      <c r="N51" s="58">
        <f t="shared" si="11"/>
        <v>47</v>
      </c>
      <c r="O51" s="47" t="str">
        <f>VLOOKUP(L51,'3. 취약성평가'!$C:$F,2,FALSE)</f>
        <v>sendmail 버전 점검</v>
      </c>
      <c r="P51" s="50" t="str">
        <f>VLOOKUP(L51,'3. 취약성평가'!$C:$F,3,FALSE)</f>
        <v>상</v>
      </c>
      <c r="Q51" s="33">
        <f t="shared" si="7"/>
        <v>3</v>
      </c>
      <c r="R51" s="34" t="str">
        <f>VLOOKUP(L51,'3. 취약성평가'!$C$5:$I$77,5,FALSE)</f>
        <v>TC6-16</v>
      </c>
      <c r="S51" s="34" t="str">
        <f>VLOOKUP(L51,'3. 취약성평가'!$C$5:$I$77,6,FALSE)</f>
        <v>웹 서비스 공격</v>
      </c>
      <c r="T51" s="34">
        <f>VLOOKUP(L51,'3. 취약성평가'!$C$5:$I$77,7,FALSE)</f>
        <v>2</v>
      </c>
      <c r="U51" s="49">
        <f>VLOOKUP(L51,'3. 취약성평가'!$C$5:$I$77,7,FALSE)</f>
        <v>2</v>
      </c>
      <c r="V51" s="56" t="e">
        <f>VLOOKUP(B51,'#1.Linux'!$C:$BZ,A51+1,FALSE)</f>
        <v>#N/A</v>
      </c>
      <c r="W51" s="56" t="e">
        <f t="shared" si="8"/>
        <v>#N/A</v>
      </c>
      <c r="X51" s="51" t="e">
        <f t="shared" si="9"/>
        <v>#N/A</v>
      </c>
    </row>
    <row r="52" spans="1:24" ht="9.9" customHeight="1">
      <c r="A52" s="45">
        <f>VLOOKUP(L52,'3. 취약성평가'!$C$5:$J$77,8,FALSE)</f>
        <v>48</v>
      </c>
      <c r="B52" s="45" t="str">
        <f t="shared" si="2"/>
        <v>SVR-U취약-01</v>
      </c>
      <c r="C52" s="16" t="str">
        <f>VLOOKUP(B52,'1. 자산평가'!$C:$O,2,FALSE)</f>
        <v>Web Server</v>
      </c>
      <c r="D52" s="16">
        <f>VLOOKUP(B52,'1. 자산평가'!$C:$O,8,FALSE)</f>
        <v>3</v>
      </c>
      <c r="E52" s="16">
        <f>VLOOKUP(B52,'1. 자산평가'!$C:$O,9,FALSE)</f>
        <v>3</v>
      </c>
      <c r="F52" s="16">
        <f>VLOOKUP(B52,'1. 자산평가'!$C:$O,10,FALSE)</f>
        <v>3</v>
      </c>
      <c r="G52" s="59">
        <f t="shared" si="3"/>
        <v>9</v>
      </c>
      <c r="H52" s="59" t="str">
        <f t="shared" si="4"/>
        <v>A</v>
      </c>
      <c r="I52" s="56">
        <f t="shared" si="5"/>
        <v>3</v>
      </c>
      <c r="J52" s="52" t="s">
        <v>1331</v>
      </c>
      <c r="K52" s="58">
        <f t="shared" si="10"/>
        <v>1</v>
      </c>
      <c r="L52" s="58" t="str">
        <f t="shared" si="6"/>
        <v>U-48</v>
      </c>
      <c r="M52" s="58" t="s">
        <v>1091</v>
      </c>
      <c r="N52" s="58">
        <f t="shared" si="11"/>
        <v>48</v>
      </c>
      <c r="O52" s="47" t="str">
        <f>VLOOKUP(L52,'3. 취약성평가'!$C:$F,2,FALSE)</f>
        <v>스팸 메일 릴레이 제한</v>
      </c>
      <c r="P52" s="50" t="str">
        <f>VLOOKUP(L52,'3. 취약성평가'!$C:$F,3,FALSE)</f>
        <v>상</v>
      </c>
      <c r="Q52" s="33">
        <f t="shared" si="7"/>
        <v>3</v>
      </c>
      <c r="R52" s="34" t="str">
        <f>VLOOKUP(L52,'3. 취약성평가'!$C$5:$I$77,5,FALSE)</f>
        <v>TC6-08</v>
      </c>
      <c r="S52" s="34" t="str">
        <f>VLOOKUP(L52,'3. 취약성평가'!$C$5:$I$77,6,FALSE)</f>
        <v>비인가된 시스템 및 네트워크 접근</v>
      </c>
      <c r="T52" s="34">
        <f>VLOOKUP(L52,'3. 취약성평가'!$C$5:$I$77,7,FALSE)</f>
        <v>2</v>
      </c>
      <c r="U52" s="49">
        <f>VLOOKUP(L52,'3. 취약성평가'!$C$5:$I$77,7,FALSE)</f>
        <v>2</v>
      </c>
      <c r="V52" s="56" t="e">
        <f>VLOOKUP(B52,'#1.Linux'!$C:$BZ,A52+1,FALSE)</f>
        <v>#N/A</v>
      </c>
      <c r="W52" s="56" t="e">
        <f t="shared" si="8"/>
        <v>#N/A</v>
      </c>
      <c r="X52" s="51" t="e">
        <f t="shared" si="9"/>
        <v>#N/A</v>
      </c>
    </row>
    <row r="53" spans="1:24" ht="9.9" customHeight="1">
      <c r="A53" s="45">
        <f>VLOOKUP(L53,'3. 취약성평가'!$C$5:$J$77,8,FALSE)</f>
        <v>49</v>
      </c>
      <c r="B53" s="45" t="str">
        <f t="shared" si="2"/>
        <v>SVR-U취약-01</v>
      </c>
      <c r="C53" s="16" t="str">
        <f>VLOOKUP(B53,'1. 자산평가'!$C:$O,2,FALSE)</f>
        <v>Web Server</v>
      </c>
      <c r="D53" s="16">
        <f>VLOOKUP(B53,'1. 자산평가'!$C:$O,8,FALSE)</f>
        <v>3</v>
      </c>
      <c r="E53" s="16">
        <f>VLOOKUP(B53,'1. 자산평가'!$C:$O,9,FALSE)</f>
        <v>3</v>
      </c>
      <c r="F53" s="16">
        <f>VLOOKUP(B53,'1. 자산평가'!$C:$O,10,FALSE)</f>
        <v>3</v>
      </c>
      <c r="G53" s="59">
        <f t="shared" si="3"/>
        <v>9</v>
      </c>
      <c r="H53" s="59" t="str">
        <f t="shared" si="4"/>
        <v>A</v>
      </c>
      <c r="I53" s="56">
        <f t="shared" si="5"/>
        <v>3</v>
      </c>
      <c r="J53" s="52" t="s">
        <v>1331</v>
      </c>
      <c r="K53" s="58">
        <f t="shared" si="10"/>
        <v>1</v>
      </c>
      <c r="L53" s="58" t="str">
        <f t="shared" si="6"/>
        <v>U-49</v>
      </c>
      <c r="M53" s="58" t="s">
        <v>1091</v>
      </c>
      <c r="N53" s="58">
        <f t="shared" si="11"/>
        <v>49</v>
      </c>
      <c r="O53" s="47" t="str">
        <f>VLOOKUP(L53,'3. 취약성평가'!$C:$F,2,FALSE)</f>
        <v>일반 사용자의 sendmail 실행 방지</v>
      </c>
      <c r="P53" s="50" t="str">
        <f>VLOOKUP(L53,'3. 취약성평가'!$C:$F,3,FALSE)</f>
        <v>상</v>
      </c>
      <c r="Q53" s="33">
        <f t="shared" si="7"/>
        <v>3</v>
      </c>
      <c r="R53" s="34" t="str">
        <f>VLOOKUP(L53,'3. 취약성평가'!$C$5:$I$77,5,FALSE)</f>
        <v>TC4-07</v>
      </c>
      <c r="S53" s="34" t="str">
        <f>VLOOKUP(L53,'3. 취약성평가'!$C$5:$I$77,6,FALSE)</f>
        <v>취약한 시스템 설정 악용</v>
      </c>
      <c r="T53" s="34">
        <f>VLOOKUP(L53,'3. 취약성평가'!$C$5:$I$77,7,FALSE)</f>
        <v>2</v>
      </c>
      <c r="U53" s="49">
        <f>VLOOKUP(L53,'3. 취약성평가'!$C$5:$I$77,7,FALSE)</f>
        <v>2</v>
      </c>
      <c r="V53" s="56" t="e">
        <f>VLOOKUP(B53,'#1.Linux'!$C:$BZ,A53+1,FALSE)</f>
        <v>#N/A</v>
      </c>
      <c r="W53" s="56" t="e">
        <f t="shared" si="8"/>
        <v>#N/A</v>
      </c>
      <c r="X53" s="51" t="e">
        <f t="shared" si="9"/>
        <v>#N/A</v>
      </c>
    </row>
    <row r="54" spans="1:24" ht="9.9" customHeight="1">
      <c r="A54" s="45">
        <f>VLOOKUP(L54,'3. 취약성평가'!$C$5:$J$77,8,FALSE)</f>
        <v>50</v>
      </c>
      <c r="B54" s="45" t="str">
        <f t="shared" si="2"/>
        <v>SVR-U취약-01</v>
      </c>
      <c r="C54" s="16" t="str">
        <f>VLOOKUP(B54,'1. 자산평가'!$C:$O,2,FALSE)</f>
        <v>Web Server</v>
      </c>
      <c r="D54" s="16">
        <f>VLOOKUP(B54,'1. 자산평가'!$C:$O,8,FALSE)</f>
        <v>3</v>
      </c>
      <c r="E54" s="16">
        <f>VLOOKUP(B54,'1. 자산평가'!$C:$O,9,FALSE)</f>
        <v>3</v>
      </c>
      <c r="F54" s="16">
        <f>VLOOKUP(B54,'1. 자산평가'!$C:$O,10,FALSE)</f>
        <v>3</v>
      </c>
      <c r="G54" s="59">
        <f t="shared" si="3"/>
        <v>9</v>
      </c>
      <c r="H54" s="59" t="str">
        <f t="shared" si="4"/>
        <v>A</v>
      </c>
      <c r="I54" s="56">
        <f t="shared" si="5"/>
        <v>3</v>
      </c>
      <c r="J54" s="52" t="s">
        <v>1331</v>
      </c>
      <c r="K54" s="58">
        <f t="shared" si="10"/>
        <v>1</v>
      </c>
      <c r="L54" s="58" t="str">
        <f t="shared" si="6"/>
        <v>U-50</v>
      </c>
      <c r="M54" s="58" t="s">
        <v>1091</v>
      </c>
      <c r="N54" s="58">
        <f t="shared" si="11"/>
        <v>50</v>
      </c>
      <c r="O54" s="47" t="str">
        <f>VLOOKUP(L54,'3. 취약성평가'!$C:$F,2,FALSE)</f>
        <v>DNS 보안 패치</v>
      </c>
      <c r="P54" s="50" t="str">
        <f>VLOOKUP(L54,'3. 취약성평가'!$C:$F,3,FALSE)</f>
        <v>상</v>
      </c>
      <c r="Q54" s="33">
        <f t="shared" si="7"/>
        <v>3</v>
      </c>
      <c r="R54" s="34" t="str">
        <f>VLOOKUP(L54,'3. 취약성평가'!$C$5:$I$77,5,FALSE)</f>
        <v>TC6-16</v>
      </c>
      <c r="S54" s="34" t="str">
        <f>VLOOKUP(L54,'3. 취약성평가'!$C$5:$I$77,6,FALSE)</f>
        <v>웹 서비스 공격</v>
      </c>
      <c r="T54" s="34">
        <f>VLOOKUP(L54,'3. 취약성평가'!$C$5:$I$77,7,FALSE)</f>
        <v>2</v>
      </c>
      <c r="U54" s="49">
        <f>VLOOKUP(L54,'3. 취약성평가'!$C$5:$I$77,7,FALSE)</f>
        <v>2</v>
      </c>
      <c r="V54" s="56" t="e">
        <f>VLOOKUP(B54,'#1.Linux'!$C:$BZ,A54+1,FALSE)</f>
        <v>#N/A</v>
      </c>
      <c r="W54" s="56" t="e">
        <f t="shared" si="8"/>
        <v>#N/A</v>
      </c>
      <c r="X54" s="51" t="e">
        <f t="shared" si="9"/>
        <v>#N/A</v>
      </c>
    </row>
    <row r="55" spans="1:24" ht="9.9" customHeight="1">
      <c r="A55" s="45">
        <f>VLOOKUP(L55,'3. 취약성평가'!$C$5:$J$77,8,FALSE)</f>
        <v>51</v>
      </c>
      <c r="B55" s="45" t="str">
        <f t="shared" si="2"/>
        <v>SVR-U취약-01</v>
      </c>
      <c r="C55" s="16" t="str">
        <f>VLOOKUP(B55,'1. 자산평가'!$C:$O,2,FALSE)</f>
        <v>Web Server</v>
      </c>
      <c r="D55" s="16">
        <f>VLOOKUP(B55,'1. 자산평가'!$C:$O,8,FALSE)</f>
        <v>3</v>
      </c>
      <c r="E55" s="16">
        <f>VLOOKUP(B55,'1. 자산평가'!$C:$O,9,FALSE)</f>
        <v>3</v>
      </c>
      <c r="F55" s="16">
        <f>VLOOKUP(B55,'1. 자산평가'!$C:$O,10,FALSE)</f>
        <v>3</v>
      </c>
      <c r="G55" s="59">
        <f t="shared" si="3"/>
        <v>9</v>
      </c>
      <c r="H55" s="59" t="str">
        <f t="shared" si="4"/>
        <v>A</v>
      </c>
      <c r="I55" s="56">
        <f t="shared" si="5"/>
        <v>3</v>
      </c>
      <c r="J55" s="52" t="s">
        <v>1331</v>
      </c>
      <c r="K55" s="58">
        <f t="shared" si="10"/>
        <v>1</v>
      </c>
      <c r="L55" s="58" t="str">
        <f t="shared" si="6"/>
        <v>U-51</v>
      </c>
      <c r="M55" s="58" t="s">
        <v>1091</v>
      </c>
      <c r="N55" s="58">
        <f t="shared" si="11"/>
        <v>51</v>
      </c>
      <c r="O55" s="47" t="str">
        <f>VLOOKUP(L55,'3. 취약성평가'!$C:$F,2,FALSE)</f>
        <v>DNS Zone Transfer 설정</v>
      </c>
      <c r="P55" s="50" t="str">
        <f>VLOOKUP(L55,'3. 취약성평가'!$C:$F,3,FALSE)</f>
        <v>상</v>
      </c>
      <c r="Q55" s="33">
        <f t="shared" si="7"/>
        <v>3</v>
      </c>
      <c r="R55" s="34" t="str">
        <f>VLOOKUP(L55,'3. 취약성평가'!$C$5:$I$77,5,FALSE)</f>
        <v>TC4-07</v>
      </c>
      <c r="S55" s="34" t="str">
        <f>VLOOKUP(L55,'3. 취약성평가'!$C$5:$I$77,6,FALSE)</f>
        <v>취약한 시스템 설정 악용</v>
      </c>
      <c r="T55" s="34">
        <f>VLOOKUP(L55,'3. 취약성평가'!$C$5:$I$77,7,FALSE)</f>
        <v>2</v>
      </c>
      <c r="U55" s="49">
        <f>VLOOKUP(L55,'3. 취약성평가'!$C$5:$I$77,7,FALSE)</f>
        <v>2</v>
      </c>
      <c r="V55" s="56" t="e">
        <f>VLOOKUP(B55,'#1.Linux'!$C:$BZ,A55+1,FALSE)</f>
        <v>#N/A</v>
      </c>
      <c r="W55" s="56" t="e">
        <f t="shared" si="8"/>
        <v>#N/A</v>
      </c>
      <c r="X55" s="51" t="e">
        <f t="shared" si="9"/>
        <v>#N/A</v>
      </c>
    </row>
    <row r="56" spans="1:24" ht="9.9" customHeight="1">
      <c r="A56" s="45">
        <f>VLOOKUP(L56,'3. 취약성평가'!$C$5:$J$77,8,FALSE)</f>
        <v>52</v>
      </c>
      <c r="B56" s="45" t="str">
        <f t="shared" si="2"/>
        <v>SVR-U취약-01</v>
      </c>
      <c r="C56" s="16" t="str">
        <f>VLOOKUP(B56,'1. 자산평가'!$C:$O,2,FALSE)</f>
        <v>Web Server</v>
      </c>
      <c r="D56" s="16">
        <f>VLOOKUP(B56,'1. 자산평가'!$C:$O,8,FALSE)</f>
        <v>3</v>
      </c>
      <c r="E56" s="16">
        <f>VLOOKUP(B56,'1. 자산평가'!$C:$O,9,FALSE)</f>
        <v>3</v>
      </c>
      <c r="F56" s="16">
        <f>VLOOKUP(B56,'1. 자산평가'!$C:$O,10,FALSE)</f>
        <v>3</v>
      </c>
      <c r="G56" s="59">
        <f t="shared" si="3"/>
        <v>9</v>
      </c>
      <c r="H56" s="59" t="str">
        <f t="shared" si="4"/>
        <v>A</v>
      </c>
      <c r="I56" s="56">
        <f t="shared" si="5"/>
        <v>3</v>
      </c>
      <c r="J56" s="52" t="s">
        <v>1331</v>
      </c>
      <c r="K56" s="58">
        <f t="shared" si="10"/>
        <v>1</v>
      </c>
      <c r="L56" s="58" t="str">
        <f t="shared" si="6"/>
        <v>U-52</v>
      </c>
      <c r="M56" s="58" t="s">
        <v>1091</v>
      </c>
      <c r="N56" s="58">
        <f t="shared" si="11"/>
        <v>52</v>
      </c>
      <c r="O56" s="47" t="str">
        <f>VLOOKUP(L56,'3. 취약성평가'!$C:$F,2,FALSE)</f>
        <v>Apache 디렉토리 리스팅 제거</v>
      </c>
      <c r="P56" s="50" t="str">
        <f>VLOOKUP(L56,'3. 취약성평가'!$C:$F,3,FALSE)</f>
        <v>상</v>
      </c>
      <c r="Q56" s="33">
        <f t="shared" si="7"/>
        <v>3</v>
      </c>
      <c r="R56" s="34" t="str">
        <f>VLOOKUP(L56,'3. 취약성평가'!$C$5:$I$77,5,FALSE)</f>
        <v>TC4-07</v>
      </c>
      <c r="S56" s="34" t="str">
        <f>VLOOKUP(L56,'3. 취약성평가'!$C$5:$I$77,6,FALSE)</f>
        <v>취약한 시스템 설정 악용</v>
      </c>
      <c r="T56" s="34">
        <f>VLOOKUP(L56,'3. 취약성평가'!$C$5:$I$77,7,FALSE)</f>
        <v>2</v>
      </c>
      <c r="U56" s="49">
        <f>VLOOKUP(L56,'3. 취약성평가'!$C$5:$I$77,7,FALSE)</f>
        <v>2</v>
      </c>
      <c r="V56" s="56" t="e">
        <f>VLOOKUP(B56,'#1.Linux'!$C:$BZ,A56+1,FALSE)</f>
        <v>#N/A</v>
      </c>
      <c r="W56" s="56" t="e">
        <f t="shared" si="8"/>
        <v>#N/A</v>
      </c>
      <c r="X56" s="51" t="e">
        <f t="shared" si="9"/>
        <v>#N/A</v>
      </c>
    </row>
    <row r="57" spans="1:24" ht="9.9" customHeight="1">
      <c r="A57" s="45">
        <f>VLOOKUP(L57,'3. 취약성평가'!$C$5:$J$77,8,FALSE)</f>
        <v>53</v>
      </c>
      <c r="B57" s="45" t="str">
        <f t="shared" si="2"/>
        <v>SVR-U취약-01</v>
      </c>
      <c r="C57" s="16" t="str">
        <f>VLOOKUP(B57,'1. 자산평가'!$C:$O,2,FALSE)</f>
        <v>Web Server</v>
      </c>
      <c r="D57" s="16">
        <f>VLOOKUP(B57,'1. 자산평가'!$C:$O,8,FALSE)</f>
        <v>3</v>
      </c>
      <c r="E57" s="16">
        <f>VLOOKUP(B57,'1. 자산평가'!$C:$O,9,FALSE)</f>
        <v>3</v>
      </c>
      <c r="F57" s="16">
        <f>VLOOKUP(B57,'1. 자산평가'!$C:$O,10,FALSE)</f>
        <v>3</v>
      </c>
      <c r="G57" s="59">
        <f t="shared" si="3"/>
        <v>9</v>
      </c>
      <c r="H57" s="59" t="str">
        <f t="shared" si="4"/>
        <v>A</v>
      </c>
      <c r="I57" s="56">
        <f t="shared" si="5"/>
        <v>3</v>
      </c>
      <c r="J57" s="52" t="s">
        <v>1331</v>
      </c>
      <c r="K57" s="58">
        <f t="shared" si="10"/>
        <v>1</v>
      </c>
      <c r="L57" s="58" t="str">
        <f t="shared" si="6"/>
        <v>U-53</v>
      </c>
      <c r="M57" s="58" t="s">
        <v>1091</v>
      </c>
      <c r="N57" s="58">
        <f t="shared" si="11"/>
        <v>53</v>
      </c>
      <c r="O57" s="47" t="str">
        <f>VLOOKUP(L57,'3. 취약성평가'!$C:$F,2,FALSE)</f>
        <v>Apache 웹 프로세스 권한 제한</v>
      </c>
      <c r="P57" s="50" t="str">
        <f>VLOOKUP(L57,'3. 취약성평가'!$C:$F,3,FALSE)</f>
        <v>상</v>
      </c>
      <c r="Q57" s="33">
        <f t="shared" si="7"/>
        <v>3</v>
      </c>
      <c r="R57" s="34" t="str">
        <f>VLOOKUP(L57,'3. 취약성평가'!$C$5:$I$77,5,FALSE)</f>
        <v>TC4-07</v>
      </c>
      <c r="S57" s="34" t="str">
        <f>VLOOKUP(L57,'3. 취약성평가'!$C$5:$I$77,6,FALSE)</f>
        <v>취약한 시스템 설정 악용</v>
      </c>
      <c r="T57" s="34">
        <f>VLOOKUP(L57,'3. 취약성평가'!$C$5:$I$77,7,FALSE)</f>
        <v>2</v>
      </c>
      <c r="U57" s="49">
        <f>VLOOKUP(L57,'3. 취약성평가'!$C$5:$I$77,7,FALSE)</f>
        <v>2</v>
      </c>
      <c r="V57" s="56" t="e">
        <f>VLOOKUP(B57,'#1.Linux'!$C:$BZ,A57+1,FALSE)</f>
        <v>#N/A</v>
      </c>
      <c r="W57" s="56" t="e">
        <f t="shared" si="8"/>
        <v>#N/A</v>
      </c>
      <c r="X57" s="51" t="e">
        <f t="shared" si="9"/>
        <v>#N/A</v>
      </c>
    </row>
    <row r="58" spans="1:24" ht="9.9" customHeight="1">
      <c r="A58" s="45">
        <f>VLOOKUP(L58,'3. 취약성평가'!$C$5:$J$77,8,FALSE)</f>
        <v>54</v>
      </c>
      <c r="B58" s="45" t="str">
        <f t="shared" si="2"/>
        <v>SVR-U취약-01</v>
      </c>
      <c r="C58" s="16" t="str">
        <f>VLOOKUP(B58,'1. 자산평가'!$C:$O,2,FALSE)</f>
        <v>Web Server</v>
      </c>
      <c r="D58" s="16">
        <f>VLOOKUP(B58,'1. 자산평가'!$C:$O,8,FALSE)</f>
        <v>3</v>
      </c>
      <c r="E58" s="16">
        <f>VLOOKUP(B58,'1. 자산평가'!$C:$O,9,FALSE)</f>
        <v>3</v>
      </c>
      <c r="F58" s="16">
        <f>VLOOKUP(B58,'1. 자산평가'!$C:$O,10,FALSE)</f>
        <v>3</v>
      </c>
      <c r="G58" s="59">
        <f t="shared" si="3"/>
        <v>9</v>
      </c>
      <c r="H58" s="59" t="str">
        <f t="shared" si="4"/>
        <v>A</v>
      </c>
      <c r="I58" s="56">
        <f t="shared" si="5"/>
        <v>3</v>
      </c>
      <c r="J58" s="52" t="s">
        <v>1331</v>
      </c>
      <c r="K58" s="58">
        <f t="shared" si="10"/>
        <v>1</v>
      </c>
      <c r="L58" s="58" t="str">
        <f t="shared" si="6"/>
        <v>U-54</v>
      </c>
      <c r="M58" s="58" t="s">
        <v>1091</v>
      </c>
      <c r="N58" s="58">
        <f t="shared" si="11"/>
        <v>54</v>
      </c>
      <c r="O58" s="47" t="str">
        <f>VLOOKUP(L58,'3. 취약성평가'!$C:$F,2,FALSE)</f>
        <v>Apache 상위 디렉토리 접근 금지</v>
      </c>
      <c r="P58" s="50" t="str">
        <f>VLOOKUP(L58,'3. 취약성평가'!$C:$F,3,FALSE)</f>
        <v>상</v>
      </c>
      <c r="Q58" s="33">
        <f t="shared" si="7"/>
        <v>3</v>
      </c>
      <c r="R58" s="34" t="str">
        <f>VLOOKUP(L58,'3. 취약성평가'!$C$5:$I$77,5,FALSE)</f>
        <v>TC4-07</v>
      </c>
      <c r="S58" s="34" t="str">
        <f>VLOOKUP(L58,'3. 취약성평가'!$C$5:$I$77,6,FALSE)</f>
        <v>취약한 시스템 설정 악용</v>
      </c>
      <c r="T58" s="34">
        <f>VLOOKUP(L58,'3. 취약성평가'!$C$5:$I$77,7,FALSE)</f>
        <v>2</v>
      </c>
      <c r="U58" s="49">
        <f>VLOOKUP(L58,'3. 취약성평가'!$C$5:$I$77,7,FALSE)</f>
        <v>2</v>
      </c>
      <c r="V58" s="56" t="e">
        <f>VLOOKUP(B58,'#1.Linux'!$C:$BZ,A58+1,FALSE)</f>
        <v>#N/A</v>
      </c>
      <c r="W58" s="56" t="e">
        <f t="shared" si="8"/>
        <v>#N/A</v>
      </c>
      <c r="X58" s="51" t="e">
        <f t="shared" si="9"/>
        <v>#N/A</v>
      </c>
    </row>
    <row r="59" spans="1:24" ht="9.9" customHeight="1">
      <c r="A59" s="45">
        <f>VLOOKUP(L59,'3. 취약성평가'!$C$5:$J$77,8,FALSE)</f>
        <v>55</v>
      </c>
      <c r="B59" s="45" t="str">
        <f t="shared" si="2"/>
        <v>SVR-U취약-01</v>
      </c>
      <c r="C59" s="16" t="str">
        <f>VLOOKUP(B59,'1. 자산평가'!$C:$O,2,FALSE)</f>
        <v>Web Server</v>
      </c>
      <c r="D59" s="16">
        <f>VLOOKUP(B59,'1. 자산평가'!$C:$O,8,FALSE)</f>
        <v>3</v>
      </c>
      <c r="E59" s="16">
        <f>VLOOKUP(B59,'1. 자산평가'!$C:$O,9,FALSE)</f>
        <v>3</v>
      </c>
      <c r="F59" s="16">
        <f>VLOOKUP(B59,'1. 자산평가'!$C:$O,10,FALSE)</f>
        <v>3</v>
      </c>
      <c r="G59" s="59">
        <f t="shared" si="3"/>
        <v>9</v>
      </c>
      <c r="H59" s="59" t="str">
        <f t="shared" si="4"/>
        <v>A</v>
      </c>
      <c r="I59" s="56">
        <f t="shared" si="5"/>
        <v>3</v>
      </c>
      <c r="J59" s="52" t="s">
        <v>1331</v>
      </c>
      <c r="K59" s="58">
        <f t="shared" si="10"/>
        <v>1</v>
      </c>
      <c r="L59" s="58" t="str">
        <f t="shared" si="6"/>
        <v>U-55</v>
      </c>
      <c r="M59" s="58" t="s">
        <v>1091</v>
      </c>
      <c r="N59" s="58">
        <f t="shared" si="11"/>
        <v>55</v>
      </c>
      <c r="O59" s="47" t="str">
        <f>VLOOKUP(L59,'3. 취약성평가'!$C:$F,2,FALSE)</f>
        <v>Apache 불필요한 파일 제거</v>
      </c>
      <c r="P59" s="50" t="str">
        <f>VLOOKUP(L59,'3. 취약성평가'!$C:$F,3,FALSE)</f>
        <v>상</v>
      </c>
      <c r="Q59" s="33">
        <f t="shared" si="7"/>
        <v>3</v>
      </c>
      <c r="R59" s="34" t="str">
        <f>VLOOKUP(L59,'3. 취약성평가'!$C$5:$I$77,5,FALSE)</f>
        <v>TC4-07</v>
      </c>
      <c r="S59" s="34" t="str">
        <f>VLOOKUP(L59,'3. 취약성평가'!$C$5:$I$77,6,FALSE)</f>
        <v>취약한 시스템 설정 악용</v>
      </c>
      <c r="T59" s="34">
        <f>VLOOKUP(L59,'3. 취약성평가'!$C$5:$I$77,7,FALSE)</f>
        <v>2</v>
      </c>
      <c r="U59" s="49">
        <f>VLOOKUP(L59,'3. 취약성평가'!$C$5:$I$77,7,FALSE)</f>
        <v>2</v>
      </c>
      <c r="V59" s="56" t="e">
        <f>VLOOKUP(B59,'#1.Linux'!$C:$BZ,A59+1,FALSE)</f>
        <v>#N/A</v>
      </c>
      <c r="W59" s="56" t="e">
        <f t="shared" si="8"/>
        <v>#N/A</v>
      </c>
      <c r="X59" s="51" t="e">
        <f t="shared" si="9"/>
        <v>#N/A</v>
      </c>
    </row>
    <row r="60" spans="1:24" ht="9.9" customHeight="1">
      <c r="A60" s="45">
        <f>VLOOKUP(L60,'3. 취약성평가'!$C$5:$J$77,8,FALSE)</f>
        <v>56</v>
      </c>
      <c r="B60" s="45" t="str">
        <f t="shared" si="2"/>
        <v>SVR-U취약-01</v>
      </c>
      <c r="C60" s="16" t="str">
        <f>VLOOKUP(B60,'1. 자산평가'!$C:$O,2,FALSE)</f>
        <v>Web Server</v>
      </c>
      <c r="D60" s="16">
        <f>VLOOKUP(B60,'1. 자산평가'!$C:$O,8,FALSE)</f>
        <v>3</v>
      </c>
      <c r="E60" s="16">
        <f>VLOOKUP(B60,'1. 자산평가'!$C:$O,9,FALSE)</f>
        <v>3</v>
      </c>
      <c r="F60" s="16">
        <f>VLOOKUP(B60,'1. 자산평가'!$C:$O,10,FALSE)</f>
        <v>3</v>
      </c>
      <c r="G60" s="59">
        <f t="shared" si="3"/>
        <v>9</v>
      </c>
      <c r="H60" s="59" t="str">
        <f t="shared" si="4"/>
        <v>A</v>
      </c>
      <c r="I60" s="56">
        <f t="shared" si="5"/>
        <v>3</v>
      </c>
      <c r="J60" s="52" t="s">
        <v>1331</v>
      </c>
      <c r="K60" s="58">
        <f t="shared" si="10"/>
        <v>1</v>
      </c>
      <c r="L60" s="58" t="str">
        <f t="shared" si="6"/>
        <v>U-56</v>
      </c>
      <c r="M60" s="58" t="s">
        <v>1091</v>
      </c>
      <c r="N60" s="58">
        <f t="shared" si="11"/>
        <v>56</v>
      </c>
      <c r="O60" s="47" t="str">
        <f>VLOOKUP(L60,'3. 취약성평가'!$C:$F,2,FALSE)</f>
        <v>Apache 링크 사용 금지</v>
      </c>
      <c r="P60" s="50" t="str">
        <f>VLOOKUP(L60,'3. 취약성평가'!$C:$F,3,FALSE)</f>
        <v>상</v>
      </c>
      <c r="Q60" s="33">
        <f t="shared" si="7"/>
        <v>3</v>
      </c>
      <c r="R60" s="34" t="str">
        <f>VLOOKUP(L60,'3. 취약성평가'!$C$5:$I$77,5,FALSE)</f>
        <v>TC4-07</v>
      </c>
      <c r="S60" s="34" t="str">
        <f>VLOOKUP(L60,'3. 취약성평가'!$C$5:$I$77,6,FALSE)</f>
        <v>취약한 시스템 설정 악용</v>
      </c>
      <c r="T60" s="34">
        <f>VLOOKUP(L60,'3. 취약성평가'!$C$5:$I$77,7,FALSE)</f>
        <v>2</v>
      </c>
      <c r="U60" s="49">
        <f>VLOOKUP(L60,'3. 취약성평가'!$C$5:$I$77,7,FALSE)</f>
        <v>2</v>
      </c>
      <c r="V60" s="56" t="e">
        <f>VLOOKUP(B60,'#1.Linux'!$C:$BZ,A60+1,FALSE)</f>
        <v>#N/A</v>
      </c>
      <c r="W60" s="56" t="e">
        <f t="shared" si="8"/>
        <v>#N/A</v>
      </c>
      <c r="X60" s="51" t="e">
        <f t="shared" si="9"/>
        <v>#N/A</v>
      </c>
    </row>
    <row r="61" spans="1:24" ht="9.9" customHeight="1">
      <c r="A61" s="45">
        <f>VLOOKUP(L61,'3. 취약성평가'!$C$5:$J$77,8,FALSE)</f>
        <v>57</v>
      </c>
      <c r="B61" s="45" t="str">
        <f t="shared" si="2"/>
        <v>SVR-U취약-01</v>
      </c>
      <c r="C61" s="16" t="str">
        <f>VLOOKUP(B61,'1. 자산평가'!$C:$O,2,FALSE)</f>
        <v>Web Server</v>
      </c>
      <c r="D61" s="16">
        <f>VLOOKUP(B61,'1. 자산평가'!$C:$O,8,FALSE)</f>
        <v>3</v>
      </c>
      <c r="E61" s="16">
        <f>VLOOKUP(B61,'1. 자산평가'!$C:$O,9,FALSE)</f>
        <v>3</v>
      </c>
      <c r="F61" s="16">
        <f>VLOOKUP(B61,'1. 자산평가'!$C:$O,10,FALSE)</f>
        <v>3</v>
      </c>
      <c r="G61" s="59">
        <f t="shared" si="3"/>
        <v>9</v>
      </c>
      <c r="H61" s="59" t="str">
        <f t="shared" si="4"/>
        <v>A</v>
      </c>
      <c r="I61" s="56">
        <f t="shared" si="5"/>
        <v>3</v>
      </c>
      <c r="J61" s="52" t="s">
        <v>1331</v>
      </c>
      <c r="K61" s="58">
        <f t="shared" si="10"/>
        <v>1</v>
      </c>
      <c r="L61" s="58" t="str">
        <f t="shared" si="6"/>
        <v>U-57</v>
      </c>
      <c r="M61" s="58" t="s">
        <v>1091</v>
      </c>
      <c r="N61" s="58">
        <f t="shared" si="11"/>
        <v>57</v>
      </c>
      <c r="O61" s="47" t="str">
        <f>VLOOKUP(L61,'3. 취약성평가'!$C:$F,2,FALSE)</f>
        <v>Apache 파일 업로드 및 다운로드 제한</v>
      </c>
      <c r="P61" s="50" t="str">
        <f>VLOOKUP(L61,'3. 취약성평가'!$C:$F,3,FALSE)</f>
        <v>상</v>
      </c>
      <c r="Q61" s="33">
        <f t="shared" si="7"/>
        <v>3</v>
      </c>
      <c r="R61" s="34" t="str">
        <f>VLOOKUP(L61,'3. 취약성평가'!$C$5:$I$77,5,FALSE)</f>
        <v>TC4-07</v>
      </c>
      <c r="S61" s="34" t="str">
        <f>VLOOKUP(L61,'3. 취약성평가'!$C$5:$I$77,6,FALSE)</f>
        <v>취약한 시스템 설정 악용</v>
      </c>
      <c r="T61" s="34">
        <f>VLOOKUP(L61,'3. 취약성평가'!$C$5:$I$77,7,FALSE)</f>
        <v>2</v>
      </c>
      <c r="U61" s="49">
        <f>VLOOKUP(L61,'3. 취약성평가'!$C$5:$I$77,7,FALSE)</f>
        <v>2</v>
      </c>
      <c r="V61" s="56" t="e">
        <f>VLOOKUP(B61,'#1.Linux'!$C:$BZ,A61+1,FALSE)</f>
        <v>#N/A</v>
      </c>
      <c r="W61" s="56" t="e">
        <f t="shared" si="8"/>
        <v>#N/A</v>
      </c>
      <c r="X61" s="51" t="e">
        <f t="shared" si="9"/>
        <v>#N/A</v>
      </c>
    </row>
    <row r="62" spans="1:24" ht="9.9" customHeight="1">
      <c r="A62" s="45">
        <f>VLOOKUP(L62,'3. 취약성평가'!$C$5:$J$77,8,FALSE)</f>
        <v>58</v>
      </c>
      <c r="B62" s="45" t="str">
        <f t="shared" si="2"/>
        <v>SVR-U취약-01</v>
      </c>
      <c r="C62" s="16" t="str">
        <f>VLOOKUP(B62,'1. 자산평가'!$C:$O,2,FALSE)</f>
        <v>Web Server</v>
      </c>
      <c r="D62" s="16">
        <f>VLOOKUP(B62,'1. 자산평가'!$C:$O,8,FALSE)</f>
        <v>3</v>
      </c>
      <c r="E62" s="16">
        <f>VLOOKUP(B62,'1. 자산평가'!$C:$O,9,FALSE)</f>
        <v>3</v>
      </c>
      <c r="F62" s="16">
        <f>VLOOKUP(B62,'1. 자산평가'!$C:$O,10,FALSE)</f>
        <v>3</v>
      </c>
      <c r="G62" s="59">
        <f t="shared" si="3"/>
        <v>9</v>
      </c>
      <c r="H62" s="59" t="str">
        <f t="shared" si="4"/>
        <v>A</v>
      </c>
      <c r="I62" s="56">
        <f t="shared" si="5"/>
        <v>3</v>
      </c>
      <c r="J62" s="52" t="s">
        <v>1331</v>
      </c>
      <c r="K62" s="58">
        <f t="shared" si="10"/>
        <v>1</v>
      </c>
      <c r="L62" s="58" t="str">
        <f t="shared" si="6"/>
        <v>U-58</v>
      </c>
      <c r="M62" s="58" t="s">
        <v>1091</v>
      </c>
      <c r="N62" s="58">
        <f t="shared" si="11"/>
        <v>58</v>
      </c>
      <c r="O62" s="47" t="str">
        <f>VLOOKUP(L62,'3. 취약성평가'!$C:$F,2,FALSE)</f>
        <v>Apache 웹 서비스 영역의 분리</v>
      </c>
      <c r="P62" s="50" t="str">
        <f>VLOOKUP(L62,'3. 취약성평가'!$C:$F,3,FALSE)</f>
        <v>상</v>
      </c>
      <c r="Q62" s="33">
        <f t="shared" si="7"/>
        <v>3</v>
      </c>
      <c r="R62" s="34" t="str">
        <f>VLOOKUP(L62,'3. 취약성평가'!$C$5:$I$77,5,FALSE)</f>
        <v>TC4-07</v>
      </c>
      <c r="S62" s="34" t="str">
        <f>VLOOKUP(L62,'3. 취약성평가'!$C$5:$I$77,6,FALSE)</f>
        <v>취약한 시스템 설정 악용</v>
      </c>
      <c r="T62" s="34">
        <f>VLOOKUP(L62,'3. 취약성평가'!$C$5:$I$77,7,FALSE)</f>
        <v>2</v>
      </c>
      <c r="U62" s="49">
        <f>VLOOKUP(L62,'3. 취약성평가'!$C$5:$I$77,7,FALSE)</f>
        <v>2</v>
      </c>
      <c r="V62" s="56" t="e">
        <f>VLOOKUP(B62,'#1.Linux'!$C:$BZ,A62+1,FALSE)</f>
        <v>#N/A</v>
      </c>
      <c r="W62" s="56" t="e">
        <f t="shared" si="8"/>
        <v>#N/A</v>
      </c>
      <c r="X62" s="51" t="e">
        <f t="shared" si="9"/>
        <v>#N/A</v>
      </c>
    </row>
    <row r="63" spans="1:24" ht="9.9" customHeight="1">
      <c r="A63" s="45">
        <f>VLOOKUP(L63,'3. 취약성평가'!$C$5:$J$77,8,FALSE)</f>
        <v>59</v>
      </c>
      <c r="B63" s="45" t="str">
        <f t="shared" si="2"/>
        <v>SVR-U취약-01</v>
      </c>
      <c r="C63" s="16" t="str">
        <f>VLOOKUP(B63,'1. 자산평가'!$C:$O,2,FALSE)</f>
        <v>Web Server</v>
      </c>
      <c r="D63" s="16">
        <f>VLOOKUP(B63,'1. 자산평가'!$C:$O,8,FALSE)</f>
        <v>3</v>
      </c>
      <c r="E63" s="16">
        <f>VLOOKUP(B63,'1. 자산평가'!$C:$O,9,FALSE)</f>
        <v>3</v>
      </c>
      <c r="F63" s="16">
        <f>VLOOKUP(B63,'1. 자산평가'!$C:$O,10,FALSE)</f>
        <v>3</v>
      </c>
      <c r="G63" s="59">
        <f t="shared" si="3"/>
        <v>9</v>
      </c>
      <c r="H63" s="59" t="str">
        <f t="shared" si="4"/>
        <v>A</v>
      </c>
      <c r="I63" s="56">
        <f t="shared" si="5"/>
        <v>3</v>
      </c>
      <c r="J63" s="52" t="s">
        <v>1331</v>
      </c>
      <c r="K63" s="58">
        <f t="shared" si="10"/>
        <v>1</v>
      </c>
      <c r="L63" s="58" t="str">
        <f t="shared" si="6"/>
        <v>U-59</v>
      </c>
      <c r="M63" s="58" t="s">
        <v>1091</v>
      </c>
      <c r="N63" s="58">
        <f t="shared" si="11"/>
        <v>59</v>
      </c>
      <c r="O63" s="47" t="str">
        <f>VLOOKUP(L63,'3. 취약성평가'!$C:$F,2,FALSE)</f>
        <v>ssh 원격 접속 허용</v>
      </c>
      <c r="P63" s="50" t="str">
        <f>VLOOKUP(L63,'3. 취약성평가'!$C:$F,3,FALSE)</f>
        <v>중</v>
      </c>
      <c r="Q63" s="33">
        <f t="shared" si="7"/>
        <v>2</v>
      </c>
      <c r="R63" s="34" t="str">
        <f>VLOOKUP(L63,'3. 취약성평가'!$C$5:$I$77,5,FALSE)</f>
        <v>TC6-03</v>
      </c>
      <c r="S63" s="34" t="str">
        <f>VLOOKUP(L63,'3. 취약성평가'!$C$5:$I$77,6,FALSE)</f>
        <v>패스워드 Cracking</v>
      </c>
      <c r="T63" s="34">
        <f>VLOOKUP(L63,'3. 취약성평가'!$C$5:$I$77,7,FALSE)</f>
        <v>2</v>
      </c>
      <c r="U63" s="49">
        <f>VLOOKUP(L63,'3. 취약성평가'!$C$5:$I$77,7,FALSE)</f>
        <v>2</v>
      </c>
      <c r="V63" s="56" t="e">
        <f>VLOOKUP(B63,'#1.Linux'!$C:$BZ,A63+1,FALSE)</f>
        <v>#N/A</v>
      </c>
      <c r="W63" s="56" t="e">
        <f t="shared" si="8"/>
        <v>#N/A</v>
      </c>
      <c r="X63" s="51" t="e">
        <f t="shared" si="9"/>
        <v>#N/A</v>
      </c>
    </row>
    <row r="64" spans="1:24" ht="9.9" customHeight="1">
      <c r="A64" s="45">
        <f>VLOOKUP(L64,'3. 취약성평가'!$C$5:$J$77,8,FALSE)</f>
        <v>60</v>
      </c>
      <c r="B64" s="45" t="str">
        <f t="shared" si="2"/>
        <v>SVR-U취약-01</v>
      </c>
      <c r="C64" s="16" t="str">
        <f>VLOOKUP(B64,'1. 자산평가'!$C:$O,2,FALSE)</f>
        <v>Web Server</v>
      </c>
      <c r="D64" s="16">
        <f>VLOOKUP(B64,'1. 자산평가'!$C:$O,8,FALSE)</f>
        <v>3</v>
      </c>
      <c r="E64" s="16">
        <f>VLOOKUP(B64,'1. 자산평가'!$C:$O,9,FALSE)</f>
        <v>3</v>
      </c>
      <c r="F64" s="16">
        <f>VLOOKUP(B64,'1. 자산평가'!$C:$O,10,FALSE)</f>
        <v>3</v>
      </c>
      <c r="G64" s="59">
        <f t="shared" si="3"/>
        <v>9</v>
      </c>
      <c r="H64" s="59" t="str">
        <f t="shared" si="4"/>
        <v>A</v>
      </c>
      <c r="I64" s="56">
        <f t="shared" si="5"/>
        <v>3</v>
      </c>
      <c r="J64" s="52" t="s">
        <v>1331</v>
      </c>
      <c r="K64" s="58">
        <f t="shared" si="10"/>
        <v>1</v>
      </c>
      <c r="L64" s="58" t="str">
        <f t="shared" si="6"/>
        <v>U-60</v>
      </c>
      <c r="M64" s="58" t="s">
        <v>1091</v>
      </c>
      <c r="N64" s="58">
        <f t="shared" si="11"/>
        <v>60</v>
      </c>
      <c r="O64" s="47" t="str">
        <f>VLOOKUP(L64,'3. 취약성평가'!$C:$F,2,FALSE)</f>
        <v>ftp 서비스 N/A</v>
      </c>
      <c r="P64" s="50" t="str">
        <f>VLOOKUP(L64,'3. 취약성평가'!$C:$F,3,FALSE)</f>
        <v>하</v>
      </c>
      <c r="Q64" s="33">
        <f t="shared" si="7"/>
        <v>1</v>
      </c>
      <c r="R64" s="34" t="str">
        <f>VLOOKUP(L64,'3. 취약성평가'!$C$5:$I$77,5,FALSE)</f>
        <v>TC6-16</v>
      </c>
      <c r="S64" s="34" t="str">
        <f>VLOOKUP(L64,'3. 취약성평가'!$C$5:$I$77,6,FALSE)</f>
        <v>웹 서비스 공격</v>
      </c>
      <c r="T64" s="34">
        <f>VLOOKUP(L64,'3. 취약성평가'!$C$5:$I$77,7,FALSE)</f>
        <v>2</v>
      </c>
      <c r="U64" s="49">
        <f>VLOOKUP(L64,'3. 취약성평가'!$C$5:$I$77,7,FALSE)</f>
        <v>2</v>
      </c>
      <c r="V64" s="56" t="e">
        <f>VLOOKUP(B64,'#1.Linux'!$C:$BZ,A64+1,FALSE)</f>
        <v>#N/A</v>
      </c>
      <c r="W64" s="56" t="e">
        <f t="shared" si="8"/>
        <v>#N/A</v>
      </c>
      <c r="X64" s="51" t="e">
        <f t="shared" si="9"/>
        <v>#N/A</v>
      </c>
    </row>
    <row r="65" spans="1:24" ht="9.9" customHeight="1">
      <c r="A65" s="45">
        <f>VLOOKUP(L65,'3. 취약성평가'!$C$5:$J$77,8,FALSE)</f>
        <v>61</v>
      </c>
      <c r="B65" s="45" t="str">
        <f t="shared" si="2"/>
        <v>SVR-U취약-01</v>
      </c>
      <c r="C65" s="16" t="str">
        <f>VLOOKUP(B65,'1. 자산평가'!$C:$O,2,FALSE)</f>
        <v>Web Server</v>
      </c>
      <c r="D65" s="16">
        <f>VLOOKUP(B65,'1. 자산평가'!$C:$O,8,FALSE)</f>
        <v>3</v>
      </c>
      <c r="E65" s="16">
        <f>VLOOKUP(B65,'1. 자산평가'!$C:$O,9,FALSE)</f>
        <v>3</v>
      </c>
      <c r="F65" s="16">
        <f>VLOOKUP(B65,'1. 자산평가'!$C:$O,10,FALSE)</f>
        <v>3</v>
      </c>
      <c r="G65" s="59">
        <f t="shared" si="3"/>
        <v>9</v>
      </c>
      <c r="H65" s="59" t="str">
        <f t="shared" si="4"/>
        <v>A</v>
      </c>
      <c r="I65" s="56">
        <f t="shared" si="5"/>
        <v>3</v>
      </c>
      <c r="J65" s="52" t="s">
        <v>1331</v>
      </c>
      <c r="K65" s="58">
        <f t="shared" si="10"/>
        <v>1</v>
      </c>
      <c r="L65" s="58" t="str">
        <f t="shared" si="6"/>
        <v>U-61</v>
      </c>
      <c r="M65" s="58" t="s">
        <v>1091</v>
      </c>
      <c r="N65" s="58">
        <f t="shared" si="11"/>
        <v>61</v>
      </c>
      <c r="O65" s="47" t="str">
        <f>VLOOKUP(L65,'3. 취약성평가'!$C:$F,2,FALSE)</f>
        <v>ftp 계정 shell 제한</v>
      </c>
      <c r="P65" s="50" t="str">
        <f>VLOOKUP(L65,'3. 취약성평가'!$C:$F,3,FALSE)</f>
        <v>중</v>
      </c>
      <c r="Q65" s="33">
        <f t="shared" si="7"/>
        <v>2</v>
      </c>
      <c r="R65" s="34" t="str">
        <f>VLOOKUP(L65,'3. 취약성평가'!$C$5:$I$77,5,FALSE)</f>
        <v>TC6-16</v>
      </c>
      <c r="S65" s="34" t="str">
        <f>VLOOKUP(L65,'3. 취약성평가'!$C$5:$I$77,6,FALSE)</f>
        <v>웹 서비스 공격</v>
      </c>
      <c r="T65" s="34">
        <f>VLOOKUP(L65,'3. 취약성평가'!$C$5:$I$77,7,FALSE)</f>
        <v>2</v>
      </c>
      <c r="U65" s="49">
        <f>VLOOKUP(L65,'3. 취약성평가'!$C$5:$I$77,7,FALSE)</f>
        <v>2</v>
      </c>
      <c r="V65" s="56" t="e">
        <f>VLOOKUP(B65,'#1.Linux'!$C:$BZ,A65+1,FALSE)</f>
        <v>#N/A</v>
      </c>
      <c r="W65" s="56" t="e">
        <f t="shared" si="8"/>
        <v>#N/A</v>
      </c>
      <c r="X65" s="51" t="e">
        <f t="shared" si="9"/>
        <v>#N/A</v>
      </c>
    </row>
    <row r="66" spans="1:24" ht="9.9" customHeight="1">
      <c r="A66" s="45">
        <f>VLOOKUP(L66,'3. 취약성평가'!$C$5:$J$77,8,FALSE)</f>
        <v>62</v>
      </c>
      <c r="B66" s="45" t="str">
        <f t="shared" si="2"/>
        <v>SVR-U취약-01</v>
      </c>
      <c r="C66" s="16" t="str">
        <f>VLOOKUP(B66,'1. 자산평가'!$C:$O,2,FALSE)</f>
        <v>Web Server</v>
      </c>
      <c r="D66" s="16">
        <f>VLOOKUP(B66,'1. 자산평가'!$C:$O,8,FALSE)</f>
        <v>3</v>
      </c>
      <c r="E66" s="16">
        <f>VLOOKUP(B66,'1. 자산평가'!$C:$O,9,FALSE)</f>
        <v>3</v>
      </c>
      <c r="F66" s="16">
        <f>VLOOKUP(B66,'1. 자산평가'!$C:$O,10,FALSE)</f>
        <v>3</v>
      </c>
      <c r="G66" s="59">
        <f t="shared" si="3"/>
        <v>9</v>
      </c>
      <c r="H66" s="59" t="str">
        <f t="shared" si="4"/>
        <v>A</v>
      </c>
      <c r="I66" s="56">
        <f t="shared" si="5"/>
        <v>3</v>
      </c>
      <c r="J66" s="52" t="s">
        <v>1331</v>
      </c>
      <c r="K66" s="58">
        <f t="shared" si="10"/>
        <v>1</v>
      </c>
      <c r="L66" s="58" t="str">
        <f t="shared" si="6"/>
        <v>U-62</v>
      </c>
      <c r="M66" s="58" t="s">
        <v>1091</v>
      </c>
      <c r="N66" s="58">
        <f t="shared" si="11"/>
        <v>62</v>
      </c>
      <c r="O66" s="47" t="str">
        <f>VLOOKUP(L66,'3. 취약성평가'!$C:$F,2,FALSE)</f>
        <v>ftpusers 파일 소유자 및 권한 설정</v>
      </c>
      <c r="P66" s="50" t="str">
        <f>VLOOKUP(L66,'3. 취약성평가'!$C:$F,3,FALSE)</f>
        <v>중</v>
      </c>
      <c r="Q66" s="33">
        <f t="shared" si="7"/>
        <v>2</v>
      </c>
      <c r="R66" s="34" t="str">
        <f>VLOOKUP(L66,'3. 취약성평가'!$C$5:$I$77,5,FALSE)</f>
        <v>TC6-16</v>
      </c>
      <c r="S66" s="34" t="str">
        <f>VLOOKUP(L66,'3. 취약성평가'!$C$5:$I$77,6,FALSE)</f>
        <v>웹 서비스 공격</v>
      </c>
      <c r="T66" s="34">
        <f>VLOOKUP(L66,'3. 취약성평가'!$C$5:$I$77,7,FALSE)</f>
        <v>2</v>
      </c>
      <c r="U66" s="49">
        <f>VLOOKUP(L66,'3. 취약성평가'!$C$5:$I$77,7,FALSE)</f>
        <v>2</v>
      </c>
      <c r="V66" s="56" t="e">
        <f>VLOOKUP(B66,'#1.Linux'!$C:$BZ,A66+1,FALSE)</f>
        <v>#N/A</v>
      </c>
      <c r="W66" s="56" t="e">
        <f t="shared" si="8"/>
        <v>#N/A</v>
      </c>
      <c r="X66" s="51" t="e">
        <f t="shared" si="9"/>
        <v>#N/A</v>
      </c>
    </row>
    <row r="67" spans="1:24" ht="9.9" customHeight="1">
      <c r="A67" s="45">
        <f>VLOOKUP(L67,'3. 취약성평가'!$C$5:$J$77,8,FALSE)</f>
        <v>63</v>
      </c>
      <c r="B67" s="45" t="str">
        <f t="shared" si="2"/>
        <v>SVR-U취약-01</v>
      </c>
      <c r="C67" s="16" t="str">
        <f>VLOOKUP(B67,'1. 자산평가'!$C:$O,2,FALSE)</f>
        <v>Web Server</v>
      </c>
      <c r="D67" s="16">
        <f>VLOOKUP(B67,'1. 자산평가'!$C:$O,8,FALSE)</f>
        <v>3</v>
      </c>
      <c r="E67" s="16">
        <f>VLOOKUP(B67,'1. 자산평가'!$C:$O,9,FALSE)</f>
        <v>3</v>
      </c>
      <c r="F67" s="16">
        <f>VLOOKUP(B67,'1. 자산평가'!$C:$O,10,FALSE)</f>
        <v>3</v>
      </c>
      <c r="G67" s="59">
        <f t="shared" si="3"/>
        <v>9</v>
      </c>
      <c r="H67" s="59" t="str">
        <f t="shared" si="4"/>
        <v>A</v>
      </c>
      <c r="I67" s="56">
        <f t="shared" si="5"/>
        <v>3</v>
      </c>
      <c r="J67" s="52" t="s">
        <v>1331</v>
      </c>
      <c r="K67" s="58">
        <f t="shared" si="10"/>
        <v>1</v>
      </c>
      <c r="L67" s="58" t="str">
        <f t="shared" si="6"/>
        <v>U-63</v>
      </c>
      <c r="M67" s="58" t="s">
        <v>1091</v>
      </c>
      <c r="N67" s="58">
        <f t="shared" si="11"/>
        <v>63</v>
      </c>
      <c r="O67" s="47" t="str">
        <f>VLOOKUP(L67,'3. 취약성평가'!$C:$F,2,FALSE)</f>
        <v>ftpusers 파일 설정</v>
      </c>
      <c r="P67" s="50" t="str">
        <f>VLOOKUP(L67,'3. 취약성평가'!$C:$F,3,FALSE)</f>
        <v>중</v>
      </c>
      <c r="Q67" s="33">
        <f t="shared" si="7"/>
        <v>2</v>
      </c>
      <c r="R67" s="34" t="str">
        <f>VLOOKUP(L67,'3. 취약성평가'!$C$5:$I$77,5,FALSE)</f>
        <v>TC6-16</v>
      </c>
      <c r="S67" s="34" t="str">
        <f>VLOOKUP(L67,'3. 취약성평가'!$C$5:$I$77,6,FALSE)</f>
        <v>웹 서비스 공격</v>
      </c>
      <c r="T67" s="34">
        <f>VLOOKUP(L67,'3. 취약성평가'!$C$5:$I$77,7,FALSE)</f>
        <v>2</v>
      </c>
      <c r="U67" s="49">
        <f>VLOOKUP(L67,'3. 취약성평가'!$C$5:$I$77,7,FALSE)</f>
        <v>2</v>
      </c>
      <c r="V67" s="56" t="e">
        <f>VLOOKUP(B67,'#1.Linux'!$C:$BZ,A67+1,FALSE)</f>
        <v>#N/A</v>
      </c>
      <c r="W67" s="56" t="e">
        <f t="shared" si="8"/>
        <v>#N/A</v>
      </c>
      <c r="X67" s="51" t="e">
        <f t="shared" si="9"/>
        <v>#N/A</v>
      </c>
    </row>
    <row r="68" spans="1:24" ht="9.9" customHeight="1">
      <c r="A68" s="45">
        <f>VLOOKUP(L68,'3. 취약성평가'!$C$5:$J$77,8,FALSE)</f>
        <v>64</v>
      </c>
      <c r="B68" s="45" t="str">
        <f t="shared" si="2"/>
        <v>SVR-U취약-01</v>
      </c>
      <c r="C68" s="16" t="str">
        <f>VLOOKUP(B68,'1. 자산평가'!$C:$O,2,FALSE)</f>
        <v>Web Server</v>
      </c>
      <c r="D68" s="16">
        <f>VLOOKUP(B68,'1. 자산평가'!$C:$O,8,FALSE)</f>
        <v>3</v>
      </c>
      <c r="E68" s="16">
        <f>VLOOKUP(B68,'1. 자산평가'!$C:$O,9,FALSE)</f>
        <v>3</v>
      </c>
      <c r="F68" s="16">
        <f>VLOOKUP(B68,'1. 자산평가'!$C:$O,10,FALSE)</f>
        <v>3</v>
      </c>
      <c r="G68" s="59">
        <f t="shared" si="3"/>
        <v>9</v>
      </c>
      <c r="H68" s="59" t="str">
        <f t="shared" si="4"/>
        <v>A</v>
      </c>
      <c r="I68" s="56">
        <f t="shared" si="5"/>
        <v>3</v>
      </c>
      <c r="J68" s="52" t="s">
        <v>1331</v>
      </c>
      <c r="K68" s="58">
        <f t="shared" si="10"/>
        <v>1</v>
      </c>
      <c r="L68" s="58" t="str">
        <f t="shared" si="6"/>
        <v>U-64</v>
      </c>
      <c r="M68" s="58" t="s">
        <v>1091</v>
      </c>
      <c r="N68" s="58">
        <f t="shared" si="11"/>
        <v>64</v>
      </c>
      <c r="O68" s="47" t="str">
        <f>VLOOKUP(L68,'3. 취약성평가'!$C:$F,2,FALSE)</f>
        <v>at 파일 소유자 및 권한 설정</v>
      </c>
      <c r="P68" s="50" t="str">
        <f>VLOOKUP(L68,'3. 취약성평가'!$C:$F,3,FALSE)</f>
        <v>중</v>
      </c>
      <c r="Q68" s="33">
        <f t="shared" si="7"/>
        <v>2</v>
      </c>
      <c r="R68" s="34" t="str">
        <f>VLOOKUP(L68,'3. 취약성평가'!$C$5:$I$77,5,FALSE)</f>
        <v>TC6-07</v>
      </c>
      <c r="S68" s="34" t="str">
        <f>VLOOKUP(L68,'3. 취약성평가'!$C$5:$I$77,6,FALSE)</f>
        <v>취약한 권한접근</v>
      </c>
      <c r="T68" s="34">
        <f>VLOOKUP(L68,'3. 취약성평가'!$C$5:$I$77,7,FALSE)</f>
        <v>2</v>
      </c>
      <c r="U68" s="49">
        <f>VLOOKUP(L68,'3. 취약성평가'!$C$5:$I$77,7,FALSE)</f>
        <v>2</v>
      </c>
      <c r="V68" s="56" t="e">
        <f>VLOOKUP(B68,'#1.Linux'!$C:$BZ,A68+1,FALSE)</f>
        <v>#N/A</v>
      </c>
      <c r="W68" s="56" t="e">
        <f t="shared" si="8"/>
        <v>#N/A</v>
      </c>
      <c r="X68" s="51" t="e">
        <f t="shared" si="9"/>
        <v>#N/A</v>
      </c>
    </row>
    <row r="69" spans="1:24" ht="9.9" customHeight="1">
      <c r="A69" s="45">
        <f>VLOOKUP(L69,'3. 취약성평가'!$C$5:$J$77,8,FALSE)</f>
        <v>65</v>
      </c>
      <c r="B69" s="45" t="str">
        <f t="shared" si="2"/>
        <v>SVR-U취약-01</v>
      </c>
      <c r="C69" s="16" t="str">
        <f>VLOOKUP(B69,'1. 자산평가'!$C:$O,2,FALSE)</f>
        <v>Web Server</v>
      </c>
      <c r="D69" s="16">
        <f>VLOOKUP(B69,'1. 자산평가'!$C:$O,8,FALSE)</f>
        <v>3</v>
      </c>
      <c r="E69" s="16">
        <f>VLOOKUP(B69,'1. 자산평가'!$C:$O,9,FALSE)</f>
        <v>3</v>
      </c>
      <c r="F69" s="16">
        <f>VLOOKUP(B69,'1. 자산평가'!$C:$O,10,FALSE)</f>
        <v>3</v>
      </c>
      <c r="G69" s="59">
        <f t="shared" si="3"/>
        <v>9</v>
      </c>
      <c r="H69" s="59" t="str">
        <f t="shared" si="4"/>
        <v>A</v>
      </c>
      <c r="I69" s="56">
        <f t="shared" si="5"/>
        <v>3</v>
      </c>
      <c r="J69" s="52" t="s">
        <v>1331</v>
      </c>
      <c r="K69" s="58">
        <f t="shared" si="10"/>
        <v>1</v>
      </c>
      <c r="L69" s="58" t="str">
        <f t="shared" si="6"/>
        <v>U-65</v>
      </c>
      <c r="M69" s="58" t="s">
        <v>1091</v>
      </c>
      <c r="N69" s="58">
        <f t="shared" si="11"/>
        <v>65</v>
      </c>
      <c r="O69" s="47" t="str">
        <f>VLOOKUP(L69,'3. 취약성평가'!$C:$F,2,FALSE)</f>
        <v>SNMP 서비스 구동 점검</v>
      </c>
      <c r="P69" s="50" t="str">
        <f>VLOOKUP(L69,'3. 취약성평가'!$C:$F,3,FALSE)</f>
        <v>중</v>
      </c>
      <c r="Q69" s="48">
        <f t="shared" si="7"/>
        <v>2</v>
      </c>
      <c r="R69" s="34" t="str">
        <f>VLOOKUP(L69,'3. 취약성평가'!$C$5:$I$77,5,FALSE)</f>
        <v>TC4-07</v>
      </c>
      <c r="S69" s="34" t="str">
        <f>VLOOKUP(L69,'3. 취약성평가'!$C$5:$I$77,6,FALSE)</f>
        <v>취약한 시스템 설정 악용</v>
      </c>
      <c r="T69" s="34">
        <f>VLOOKUP(L69,'3. 취약성평가'!$C$5:$I$77,7,FALSE)</f>
        <v>2</v>
      </c>
      <c r="U69" s="49">
        <f>VLOOKUP(L69,'3. 취약성평가'!$C$5:$I$77,7,FALSE)</f>
        <v>2</v>
      </c>
      <c r="V69" s="56" t="e">
        <f>VLOOKUP(B69,'#1.Linux'!$C:$BZ,A69+1,FALSE)</f>
        <v>#N/A</v>
      </c>
      <c r="W69" s="56" t="e">
        <f t="shared" si="8"/>
        <v>#N/A</v>
      </c>
      <c r="X69" s="51" t="e">
        <f t="shared" si="9"/>
        <v>#N/A</v>
      </c>
    </row>
    <row r="70" spans="1:24" ht="9.9" customHeight="1">
      <c r="A70" s="45">
        <f>VLOOKUP(L70,'3. 취약성평가'!$C$5:$J$77,8,FALSE)</f>
        <v>66</v>
      </c>
      <c r="B70" s="45" t="str">
        <f t="shared" ref="B70:B77" si="12">J70&amp;TEXT(K70,"00")</f>
        <v>SVR-U취약-01</v>
      </c>
      <c r="C70" s="16" t="str">
        <f>VLOOKUP(B70,'1. 자산평가'!$C:$O,2,FALSE)</f>
        <v>Web Server</v>
      </c>
      <c r="D70" s="16">
        <f>VLOOKUP(B70,'1. 자산평가'!$C:$O,8,FALSE)</f>
        <v>3</v>
      </c>
      <c r="E70" s="16">
        <f>VLOOKUP(B70,'1. 자산평가'!$C:$O,9,FALSE)</f>
        <v>3</v>
      </c>
      <c r="F70" s="16">
        <f>VLOOKUP(B70,'1. 자산평가'!$C:$O,10,FALSE)</f>
        <v>3</v>
      </c>
      <c r="G70" s="59">
        <f t="shared" ref="G70:G77" si="13">D70+E70+F70</f>
        <v>9</v>
      </c>
      <c r="H70" s="59" t="str">
        <f t="shared" ref="H70:H77" si="14">IF(G70&gt;=8,"A", IF(G70&gt;=5,"B","C"))</f>
        <v>A</v>
      </c>
      <c r="I70" s="56">
        <f t="shared" ref="I70:I77" si="15">IF(H70="A",3,IF(H70="B",2,1))</f>
        <v>3</v>
      </c>
      <c r="J70" s="52" t="s">
        <v>1331</v>
      </c>
      <c r="K70" s="58">
        <f t="shared" si="10"/>
        <v>1</v>
      </c>
      <c r="L70" s="58" t="str">
        <f t="shared" ref="L70:L77" si="16">M70&amp;N70</f>
        <v>U-66</v>
      </c>
      <c r="M70" s="58" t="s">
        <v>1091</v>
      </c>
      <c r="N70" s="58">
        <f t="shared" si="11"/>
        <v>66</v>
      </c>
      <c r="O70" s="47" t="str">
        <f>VLOOKUP(L70,'3. 취약성평가'!$C:$F,2,FALSE)</f>
        <v>SNMP 서비스 커뮤니티 스트링의 복잡성 설정</v>
      </c>
      <c r="P70" s="50" t="str">
        <f>VLOOKUP(L70,'3. 취약성평가'!$C:$F,3,FALSE)</f>
        <v>중</v>
      </c>
      <c r="Q70" s="48">
        <f t="shared" ref="Q70:Q77" si="17">IF(P70="상",3,IF(P70="중",2,1))</f>
        <v>2</v>
      </c>
      <c r="R70" s="34" t="str">
        <f>VLOOKUP(L70,'3. 취약성평가'!$C$5:$I$77,5,FALSE)</f>
        <v>TC4-07</v>
      </c>
      <c r="S70" s="34" t="str">
        <f>VLOOKUP(L70,'3. 취약성평가'!$C$5:$I$77,6,FALSE)</f>
        <v>취약한 시스템 설정 악용</v>
      </c>
      <c r="T70" s="34">
        <f>VLOOKUP(L70,'3. 취약성평가'!$C$5:$I$77,7,FALSE)</f>
        <v>2</v>
      </c>
      <c r="U70" s="49">
        <f>VLOOKUP(L70,'3. 취약성평가'!$C$5:$I$77,7,FALSE)</f>
        <v>2</v>
      </c>
      <c r="V70" s="56" t="e">
        <f>VLOOKUP(B70,'#1.Linux'!$C:$BZ,A70+1,FALSE)</f>
        <v>#N/A</v>
      </c>
      <c r="W70" s="56" t="e">
        <f t="shared" ref="W70:W77" si="18">IF(V70="N/A","N/A",IF(V70="O",0,IF(V70="X",I70+Q70+U70)))</f>
        <v>#N/A</v>
      </c>
      <c r="X70" s="51" t="e">
        <f t="shared" ref="X70:X77" si="19">IF(W70="N/A","N/A",IF(W70=0,"-",IF(W70&gt;=8,"상",IF(W70&gt;=5,"중","하"))))</f>
        <v>#N/A</v>
      </c>
    </row>
    <row r="71" spans="1:24" ht="9.9" customHeight="1">
      <c r="A71" s="45">
        <f>VLOOKUP(L71,'3. 취약성평가'!$C$5:$J$77,8,FALSE)</f>
        <v>67</v>
      </c>
      <c r="B71" s="45" t="str">
        <f t="shared" si="12"/>
        <v>SVR-U취약-01</v>
      </c>
      <c r="C71" s="16" t="str">
        <f>VLOOKUP(B71,'1. 자산평가'!$C:$O,2,FALSE)</f>
        <v>Web Server</v>
      </c>
      <c r="D71" s="16">
        <f>VLOOKUP(B71,'1. 자산평가'!$C:$O,8,FALSE)</f>
        <v>3</v>
      </c>
      <c r="E71" s="16">
        <f>VLOOKUP(B71,'1. 자산평가'!$C:$O,9,FALSE)</f>
        <v>3</v>
      </c>
      <c r="F71" s="16">
        <f>VLOOKUP(B71,'1. 자산평가'!$C:$O,10,FALSE)</f>
        <v>3</v>
      </c>
      <c r="G71" s="59">
        <f t="shared" si="13"/>
        <v>9</v>
      </c>
      <c r="H71" s="59" t="str">
        <f t="shared" si="14"/>
        <v>A</v>
      </c>
      <c r="I71" s="56">
        <f t="shared" si="15"/>
        <v>3</v>
      </c>
      <c r="J71" s="52" t="s">
        <v>1331</v>
      </c>
      <c r="K71" s="58">
        <f t="shared" ref="K71:K77" si="20">IF(L71="U-1",K70+1,K70)</f>
        <v>1</v>
      </c>
      <c r="L71" s="58" t="str">
        <f t="shared" si="16"/>
        <v>U-67</v>
      </c>
      <c r="M71" s="58" t="s">
        <v>1091</v>
      </c>
      <c r="N71" s="58">
        <f t="shared" ref="N71:N134" si="21">IF(N70=73,1,N70+1)</f>
        <v>67</v>
      </c>
      <c r="O71" s="47" t="str">
        <f>VLOOKUP(L71,'3. 취약성평가'!$C:$F,2,FALSE)</f>
        <v>로그온 시 경고 메시지 제공</v>
      </c>
      <c r="P71" s="50" t="str">
        <f>VLOOKUP(L71,'3. 취약성평가'!$C:$F,3,FALSE)</f>
        <v>하</v>
      </c>
      <c r="Q71" s="33">
        <f t="shared" si="17"/>
        <v>1</v>
      </c>
      <c r="R71" s="34" t="str">
        <f>VLOOKUP(L71,'3. 취약성평가'!$C$5:$I$77,5,FALSE)</f>
        <v>TC4-07</v>
      </c>
      <c r="S71" s="34" t="str">
        <f>VLOOKUP(L71,'3. 취약성평가'!$C$5:$I$77,6,FALSE)</f>
        <v>취약한 시스템 설정 악용</v>
      </c>
      <c r="T71" s="34">
        <f>VLOOKUP(L71,'3. 취약성평가'!$C$5:$I$77,7,FALSE)</f>
        <v>2</v>
      </c>
      <c r="U71" s="49">
        <f>VLOOKUP(L71,'3. 취약성평가'!$C$5:$I$77,7,FALSE)</f>
        <v>2</v>
      </c>
      <c r="V71" s="56" t="e">
        <f>VLOOKUP(B71,'#1.Linux'!$C:$BZ,A71+1,FALSE)</f>
        <v>#N/A</v>
      </c>
      <c r="W71" s="56" t="e">
        <f t="shared" si="18"/>
        <v>#N/A</v>
      </c>
      <c r="X71" s="51" t="e">
        <f t="shared" si="19"/>
        <v>#N/A</v>
      </c>
    </row>
    <row r="72" spans="1:24" ht="9.9" customHeight="1">
      <c r="A72" s="45">
        <f>VLOOKUP(L72,'3. 취약성평가'!$C$5:$J$77,8,FALSE)</f>
        <v>68</v>
      </c>
      <c r="B72" s="45" t="str">
        <f t="shared" si="12"/>
        <v>SVR-U취약-01</v>
      </c>
      <c r="C72" s="16" t="str">
        <f>VLOOKUP(B72,'1. 자산평가'!$C:$O,2,FALSE)</f>
        <v>Web Server</v>
      </c>
      <c r="D72" s="16">
        <f>VLOOKUP(B72,'1. 자산평가'!$C:$O,8,FALSE)</f>
        <v>3</v>
      </c>
      <c r="E72" s="16">
        <f>VLOOKUP(B72,'1. 자산평가'!$C:$O,9,FALSE)</f>
        <v>3</v>
      </c>
      <c r="F72" s="16">
        <f>VLOOKUP(B72,'1. 자산평가'!$C:$O,10,FALSE)</f>
        <v>3</v>
      </c>
      <c r="G72" s="59">
        <f t="shared" si="13"/>
        <v>9</v>
      </c>
      <c r="H72" s="59" t="str">
        <f t="shared" si="14"/>
        <v>A</v>
      </c>
      <c r="I72" s="56">
        <f t="shared" si="15"/>
        <v>3</v>
      </c>
      <c r="J72" s="52" t="s">
        <v>1331</v>
      </c>
      <c r="K72" s="58">
        <f t="shared" si="20"/>
        <v>1</v>
      </c>
      <c r="L72" s="58" t="str">
        <f t="shared" si="16"/>
        <v>U-68</v>
      </c>
      <c r="M72" s="58" t="s">
        <v>1091</v>
      </c>
      <c r="N72" s="58">
        <f t="shared" si="21"/>
        <v>68</v>
      </c>
      <c r="O72" s="47" t="str">
        <f>VLOOKUP(L72,'3. 취약성평가'!$C:$F,2,FALSE)</f>
        <v>NFS 설정 파일 접근 권한</v>
      </c>
      <c r="P72" s="50" t="str">
        <f>VLOOKUP(L72,'3. 취약성평가'!$C:$F,3,FALSE)</f>
        <v>중</v>
      </c>
      <c r="Q72" s="33">
        <f t="shared" si="17"/>
        <v>2</v>
      </c>
      <c r="R72" s="34" t="str">
        <f>VLOOKUP(L72,'3. 취약성평가'!$C$5:$I$77,5,FALSE)</f>
        <v>TC6-09</v>
      </c>
      <c r="S72" s="34" t="str">
        <f>VLOOKUP(L72,'3. 취약성평가'!$C$5:$I$77,6,FALSE)</f>
        <v>비인가된 시스템 및 네트워크 접근</v>
      </c>
      <c r="T72" s="34">
        <f>VLOOKUP(L72,'3. 취약성평가'!$C$5:$I$77,7,FALSE)</f>
        <v>2</v>
      </c>
      <c r="U72" s="49">
        <f>VLOOKUP(L72,'3. 취약성평가'!$C$5:$I$77,7,FALSE)</f>
        <v>2</v>
      </c>
      <c r="V72" s="56" t="e">
        <f>VLOOKUP(B72,'#1.Linux'!$C:$BZ,A72+1,FALSE)</f>
        <v>#N/A</v>
      </c>
      <c r="W72" s="56" t="e">
        <f t="shared" si="18"/>
        <v>#N/A</v>
      </c>
      <c r="X72" s="51" t="e">
        <f t="shared" si="19"/>
        <v>#N/A</v>
      </c>
    </row>
    <row r="73" spans="1:24" ht="9.9" customHeight="1">
      <c r="A73" s="45">
        <f>VLOOKUP(L73,'3. 취약성평가'!$C$5:$J$77,8,FALSE)</f>
        <v>69</v>
      </c>
      <c r="B73" s="45" t="str">
        <f t="shared" si="12"/>
        <v>SVR-U취약-01</v>
      </c>
      <c r="C73" s="16" t="str">
        <f>VLOOKUP(B73,'1. 자산평가'!$C:$O,2,FALSE)</f>
        <v>Web Server</v>
      </c>
      <c r="D73" s="16">
        <f>VLOOKUP(B73,'1. 자산평가'!$C:$O,8,FALSE)</f>
        <v>3</v>
      </c>
      <c r="E73" s="16">
        <f>VLOOKUP(B73,'1. 자산평가'!$C:$O,9,FALSE)</f>
        <v>3</v>
      </c>
      <c r="F73" s="16">
        <f>VLOOKUP(B73,'1. 자산평가'!$C:$O,10,FALSE)</f>
        <v>3</v>
      </c>
      <c r="G73" s="59">
        <f t="shared" si="13"/>
        <v>9</v>
      </c>
      <c r="H73" s="59" t="str">
        <f t="shared" si="14"/>
        <v>A</v>
      </c>
      <c r="I73" s="56">
        <f t="shared" si="15"/>
        <v>3</v>
      </c>
      <c r="J73" s="52" t="s">
        <v>1331</v>
      </c>
      <c r="K73" s="58">
        <f t="shared" si="20"/>
        <v>1</v>
      </c>
      <c r="L73" s="58" t="str">
        <f t="shared" si="16"/>
        <v>U-69</v>
      </c>
      <c r="M73" s="58" t="s">
        <v>1091</v>
      </c>
      <c r="N73" s="58">
        <f t="shared" si="21"/>
        <v>69</v>
      </c>
      <c r="O73" s="47" t="str">
        <f>VLOOKUP(L73,'3. 취약성평가'!$C:$F,2,FALSE)</f>
        <v>e취약pn, vrfy 명령어 제한</v>
      </c>
      <c r="P73" s="50" t="str">
        <f>VLOOKUP(L73,'3. 취약성평가'!$C:$F,3,FALSE)</f>
        <v>중</v>
      </c>
      <c r="Q73" s="33">
        <f t="shared" si="17"/>
        <v>2</v>
      </c>
      <c r="R73" s="34" t="str">
        <f>VLOOKUP(L73,'3. 취약성평가'!$C$5:$I$77,5,FALSE)</f>
        <v>TC4-07</v>
      </c>
      <c r="S73" s="34" t="str">
        <f>VLOOKUP(L73,'3. 취약성평가'!$C$5:$I$77,6,FALSE)</f>
        <v>취약한 시스템 설정 악용</v>
      </c>
      <c r="T73" s="34">
        <f>VLOOKUP(L73,'3. 취약성평가'!$C$5:$I$77,7,FALSE)</f>
        <v>2</v>
      </c>
      <c r="U73" s="49">
        <f>VLOOKUP(L73,'3. 취약성평가'!$C$5:$I$77,7,FALSE)</f>
        <v>2</v>
      </c>
      <c r="V73" s="56" t="e">
        <f>VLOOKUP(B73,'#1.Linux'!$C:$BZ,A73+1,FALSE)</f>
        <v>#N/A</v>
      </c>
      <c r="W73" s="56" t="e">
        <f t="shared" si="18"/>
        <v>#N/A</v>
      </c>
      <c r="X73" s="51" t="e">
        <f t="shared" si="19"/>
        <v>#N/A</v>
      </c>
    </row>
    <row r="74" spans="1:24" ht="9.9" customHeight="1">
      <c r="A74" s="45">
        <f>VLOOKUP(L74,'3. 취약성평가'!$C$5:$J$77,8,FALSE)</f>
        <v>70</v>
      </c>
      <c r="B74" s="45" t="str">
        <f t="shared" si="12"/>
        <v>SVR-U취약-01</v>
      </c>
      <c r="C74" s="16" t="str">
        <f>VLOOKUP(B74,'1. 자산평가'!$C:$O,2,FALSE)</f>
        <v>Web Server</v>
      </c>
      <c r="D74" s="16">
        <f>VLOOKUP(B74,'1. 자산평가'!$C:$O,8,FALSE)</f>
        <v>3</v>
      </c>
      <c r="E74" s="16">
        <f>VLOOKUP(B74,'1. 자산평가'!$C:$O,9,FALSE)</f>
        <v>3</v>
      </c>
      <c r="F74" s="16">
        <f>VLOOKUP(B74,'1. 자산평가'!$C:$O,10,FALSE)</f>
        <v>3</v>
      </c>
      <c r="G74" s="59">
        <f t="shared" si="13"/>
        <v>9</v>
      </c>
      <c r="H74" s="59" t="str">
        <f t="shared" si="14"/>
        <v>A</v>
      </c>
      <c r="I74" s="56">
        <f t="shared" si="15"/>
        <v>3</v>
      </c>
      <c r="J74" s="52" t="s">
        <v>1331</v>
      </c>
      <c r="K74" s="58">
        <f t="shared" si="20"/>
        <v>1</v>
      </c>
      <c r="L74" s="58" t="str">
        <f t="shared" si="16"/>
        <v>U-70</v>
      </c>
      <c r="M74" s="58" t="s">
        <v>1091</v>
      </c>
      <c r="N74" s="58">
        <f t="shared" si="21"/>
        <v>70</v>
      </c>
      <c r="O74" s="47" t="str">
        <f>VLOOKUP(L74,'3. 취약성평가'!$C:$F,2,FALSE)</f>
        <v>Apache 웹 서비스 정보 숨김</v>
      </c>
      <c r="P74" s="50" t="str">
        <f>VLOOKUP(L74,'3. 취약성평가'!$C:$F,3,FALSE)</f>
        <v>중</v>
      </c>
      <c r="Q74" s="33">
        <f t="shared" si="17"/>
        <v>2</v>
      </c>
      <c r="R74" s="34" t="str">
        <f>VLOOKUP(L74,'3. 취약성평가'!$C$5:$I$77,5,FALSE)</f>
        <v>TC4-07</v>
      </c>
      <c r="S74" s="34" t="str">
        <f>VLOOKUP(L74,'3. 취약성평가'!$C$5:$I$77,6,FALSE)</f>
        <v>취약한 시스템 설정 악용</v>
      </c>
      <c r="T74" s="34">
        <f>VLOOKUP(L74,'3. 취약성평가'!$C$5:$I$77,7,FALSE)</f>
        <v>2</v>
      </c>
      <c r="U74" s="49">
        <f>VLOOKUP(L74,'3. 취약성평가'!$C$5:$I$77,7,FALSE)</f>
        <v>2</v>
      </c>
      <c r="V74" s="56" t="e">
        <f>VLOOKUP(B74,'#1.Linux'!$C:$BZ,A74+1,FALSE)</f>
        <v>#N/A</v>
      </c>
      <c r="W74" s="56" t="e">
        <f t="shared" si="18"/>
        <v>#N/A</v>
      </c>
      <c r="X74" s="51" t="e">
        <f t="shared" si="19"/>
        <v>#N/A</v>
      </c>
    </row>
    <row r="75" spans="1:24" ht="9.9" customHeight="1">
      <c r="A75" s="45">
        <f>VLOOKUP(L75,'3. 취약성평가'!$C$5:$J$77,8,FALSE)</f>
        <v>71</v>
      </c>
      <c r="B75" s="45" t="str">
        <f t="shared" si="12"/>
        <v>SVR-U취약-01</v>
      </c>
      <c r="C75" s="16" t="str">
        <f>VLOOKUP(B75,'1. 자산평가'!$C:$O,2,FALSE)</f>
        <v>Web Server</v>
      </c>
      <c r="D75" s="16">
        <f>VLOOKUP(B75,'1. 자산평가'!$C:$O,8,FALSE)</f>
        <v>3</v>
      </c>
      <c r="E75" s="16">
        <f>VLOOKUP(B75,'1. 자산평가'!$C:$O,9,FALSE)</f>
        <v>3</v>
      </c>
      <c r="F75" s="16">
        <f>VLOOKUP(B75,'1. 자산평가'!$C:$O,10,FALSE)</f>
        <v>3</v>
      </c>
      <c r="G75" s="59">
        <f t="shared" si="13"/>
        <v>9</v>
      </c>
      <c r="H75" s="59" t="str">
        <f t="shared" si="14"/>
        <v>A</v>
      </c>
      <c r="I75" s="56">
        <f t="shared" si="15"/>
        <v>3</v>
      </c>
      <c r="J75" s="52" t="s">
        <v>1331</v>
      </c>
      <c r="K75" s="58">
        <f t="shared" si="20"/>
        <v>1</v>
      </c>
      <c r="L75" s="58" t="str">
        <f t="shared" si="16"/>
        <v>U-71</v>
      </c>
      <c r="M75" s="58" t="s">
        <v>1091</v>
      </c>
      <c r="N75" s="58">
        <f t="shared" si="21"/>
        <v>71</v>
      </c>
      <c r="O75" s="47" t="str">
        <f>VLOOKUP(L75,'3. 취약성평가'!$C:$F,2,FALSE)</f>
        <v>최신 보안 패치 및 벤더 권고사항 적용</v>
      </c>
      <c r="P75" s="50" t="str">
        <f>VLOOKUP(L75,'3. 취약성평가'!$C:$F,3,FALSE)</f>
        <v>상</v>
      </c>
      <c r="Q75" s="48">
        <f t="shared" si="17"/>
        <v>3</v>
      </c>
      <c r="R75" s="34" t="str">
        <f>VLOOKUP(L75,'3. 취약성평가'!$C$5:$I$77,5,FALSE)</f>
        <v>TC6-16</v>
      </c>
      <c r="S75" s="34" t="str">
        <f>VLOOKUP(L75,'3. 취약성평가'!$C$5:$I$77,6,FALSE)</f>
        <v>웹 서비스 공격</v>
      </c>
      <c r="T75" s="34">
        <f>VLOOKUP(L75,'3. 취약성평가'!$C$5:$I$77,7,FALSE)</f>
        <v>2</v>
      </c>
      <c r="U75" s="49">
        <f>VLOOKUP(L75,'3. 취약성평가'!$C$5:$I$77,7,FALSE)</f>
        <v>2</v>
      </c>
      <c r="V75" s="56" t="e">
        <f>VLOOKUP(B75,'#1.Linux'!$C:$BZ,A75+1,FALSE)</f>
        <v>#N/A</v>
      </c>
      <c r="W75" s="56" t="e">
        <f t="shared" si="18"/>
        <v>#N/A</v>
      </c>
      <c r="X75" s="51" t="e">
        <f t="shared" si="19"/>
        <v>#N/A</v>
      </c>
    </row>
    <row r="76" spans="1:24" ht="9.9" customHeight="1">
      <c r="A76" s="45">
        <f>VLOOKUP(L76,'3. 취약성평가'!$C$5:$J$77,8,FALSE)</f>
        <v>72</v>
      </c>
      <c r="B76" s="45" t="str">
        <f t="shared" si="12"/>
        <v>SVR-U취약-01</v>
      </c>
      <c r="C76" s="16" t="str">
        <f>VLOOKUP(B76,'1. 자산평가'!$C:$O,2,FALSE)</f>
        <v>Web Server</v>
      </c>
      <c r="D76" s="16">
        <f>VLOOKUP(B76,'1. 자산평가'!$C:$O,8,FALSE)</f>
        <v>3</v>
      </c>
      <c r="E76" s="16">
        <f>VLOOKUP(B76,'1. 자산평가'!$C:$O,9,FALSE)</f>
        <v>3</v>
      </c>
      <c r="F76" s="16">
        <f>VLOOKUP(B76,'1. 자산평가'!$C:$O,10,FALSE)</f>
        <v>3</v>
      </c>
      <c r="G76" s="59">
        <f t="shared" si="13"/>
        <v>9</v>
      </c>
      <c r="H76" s="59" t="str">
        <f t="shared" si="14"/>
        <v>A</v>
      </c>
      <c r="I76" s="56">
        <f t="shared" si="15"/>
        <v>3</v>
      </c>
      <c r="J76" s="52" t="s">
        <v>1331</v>
      </c>
      <c r="K76" s="58">
        <f t="shared" si="20"/>
        <v>1</v>
      </c>
      <c r="L76" s="58" t="str">
        <f t="shared" si="16"/>
        <v>U-72</v>
      </c>
      <c r="M76" s="58" t="s">
        <v>1091</v>
      </c>
      <c r="N76" s="58">
        <f t="shared" si="21"/>
        <v>72</v>
      </c>
      <c r="O76" s="47" t="str">
        <f>VLOOKUP(L76,'3. 취약성평가'!$C:$F,2,FALSE)</f>
        <v>로그의 정기적 검토 및 보고</v>
      </c>
      <c r="P76" s="50" t="str">
        <f>VLOOKUP(L76,'3. 취약성평가'!$C:$F,3,FALSE)</f>
        <v>상</v>
      </c>
      <c r="Q76" s="33">
        <f t="shared" si="17"/>
        <v>3</v>
      </c>
      <c r="R76" s="34" t="str">
        <f>VLOOKUP(L76,'3. 취약성평가'!$C$5:$I$77,5,FALSE)</f>
        <v>TC7-02</v>
      </c>
      <c r="S76" s="34" t="str">
        <f>VLOOKUP(L76,'3. 취약성평가'!$C$5:$I$77,6,FALSE)</f>
        <v>침해 부인</v>
      </c>
      <c r="T76" s="34">
        <f>VLOOKUP(L76,'3. 취약성평가'!$C$5:$I$77,7,FALSE)</f>
        <v>2</v>
      </c>
      <c r="U76" s="49">
        <f>VLOOKUP(L76,'3. 취약성평가'!$C$5:$I$77,7,FALSE)</f>
        <v>2</v>
      </c>
      <c r="V76" s="56" t="e">
        <f>VLOOKUP(B76,'#1.Linux'!$C:$BZ,A76+1,FALSE)</f>
        <v>#N/A</v>
      </c>
      <c r="W76" s="56" t="e">
        <f t="shared" si="18"/>
        <v>#N/A</v>
      </c>
      <c r="X76" s="51" t="e">
        <f t="shared" si="19"/>
        <v>#N/A</v>
      </c>
    </row>
    <row r="77" spans="1:24" ht="9.9" customHeight="1">
      <c r="A77" s="45">
        <f>VLOOKUP(L77,'3. 취약성평가'!$C$5:$J$77,8,FALSE)</f>
        <v>73</v>
      </c>
      <c r="B77" s="45" t="str">
        <f t="shared" si="12"/>
        <v>SVR-U취약-01</v>
      </c>
      <c r="C77" s="16" t="str">
        <f>VLOOKUP(B77,'1. 자산평가'!$C:$O,2,FALSE)</f>
        <v>Web Server</v>
      </c>
      <c r="D77" s="16">
        <f>VLOOKUP(B77,'1. 자산평가'!$C:$O,8,FALSE)</f>
        <v>3</v>
      </c>
      <c r="E77" s="16">
        <f>VLOOKUP(B77,'1. 자산평가'!$C:$O,9,FALSE)</f>
        <v>3</v>
      </c>
      <c r="F77" s="16">
        <f>VLOOKUP(B77,'1. 자산평가'!$C:$O,10,FALSE)</f>
        <v>3</v>
      </c>
      <c r="G77" s="59">
        <f t="shared" si="13"/>
        <v>9</v>
      </c>
      <c r="H77" s="59" t="str">
        <f t="shared" si="14"/>
        <v>A</v>
      </c>
      <c r="I77" s="56">
        <f t="shared" si="15"/>
        <v>3</v>
      </c>
      <c r="J77" s="52" t="s">
        <v>1331</v>
      </c>
      <c r="K77" s="58">
        <f t="shared" si="20"/>
        <v>1</v>
      </c>
      <c r="L77" s="58" t="str">
        <f t="shared" si="16"/>
        <v>U-73</v>
      </c>
      <c r="M77" s="58" t="s">
        <v>1091</v>
      </c>
      <c r="N77" s="58">
        <f t="shared" si="21"/>
        <v>73</v>
      </c>
      <c r="O77" s="47" t="str">
        <f>VLOOKUP(L77,'3. 취약성평가'!$C:$F,2,FALSE)</f>
        <v>정책에 따른 시스템 로깅 설정</v>
      </c>
      <c r="P77" s="50" t="str">
        <f>VLOOKUP(L77,'3. 취약성평가'!$C:$F,3,FALSE)</f>
        <v>하</v>
      </c>
      <c r="Q77" s="33">
        <f t="shared" si="17"/>
        <v>1</v>
      </c>
      <c r="R77" s="34" t="str">
        <f>VLOOKUP(L77,'3. 취약성평가'!$C$5:$I$77,5,FALSE)</f>
        <v>TC7-01</v>
      </c>
      <c r="S77" s="34" t="str">
        <f>VLOOKUP(L77,'3. 취약성평가'!$C$5:$I$77,6,FALSE)</f>
        <v>침해 부인</v>
      </c>
      <c r="T77" s="34">
        <f>VLOOKUP(L77,'3. 취약성평가'!$C$5:$I$77,7,FALSE)</f>
        <v>2</v>
      </c>
      <c r="U77" s="49">
        <f>VLOOKUP(L77,'3. 취약성평가'!$C$5:$I$77,7,FALSE)</f>
        <v>2</v>
      </c>
      <c r="V77" s="56" t="e">
        <f>VLOOKUP(B77,'#1.Linux'!$C:$BZ,A77+1,FALSE)</f>
        <v>#N/A</v>
      </c>
      <c r="W77" s="56" t="e">
        <f t="shared" si="18"/>
        <v>#N/A</v>
      </c>
      <c r="X77" s="51" t="e">
        <f t="shared" si="19"/>
        <v>#N/A</v>
      </c>
    </row>
    <row r="78" spans="1:24" s="44" customFormat="1" ht="9.9" customHeight="1">
      <c r="A78" s="45" t="str">
        <f>VLOOKUP(L78,'3. 취약성평가'!$C$5:$J$77,8,FALSE)</f>
        <v>1</v>
      </c>
      <c r="B78" s="45" t="str">
        <f t="shared" ref="B78:B141" si="22">J78&amp;TEXT(K78,"00")</f>
        <v>SVR-U취약-02</v>
      </c>
      <c r="C78" s="16" t="str">
        <f>VLOOKUP(B78,'1. 자산평가'!$C:$O,2,FALSE)</f>
        <v>Member DB</v>
      </c>
      <c r="D78" s="16">
        <f>VLOOKUP(B78,'1. 자산평가'!$C:$O,8,FALSE)</f>
        <v>3</v>
      </c>
      <c r="E78" s="16">
        <f>VLOOKUP(B78,'1. 자산평가'!$C:$O,9,FALSE)</f>
        <v>3</v>
      </c>
      <c r="F78" s="16">
        <f>VLOOKUP(B78,'1. 자산평가'!$C:$O,10,FALSE)</f>
        <v>3</v>
      </c>
      <c r="G78" s="59">
        <f t="shared" ref="G78:G141" si="23">D78+E78+F78</f>
        <v>9</v>
      </c>
      <c r="H78" s="59" t="str">
        <f t="shared" ref="H78:H141" si="24">IF(G78&gt;=8,"A", IF(G78&gt;=5,"B","C"))</f>
        <v>A</v>
      </c>
      <c r="I78" s="56">
        <f t="shared" ref="I78:I141" si="25">IF(H78="A",3,IF(H78="B",2,1))</f>
        <v>3</v>
      </c>
      <c r="J78" s="52" t="s">
        <v>1331</v>
      </c>
      <c r="K78" s="58">
        <f t="shared" ref="K78:K141" si="26">IF(L78="U-1",K77+1,K77)</f>
        <v>2</v>
      </c>
      <c r="L78" s="58" t="str">
        <f t="shared" ref="L78:L141" si="27">M78&amp;N78</f>
        <v>U-1</v>
      </c>
      <c r="M78" s="58" t="s">
        <v>1091</v>
      </c>
      <c r="N78" s="58">
        <f t="shared" si="21"/>
        <v>1</v>
      </c>
      <c r="O78" s="47" t="str">
        <f>VLOOKUP(L78,'3. 취약성평가'!$C:$F,2,FALSE)</f>
        <v>root 계정 원격 접속 제한</v>
      </c>
      <c r="P78" s="50" t="str">
        <f>VLOOKUP(L78,'3. 취약성평가'!$C:$F,3,FALSE)</f>
        <v>상</v>
      </c>
      <c r="Q78" s="48">
        <f t="shared" ref="Q78:Q141" si="28">IF(P78="상",3,IF(P78="중",2,1))</f>
        <v>3</v>
      </c>
      <c r="R78" s="49" t="str">
        <f>VLOOKUP(L78,'3. 취약성평가'!$C$5:$I$77,5,FALSE)</f>
        <v>TC6-06</v>
      </c>
      <c r="S78" s="49" t="str">
        <f>VLOOKUP(L78,'3. 취약성평가'!$C$5:$I$77,6,FALSE)</f>
        <v>취약한 권한접근</v>
      </c>
      <c r="T78" s="49">
        <f>VLOOKUP(L78,'3. 취약성평가'!$C$5:$I$77,7,FALSE)</f>
        <v>2</v>
      </c>
      <c r="U78" s="49">
        <f>VLOOKUP(L78,'3. 취약성평가'!$C$5:$I$77,7,FALSE)</f>
        <v>2</v>
      </c>
      <c r="V78" s="56" t="e">
        <f>VLOOKUP(B78,'#1.Linux'!$C:$BZ,A78+1,FALSE)</f>
        <v>#N/A</v>
      </c>
      <c r="W78" s="56" t="e">
        <f t="shared" ref="W78:W141" si="29">IF(V78="N/A","N/A",IF(V78="O",0,IF(V78="X",I78+Q78+U78)))</f>
        <v>#N/A</v>
      </c>
      <c r="X78" s="51" t="e">
        <f t="shared" ref="X78:X141" si="30">IF(W78="N/A","N/A",IF(W78=0,"-",IF(W78&gt;=8,"상",IF(W78&gt;=5,"중","하"))))</f>
        <v>#N/A</v>
      </c>
    </row>
    <row r="79" spans="1:24" s="44" customFormat="1" ht="9.9" customHeight="1">
      <c r="A79" s="45">
        <f>VLOOKUP(L79,'3. 취약성평가'!$C$5:$J$77,8,FALSE)</f>
        <v>2</v>
      </c>
      <c r="B79" s="45" t="str">
        <f t="shared" si="22"/>
        <v>SVR-U취약-02</v>
      </c>
      <c r="C79" s="16" t="str">
        <f>VLOOKUP(B79,'1. 자산평가'!$C:$O,2,FALSE)</f>
        <v>Member DB</v>
      </c>
      <c r="D79" s="16">
        <f>VLOOKUP(B79,'1. 자산평가'!$C:$O,8,FALSE)</f>
        <v>3</v>
      </c>
      <c r="E79" s="16">
        <f>VLOOKUP(B79,'1. 자산평가'!$C:$O,9,FALSE)</f>
        <v>3</v>
      </c>
      <c r="F79" s="16">
        <f>VLOOKUP(B79,'1. 자산평가'!$C:$O,10,FALSE)</f>
        <v>3</v>
      </c>
      <c r="G79" s="59">
        <f t="shared" si="23"/>
        <v>9</v>
      </c>
      <c r="H79" s="59" t="str">
        <f t="shared" si="24"/>
        <v>A</v>
      </c>
      <c r="I79" s="56">
        <f t="shared" si="25"/>
        <v>3</v>
      </c>
      <c r="J79" s="52" t="s">
        <v>1331</v>
      </c>
      <c r="K79" s="58">
        <f t="shared" si="26"/>
        <v>2</v>
      </c>
      <c r="L79" s="58" t="str">
        <f t="shared" si="27"/>
        <v>U-2</v>
      </c>
      <c r="M79" s="58" t="s">
        <v>1091</v>
      </c>
      <c r="N79" s="58">
        <f t="shared" si="21"/>
        <v>2</v>
      </c>
      <c r="O79" s="47" t="str">
        <f>VLOOKUP(L79,'3. 취약성평가'!$C:$F,2,FALSE)</f>
        <v>패스워드 복잡성 설정</v>
      </c>
      <c r="P79" s="50" t="str">
        <f>VLOOKUP(L79,'3. 취약성평가'!$C:$F,3,FALSE)</f>
        <v>상</v>
      </c>
      <c r="Q79" s="48">
        <f t="shared" si="28"/>
        <v>3</v>
      </c>
      <c r="R79" s="49" t="str">
        <f>VLOOKUP(L79,'3. 취약성평가'!$C$5:$I$77,5,FALSE)</f>
        <v>TC6-03</v>
      </c>
      <c r="S79" s="49" t="str">
        <f>VLOOKUP(L79,'3. 취약성평가'!$C$5:$I$77,6,FALSE)</f>
        <v>패스워드 Cracking</v>
      </c>
      <c r="T79" s="49">
        <f>VLOOKUP(L79,'3. 취약성평가'!$C$5:$I$77,7,FALSE)</f>
        <v>2</v>
      </c>
      <c r="U79" s="49">
        <f>VLOOKUP(L79,'3. 취약성평가'!$C$5:$I$77,7,FALSE)</f>
        <v>2</v>
      </c>
      <c r="V79" s="56" t="e">
        <f>VLOOKUP(B79,'#1.Linux'!$C:$BZ,A79+1,FALSE)</f>
        <v>#N/A</v>
      </c>
      <c r="W79" s="56" t="e">
        <f t="shared" si="29"/>
        <v>#N/A</v>
      </c>
      <c r="X79" s="51" t="e">
        <f t="shared" si="30"/>
        <v>#N/A</v>
      </c>
    </row>
    <row r="80" spans="1:24" s="44" customFormat="1" ht="9.9" customHeight="1">
      <c r="A80" s="45">
        <f>VLOOKUP(L80,'3. 취약성평가'!$C$5:$J$77,8,FALSE)</f>
        <v>3</v>
      </c>
      <c r="B80" s="45" t="str">
        <f t="shared" si="22"/>
        <v>SVR-U취약-02</v>
      </c>
      <c r="C80" s="16" t="str">
        <f>VLOOKUP(B80,'1. 자산평가'!$C:$O,2,FALSE)</f>
        <v>Member DB</v>
      </c>
      <c r="D80" s="16">
        <f>VLOOKUP(B80,'1. 자산평가'!$C:$O,8,FALSE)</f>
        <v>3</v>
      </c>
      <c r="E80" s="16">
        <f>VLOOKUP(B80,'1. 자산평가'!$C:$O,9,FALSE)</f>
        <v>3</v>
      </c>
      <c r="F80" s="16">
        <f>VLOOKUP(B80,'1. 자산평가'!$C:$O,10,FALSE)</f>
        <v>3</v>
      </c>
      <c r="G80" s="59">
        <f t="shared" si="23"/>
        <v>9</v>
      </c>
      <c r="H80" s="59" t="str">
        <f t="shared" si="24"/>
        <v>A</v>
      </c>
      <c r="I80" s="56">
        <f t="shared" si="25"/>
        <v>3</v>
      </c>
      <c r="J80" s="52" t="s">
        <v>1331</v>
      </c>
      <c r="K80" s="58">
        <f t="shared" si="26"/>
        <v>2</v>
      </c>
      <c r="L80" s="58" t="str">
        <f t="shared" si="27"/>
        <v>U-3</v>
      </c>
      <c r="M80" s="58" t="s">
        <v>1091</v>
      </c>
      <c r="N80" s="58">
        <f t="shared" si="21"/>
        <v>3</v>
      </c>
      <c r="O80" s="47" t="str">
        <f>VLOOKUP(L80,'3. 취약성평가'!$C:$F,2,FALSE)</f>
        <v>계정 잠금 임계값 설정</v>
      </c>
      <c r="P80" s="50" t="str">
        <f>VLOOKUP(L80,'3. 취약성평가'!$C:$F,3,FALSE)</f>
        <v>상</v>
      </c>
      <c r="Q80" s="48">
        <f t="shared" si="28"/>
        <v>3</v>
      </c>
      <c r="R80" s="49" t="str">
        <f>VLOOKUP(L80,'3. 취약성평가'!$C$5:$I$77,5,FALSE)</f>
        <v>TC6-03</v>
      </c>
      <c r="S80" s="49" t="str">
        <f>VLOOKUP(L80,'3. 취약성평가'!$C$5:$I$77,6,FALSE)</f>
        <v>패스워드 Cracking</v>
      </c>
      <c r="T80" s="49">
        <f>VLOOKUP(L80,'3. 취약성평가'!$C$5:$I$77,7,FALSE)</f>
        <v>2</v>
      </c>
      <c r="U80" s="49">
        <f>VLOOKUP(L80,'3. 취약성평가'!$C$5:$I$77,7,FALSE)</f>
        <v>2</v>
      </c>
      <c r="V80" s="56" t="e">
        <f>VLOOKUP(B80,'#1.Linux'!$C:$BZ,A80+1,FALSE)</f>
        <v>#N/A</v>
      </c>
      <c r="W80" s="56" t="e">
        <f t="shared" si="29"/>
        <v>#N/A</v>
      </c>
      <c r="X80" s="51" t="e">
        <f t="shared" si="30"/>
        <v>#N/A</v>
      </c>
    </row>
    <row r="81" spans="1:24" s="44" customFormat="1" ht="9.9" customHeight="1">
      <c r="A81" s="45">
        <f>VLOOKUP(L81,'3. 취약성평가'!$C$5:$J$77,8,FALSE)</f>
        <v>4</v>
      </c>
      <c r="B81" s="45" t="str">
        <f t="shared" si="22"/>
        <v>SVR-U취약-02</v>
      </c>
      <c r="C81" s="16" t="str">
        <f>VLOOKUP(B81,'1. 자산평가'!$C:$O,2,FALSE)</f>
        <v>Member DB</v>
      </c>
      <c r="D81" s="16">
        <f>VLOOKUP(B81,'1. 자산평가'!$C:$O,8,FALSE)</f>
        <v>3</v>
      </c>
      <c r="E81" s="16">
        <f>VLOOKUP(B81,'1. 자산평가'!$C:$O,9,FALSE)</f>
        <v>3</v>
      </c>
      <c r="F81" s="16">
        <f>VLOOKUP(B81,'1. 자산평가'!$C:$O,10,FALSE)</f>
        <v>3</v>
      </c>
      <c r="G81" s="59">
        <f t="shared" si="23"/>
        <v>9</v>
      </c>
      <c r="H81" s="59" t="str">
        <f t="shared" si="24"/>
        <v>A</v>
      </c>
      <c r="I81" s="56">
        <f t="shared" si="25"/>
        <v>3</v>
      </c>
      <c r="J81" s="52" t="s">
        <v>1331</v>
      </c>
      <c r="K81" s="58">
        <f t="shared" si="26"/>
        <v>2</v>
      </c>
      <c r="L81" s="58" t="str">
        <f t="shared" si="27"/>
        <v>U-4</v>
      </c>
      <c r="M81" s="58" t="s">
        <v>1091</v>
      </c>
      <c r="N81" s="58">
        <f t="shared" si="21"/>
        <v>4</v>
      </c>
      <c r="O81" s="47" t="str">
        <f>VLOOKUP(L81,'3. 취약성평가'!$C:$F,2,FALSE)</f>
        <v>패스워드 파일 보호</v>
      </c>
      <c r="P81" s="50" t="str">
        <f>VLOOKUP(L81,'3. 취약성평가'!$C:$F,3,FALSE)</f>
        <v>상</v>
      </c>
      <c r="Q81" s="48">
        <f t="shared" si="28"/>
        <v>3</v>
      </c>
      <c r="R81" s="49" t="str">
        <f>VLOOKUP(L81,'3. 취약성평가'!$C$5:$I$77,5,FALSE)</f>
        <v>TC6-03</v>
      </c>
      <c r="S81" s="49" t="str">
        <f>VLOOKUP(L81,'3. 취약성평가'!$C$5:$I$77,6,FALSE)</f>
        <v>패스워드 Cracking</v>
      </c>
      <c r="T81" s="49">
        <f>VLOOKUP(L81,'3. 취약성평가'!$C$5:$I$77,7,FALSE)</f>
        <v>2</v>
      </c>
      <c r="U81" s="49">
        <f>VLOOKUP(L81,'3. 취약성평가'!$C$5:$I$77,7,FALSE)</f>
        <v>2</v>
      </c>
      <c r="V81" s="56" t="e">
        <f>VLOOKUP(B81,'#1.Linux'!$C:$BZ,A81+1,FALSE)</f>
        <v>#N/A</v>
      </c>
      <c r="W81" s="56" t="e">
        <f t="shared" si="29"/>
        <v>#N/A</v>
      </c>
      <c r="X81" s="51" t="e">
        <f t="shared" si="30"/>
        <v>#N/A</v>
      </c>
    </row>
    <row r="82" spans="1:24" s="44" customFormat="1" ht="9.9" customHeight="1">
      <c r="A82" s="45">
        <f>VLOOKUP(L82,'3. 취약성평가'!$C$5:$J$77,8,FALSE)</f>
        <v>5</v>
      </c>
      <c r="B82" s="45" t="str">
        <f t="shared" si="22"/>
        <v>SVR-U취약-02</v>
      </c>
      <c r="C82" s="16" t="str">
        <f>VLOOKUP(B82,'1. 자산평가'!$C:$O,2,FALSE)</f>
        <v>Member DB</v>
      </c>
      <c r="D82" s="16">
        <f>VLOOKUP(B82,'1. 자산평가'!$C:$O,8,FALSE)</f>
        <v>3</v>
      </c>
      <c r="E82" s="16">
        <f>VLOOKUP(B82,'1. 자산평가'!$C:$O,9,FALSE)</f>
        <v>3</v>
      </c>
      <c r="F82" s="16">
        <f>VLOOKUP(B82,'1. 자산평가'!$C:$O,10,FALSE)</f>
        <v>3</v>
      </c>
      <c r="G82" s="59">
        <f t="shared" si="23"/>
        <v>9</v>
      </c>
      <c r="H82" s="59" t="str">
        <f t="shared" si="24"/>
        <v>A</v>
      </c>
      <c r="I82" s="56">
        <f t="shared" si="25"/>
        <v>3</v>
      </c>
      <c r="J82" s="52" t="s">
        <v>1331</v>
      </c>
      <c r="K82" s="58">
        <f t="shared" si="26"/>
        <v>2</v>
      </c>
      <c r="L82" s="58" t="str">
        <f t="shared" si="27"/>
        <v>U-5</v>
      </c>
      <c r="M82" s="58" t="s">
        <v>1091</v>
      </c>
      <c r="N82" s="58">
        <f t="shared" si="21"/>
        <v>5</v>
      </c>
      <c r="O82" s="47" t="str">
        <f>VLOOKUP(L82,'3. 취약성평가'!$C:$F,2,FALSE)</f>
        <v>root 이외의 UID가 '0' 금지</v>
      </c>
      <c r="P82" s="50" t="str">
        <f>VLOOKUP(L82,'3. 취약성평가'!$C:$F,3,FALSE)</f>
        <v>중</v>
      </c>
      <c r="Q82" s="48">
        <f t="shared" si="28"/>
        <v>2</v>
      </c>
      <c r="R82" s="49" t="str">
        <f>VLOOKUP(L82,'3. 취약성평가'!$C$5:$I$77,5,FALSE)</f>
        <v>TC6-06</v>
      </c>
      <c r="S82" s="49" t="str">
        <f>VLOOKUP(L82,'3. 취약성평가'!$C$5:$I$77,6,FALSE)</f>
        <v>취약한 권한접근</v>
      </c>
      <c r="T82" s="49">
        <f>VLOOKUP(L82,'3. 취약성평가'!$C$5:$I$77,7,FALSE)</f>
        <v>2</v>
      </c>
      <c r="U82" s="49">
        <f>VLOOKUP(L82,'3. 취약성평가'!$C$5:$I$77,7,FALSE)</f>
        <v>2</v>
      </c>
      <c r="V82" s="56" t="e">
        <f>VLOOKUP(B82,'#1.Linux'!$C:$BZ,A82+1,FALSE)</f>
        <v>#N/A</v>
      </c>
      <c r="W82" s="56" t="e">
        <f t="shared" si="29"/>
        <v>#N/A</v>
      </c>
      <c r="X82" s="51" t="e">
        <f t="shared" si="30"/>
        <v>#N/A</v>
      </c>
    </row>
    <row r="83" spans="1:24" s="44" customFormat="1" ht="9.9" customHeight="1">
      <c r="A83" s="45">
        <f>VLOOKUP(L83,'3. 취약성평가'!$C$5:$J$77,8,FALSE)</f>
        <v>6</v>
      </c>
      <c r="B83" s="45" t="str">
        <f t="shared" si="22"/>
        <v>SVR-U취약-02</v>
      </c>
      <c r="C83" s="16" t="str">
        <f>VLOOKUP(B83,'1. 자산평가'!$C:$O,2,FALSE)</f>
        <v>Member DB</v>
      </c>
      <c r="D83" s="16">
        <f>VLOOKUP(B83,'1. 자산평가'!$C:$O,8,FALSE)</f>
        <v>3</v>
      </c>
      <c r="E83" s="16">
        <f>VLOOKUP(B83,'1. 자산평가'!$C:$O,9,FALSE)</f>
        <v>3</v>
      </c>
      <c r="F83" s="16">
        <f>VLOOKUP(B83,'1. 자산평가'!$C:$O,10,FALSE)</f>
        <v>3</v>
      </c>
      <c r="G83" s="59">
        <f t="shared" si="23"/>
        <v>9</v>
      </c>
      <c r="H83" s="59" t="str">
        <f t="shared" si="24"/>
        <v>A</v>
      </c>
      <c r="I83" s="56">
        <f t="shared" si="25"/>
        <v>3</v>
      </c>
      <c r="J83" s="52" t="s">
        <v>1331</v>
      </c>
      <c r="K83" s="58">
        <f t="shared" si="26"/>
        <v>2</v>
      </c>
      <c r="L83" s="58" t="str">
        <f t="shared" si="27"/>
        <v>U-6</v>
      </c>
      <c r="M83" s="58" t="s">
        <v>1091</v>
      </c>
      <c r="N83" s="58">
        <f t="shared" si="21"/>
        <v>6</v>
      </c>
      <c r="O83" s="47" t="str">
        <f>VLOOKUP(L83,'3. 취약성평가'!$C:$F,2,FALSE)</f>
        <v>root 계정 su 제한</v>
      </c>
      <c r="P83" s="50" t="str">
        <f>VLOOKUP(L83,'3. 취약성평가'!$C:$F,3,FALSE)</f>
        <v>하</v>
      </c>
      <c r="Q83" s="48">
        <f t="shared" si="28"/>
        <v>1</v>
      </c>
      <c r="R83" s="49" t="str">
        <f>VLOOKUP(L83,'3. 취약성평가'!$C$5:$I$77,5,FALSE)</f>
        <v>TC6-05</v>
      </c>
      <c r="S83" s="49" t="str">
        <f>VLOOKUP(L83,'3. 취약성평가'!$C$5:$I$77,6,FALSE)</f>
        <v>취약한 권한접근</v>
      </c>
      <c r="T83" s="49">
        <f>VLOOKUP(L83,'3. 취약성평가'!$C$5:$I$77,7,FALSE)</f>
        <v>2</v>
      </c>
      <c r="U83" s="49">
        <f>VLOOKUP(L83,'3. 취약성평가'!$C$5:$I$77,7,FALSE)</f>
        <v>2</v>
      </c>
      <c r="V83" s="56" t="e">
        <f>VLOOKUP(B83,'#1.Linux'!$C:$BZ,A83+1,FALSE)</f>
        <v>#N/A</v>
      </c>
      <c r="W83" s="56" t="e">
        <f t="shared" si="29"/>
        <v>#N/A</v>
      </c>
      <c r="X83" s="51" t="e">
        <f t="shared" si="30"/>
        <v>#N/A</v>
      </c>
    </row>
    <row r="84" spans="1:24" s="44" customFormat="1" ht="9.9" customHeight="1">
      <c r="A84" s="45">
        <f>VLOOKUP(L84,'3. 취약성평가'!$C$5:$J$77,8,FALSE)</f>
        <v>7</v>
      </c>
      <c r="B84" s="45" t="str">
        <f t="shared" si="22"/>
        <v>SVR-U취약-02</v>
      </c>
      <c r="C84" s="16" t="str">
        <f>VLOOKUP(B84,'1. 자산평가'!$C:$O,2,FALSE)</f>
        <v>Member DB</v>
      </c>
      <c r="D84" s="16">
        <f>VLOOKUP(B84,'1. 자산평가'!$C:$O,8,FALSE)</f>
        <v>3</v>
      </c>
      <c r="E84" s="16">
        <f>VLOOKUP(B84,'1. 자산평가'!$C:$O,9,FALSE)</f>
        <v>3</v>
      </c>
      <c r="F84" s="16">
        <f>VLOOKUP(B84,'1. 자산평가'!$C:$O,10,FALSE)</f>
        <v>3</v>
      </c>
      <c r="G84" s="59">
        <f t="shared" si="23"/>
        <v>9</v>
      </c>
      <c r="H84" s="59" t="str">
        <f t="shared" si="24"/>
        <v>A</v>
      </c>
      <c r="I84" s="56">
        <f t="shared" si="25"/>
        <v>3</v>
      </c>
      <c r="J84" s="52" t="s">
        <v>1331</v>
      </c>
      <c r="K84" s="58">
        <f t="shared" si="26"/>
        <v>2</v>
      </c>
      <c r="L84" s="58" t="str">
        <f t="shared" si="27"/>
        <v>U-7</v>
      </c>
      <c r="M84" s="58" t="s">
        <v>1091</v>
      </c>
      <c r="N84" s="58">
        <f t="shared" si="21"/>
        <v>7</v>
      </c>
      <c r="O84" s="47" t="str">
        <f>VLOOKUP(L84,'3. 취약성평가'!$C:$F,2,FALSE)</f>
        <v>패스워드 최소 길이 설정</v>
      </c>
      <c r="P84" s="50" t="str">
        <f>VLOOKUP(L84,'3. 취약성평가'!$C:$F,3,FALSE)</f>
        <v>중</v>
      </c>
      <c r="Q84" s="48">
        <f t="shared" si="28"/>
        <v>2</v>
      </c>
      <c r="R84" s="49" t="str">
        <f>VLOOKUP(L84,'3. 취약성평가'!$C$5:$I$77,5,FALSE)</f>
        <v>TC6-03</v>
      </c>
      <c r="S84" s="49" t="str">
        <f>VLOOKUP(L84,'3. 취약성평가'!$C$5:$I$77,6,FALSE)</f>
        <v>패스워드 Cracking</v>
      </c>
      <c r="T84" s="49">
        <f>VLOOKUP(L84,'3. 취약성평가'!$C$5:$I$77,7,FALSE)</f>
        <v>2</v>
      </c>
      <c r="U84" s="49">
        <f>VLOOKUP(L84,'3. 취약성평가'!$C$5:$I$77,7,FALSE)</f>
        <v>2</v>
      </c>
      <c r="V84" s="56" t="e">
        <f>VLOOKUP(B84,'#1.Linux'!$C:$BZ,A84+1,FALSE)</f>
        <v>#N/A</v>
      </c>
      <c r="W84" s="56" t="e">
        <f t="shared" si="29"/>
        <v>#N/A</v>
      </c>
      <c r="X84" s="51" t="e">
        <f t="shared" si="30"/>
        <v>#N/A</v>
      </c>
    </row>
    <row r="85" spans="1:24" s="44" customFormat="1" ht="9.9" customHeight="1">
      <c r="A85" s="45">
        <f>VLOOKUP(L85,'3. 취약성평가'!$C$5:$J$77,8,FALSE)</f>
        <v>8</v>
      </c>
      <c r="B85" s="45" t="str">
        <f t="shared" si="22"/>
        <v>SVR-U취약-02</v>
      </c>
      <c r="C85" s="16" t="str">
        <f>VLOOKUP(B85,'1. 자산평가'!$C:$O,2,FALSE)</f>
        <v>Member DB</v>
      </c>
      <c r="D85" s="16">
        <f>VLOOKUP(B85,'1. 자산평가'!$C:$O,8,FALSE)</f>
        <v>3</v>
      </c>
      <c r="E85" s="16">
        <f>VLOOKUP(B85,'1. 자산평가'!$C:$O,9,FALSE)</f>
        <v>3</v>
      </c>
      <c r="F85" s="16">
        <f>VLOOKUP(B85,'1. 자산평가'!$C:$O,10,FALSE)</f>
        <v>3</v>
      </c>
      <c r="G85" s="59">
        <f t="shared" si="23"/>
        <v>9</v>
      </c>
      <c r="H85" s="59" t="str">
        <f t="shared" si="24"/>
        <v>A</v>
      </c>
      <c r="I85" s="56">
        <f t="shared" si="25"/>
        <v>3</v>
      </c>
      <c r="J85" s="52" t="s">
        <v>1331</v>
      </c>
      <c r="K85" s="58">
        <f t="shared" si="26"/>
        <v>2</v>
      </c>
      <c r="L85" s="58" t="str">
        <f t="shared" si="27"/>
        <v>U-8</v>
      </c>
      <c r="M85" s="58" t="s">
        <v>1091</v>
      </c>
      <c r="N85" s="58">
        <f t="shared" si="21"/>
        <v>8</v>
      </c>
      <c r="O85" s="47" t="str">
        <f>VLOOKUP(L85,'3. 취약성평가'!$C:$F,2,FALSE)</f>
        <v>패스워드 최대 사용기간 설정</v>
      </c>
      <c r="P85" s="50" t="str">
        <f>VLOOKUP(L85,'3. 취약성평가'!$C:$F,3,FALSE)</f>
        <v>중</v>
      </c>
      <c r="Q85" s="48">
        <f t="shared" si="28"/>
        <v>2</v>
      </c>
      <c r="R85" s="49" t="str">
        <f>VLOOKUP(L85,'3. 취약성평가'!$C$5:$I$77,5,FALSE)</f>
        <v>TC6-03</v>
      </c>
      <c r="S85" s="49" t="str">
        <f>VLOOKUP(L85,'3. 취약성평가'!$C$5:$I$77,6,FALSE)</f>
        <v>패스워드 Cracking</v>
      </c>
      <c r="T85" s="49">
        <f>VLOOKUP(L85,'3. 취약성평가'!$C$5:$I$77,7,FALSE)</f>
        <v>2</v>
      </c>
      <c r="U85" s="49">
        <f>VLOOKUP(L85,'3. 취약성평가'!$C$5:$I$77,7,FALSE)</f>
        <v>2</v>
      </c>
      <c r="V85" s="56" t="e">
        <f>VLOOKUP(B85,'#1.Linux'!$C:$BZ,A85+1,FALSE)</f>
        <v>#N/A</v>
      </c>
      <c r="W85" s="56" t="e">
        <f t="shared" si="29"/>
        <v>#N/A</v>
      </c>
      <c r="X85" s="51" t="e">
        <f t="shared" si="30"/>
        <v>#N/A</v>
      </c>
    </row>
    <row r="86" spans="1:24" s="44" customFormat="1" ht="9.9" customHeight="1">
      <c r="A86" s="45">
        <f>VLOOKUP(L86,'3. 취약성평가'!$C$5:$J$77,8,FALSE)</f>
        <v>9</v>
      </c>
      <c r="B86" s="45" t="str">
        <f t="shared" si="22"/>
        <v>SVR-U취약-02</v>
      </c>
      <c r="C86" s="16" t="str">
        <f>VLOOKUP(B86,'1. 자산평가'!$C:$O,2,FALSE)</f>
        <v>Member DB</v>
      </c>
      <c r="D86" s="16">
        <f>VLOOKUP(B86,'1. 자산평가'!$C:$O,8,FALSE)</f>
        <v>3</v>
      </c>
      <c r="E86" s="16">
        <f>VLOOKUP(B86,'1. 자산평가'!$C:$O,9,FALSE)</f>
        <v>3</v>
      </c>
      <c r="F86" s="16">
        <f>VLOOKUP(B86,'1. 자산평가'!$C:$O,10,FALSE)</f>
        <v>3</v>
      </c>
      <c r="G86" s="59">
        <f t="shared" si="23"/>
        <v>9</v>
      </c>
      <c r="H86" s="59" t="str">
        <f t="shared" si="24"/>
        <v>A</v>
      </c>
      <c r="I86" s="56">
        <f t="shared" si="25"/>
        <v>3</v>
      </c>
      <c r="J86" s="52" t="s">
        <v>1331</v>
      </c>
      <c r="K86" s="58">
        <f t="shared" si="26"/>
        <v>2</v>
      </c>
      <c r="L86" s="58" t="str">
        <f t="shared" si="27"/>
        <v>U-9</v>
      </c>
      <c r="M86" s="58" t="s">
        <v>1091</v>
      </c>
      <c r="N86" s="58">
        <f t="shared" si="21"/>
        <v>9</v>
      </c>
      <c r="O86" s="47" t="str">
        <f>VLOOKUP(L86,'3. 취약성평가'!$C:$F,2,FALSE)</f>
        <v>패스워드 최소 사용기간 설정</v>
      </c>
      <c r="P86" s="50" t="str">
        <f>VLOOKUP(L86,'3. 취약성평가'!$C:$F,3,FALSE)</f>
        <v>중</v>
      </c>
      <c r="Q86" s="48">
        <f t="shared" si="28"/>
        <v>2</v>
      </c>
      <c r="R86" s="49" t="str">
        <f>VLOOKUP(L86,'3. 취약성평가'!$C$5:$I$77,5,FALSE)</f>
        <v>TC6-03</v>
      </c>
      <c r="S86" s="49" t="str">
        <f>VLOOKUP(L86,'3. 취약성평가'!$C$5:$I$77,6,FALSE)</f>
        <v>패스워드 Cracking</v>
      </c>
      <c r="T86" s="49">
        <f>VLOOKUP(L86,'3. 취약성평가'!$C$5:$I$77,7,FALSE)</f>
        <v>2</v>
      </c>
      <c r="U86" s="49">
        <f>VLOOKUP(L86,'3. 취약성평가'!$C$5:$I$77,7,FALSE)</f>
        <v>2</v>
      </c>
      <c r="V86" s="56" t="e">
        <f>VLOOKUP(B86,'#1.Linux'!$C:$BZ,A86+1,FALSE)</f>
        <v>#N/A</v>
      </c>
      <c r="W86" s="56" t="e">
        <f t="shared" si="29"/>
        <v>#N/A</v>
      </c>
      <c r="X86" s="51" t="e">
        <f t="shared" si="30"/>
        <v>#N/A</v>
      </c>
    </row>
    <row r="87" spans="1:24" s="44" customFormat="1" ht="9.9" customHeight="1">
      <c r="A87" s="45">
        <f>VLOOKUP(L87,'3. 취약성평가'!$C$5:$J$77,8,FALSE)</f>
        <v>10</v>
      </c>
      <c r="B87" s="45" t="str">
        <f t="shared" si="22"/>
        <v>SVR-U취약-02</v>
      </c>
      <c r="C87" s="16" t="str">
        <f>VLOOKUP(B87,'1. 자산평가'!$C:$O,2,FALSE)</f>
        <v>Member DB</v>
      </c>
      <c r="D87" s="16">
        <f>VLOOKUP(B87,'1. 자산평가'!$C:$O,8,FALSE)</f>
        <v>3</v>
      </c>
      <c r="E87" s="16">
        <f>VLOOKUP(B87,'1. 자산평가'!$C:$O,9,FALSE)</f>
        <v>3</v>
      </c>
      <c r="F87" s="16">
        <f>VLOOKUP(B87,'1. 자산평가'!$C:$O,10,FALSE)</f>
        <v>3</v>
      </c>
      <c r="G87" s="59">
        <f t="shared" si="23"/>
        <v>9</v>
      </c>
      <c r="H87" s="59" t="str">
        <f t="shared" si="24"/>
        <v>A</v>
      </c>
      <c r="I87" s="56">
        <f t="shared" si="25"/>
        <v>3</v>
      </c>
      <c r="J87" s="52" t="s">
        <v>1331</v>
      </c>
      <c r="K87" s="58">
        <f t="shared" si="26"/>
        <v>2</v>
      </c>
      <c r="L87" s="58" t="str">
        <f t="shared" si="27"/>
        <v>U-10</v>
      </c>
      <c r="M87" s="58" t="s">
        <v>1091</v>
      </c>
      <c r="N87" s="58">
        <f t="shared" si="21"/>
        <v>10</v>
      </c>
      <c r="O87" s="47" t="str">
        <f>VLOOKUP(L87,'3. 취약성평가'!$C:$F,2,FALSE)</f>
        <v>불필요한 계정 제거</v>
      </c>
      <c r="P87" s="50" t="str">
        <f>VLOOKUP(L87,'3. 취약성평가'!$C:$F,3,FALSE)</f>
        <v>하</v>
      </c>
      <c r="Q87" s="48">
        <f t="shared" si="28"/>
        <v>1</v>
      </c>
      <c r="R87" s="49" t="str">
        <f>VLOOKUP(L87,'3. 취약성평가'!$C$5:$I$77,5,FALSE)</f>
        <v>TC6-09</v>
      </c>
      <c r="S87" s="49" t="str">
        <f>VLOOKUP(L87,'3. 취약성평가'!$C$5:$I$77,6,FALSE)</f>
        <v>비인가된 시스템 및 네트워크 접근</v>
      </c>
      <c r="T87" s="49">
        <f>VLOOKUP(L87,'3. 취약성평가'!$C$5:$I$77,7,FALSE)</f>
        <v>2</v>
      </c>
      <c r="U87" s="49">
        <f>VLOOKUP(L87,'3. 취약성평가'!$C$5:$I$77,7,FALSE)</f>
        <v>2</v>
      </c>
      <c r="V87" s="56" t="e">
        <f>VLOOKUP(B87,'#1.Linux'!$C:$BZ,A87+1,FALSE)</f>
        <v>#N/A</v>
      </c>
      <c r="W87" s="56" t="e">
        <f t="shared" si="29"/>
        <v>#N/A</v>
      </c>
      <c r="X87" s="51" t="e">
        <f t="shared" si="30"/>
        <v>#N/A</v>
      </c>
    </row>
    <row r="88" spans="1:24" s="44" customFormat="1" ht="9.9" customHeight="1">
      <c r="A88" s="45">
        <f>VLOOKUP(L88,'3. 취약성평가'!$C$5:$J$77,8,FALSE)</f>
        <v>11</v>
      </c>
      <c r="B88" s="45" t="str">
        <f t="shared" si="22"/>
        <v>SVR-U취약-02</v>
      </c>
      <c r="C88" s="16" t="str">
        <f>VLOOKUP(B88,'1. 자산평가'!$C:$O,2,FALSE)</f>
        <v>Member DB</v>
      </c>
      <c r="D88" s="16">
        <f>VLOOKUP(B88,'1. 자산평가'!$C:$O,8,FALSE)</f>
        <v>3</v>
      </c>
      <c r="E88" s="16">
        <f>VLOOKUP(B88,'1. 자산평가'!$C:$O,9,FALSE)</f>
        <v>3</v>
      </c>
      <c r="F88" s="16">
        <f>VLOOKUP(B88,'1. 자산평가'!$C:$O,10,FALSE)</f>
        <v>3</v>
      </c>
      <c r="G88" s="59">
        <f t="shared" si="23"/>
        <v>9</v>
      </c>
      <c r="H88" s="59" t="str">
        <f t="shared" si="24"/>
        <v>A</v>
      </c>
      <c r="I88" s="56">
        <f t="shared" si="25"/>
        <v>3</v>
      </c>
      <c r="J88" s="52" t="s">
        <v>1331</v>
      </c>
      <c r="K88" s="58">
        <f t="shared" si="26"/>
        <v>2</v>
      </c>
      <c r="L88" s="58" t="str">
        <f t="shared" si="27"/>
        <v>U-11</v>
      </c>
      <c r="M88" s="58" t="s">
        <v>1091</v>
      </c>
      <c r="N88" s="58">
        <f t="shared" si="21"/>
        <v>11</v>
      </c>
      <c r="O88" s="47" t="str">
        <f>VLOOKUP(L88,'3. 취약성평가'!$C:$F,2,FALSE)</f>
        <v>관리자 그룹에 최소한의 계정 포함</v>
      </c>
      <c r="P88" s="50" t="str">
        <f>VLOOKUP(L88,'3. 취약성평가'!$C:$F,3,FALSE)</f>
        <v>하</v>
      </c>
      <c r="Q88" s="48">
        <f t="shared" si="28"/>
        <v>1</v>
      </c>
      <c r="R88" s="49" t="str">
        <f>VLOOKUP(L88,'3. 취약성평가'!$C$5:$I$77,5,FALSE)</f>
        <v>TC6-09</v>
      </c>
      <c r="S88" s="49" t="str">
        <f>VLOOKUP(L88,'3. 취약성평가'!$C$5:$I$77,6,FALSE)</f>
        <v>비인가된 시스템 및 네트워크 접근</v>
      </c>
      <c r="T88" s="49">
        <f>VLOOKUP(L88,'3. 취약성평가'!$C$5:$I$77,7,FALSE)</f>
        <v>2</v>
      </c>
      <c r="U88" s="49">
        <f>VLOOKUP(L88,'3. 취약성평가'!$C$5:$I$77,7,FALSE)</f>
        <v>2</v>
      </c>
      <c r="V88" s="56" t="e">
        <f>VLOOKUP(B88,'#1.Linux'!$C:$BZ,A88+1,FALSE)</f>
        <v>#N/A</v>
      </c>
      <c r="W88" s="56" t="e">
        <f t="shared" si="29"/>
        <v>#N/A</v>
      </c>
      <c r="X88" s="51" t="e">
        <f t="shared" si="30"/>
        <v>#N/A</v>
      </c>
    </row>
    <row r="89" spans="1:24" s="44" customFormat="1" ht="9.9" customHeight="1">
      <c r="A89" s="45">
        <f>VLOOKUP(L89,'3. 취약성평가'!$C$5:$J$77,8,FALSE)</f>
        <v>12</v>
      </c>
      <c r="B89" s="45" t="str">
        <f t="shared" si="22"/>
        <v>SVR-U취약-02</v>
      </c>
      <c r="C89" s="16" t="str">
        <f>VLOOKUP(B89,'1. 자산평가'!$C:$O,2,FALSE)</f>
        <v>Member DB</v>
      </c>
      <c r="D89" s="16">
        <f>VLOOKUP(B89,'1. 자산평가'!$C:$O,8,FALSE)</f>
        <v>3</v>
      </c>
      <c r="E89" s="16">
        <f>VLOOKUP(B89,'1. 자산평가'!$C:$O,9,FALSE)</f>
        <v>3</v>
      </c>
      <c r="F89" s="16">
        <f>VLOOKUP(B89,'1. 자산평가'!$C:$O,10,FALSE)</f>
        <v>3</v>
      </c>
      <c r="G89" s="59">
        <f t="shared" si="23"/>
        <v>9</v>
      </c>
      <c r="H89" s="59" t="str">
        <f t="shared" si="24"/>
        <v>A</v>
      </c>
      <c r="I89" s="56">
        <f t="shared" si="25"/>
        <v>3</v>
      </c>
      <c r="J89" s="52" t="s">
        <v>1331</v>
      </c>
      <c r="K89" s="58">
        <f t="shared" si="26"/>
        <v>2</v>
      </c>
      <c r="L89" s="58" t="str">
        <f t="shared" si="27"/>
        <v>U-12</v>
      </c>
      <c r="M89" s="58" t="s">
        <v>1091</v>
      </c>
      <c r="N89" s="58">
        <f t="shared" si="21"/>
        <v>12</v>
      </c>
      <c r="O89" s="47" t="str">
        <f>VLOOKUP(L89,'3. 취약성평가'!$C:$F,2,FALSE)</f>
        <v>계정이 존재하지 않는 GID 금지</v>
      </c>
      <c r="P89" s="50" t="str">
        <f>VLOOKUP(L89,'3. 취약성평가'!$C:$F,3,FALSE)</f>
        <v>하</v>
      </c>
      <c r="Q89" s="48">
        <f t="shared" si="28"/>
        <v>1</v>
      </c>
      <c r="R89" s="49" t="str">
        <f>VLOOKUP(L89,'3. 취약성평가'!$C$5:$I$77,5,FALSE)</f>
        <v>TC6-05</v>
      </c>
      <c r="S89" s="49" t="str">
        <f>VLOOKUP(L89,'3. 취약성평가'!$C$5:$I$77,6,FALSE)</f>
        <v>취약한 권한접근</v>
      </c>
      <c r="T89" s="49">
        <f>VLOOKUP(L89,'3. 취약성평가'!$C$5:$I$77,7,FALSE)</f>
        <v>2</v>
      </c>
      <c r="U89" s="49">
        <f>VLOOKUP(L89,'3. 취약성평가'!$C$5:$I$77,7,FALSE)</f>
        <v>2</v>
      </c>
      <c r="V89" s="56" t="e">
        <f>VLOOKUP(B89,'#1.Linux'!$C:$BZ,A89+1,FALSE)</f>
        <v>#N/A</v>
      </c>
      <c r="W89" s="56" t="e">
        <f t="shared" si="29"/>
        <v>#N/A</v>
      </c>
      <c r="X89" s="51" t="e">
        <f t="shared" si="30"/>
        <v>#N/A</v>
      </c>
    </row>
    <row r="90" spans="1:24" s="44" customFormat="1" ht="9.9" customHeight="1">
      <c r="A90" s="45">
        <f>VLOOKUP(L90,'3. 취약성평가'!$C$5:$J$77,8,FALSE)</f>
        <v>13</v>
      </c>
      <c r="B90" s="45" t="str">
        <f t="shared" si="22"/>
        <v>SVR-U취약-02</v>
      </c>
      <c r="C90" s="16" t="str">
        <f>VLOOKUP(B90,'1. 자산평가'!$C:$O,2,FALSE)</f>
        <v>Member DB</v>
      </c>
      <c r="D90" s="16">
        <f>VLOOKUP(B90,'1. 자산평가'!$C:$O,8,FALSE)</f>
        <v>3</v>
      </c>
      <c r="E90" s="16">
        <f>VLOOKUP(B90,'1. 자산평가'!$C:$O,9,FALSE)</f>
        <v>3</v>
      </c>
      <c r="F90" s="16">
        <f>VLOOKUP(B90,'1. 자산평가'!$C:$O,10,FALSE)</f>
        <v>3</v>
      </c>
      <c r="G90" s="59">
        <f t="shared" si="23"/>
        <v>9</v>
      </c>
      <c r="H90" s="59" t="str">
        <f t="shared" si="24"/>
        <v>A</v>
      </c>
      <c r="I90" s="56">
        <f t="shared" si="25"/>
        <v>3</v>
      </c>
      <c r="J90" s="52" t="s">
        <v>1331</v>
      </c>
      <c r="K90" s="58">
        <f t="shared" si="26"/>
        <v>2</v>
      </c>
      <c r="L90" s="58" t="str">
        <f t="shared" si="27"/>
        <v>U-13</v>
      </c>
      <c r="M90" s="58" t="s">
        <v>1091</v>
      </c>
      <c r="N90" s="58">
        <f t="shared" si="21"/>
        <v>13</v>
      </c>
      <c r="O90" s="47" t="str">
        <f>VLOOKUP(L90,'3. 취약성평가'!$C:$F,2,FALSE)</f>
        <v>동일한 UID 금지</v>
      </c>
      <c r="P90" s="50" t="str">
        <f>VLOOKUP(L90,'3. 취약성평가'!$C:$F,3,FALSE)</f>
        <v>중</v>
      </c>
      <c r="Q90" s="48">
        <f t="shared" si="28"/>
        <v>2</v>
      </c>
      <c r="R90" s="49" t="str">
        <f>VLOOKUP(L90,'3. 취약성평가'!$C$5:$I$77,5,FALSE)</f>
        <v>TC6-05</v>
      </c>
      <c r="S90" s="49" t="str">
        <f>VLOOKUP(L90,'3. 취약성평가'!$C$5:$I$77,6,FALSE)</f>
        <v>취약한 권한접근</v>
      </c>
      <c r="T90" s="49">
        <f>VLOOKUP(L90,'3. 취약성평가'!$C$5:$I$77,7,FALSE)</f>
        <v>2</v>
      </c>
      <c r="U90" s="49">
        <f>VLOOKUP(L90,'3. 취약성평가'!$C$5:$I$77,7,FALSE)</f>
        <v>2</v>
      </c>
      <c r="V90" s="56" t="e">
        <f>VLOOKUP(B90,'#1.Linux'!$C:$BZ,A90+1,FALSE)</f>
        <v>#N/A</v>
      </c>
      <c r="W90" s="56" t="e">
        <f t="shared" si="29"/>
        <v>#N/A</v>
      </c>
      <c r="X90" s="51" t="e">
        <f t="shared" si="30"/>
        <v>#N/A</v>
      </c>
    </row>
    <row r="91" spans="1:24" s="44" customFormat="1" ht="9.9" customHeight="1">
      <c r="A91" s="45">
        <f>VLOOKUP(L91,'3. 취약성평가'!$C$5:$J$77,8,FALSE)</f>
        <v>14</v>
      </c>
      <c r="B91" s="45" t="str">
        <f t="shared" si="22"/>
        <v>SVR-U취약-02</v>
      </c>
      <c r="C91" s="16" t="str">
        <f>VLOOKUP(B91,'1. 자산평가'!$C:$O,2,FALSE)</f>
        <v>Member DB</v>
      </c>
      <c r="D91" s="16">
        <f>VLOOKUP(B91,'1. 자산평가'!$C:$O,8,FALSE)</f>
        <v>3</v>
      </c>
      <c r="E91" s="16">
        <f>VLOOKUP(B91,'1. 자산평가'!$C:$O,9,FALSE)</f>
        <v>3</v>
      </c>
      <c r="F91" s="16">
        <f>VLOOKUP(B91,'1. 자산평가'!$C:$O,10,FALSE)</f>
        <v>3</v>
      </c>
      <c r="G91" s="59">
        <f t="shared" si="23"/>
        <v>9</v>
      </c>
      <c r="H91" s="59" t="str">
        <f t="shared" si="24"/>
        <v>A</v>
      </c>
      <c r="I91" s="56">
        <f t="shared" si="25"/>
        <v>3</v>
      </c>
      <c r="J91" s="52" t="s">
        <v>1331</v>
      </c>
      <c r="K91" s="58">
        <f t="shared" si="26"/>
        <v>2</v>
      </c>
      <c r="L91" s="58" t="str">
        <f t="shared" si="27"/>
        <v>U-14</v>
      </c>
      <c r="M91" s="58" t="s">
        <v>1091</v>
      </c>
      <c r="N91" s="58">
        <f t="shared" si="21"/>
        <v>14</v>
      </c>
      <c r="O91" s="47" t="str">
        <f>VLOOKUP(L91,'3. 취약성평가'!$C:$F,2,FALSE)</f>
        <v>사용자 shell 점검</v>
      </c>
      <c r="P91" s="50" t="str">
        <f>VLOOKUP(L91,'3. 취약성평가'!$C:$F,3,FALSE)</f>
        <v>하</v>
      </c>
      <c r="Q91" s="48">
        <f t="shared" si="28"/>
        <v>1</v>
      </c>
      <c r="R91" s="49" t="str">
        <f>VLOOKUP(L91,'3. 취약성평가'!$C$5:$I$77,5,FALSE)</f>
        <v>TC6-06</v>
      </c>
      <c r="S91" s="49" t="str">
        <f>VLOOKUP(L91,'3. 취약성평가'!$C$5:$I$77,6,FALSE)</f>
        <v>취약한 권한접근</v>
      </c>
      <c r="T91" s="49">
        <f>VLOOKUP(L91,'3. 취약성평가'!$C$5:$I$77,7,FALSE)</f>
        <v>2</v>
      </c>
      <c r="U91" s="49">
        <f>VLOOKUP(L91,'3. 취약성평가'!$C$5:$I$77,7,FALSE)</f>
        <v>2</v>
      </c>
      <c r="V91" s="56" t="e">
        <f>VLOOKUP(B91,'#1.Linux'!$C:$BZ,A91+1,FALSE)</f>
        <v>#N/A</v>
      </c>
      <c r="W91" s="56" t="e">
        <f t="shared" si="29"/>
        <v>#N/A</v>
      </c>
      <c r="X91" s="51" t="e">
        <f t="shared" si="30"/>
        <v>#N/A</v>
      </c>
    </row>
    <row r="92" spans="1:24" s="44" customFormat="1" ht="9.9" customHeight="1">
      <c r="A92" s="45">
        <f>VLOOKUP(L92,'3. 취약성평가'!$C$5:$J$77,8,FALSE)</f>
        <v>15</v>
      </c>
      <c r="B92" s="45" t="str">
        <f t="shared" si="22"/>
        <v>SVR-U취약-02</v>
      </c>
      <c r="C92" s="16" t="str">
        <f>VLOOKUP(B92,'1. 자산평가'!$C:$O,2,FALSE)</f>
        <v>Member DB</v>
      </c>
      <c r="D92" s="16">
        <f>VLOOKUP(B92,'1. 자산평가'!$C:$O,8,FALSE)</f>
        <v>3</v>
      </c>
      <c r="E92" s="16">
        <f>VLOOKUP(B92,'1. 자산평가'!$C:$O,9,FALSE)</f>
        <v>3</v>
      </c>
      <c r="F92" s="16">
        <f>VLOOKUP(B92,'1. 자산평가'!$C:$O,10,FALSE)</f>
        <v>3</v>
      </c>
      <c r="G92" s="59">
        <f t="shared" si="23"/>
        <v>9</v>
      </c>
      <c r="H92" s="59" t="str">
        <f t="shared" si="24"/>
        <v>A</v>
      </c>
      <c r="I92" s="56">
        <f t="shared" si="25"/>
        <v>3</v>
      </c>
      <c r="J92" s="52" t="s">
        <v>1331</v>
      </c>
      <c r="K92" s="58">
        <f t="shared" si="26"/>
        <v>2</v>
      </c>
      <c r="L92" s="58" t="str">
        <f t="shared" si="27"/>
        <v>U-15</v>
      </c>
      <c r="M92" s="58" t="s">
        <v>1091</v>
      </c>
      <c r="N92" s="58">
        <f t="shared" si="21"/>
        <v>15</v>
      </c>
      <c r="O92" s="47" t="str">
        <f>VLOOKUP(L92,'3. 취약성평가'!$C:$F,2,FALSE)</f>
        <v>Session Timeout 설정</v>
      </c>
      <c r="P92" s="50" t="str">
        <f>VLOOKUP(L92,'3. 취약성평가'!$C:$F,3,FALSE)</f>
        <v>하</v>
      </c>
      <c r="Q92" s="48">
        <f t="shared" si="28"/>
        <v>1</v>
      </c>
      <c r="R92" s="49" t="str">
        <f>VLOOKUP(L92,'3. 취약성평가'!$C$5:$I$77,5,FALSE)</f>
        <v>TC6-17</v>
      </c>
      <c r="S92" s="49" t="str">
        <f>VLOOKUP(L92,'3. 취약성평가'!$C$5:$I$77,6,FALSE)</f>
        <v>비인가된 물리적 접근</v>
      </c>
      <c r="T92" s="49">
        <f>VLOOKUP(L92,'3. 취약성평가'!$C$5:$I$77,7,FALSE)</f>
        <v>3</v>
      </c>
      <c r="U92" s="49">
        <f>VLOOKUP(L92,'3. 취약성평가'!$C$5:$I$77,7,FALSE)</f>
        <v>3</v>
      </c>
      <c r="V92" s="56" t="e">
        <f>VLOOKUP(B92,'#1.Linux'!$C:$BZ,A92+1,FALSE)</f>
        <v>#N/A</v>
      </c>
      <c r="W92" s="56" t="e">
        <f t="shared" si="29"/>
        <v>#N/A</v>
      </c>
      <c r="X92" s="51" t="e">
        <f t="shared" si="30"/>
        <v>#N/A</v>
      </c>
    </row>
    <row r="93" spans="1:24" s="44" customFormat="1" ht="9.9" customHeight="1">
      <c r="A93" s="45">
        <f>VLOOKUP(L93,'3. 취약성평가'!$C$5:$J$77,8,FALSE)</f>
        <v>16</v>
      </c>
      <c r="B93" s="45" t="str">
        <f t="shared" si="22"/>
        <v>SVR-U취약-02</v>
      </c>
      <c r="C93" s="16" t="str">
        <f>VLOOKUP(B93,'1. 자산평가'!$C:$O,2,FALSE)</f>
        <v>Member DB</v>
      </c>
      <c r="D93" s="16">
        <f>VLOOKUP(B93,'1. 자산평가'!$C:$O,8,FALSE)</f>
        <v>3</v>
      </c>
      <c r="E93" s="16">
        <f>VLOOKUP(B93,'1. 자산평가'!$C:$O,9,FALSE)</f>
        <v>3</v>
      </c>
      <c r="F93" s="16">
        <f>VLOOKUP(B93,'1. 자산평가'!$C:$O,10,FALSE)</f>
        <v>3</v>
      </c>
      <c r="G93" s="59">
        <f t="shared" si="23"/>
        <v>9</v>
      </c>
      <c r="H93" s="59" t="str">
        <f t="shared" si="24"/>
        <v>A</v>
      </c>
      <c r="I93" s="56">
        <f t="shared" si="25"/>
        <v>3</v>
      </c>
      <c r="J93" s="52" t="s">
        <v>1331</v>
      </c>
      <c r="K93" s="58">
        <f t="shared" si="26"/>
        <v>2</v>
      </c>
      <c r="L93" s="58" t="str">
        <f t="shared" si="27"/>
        <v>U-16</v>
      </c>
      <c r="M93" s="58" t="s">
        <v>1091</v>
      </c>
      <c r="N93" s="58">
        <f t="shared" si="21"/>
        <v>16</v>
      </c>
      <c r="O93" s="47" t="str">
        <f>VLOOKUP(L93,'3. 취약성평가'!$C:$F,2,FALSE)</f>
        <v>root 홈, 패스 디렉토리 권한 및 패스 설정</v>
      </c>
      <c r="P93" s="50" t="str">
        <f>VLOOKUP(L93,'3. 취약성평가'!$C:$F,3,FALSE)</f>
        <v>상</v>
      </c>
      <c r="Q93" s="48">
        <f t="shared" si="28"/>
        <v>3</v>
      </c>
      <c r="R93" s="49" t="str">
        <f>VLOOKUP(L93,'3. 취약성평가'!$C$5:$I$77,5,FALSE)</f>
        <v>TC6-07</v>
      </c>
      <c r="S93" s="49" t="str">
        <f>VLOOKUP(L93,'3. 취약성평가'!$C$5:$I$77,6,FALSE)</f>
        <v>취약한 권한접근</v>
      </c>
      <c r="T93" s="49">
        <f>VLOOKUP(L93,'3. 취약성평가'!$C$5:$I$77,7,FALSE)</f>
        <v>2</v>
      </c>
      <c r="U93" s="49">
        <f>VLOOKUP(L93,'3. 취약성평가'!$C$5:$I$77,7,FALSE)</f>
        <v>2</v>
      </c>
      <c r="V93" s="56" t="e">
        <f>VLOOKUP(B93,'#1.Linux'!$C:$BZ,A93+1,FALSE)</f>
        <v>#N/A</v>
      </c>
      <c r="W93" s="56" t="e">
        <f t="shared" si="29"/>
        <v>#N/A</v>
      </c>
      <c r="X93" s="51" t="e">
        <f t="shared" si="30"/>
        <v>#N/A</v>
      </c>
    </row>
    <row r="94" spans="1:24" s="44" customFormat="1" ht="9.9" customHeight="1">
      <c r="A94" s="45">
        <f>VLOOKUP(L94,'3. 취약성평가'!$C$5:$J$77,8,FALSE)</f>
        <v>17</v>
      </c>
      <c r="B94" s="45" t="str">
        <f t="shared" si="22"/>
        <v>SVR-U취약-02</v>
      </c>
      <c r="C94" s="16" t="str">
        <f>VLOOKUP(B94,'1. 자산평가'!$C:$O,2,FALSE)</f>
        <v>Member DB</v>
      </c>
      <c r="D94" s="16">
        <f>VLOOKUP(B94,'1. 자산평가'!$C:$O,8,FALSE)</f>
        <v>3</v>
      </c>
      <c r="E94" s="16">
        <f>VLOOKUP(B94,'1. 자산평가'!$C:$O,9,FALSE)</f>
        <v>3</v>
      </c>
      <c r="F94" s="16">
        <f>VLOOKUP(B94,'1. 자산평가'!$C:$O,10,FALSE)</f>
        <v>3</v>
      </c>
      <c r="G94" s="59">
        <f t="shared" si="23"/>
        <v>9</v>
      </c>
      <c r="H94" s="59" t="str">
        <f t="shared" si="24"/>
        <v>A</v>
      </c>
      <c r="I94" s="56">
        <f t="shared" si="25"/>
        <v>3</v>
      </c>
      <c r="J94" s="52" t="s">
        <v>1331</v>
      </c>
      <c r="K94" s="58">
        <f t="shared" si="26"/>
        <v>2</v>
      </c>
      <c r="L94" s="58" t="str">
        <f t="shared" si="27"/>
        <v>U-17</v>
      </c>
      <c r="M94" s="58" t="s">
        <v>1091</v>
      </c>
      <c r="N94" s="58">
        <f t="shared" si="21"/>
        <v>17</v>
      </c>
      <c r="O94" s="47" t="str">
        <f>VLOOKUP(L94,'3. 취약성평가'!$C:$F,2,FALSE)</f>
        <v>파일 및 디렉토리 소유자 설정</v>
      </c>
      <c r="P94" s="50" t="str">
        <f>VLOOKUP(L94,'3. 취약성평가'!$C:$F,3,FALSE)</f>
        <v>상</v>
      </c>
      <c r="Q94" s="48">
        <f t="shared" si="28"/>
        <v>3</v>
      </c>
      <c r="R94" s="49" t="str">
        <f>VLOOKUP(L94,'3. 취약성평가'!$C$5:$I$77,5,FALSE)</f>
        <v>TC6-07</v>
      </c>
      <c r="S94" s="49" t="str">
        <f>VLOOKUP(L94,'3. 취약성평가'!$C$5:$I$77,6,FALSE)</f>
        <v>취약한 권한접근</v>
      </c>
      <c r="T94" s="49">
        <f>VLOOKUP(L94,'3. 취약성평가'!$C$5:$I$77,7,FALSE)</f>
        <v>2</v>
      </c>
      <c r="U94" s="49">
        <f>VLOOKUP(L94,'3. 취약성평가'!$C$5:$I$77,7,FALSE)</f>
        <v>2</v>
      </c>
      <c r="V94" s="56" t="e">
        <f>VLOOKUP(B94,'#1.Linux'!$C:$BZ,A94+1,FALSE)</f>
        <v>#N/A</v>
      </c>
      <c r="W94" s="56" t="e">
        <f t="shared" si="29"/>
        <v>#N/A</v>
      </c>
      <c r="X94" s="51" t="e">
        <f t="shared" si="30"/>
        <v>#N/A</v>
      </c>
    </row>
    <row r="95" spans="1:24" s="44" customFormat="1" ht="9.9" customHeight="1">
      <c r="A95" s="45">
        <f>VLOOKUP(L95,'3. 취약성평가'!$C$5:$J$77,8,FALSE)</f>
        <v>18</v>
      </c>
      <c r="B95" s="45" t="str">
        <f t="shared" si="22"/>
        <v>SVR-U취약-02</v>
      </c>
      <c r="C95" s="16" t="str">
        <f>VLOOKUP(B95,'1. 자산평가'!$C:$O,2,FALSE)</f>
        <v>Member DB</v>
      </c>
      <c r="D95" s="16">
        <f>VLOOKUP(B95,'1. 자산평가'!$C:$O,8,FALSE)</f>
        <v>3</v>
      </c>
      <c r="E95" s="16">
        <f>VLOOKUP(B95,'1. 자산평가'!$C:$O,9,FALSE)</f>
        <v>3</v>
      </c>
      <c r="F95" s="16">
        <f>VLOOKUP(B95,'1. 자산평가'!$C:$O,10,FALSE)</f>
        <v>3</v>
      </c>
      <c r="G95" s="59">
        <f t="shared" si="23"/>
        <v>9</v>
      </c>
      <c r="H95" s="59" t="str">
        <f t="shared" si="24"/>
        <v>A</v>
      </c>
      <c r="I95" s="56">
        <f t="shared" si="25"/>
        <v>3</v>
      </c>
      <c r="J95" s="52" t="s">
        <v>1331</v>
      </c>
      <c r="K95" s="58">
        <f t="shared" si="26"/>
        <v>2</v>
      </c>
      <c r="L95" s="58" t="str">
        <f t="shared" si="27"/>
        <v>U-18</v>
      </c>
      <c r="M95" s="58" t="s">
        <v>1091</v>
      </c>
      <c r="N95" s="58">
        <f t="shared" si="21"/>
        <v>18</v>
      </c>
      <c r="O95" s="47" t="str">
        <f>VLOOKUP(L95,'3. 취약성평가'!$C:$F,2,FALSE)</f>
        <v>/etc/passwd 파일 소유자 및 권한 설정</v>
      </c>
      <c r="P95" s="50" t="str">
        <f>VLOOKUP(L95,'3. 취약성평가'!$C:$F,3,FALSE)</f>
        <v>상</v>
      </c>
      <c r="Q95" s="48">
        <f t="shared" si="28"/>
        <v>3</v>
      </c>
      <c r="R95" s="49" t="str">
        <f>VLOOKUP(L95,'3. 취약성평가'!$C$5:$I$77,5,FALSE)</f>
        <v>TC6-07</v>
      </c>
      <c r="S95" s="49" t="str">
        <f>VLOOKUP(L95,'3. 취약성평가'!$C$5:$I$77,6,FALSE)</f>
        <v>취약한 권한접근</v>
      </c>
      <c r="T95" s="49">
        <f>VLOOKUP(L95,'3. 취약성평가'!$C$5:$I$77,7,FALSE)</f>
        <v>2</v>
      </c>
      <c r="U95" s="49">
        <f>VLOOKUP(L95,'3. 취약성평가'!$C$5:$I$77,7,FALSE)</f>
        <v>2</v>
      </c>
      <c r="V95" s="56" t="e">
        <f>VLOOKUP(B95,'#1.Linux'!$C:$BZ,A95+1,FALSE)</f>
        <v>#N/A</v>
      </c>
      <c r="W95" s="56" t="e">
        <f t="shared" si="29"/>
        <v>#N/A</v>
      </c>
      <c r="X95" s="51" t="e">
        <f t="shared" si="30"/>
        <v>#N/A</v>
      </c>
    </row>
    <row r="96" spans="1:24" s="44" customFormat="1" ht="9.9" customHeight="1">
      <c r="A96" s="45">
        <f>VLOOKUP(L96,'3. 취약성평가'!$C$5:$J$77,8,FALSE)</f>
        <v>19</v>
      </c>
      <c r="B96" s="45" t="str">
        <f t="shared" si="22"/>
        <v>SVR-U취약-02</v>
      </c>
      <c r="C96" s="16" t="str">
        <f>VLOOKUP(B96,'1. 자산평가'!$C:$O,2,FALSE)</f>
        <v>Member DB</v>
      </c>
      <c r="D96" s="16">
        <f>VLOOKUP(B96,'1. 자산평가'!$C:$O,8,FALSE)</f>
        <v>3</v>
      </c>
      <c r="E96" s="16">
        <f>VLOOKUP(B96,'1. 자산평가'!$C:$O,9,FALSE)</f>
        <v>3</v>
      </c>
      <c r="F96" s="16">
        <f>VLOOKUP(B96,'1. 자산평가'!$C:$O,10,FALSE)</f>
        <v>3</v>
      </c>
      <c r="G96" s="59">
        <f t="shared" si="23"/>
        <v>9</v>
      </c>
      <c r="H96" s="59" t="str">
        <f t="shared" si="24"/>
        <v>A</v>
      </c>
      <c r="I96" s="56">
        <f t="shared" si="25"/>
        <v>3</v>
      </c>
      <c r="J96" s="52" t="s">
        <v>1331</v>
      </c>
      <c r="K96" s="58">
        <f t="shared" si="26"/>
        <v>2</v>
      </c>
      <c r="L96" s="58" t="str">
        <f t="shared" si="27"/>
        <v>U-19</v>
      </c>
      <c r="M96" s="58" t="s">
        <v>1091</v>
      </c>
      <c r="N96" s="58">
        <f t="shared" si="21"/>
        <v>19</v>
      </c>
      <c r="O96" s="47" t="str">
        <f>VLOOKUP(L96,'3. 취약성평가'!$C:$F,2,FALSE)</f>
        <v>/etc/shadow 파일 소유자 및 권한 설정</v>
      </c>
      <c r="P96" s="50" t="str">
        <f>VLOOKUP(L96,'3. 취약성평가'!$C:$F,3,FALSE)</f>
        <v>상</v>
      </c>
      <c r="Q96" s="48">
        <f t="shared" si="28"/>
        <v>3</v>
      </c>
      <c r="R96" s="49" t="str">
        <f>VLOOKUP(L96,'3. 취약성평가'!$C$5:$I$77,5,FALSE)</f>
        <v>TC6-07</v>
      </c>
      <c r="S96" s="49" t="str">
        <f>VLOOKUP(L96,'3. 취약성평가'!$C$5:$I$77,6,FALSE)</f>
        <v>취약한 권한접근</v>
      </c>
      <c r="T96" s="49">
        <f>VLOOKUP(L96,'3. 취약성평가'!$C$5:$I$77,7,FALSE)</f>
        <v>2</v>
      </c>
      <c r="U96" s="49">
        <f>VLOOKUP(L96,'3. 취약성평가'!$C$5:$I$77,7,FALSE)</f>
        <v>2</v>
      </c>
      <c r="V96" s="56" t="e">
        <f>VLOOKUP(B96,'#1.Linux'!$C:$BZ,A96+1,FALSE)</f>
        <v>#N/A</v>
      </c>
      <c r="W96" s="56" t="e">
        <f t="shared" si="29"/>
        <v>#N/A</v>
      </c>
      <c r="X96" s="51" t="e">
        <f t="shared" si="30"/>
        <v>#N/A</v>
      </c>
    </row>
    <row r="97" spans="1:24" s="44" customFormat="1" ht="9.9" customHeight="1">
      <c r="A97" s="45">
        <f>VLOOKUP(L97,'3. 취약성평가'!$C$5:$J$77,8,FALSE)</f>
        <v>20</v>
      </c>
      <c r="B97" s="45" t="str">
        <f t="shared" si="22"/>
        <v>SVR-U취약-02</v>
      </c>
      <c r="C97" s="16" t="str">
        <f>VLOOKUP(B97,'1. 자산평가'!$C:$O,2,FALSE)</f>
        <v>Member DB</v>
      </c>
      <c r="D97" s="16">
        <f>VLOOKUP(B97,'1. 자산평가'!$C:$O,8,FALSE)</f>
        <v>3</v>
      </c>
      <c r="E97" s="16">
        <f>VLOOKUP(B97,'1. 자산평가'!$C:$O,9,FALSE)</f>
        <v>3</v>
      </c>
      <c r="F97" s="16">
        <f>VLOOKUP(B97,'1. 자산평가'!$C:$O,10,FALSE)</f>
        <v>3</v>
      </c>
      <c r="G97" s="59">
        <f t="shared" si="23"/>
        <v>9</v>
      </c>
      <c r="H97" s="59" t="str">
        <f t="shared" si="24"/>
        <v>A</v>
      </c>
      <c r="I97" s="56">
        <f t="shared" si="25"/>
        <v>3</v>
      </c>
      <c r="J97" s="52" t="s">
        <v>1331</v>
      </c>
      <c r="K97" s="58">
        <f t="shared" si="26"/>
        <v>2</v>
      </c>
      <c r="L97" s="58" t="str">
        <f t="shared" si="27"/>
        <v>U-20</v>
      </c>
      <c r="M97" s="58" t="s">
        <v>1091</v>
      </c>
      <c r="N97" s="58">
        <f t="shared" si="21"/>
        <v>20</v>
      </c>
      <c r="O97" s="47" t="str">
        <f>VLOOKUP(L97,'3. 취약성평가'!$C:$F,2,FALSE)</f>
        <v>/etc/hosts 파일 소유자 및 권한 설정</v>
      </c>
      <c r="P97" s="50" t="str">
        <f>VLOOKUP(L97,'3. 취약성평가'!$C:$F,3,FALSE)</f>
        <v>상</v>
      </c>
      <c r="Q97" s="48">
        <f t="shared" si="28"/>
        <v>3</v>
      </c>
      <c r="R97" s="49" t="str">
        <f>VLOOKUP(L97,'3. 취약성평가'!$C$5:$I$77,5,FALSE)</f>
        <v>TC6-07</v>
      </c>
      <c r="S97" s="49" t="str">
        <f>VLOOKUP(L97,'3. 취약성평가'!$C$5:$I$77,6,FALSE)</f>
        <v>취약한 권한접근</v>
      </c>
      <c r="T97" s="49">
        <f>VLOOKUP(L97,'3. 취약성평가'!$C$5:$I$77,7,FALSE)</f>
        <v>2</v>
      </c>
      <c r="U97" s="49">
        <f>VLOOKUP(L97,'3. 취약성평가'!$C$5:$I$77,7,FALSE)</f>
        <v>2</v>
      </c>
      <c r="V97" s="56" t="e">
        <f>VLOOKUP(B97,'#1.Linux'!$C:$BZ,A97+1,FALSE)</f>
        <v>#N/A</v>
      </c>
      <c r="W97" s="56" t="e">
        <f t="shared" si="29"/>
        <v>#N/A</v>
      </c>
      <c r="X97" s="51" t="e">
        <f t="shared" si="30"/>
        <v>#N/A</v>
      </c>
    </row>
    <row r="98" spans="1:24" s="44" customFormat="1" ht="9.9" customHeight="1">
      <c r="A98" s="45">
        <f>VLOOKUP(L98,'3. 취약성평가'!$C$5:$J$77,8,FALSE)</f>
        <v>21</v>
      </c>
      <c r="B98" s="45" t="str">
        <f t="shared" si="22"/>
        <v>SVR-U취약-02</v>
      </c>
      <c r="C98" s="16" t="str">
        <f>VLOOKUP(B98,'1. 자산평가'!$C:$O,2,FALSE)</f>
        <v>Member DB</v>
      </c>
      <c r="D98" s="16">
        <f>VLOOKUP(B98,'1. 자산평가'!$C:$O,8,FALSE)</f>
        <v>3</v>
      </c>
      <c r="E98" s="16">
        <f>VLOOKUP(B98,'1. 자산평가'!$C:$O,9,FALSE)</f>
        <v>3</v>
      </c>
      <c r="F98" s="16">
        <f>VLOOKUP(B98,'1. 자산평가'!$C:$O,10,FALSE)</f>
        <v>3</v>
      </c>
      <c r="G98" s="59">
        <f t="shared" si="23"/>
        <v>9</v>
      </c>
      <c r="H98" s="59" t="str">
        <f t="shared" si="24"/>
        <v>A</v>
      </c>
      <c r="I98" s="56">
        <f t="shared" si="25"/>
        <v>3</v>
      </c>
      <c r="J98" s="52" t="s">
        <v>1331</v>
      </c>
      <c r="K98" s="58">
        <f t="shared" si="26"/>
        <v>2</v>
      </c>
      <c r="L98" s="58" t="str">
        <f t="shared" si="27"/>
        <v>U-21</v>
      </c>
      <c r="M98" s="58" t="s">
        <v>1091</v>
      </c>
      <c r="N98" s="58">
        <f t="shared" si="21"/>
        <v>21</v>
      </c>
      <c r="O98" s="47" t="str">
        <f>VLOOKUP(L98,'3. 취약성평가'!$C:$F,2,FALSE)</f>
        <v>/etc/(취약)inetd.conf 파일 소유자 및 권한 설정</v>
      </c>
      <c r="P98" s="50" t="str">
        <f>VLOOKUP(L98,'3. 취약성평가'!$C:$F,3,FALSE)</f>
        <v>상</v>
      </c>
      <c r="Q98" s="48">
        <f t="shared" si="28"/>
        <v>3</v>
      </c>
      <c r="R98" s="49" t="str">
        <f>VLOOKUP(L98,'3. 취약성평가'!$C$5:$I$77,5,FALSE)</f>
        <v>TC6-07</v>
      </c>
      <c r="S98" s="49" t="str">
        <f>VLOOKUP(L98,'3. 취약성평가'!$C$5:$I$77,6,FALSE)</f>
        <v>취약한 권한접근</v>
      </c>
      <c r="T98" s="49">
        <f>VLOOKUP(L98,'3. 취약성평가'!$C$5:$I$77,7,FALSE)</f>
        <v>2</v>
      </c>
      <c r="U98" s="49">
        <f>VLOOKUP(L98,'3. 취약성평가'!$C$5:$I$77,7,FALSE)</f>
        <v>2</v>
      </c>
      <c r="V98" s="56" t="e">
        <f>VLOOKUP(B98,'#1.Linux'!$C:$BZ,A98+1,FALSE)</f>
        <v>#N/A</v>
      </c>
      <c r="W98" s="56" t="e">
        <f t="shared" si="29"/>
        <v>#N/A</v>
      </c>
      <c r="X98" s="51" t="e">
        <f t="shared" si="30"/>
        <v>#N/A</v>
      </c>
    </row>
    <row r="99" spans="1:24" s="44" customFormat="1" ht="9.9" customHeight="1">
      <c r="A99" s="45">
        <f>VLOOKUP(L99,'3. 취약성평가'!$C$5:$J$77,8,FALSE)</f>
        <v>22</v>
      </c>
      <c r="B99" s="45" t="str">
        <f t="shared" si="22"/>
        <v>SVR-U취약-02</v>
      </c>
      <c r="C99" s="16" t="str">
        <f>VLOOKUP(B99,'1. 자산평가'!$C:$O,2,FALSE)</f>
        <v>Member DB</v>
      </c>
      <c r="D99" s="16">
        <f>VLOOKUP(B99,'1. 자산평가'!$C:$O,8,FALSE)</f>
        <v>3</v>
      </c>
      <c r="E99" s="16">
        <f>VLOOKUP(B99,'1. 자산평가'!$C:$O,9,FALSE)</f>
        <v>3</v>
      </c>
      <c r="F99" s="16">
        <f>VLOOKUP(B99,'1. 자산평가'!$C:$O,10,FALSE)</f>
        <v>3</v>
      </c>
      <c r="G99" s="59">
        <f t="shared" si="23"/>
        <v>9</v>
      </c>
      <c r="H99" s="59" t="str">
        <f t="shared" si="24"/>
        <v>A</v>
      </c>
      <c r="I99" s="56">
        <f t="shared" si="25"/>
        <v>3</v>
      </c>
      <c r="J99" s="52" t="s">
        <v>1331</v>
      </c>
      <c r="K99" s="58">
        <f t="shared" si="26"/>
        <v>2</v>
      </c>
      <c r="L99" s="58" t="str">
        <f t="shared" si="27"/>
        <v>U-22</v>
      </c>
      <c r="M99" s="58" t="s">
        <v>1091</v>
      </c>
      <c r="N99" s="58">
        <f t="shared" si="21"/>
        <v>22</v>
      </c>
      <c r="O99" s="47" t="str">
        <f>VLOOKUP(L99,'3. 취약성평가'!$C:$F,2,FALSE)</f>
        <v>/etc/syslog.conf 파일 소유자 및 권한 설정</v>
      </c>
      <c r="P99" s="50" t="str">
        <f>VLOOKUP(L99,'3. 취약성평가'!$C:$F,3,FALSE)</f>
        <v>상</v>
      </c>
      <c r="Q99" s="48">
        <f t="shared" si="28"/>
        <v>3</v>
      </c>
      <c r="R99" s="49" t="str">
        <f>VLOOKUP(L99,'3. 취약성평가'!$C$5:$I$77,5,FALSE)</f>
        <v>TC6-07</v>
      </c>
      <c r="S99" s="49" t="str">
        <f>VLOOKUP(L99,'3. 취약성평가'!$C$5:$I$77,6,FALSE)</f>
        <v>취약한 권한접근</v>
      </c>
      <c r="T99" s="49">
        <f>VLOOKUP(L99,'3. 취약성평가'!$C$5:$I$77,7,FALSE)</f>
        <v>2</v>
      </c>
      <c r="U99" s="49">
        <f>VLOOKUP(L99,'3. 취약성평가'!$C$5:$I$77,7,FALSE)</f>
        <v>2</v>
      </c>
      <c r="V99" s="56" t="e">
        <f>VLOOKUP(B99,'#1.Linux'!$C:$BZ,A99+1,FALSE)</f>
        <v>#N/A</v>
      </c>
      <c r="W99" s="56" t="e">
        <f t="shared" si="29"/>
        <v>#N/A</v>
      </c>
      <c r="X99" s="51" t="e">
        <f t="shared" si="30"/>
        <v>#N/A</v>
      </c>
    </row>
    <row r="100" spans="1:24" s="44" customFormat="1" ht="9.9" customHeight="1">
      <c r="A100" s="45">
        <f>VLOOKUP(L100,'3. 취약성평가'!$C$5:$J$77,8,FALSE)</f>
        <v>23</v>
      </c>
      <c r="B100" s="45" t="str">
        <f t="shared" si="22"/>
        <v>SVR-U취약-02</v>
      </c>
      <c r="C100" s="16" t="str">
        <f>VLOOKUP(B100,'1. 자산평가'!$C:$O,2,FALSE)</f>
        <v>Member DB</v>
      </c>
      <c r="D100" s="16">
        <f>VLOOKUP(B100,'1. 자산평가'!$C:$O,8,FALSE)</f>
        <v>3</v>
      </c>
      <c r="E100" s="16">
        <f>VLOOKUP(B100,'1. 자산평가'!$C:$O,9,FALSE)</f>
        <v>3</v>
      </c>
      <c r="F100" s="16">
        <f>VLOOKUP(B100,'1. 자산평가'!$C:$O,10,FALSE)</f>
        <v>3</v>
      </c>
      <c r="G100" s="59">
        <f t="shared" si="23"/>
        <v>9</v>
      </c>
      <c r="H100" s="59" t="str">
        <f t="shared" si="24"/>
        <v>A</v>
      </c>
      <c r="I100" s="56">
        <f t="shared" si="25"/>
        <v>3</v>
      </c>
      <c r="J100" s="52" t="s">
        <v>1331</v>
      </c>
      <c r="K100" s="58">
        <f t="shared" si="26"/>
        <v>2</v>
      </c>
      <c r="L100" s="58" t="str">
        <f t="shared" si="27"/>
        <v>U-23</v>
      </c>
      <c r="M100" s="58" t="s">
        <v>1091</v>
      </c>
      <c r="N100" s="58">
        <f t="shared" si="21"/>
        <v>23</v>
      </c>
      <c r="O100" s="47" t="str">
        <f>VLOOKUP(L100,'3. 취약성평가'!$C:$F,2,FALSE)</f>
        <v>/etc/services 파일 소유자 및 권한 설정</v>
      </c>
      <c r="P100" s="50" t="str">
        <f>VLOOKUP(L100,'3. 취약성평가'!$C:$F,3,FALSE)</f>
        <v>상</v>
      </c>
      <c r="Q100" s="48">
        <f t="shared" si="28"/>
        <v>3</v>
      </c>
      <c r="R100" s="49" t="str">
        <f>VLOOKUP(L100,'3. 취약성평가'!$C$5:$I$77,5,FALSE)</f>
        <v>TC6-07</v>
      </c>
      <c r="S100" s="49" t="str">
        <f>VLOOKUP(L100,'3. 취약성평가'!$C$5:$I$77,6,FALSE)</f>
        <v>취약한 권한접근</v>
      </c>
      <c r="T100" s="49">
        <f>VLOOKUP(L100,'3. 취약성평가'!$C$5:$I$77,7,FALSE)</f>
        <v>2</v>
      </c>
      <c r="U100" s="49">
        <f>VLOOKUP(L100,'3. 취약성평가'!$C$5:$I$77,7,FALSE)</f>
        <v>2</v>
      </c>
      <c r="V100" s="56" t="e">
        <f>VLOOKUP(B100,'#1.Linux'!$C:$BZ,A100+1,FALSE)</f>
        <v>#N/A</v>
      </c>
      <c r="W100" s="56" t="e">
        <f t="shared" si="29"/>
        <v>#N/A</v>
      </c>
      <c r="X100" s="51" t="e">
        <f t="shared" si="30"/>
        <v>#N/A</v>
      </c>
    </row>
    <row r="101" spans="1:24" s="44" customFormat="1" ht="9.9" customHeight="1">
      <c r="A101" s="45">
        <f>VLOOKUP(L101,'3. 취약성평가'!$C$5:$J$77,8,FALSE)</f>
        <v>24</v>
      </c>
      <c r="B101" s="45" t="str">
        <f t="shared" si="22"/>
        <v>SVR-U취약-02</v>
      </c>
      <c r="C101" s="16" t="str">
        <f>VLOOKUP(B101,'1. 자산평가'!$C:$O,2,FALSE)</f>
        <v>Member DB</v>
      </c>
      <c r="D101" s="16">
        <f>VLOOKUP(B101,'1. 자산평가'!$C:$O,8,FALSE)</f>
        <v>3</v>
      </c>
      <c r="E101" s="16">
        <f>VLOOKUP(B101,'1. 자산평가'!$C:$O,9,FALSE)</f>
        <v>3</v>
      </c>
      <c r="F101" s="16">
        <f>VLOOKUP(B101,'1. 자산평가'!$C:$O,10,FALSE)</f>
        <v>3</v>
      </c>
      <c r="G101" s="59">
        <f t="shared" si="23"/>
        <v>9</v>
      </c>
      <c r="H101" s="59" t="str">
        <f t="shared" si="24"/>
        <v>A</v>
      </c>
      <c r="I101" s="56">
        <f t="shared" si="25"/>
        <v>3</v>
      </c>
      <c r="J101" s="52" t="s">
        <v>1331</v>
      </c>
      <c r="K101" s="58">
        <f t="shared" si="26"/>
        <v>2</v>
      </c>
      <c r="L101" s="58" t="str">
        <f t="shared" si="27"/>
        <v>U-24</v>
      </c>
      <c r="M101" s="58" t="s">
        <v>1091</v>
      </c>
      <c r="N101" s="58">
        <f t="shared" si="21"/>
        <v>24</v>
      </c>
      <c r="O101" s="47" t="str">
        <f>VLOOKUP(L101,'3. 취약성평가'!$C:$F,2,FALSE)</f>
        <v>SUID, SGID, Sticky bit 설정 파일 점검</v>
      </c>
      <c r="P101" s="50" t="str">
        <f>VLOOKUP(L101,'3. 취약성평가'!$C:$F,3,FALSE)</f>
        <v>상</v>
      </c>
      <c r="Q101" s="48">
        <f t="shared" si="28"/>
        <v>3</v>
      </c>
      <c r="R101" s="49" t="str">
        <f>VLOOKUP(L101,'3. 취약성평가'!$C$5:$I$77,5,FALSE)</f>
        <v>TC6-05</v>
      </c>
      <c r="S101" s="49" t="str">
        <f>VLOOKUP(L101,'3. 취약성평가'!$C$5:$I$77,6,FALSE)</f>
        <v>취약한 권한접근</v>
      </c>
      <c r="T101" s="49">
        <f>VLOOKUP(L101,'3. 취약성평가'!$C$5:$I$77,7,FALSE)</f>
        <v>2</v>
      </c>
      <c r="U101" s="49">
        <f>VLOOKUP(L101,'3. 취약성평가'!$C$5:$I$77,7,FALSE)</f>
        <v>2</v>
      </c>
      <c r="V101" s="56" t="e">
        <f>VLOOKUP(B101,'#1.Linux'!$C:$BZ,A101+1,FALSE)</f>
        <v>#N/A</v>
      </c>
      <c r="W101" s="56" t="e">
        <f t="shared" si="29"/>
        <v>#N/A</v>
      </c>
      <c r="X101" s="51" t="e">
        <f t="shared" si="30"/>
        <v>#N/A</v>
      </c>
    </row>
    <row r="102" spans="1:24" s="44" customFormat="1" ht="9.9" customHeight="1">
      <c r="A102" s="45">
        <f>VLOOKUP(L102,'3. 취약성평가'!$C$5:$J$77,8,FALSE)</f>
        <v>25</v>
      </c>
      <c r="B102" s="45" t="str">
        <f t="shared" si="22"/>
        <v>SVR-U취약-02</v>
      </c>
      <c r="C102" s="16" t="str">
        <f>VLOOKUP(B102,'1. 자산평가'!$C:$O,2,FALSE)</f>
        <v>Member DB</v>
      </c>
      <c r="D102" s="16">
        <f>VLOOKUP(B102,'1. 자산평가'!$C:$O,8,FALSE)</f>
        <v>3</v>
      </c>
      <c r="E102" s="16">
        <f>VLOOKUP(B102,'1. 자산평가'!$C:$O,9,FALSE)</f>
        <v>3</v>
      </c>
      <c r="F102" s="16">
        <f>VLOOKUP(B102,'1. 자산평가'!$C:$O,10,FALSE)</f>
        <v>3</v>
      </c>
      <c r="G102" s="59">
        <f t="shared" si="23"/>
        <v>9</v>
      </c>
      <c r="H102" s="59" t="str">
        <f t="shared" si="24"/>
        <v>A</v>
      </c>
      <c r="I102" s="56">
        <f t="shared" si="25"/>
        <v>3</v>
      </c>
      <c r="J102" s="52" t="s">
        <v>1331</v>
      </c>
      <c r="K102" s="58">
        <f t="shared" si="26"/>
        <v>2</v>
      </c>
      <c r="L102" s="58" t="str">
        <f t="shared" si="27"/>
        <v>U-25</v>
      </c>
      <c r="M102" s="58" t="s">
        <v>1091</v>
      </c>
      <c r="N102" s="58">
        <f t="shared" si="21"/>
        <v>25</v>
      </c>
      <c r="O102" s="47" t="str">
        <f>VLOOKUP(L102,'3. 취약성평가'!$C:$F,2,FALSE)</f>
        <v>사용자, 시스템 시작파일 및 환경파일 소유자 및 권한 설정</v>
      </c>
      <c r="P102" s="50" t="str">
        <f>VLOOKUP(L102,'3. 취약성평가'!$C:$F,3,FALSE)</f>
        <v>상</v>
      </c>
      <c r="Q102" s="48">
        <f t="shared" si="28"/>
        <v>3</v>
      </c>
      <c r="R102" s="49" t="str">
        <f>VLOOKUP(L102,'3. 취약성평가'!$C$5:$I$77,5,FALSE)</f>
        <v>TC6-09</v>
      </c>
      <c r="S102" s="49" t="str">
        <f>VLOOKUP(L102,'3. 취약성평가'!$C$5:$I$77,6,FALSE)</f>
        <v>비인가된 시스템 및 네트워크 접근</v>
      </c>
      <c r="T102" s="49">
        <f>VLOOKUP(L102,'3. 취약성평가'!$C$5:$I$77,7,FALSE)</f>
        <v>2</v>
      </c>
      <c r="U102" s="49">
        <f>VLOOKUP(L102,'3. 취약성평가'!$C$5:$I$77,7,FALSE)</f>
        <v>2</v>
      </c>
      <c r="V102" s="56" t="e">
        <f>VLOOKUP(B102,'#1.Linux'!$C:$BZ,A102+1,FALSE)</f>
        <v>#N/A</v>
      </c>
      <c r="W102" s="56" t="e">
        <f t="shared" si="29"/>
        <v>#N/A</v>
      </c>
      <c r="X102" s="51" t="e">
        <f t="shared" si="30"/>
        <v>#N/A</v>
      </c>
    </row>
    <row r="103" spans="1:24" s="44" customFormat="1" ht="9.9" customHeight="1">
      <c r="A103" s="45">
        <f>VLOOKUP(L103,'3. 취약성평가'!$C$5:$J$77,8,FALSE)</f>
        <v>26</v>
      </c>
      <c r="B103" s="45" t="str">
        <f t="shared" si="22"/>
        <v>SVR-U취약-02</v>
      </c>
      <c r="C103" s="16" t="str">
        <f>VLOOKUP(B103,'1. 자산평가'!$C:$O,2,FALSE)</f>
        <v>Member DB</v>
      </c>
      <c r="D103" s="16">
        <f>VLOOKUP(B103,'1. 자산평가'!$C:$O,8,FALSE)</f>
        <v>3</v>
      </c>
      <c r="E103" s="16">
        <f>VLOOKUP(B103,'1. 자산평가'!$C:$O,9,FALSE)</f>
        <v>3</v>
      </c>
      <c r="F103" s="16">
        <f>VLOOKUP(B103,'1. 자산평가'!$C:$O,10,FALSE)</f>
        <v>3</v>
      </c>
      <c r="G103" s="59">
        <f t="shared" si="23"/>
        <v>9</v>
      </c>
      <c r="H103" s="59" t="str">
        <f t="shared" si="24"/>
        <v>A</v>
      </c>
      <c r="I103" s="56">
        <f t="shared" si="25"/>
        <v>3</v>
      </c>
      <c r="J103" s="52" t="s">
        <v>1331</v>
      </c>
      <c r="K103" s="58">
        <f t="shared" si="26"/>
        <v>2</v>
      </c>
      <c r="L103" s="58" t="str">
        <f t="shared" si="27"/>
        <v>U-26</v>
      </c>
      <c r="M103" s="58" t="s">
        <v>1091</v>
      </c>
      <c r="N103" s="58">
        <f t="shared" si="21"/>
        <v>26</v>
      </c>
      <c r="O103" s="47" t="str">
        <f>VLOOKUP(L103,'3. 취약성평가'!$C:$F,2,FALSE)</f>
        <v>world writable 파일 점검</v>
      </c>
      <c r="P103" s="50" t="str">
        <f>VLOOKUP(L103,'3. 취약성평가'!$C:$F,3,FALSE)</f>
        <v>상</v>
      </c>
      <c r="Q103" s="48">
        <f t="shared" si="28"/>
        <v>3</v>
      </c>
      <c r="R103" s="49" t="str">
        <f>VLOOKUP(L103,'3. 취약성평가'!$C$5:$I$77,5,FALSE)</f>
        <v>TC6-06</v>
      </c>
      <c r="S103" s="49" t="str">
        <f>VLOOKUP(L103,'3. 취약성평가'!$C$5:$I$77,6,FALSE)</f>
        <v>취약한 권한접근</v>
      </c>
      <c r="T103" s="49">
        <f>VLOOKUP(L103,'3. 취약성평가'!$C$5:$I$77,7,FALSE)</f>
        <v>2</v>
      </c>
      <c r="U103" s="49">
        <f>VLOOKUP(L103,'3. 취약성평가'!$C$5:$I$77,7,FALSE)</f>
        <v>2</v>
      </c>
      <c r="V103" s="56" t="e">
        <f>VLOOKUP(B103,'#1.Linux'!$C:$BZ,A103+1,FALSE)</f>
        <v>#N/A</v>
      </c>
      <c r="W103" s="56" t="e">
        <f t="shared" si="29"/>
        <v>#N/A</v>
      </c>
      <c r="X103" s="51" t="e">
        <f t="shared" si="30"/>
        <v>#N/A</v>
      </c>
    </row>
    <row r="104" spans="1:24" s="44" customFormat="1" ht="9.9" customHeight="1">
      <c r="A104" s="45">
        <f>VLOOKUP(L104,'3. 취약성평가'!$C$5:$J$77,8,FALSE)</f>
        <v>27</v>
      </c>
      <c r="B104" s="45" t="str">
        <f t="shared" si="22"/>
        <v>SVR-U취약-02</v>
      </c>
      <c r="C104" s="16" t="str">
        <f>VLOOKUP(B104,'1. 자산평가'!$C:$O,2,FALSE)</f>
        <v>Member DB</v>
      </c>
      <c r="D104" s="16">
        <f>VLOOKUP(B104,'1. 자산평가'!$C:$O,8,FALSE)</f>
        <v>3</v>
      </c>
      <c r="E104" s="16">
        <f>VLOOKUP(B104,'1. 자산평가'!$C:$O,9,FALSE)</f>
        <v>3</v>
      </c>
      <c r="F104" s="16">
        <f>VLOOKUP(B104,'1. 자산평가'!$C:$O,10,FALSE)</f>
        <v>3</v>
      </c>
      <c r="G104" s="59">
        <f t="shared" si="23"/>
        <v>9</v>
      </c>
      <c r="H104" s="59" t="str">
        <f t="shared" si="24"/>
        <v>A</v>
      </c>
      <c r="I104" s="56">
        <f t="shared" si="25"/>
        <v>3</v>
      </c>
      <c r="J104" s="52" t="s">
        <v>1331</v>
      </c>
      <c r="K104" s="58">
        <f t="shared" si="26"/>
        <v>2</v>
      </c>
      <c r="L104" s="58" t="str">
        <f t="shared" si="27"/>
        <v>U-27</v>
      </c>
      <c r="M104" s="58" t="s">
        <v>1091</v>
      </c>
      <c r="N104" s="58">
        <f t="shared" si="21"/>
        <v>27</v>
      </c>
      <c r="O104" s="47" t="str">
        <f>VLOOKUP(L104,'3. 취약성평가'!$C:$F,2,FALSE)</f>
        <v>/dev에 존재하지 않는 device 파일 점검</v>
      </c>
      <c r="P104" s="50" t="str">
        <f>VLOOKUP(L104,'3. 취약성평가'!$C:$F,3,FALSE)</f>
        <v>상</v>
      </c>
      <c r="Q104" s="48">
        <f t="shared" si="28"/>
        <v>3</v>
      </c>
      <c r="R104" s="49" t="str">
        <f>VLOOKUP(L104,'3. 취약성평가'!$C$5:$I$77,5,FALSE)</f>
        <v>TC4-07</v>
      </c>
      <c r="S104" s="49" t="str">
        <f>VLOOKUP(L104,'3. 취약성평가'!$C$5:$I$77,6,FALSE)</f>
        <v>취약한 시스템 설정 악용</v>
      </c>
      <c r="T104" s="49">
        <f>VLOOKUP(L104,'3. 취약성평가'!$C$5:$I$77,7,FALSE)</f>
        <v>2</v>
      </c>
      <c r="U104" s="49">
        <f>VLOOKUP(L104,'3. 취약성평가'!$C$5:$I$77,7,FALSE)</f>
        <v>2</v>
      </c>
      <c r="V104" s="56" t="e">
        <f>VLOOKUP(B104,'#1.Linux'!$C:$BZ,A104+1,FALSE)</f>
        <v>#N/A</v>
      </c>
      <c r="W104" s="56" t="e">
        <f t="shared" si="29"/>
        <v>#N/A</v>
      </c>
      <c r="X104" s="51" t="e">
        <f t="shared" si="30"/>
        <v>#N/A</v>
      </c>
    </row>
    <row r="105" spans="1:24" s="44" customFormat="1" ht="9.9" customHeight="1">
      <c r="A105" s="45">
        <f>VLOOKUP(L105,'3. 취약성평가'!$C$5:$J$77,8,FALSE)</f>
        <v>28</v>
      </c>
      <c r="B105" s="45" t="str">
        <f t="shared" si="22"/>
        <v>SVR-U취약-02</v>
      </c>
      <c r="C105" s="16" t="str">
        <f>VLOOKUP(B105,'1. 자산평가'!$C:$O,2,FALSE)</f>
        <v>Member DB</v>
      </c>
      <c r="D105" s="16">
        <f>VLOOKUP(B105,'1. 자산평가'!$C:$O,8,FALSE)</f>
        <v>3</v>
      </c>
      <c r="E105" s="16">
        <f>VLOOKUP(B105,'1. 자산평가'!$C:$O,9,FALSE)</f>
        <v>3</v>
      </c>
      <c r="F105" s="16">
        <f>VLOOKUP(B105,'1. 자산평가'!$C:$O,10,FALSE)</f>
        <v>3</v>
      </c>
      <c r="G105" s="59">
        <f t="shared" si="23"/>
        <v>9</v>
      </c>
      <c r="H105" s="59" t="str">
        <f t="shared" si="24"/>
        <v>A</v>
      </c>
      <c r="I105" s="56">
        <f t="shared" si="25"/>
        <v>3</v>
      </c>
      <c r="J105" s="52" t="s">
        <v>1331</v>
      </c>
      <c r="K105" s="58">
        <f t="shared" si="26"/>
        <v>2</v>
      </c>
      <c r="L105" s="58" t="str">
        <f t="shared" si="27"/>
        <v>U-28</v>
      </c>
      <c r="M105" s="58" t="s">
        <v>1091</v>
      </c>
      <c r="N105" s="58">
        <f t="shared" si="21"/>
        <v>28</v>
      </c>
      <c r="O105" s="47" t="str">
        <f>VLOOKUP(L105,'3. 취약성평가'!$C:$F,2,FALSE)</f>
        <v>$HOME/.rhosts, hosts.equiv 사용 금지</v>
      </c>
      <c r="P105" s="50" t="str">
        <f>VLOOKUP(L105,'3. 취약성평가'!$C:$F,3,FALSE)</f>
        <v>상</v>
      </c>
      <c r="Q105" s="48">
        <f t="shared" si="28"/>
        <v>3</v>
      </c>
      <c r="R105" s="49" t="str">
        <f>VLOOKUP(L105,'3. 취약성평가'!$C$5:$I$77,5,FALSE)</f>
        <v>TC6-09</v>
      </c>
      <c r="S105" s="49" t="str">
        <f>VLOOKUP(L105,'3. 취약성평가'!$C$5:$I$77,6,FALSE)</f>
        <v>비인가된 시스템 및 네트워크 접근</v>
      </c>
      <c r="T105" s="49">
        <f>VLOOKUP(L105,'3. 취약성평가'!$C$5:$I$77,7,FALSE)</f>
        <v>2</v>
      </c>
      <c r="U105" s="49">
        <f>VLOOKUP(L105,'3. 취약성평가'!$C$5:$I$77,7,FALSE)</f>
        <v>2</v>
      </c>
      <c r="V105" s="56" t="e">
        <f>VLOOKUP(B105,'#1.Linux'!$C:$BZ,A105+1,FALSE)</f>
        <v>#N/A</v>
      </c>
      <c r="W105" s="56" t="e">
        <f t="shared" si="29"/>
        <v>#N/A</v>
      </c>
      <c r="X105" s="51" t="e">
        <f t="shared" si="30"/>
        <v>#N/A</v>
      </c>
    </row>
    <row r="106" spans="1:24" s="44" customFormat="1" ht="9.9" customHeight="1">
      <c r="A106" s="45">
        <f>VLOOKUP(L106,'3. 취약성평가'!$C$5:$J$77,8,FALSE)</f>
        <v>29</v>
      </c>
      <c r="B106" s="45" t="str">
        <f t="shared" si="22"/>
        <v>SVR-U취약-02</v>
      </c>
      <c r="C106" s="16" t="str">
        <f>VLOOKUP(B106,'1. 자산평가'!$C:$O,2,FALSE)</f>
        <v>Member DB</v>
      </c>
      <c r="D106" s="16">
        <f>VLOOKUP(B106,'1. 자산평가'!$C:$O,8,FALSE)</f>
        <v>3</v>
      </c>
      <c r="E106" s="16">
        <f>VLOOKUP(B106,'1. 자산평가'!$C:$O,9,FALSE)</f>
        <v>3</v>
      </c>
      <c r="F106" s="16">
        <f>VLOOKUP(B106,'1. 자산평가'!$C:$O,10,FALSE)</f>
        <v>3</v>
      </c>
      <c r="G106" s="59">
        <f t="shared" si="23"/>
        <v>9</v>
      </c>
      <c r="H106" s="59" t="str">
        <f t="shared" si="24"/>
        <v>A</v>
      </c>
      <c r="I106" s="56">
        <f t="shared" si="25"/>
        <v>3</v>
      </c>
      <c r="J106" s="52" t="s">
        <v>1331</v>
      </c>
      <c r="K106" s="58">
        <f t="shared" si="26"/>
        <v>2</v>
      </c>
      <c r="L106" s="58" t="str">
        <f t="shared" si="27"/>
        <v>U-29</v>
      </c>
      <c r="M106" s="58" t="s">
        <v>1091</v>
      </c>
      <c r="N106" s="58">
        <f t="shared" si="21"/>
        <v>29</v>
      </c>
      <c r="O106" s="47" t="str">
        <f>VLOOKUP(L106,'3. 취약성평가'!$C:$F,2,FALSE)</f>
        <v>접속 IP 및 포트 제한</v>
      </c>
      <c r="P106" s="50" t="str">
        <f>VLOOKUP(L106,'3. 취약성평가'!$C:$F,3,FALSE)</f>
        <v>상</v>
      </c>
      <c r="Q106" s="48">
        <f t="shared" si="28"/>
        <v>3</v>
      </c>
      <c r="R106" s="49" t="str">
        <f>VLOOKUP(L106,'3. 취약성평가'!$C$5:$I$77,5,FALSE)</f>
        <v>TC6-11</v>
      </c>
      <c r="S106" s="49" t="str">
        <f>VLOOKUP(L106,'3. 취약성평가'!$C$5:$I$77,6,FALSE)</f>
        <v>비인가된 시스템 및 네트워크 접근</v>
      </c>
      <c r="T106" s="49">
        <f>VLOOKUP(L106,'3. 취약성평가'!$C$5:$I$77,7,FALSE)</f>
        <v>2</v>
      </c>
      <c r="U106" s="49">
        <f>VLOOKUP(L106,'3. 취약성평가'!$C$5:$I$77,7,FALSE)</f>
        <v>2</v>
      </c>
      <c r="V106" s="56" t="e">
        <f>VLOOKUP(B106,'#1.Linux'!$C:$BZ,A106+1,FALSE)</f>
        <v>#N/A</v>
      </c>
      <c r="W106" s="56" t="e">
        <f t="shared" si="29"/>
        <v>#N/A</v>
      </c>
      <c r="X106" s="51" t="e">
        <f t="shared" si="30"/>
        <v>#N/A</v>
      </c>
    </row>
    <row r="107" spans="1:24" s="44" customFormat="1" ht="9.9" customHeight="1">
      <c r="A107" s="45">
        <f>VLOOKUP(L107,'3. 취약성평가'!$C$5:$J$77,8,FALSE)</f>
        <v>30</v>
      </c>
      <c r="B107" s="45" t="str">
        <f t="shared" si="22"/>
        <v>SVR-U취약-02</v>
      </c>
      <c r="C107" s="16" t="str">
        <f>VLOOKUP(B107,'1. 자산평가'!$C:$O,2,FALSE)</f>
        <v>Member DB</v>
      </c>
      <c r="D107" s="16">
        <f>VLOOKUP(B107,'1. 자산평가'!$C:$O,8,FALSE)</f>
        <v>3</v>
      </c>
      <c r="E107" s="16">
        <f>VLOOKUP(B107,'1. 자산평가'!$C:$O,9,FALSE)</f>
        <v>3</v>
      </c>
      <c r="F107" s="16">
        <f>VLOOKUP(B107,'1. 자산평가'!$C:$O,10,FALSE)</f>
        <v>3</v>
      </c>
      <c r="G107" s="59">
        <f t="shared" si="23"/>
        <v>9</v>
      </c>
      <c r="H107" s="59" t="str">
        <f t="shared" si="24"/>
        <v>A</v>
      </c>
      <c r="I107" s="56">
        <f t="shared" si="25"/>
        <v>3</v>
      </c>
      <c r="J107" s="52" t="s">
        <v>1331</v>
      </c>
      <c r="K107" s="58">
        <f t="shared" si="26"/>
        <v>2</v>
      </c>
      <c r="L107" s="58" t="str">
        <f t="shared" si="27"/>
        <v>U-30</v>
      </c>
      <c r="M107" s="58" t="s">
        <v>1091</v>
      </c>
      <c r="N107" s="58">
        <f t="shared" si="21"/>
        <v>30</v>
      </c>
      <c r="O107" s="47" t="str">
        <f>VLOOKUP(L107,'3. 취약성평가'!$C:$F,2,FALSE)</f>
        <v>hosts.lpd 파일 소유자 및 권한 설정</v>
      </c>
      <c r="P107" s="50" t="str">
        <f>VLOOKUP(L107,'3. 취약성평가'!$C:$F,3,FALSE)</f>
        <v>하</v>
      </c>
      <c r="Q107" s="48">
        <f t="shared" si="28"/>
        <v>1</v>
      </c>
      <c r="R107" s="49" t="str">
        <f>VLOOKUP(L107,'3. 취약성평가'!$C$5:$I$77,5,FALSE)</f>
        <v>TC6-09</v>
      </c>
      <c r="S107" s="49" t="str">
        <f>VLOOKUP(L107,'3. 취약성평가'!$C$5:$I$77,6,FALSE)</f>
        <v>비인가된 시스템 및 네트워크 접근</v>
      </c>
      <c r="T107" s="49">
        <f>VLOOKUP(L107,'3. 취약성평가'!$C$5:$I$77,7,FALSE)</f>
        <v>2</v>
      </c>
      <c r="U107" s="49">
        <f>VLOOKUP(L107,'3. 취약성평가'!$C$5:$I$77,7,FALSE)</f>
        <v>2</v>
      </c>
      <c r="V107" s="56" t="e">
        <f>VLOOKUP(B107,'#1.Linux'!$C:$BZ,A107+1,FALSE)</f>
        <v>#N/A</v>
      </c>
      <c r="W107" s="56" t="e">
        <f t="shared" si="29"/>
        <v>#N/A</v>
      </c>
      <c r="X107" s="51" t="e">
        <f t="shared" si="30"/>
        <v>#N/A</v>
      </c>
    </row>
    <row r="108" spans="1:24" s="44" customFormat="1" ht="9.9" customHeight="1">
      <c r="A108" s="45">
        <f>VLOOKUP(L108,'3. 취약성평가'!$C$5:$J$77,8,FALSE)</f>
        <v>31</v>
      </c>
      <c r="B108" s="45" t="str">
        <f t="shared" si="22"/>
        <v>SVR-U취약-02</v>
      </c>
      <c r="C108" s="16" t="str">
        <f>VLOOKUP(B108,'1. 자산평가'!$C:$O,2,FALSE)</f>
        <v>Member DB</v>
      </c>
      <c r="D108" s="16">
        <f>VLOOKUP(B108,'1. 자산평가'!$C:$O,8,FALSE)</f>
        <v>3</v>
      </c>
      <c r="E108" s="16">
        <f>VLOOKUP(B108,'1. 자산평가'!$C:$O,9,FALSE)</f>
        <v>3</v>
      </c>
      <c r="F108" s="16">
        <f>VLOOKUP(B108,'1. 자산평가'!$C:$O,10,FALSE)</f>
        <v>3</v>
      </c>
      <c r="G108" s="59">
        <f t="shared" si="23"/>
        <v>9</v>
      </c>
      <c r="H108" s="59" t="str">
        <f t="shared" si="24"/>
        <v>A</v>
      </c>
      <c r="I108" s="56">
        <f t="shared" si="25"/>
        <v>3</v>
      </c>
      <c r="J108" s="52" t="s">
        <v>1331</v>
      </c>
      <c r="K108" s="58">
        <f t="shared" si="26"/>
        <v>2</v>
      </c>
      <c r="L108" s="58" t="str">
        <f t="shared" si="27"/>
        <v>U-31</v>
      </c>
      <c r="M108" s="58" t="s">
        <v>1091</v>
      </c>
      <c r="N108" s="58">
        <f t="shared" si="21"/>
        <v>31</v>
      </c>
      <c r="O108" s="47" t="str">
        <f>VLOOKUP(L108,'3. 취약성평가'!$C:$F,2,FALSE)</f>
        <v>NIS 서비스 비활성화</v>
      </c>
      <c r="P108" s="50" t="str">
        <f>VLOOKUP(L108,'3. 취약성평가'!$C:$F,3,FALSE)</f>
        <v>중</v>
      </c>
      <c r="Q108" s="48">
        <f t="shared" si="28"/>
        <v>2</v>
      </c>
      <c r="R108" s="49" t="str">
        <f>VLOOKUP(L108,'3. 취약성평가'!$C$5:$I$77,5,FALSE)</f>
        <v>TC6-09</v>
      </c>
      <c r="S108" s="49" t="str">
        <f>VLOOKUP(L108,'3. 취약성평가'!$C$5:$I$77,6,FALSE)</f>
        <v>비인가된 시스템 및 네트워크 접근</v>
      </c>
      <c r="T108" s="49">
        <f>VLOOKUP(L108,'3. 취약성평가'!$C$5:$I$77,7,FALSE)</f>
        <v>2</v>
      </c>
      <c r="U108" s="49">
        <f>VLOOKUP(L108,'3. 취약성평가'!$C$5:$I$77,7,FALSE)</f>
        <v>2</v>
      </c>
      <c r="V108" s="56" t="e">
        <f>VLOOKUP(B108,'#1.Linux'!$C:$BZ,A108+1,FALSE)</f>
        <v>#N/A</v>
      </c>
      <c r="W108" s="56" t="e">
        <f t="shared" si="29"/>
        <v>#N/A</v>
      </c>
      <c r="X108" s="51" t="e">
        <f t="shared" si="30"/>
        <v>#N/A</v>
      </c>
    </row>
    <row r="109" spans="1:24" s="44" customFormat="1" ht="9.9" customHeight="1">
      <c r="A109" s="45">
        <f>VLOOKUP(L109,'3. 취약성평가'!$C$5:$J$77,8,FALSE)</f>
        <v>32</v>
      </c>
      <c r="B109" s="45" t="str">
        <f t="shared" si="22"/>
        <v>SVR-U취약-02</v>
      </c>
      <c r="C109" s="16" t="str">
        <f>VLOOKUP(B109,'1. 자산평가'!$C:$O,2,FALSE)</f>
        <v>Member DB</v>
      </c>
      <c r="D109" s="16">
        <f>VLOOKUP(B109,'1. 자산평가'!$C:$O,8,FALSE)</f>
        <v>3</v>
      </c>
      <c r="E109" s="16">
        <f>VLOOKUP(B109,'1. 자산평가'!$C:$O,9,FALSE)</f>
        <v>3</v>
      </c>
      <c r="F109" s="16">
        <f>VLOOKUP(B109,'1. 자산평가'!$C:$O,10,FALSE)</f>
        <v>3</v>
      </c>
      <c r="G109" s="59">
        <f t="shared" si="23"/>
        <v>9</v>
      </c>
      <c r="H109" s="59" t="str">
        <f t="shared" si="24"/>
        <v>A</v>
      </c>
      <c r="I109" s="56">
        <f t="shared" si="25"/>
        <v>3</v>
      </c>
      <c r="J109" s="52" t="s">
        <v>1331</v>
      </c>
      <c r="K109" s="58">
        <f t="shared" si="26"/>
        <v>2</v>
      </c>
      <c r="L109" s="58" t="str">
        <f t="shared" si="27"/>
        <v>U-32</v>
      </c>
      <c r="M109" s="58" t="s">
        <v>1091</v>
      </c>
      <c r="N109" s="58">
        <f t="shared" si="21"/>
        <v>32</v>
      </c>
      <c r="O109" s="47" t="str">
        <f>VLOOKUP(L109,'3. 취약성평가'!$C:$F,2,FALSE)</f>
        <v>UMASK 설정 관리</v>
      </c>
      <c r="P109" s="50" t="str">
        <f>VLOOKUP(L109,'3. 취약성평가'!$C:$F,3,FALSE)</f>
        <v>중</v>
      </c>
      <c r="Q109" s="48">
        <f t="shared" si="28"/>
        <v>2</v>
      </c>
      <c r="R109" s="49" t="str">
        <f>VLOOKUP(L109,'3. 취약성평가'!$C$5:$I$77,5,FALSE)</f>
        <v>TC6-07</v>
      </c>
      <c r="S109" s="49" t="str">
        <f>VLOOKUP(L109,'3. 취약성평가'!$C$5:$I$77,6,FALSE)</f>
        <v>취약한 권한접근</v>
      </c>
      <c r="T109" s="49">
        <f>VLOOKUP(L109,'3. 취약성평가'!$C$5:$I$77,7,FALSE)</f>
        <v>2</v>
      </c>
      <c r="U109" s="49">
        <f>VLOOKUP(L109,'3. 취약성평가'!$C$5:$I$77,7,FALSE)</f>
        <v>2</v>
      </c>
      <c r="V109" s="56" t="e">
        <f>VLOOKUP(B109,'#1.Linux'!$C:$BZ,A109+1,FALSE)</f>
        <v>#N/A</v>
      </c>
      <c r="W109" s="56" t="e">
        <f t="shared" si="29"/>
        <v>#N/A</v>
      </c>
      <c r="X109" s="51" t="e">
        <f t="shared" si="30"/>
        <v>#N/A</v>
      </c>
    </row>
    <row r="110" spans="1:24" s="44" customFormat="1" ht="9.9" customHeight="1">
      <c r="A110" s="45">
        <f>VLOOKUP(L110,'3. 취약성평가'!$C$5:$J$77,8,FALSE)</f>
        <v>33</v>
      </c>
      <c r="B110" s="45" t="str">
        <f t="shared" si="22"/>
        <v>SVR-U취약-02</v>
      </c>
      <c r="C110" s="16" t="str">
        <f>VLOOKUP(B110,'1. 자산평가'!$C:$O,2,FALSE)</f>
        <v>Member DB</v>
      </c>
      <c r="D110" s="16">
        <f>VLOOKUP(B110,'1. 자산평가'!$C:$O,8,FALSE)</f>
        <v>3</v>
      </c>
      <c r="E110" s="16">
        <f>VLOOKUP(B110,'1. 자산평가'!$C:$O,9,FALSE)</f>
        <v>3</v>
      </c>
      <c r="F110" s="16">
        <f>VLOOKUP(B110,'1. 자산평가'!$C:$O,10,FALSE)</f>
        <v>3</v>
      </c>
      <c r="G110" s="59">
        <f t="shared" si="23"/>
        <v>9</v>
      </c>
      <c r="H110" s="59" t="str">
        <f t="shared" si="24"/>
        <v>A</v>
      </c>
      <c r="I110" s="56">
        <f t="shared" si="25"/>
        <v>3</v>
      </c>
      <c r="J110" s="52" t="s">
        <v>1331</v>
      </c>
      <c r="K110" s="58">
        <f t="shared" si="26"/>
        <v>2</v>
      </c>
      <c r="L110" s="58" t="str">
        <f t="shared" si="27"/>
        <v>U-33</v>
      </c>
      <c r="M110" s="58" t="s">
        <v>1091</v>
      </c>
      <c r="N110" s="58">
        <f t="shared" si="21"/>
        <v>33</v>
      </c>
      <c r="O110" s="47" t="str">
        <f>VLOOKUP(L110,'3. 취약성평가'!$C:$F,2,FALSE)</f>
        <v>홈 디렉토리 소유자 및 권한 설정</v>
      </c>
      <c r="P110" s="50" t="str">
        <f>VLOOKUP(L110,'3. 취약성평가'!$C:$F,3,FALSE)</f>
        <v>중</v>
      </c>
      <c r="Q110" s="48">
        <f t="shared" si="28"/>
        <v>2</v>
      </c>
      <c r="R110" s="49" t="str">
        <f>VLOOKUP(L110,'3. 취약성평가'!$C$5:$I$77,5,FALSE)</f>
        <v>TC6-07</v>
      </c>
      <c r="S110" s="49" t="str">
        <f>VLOOKUP(L110,'3. 취약성평가'!$C$5:$I$77,6,FALSE)</f>
        <v>취약한 권한접근</v>
      </c>
      <c r="T110" s="49">
        <f>VLOOKUP(L110,'3. 취약성평가'!$C$5:$I$77,7,FALSE)</f>
        <v>2</v>
      </c>
      <c r="U110" s="49">
        <f>VLOOKUP(L110,'3. 취약성평가'!$C$5:$I$77,7,FALSE)</f>
        <v>2</v>
      </c>
      <c r="V110" s="56" t="e">
        <f>VLOOKUP(B110,'#1.Linux'!$C:$BZ,A110+1,FALSE)</f>
        <v>#N/A</v>
      </c>
      <c r="W110" s="56" t="e">
        <f t="shared" si="29"/>
        <v>#N/A</v>
      </c>
      <c r="X110" s="51" t="e">
        <f t="shared" si="30"/>
        <v>#N/A</v>
      </c>
    </row>
    <row r="111" spans="1:24" s="44" customFormat="1" ht="9.9" customHeight="1">
      <c r="A111" s="45">
        <f>VLOOKUP(L111,'3. 취약성평가'!$C$5:$J$77,8,FALSE)</f>
        <v>34</v>
      </c>
      <c r="B111" s="45" t="str">
        <f t="shared" si="22"/>
        <v>SVR-U취약-02</v>
      </c>
      <c r="C111" s="16" t="str">
        <f>VLOOKUP(B111,'1. 자산평가'!$C:$O,2,FALSE)</f>
        <v>Member DB</v>
      </c>
      <c r="D111" s="16">
        <f>VLOOKUP(B111,'1. 자산평가'!$C:$O,8,FALSE)</f>
        <v>3</v>
      </c>
      <c r="E111" s="16">
        <f>VLOOKUP(B111,'1. 자산평가'!$C:$O,9,FALSE)</f>
        <v>3</v>
      </c>
      <c r="F111" s="16">
        <f>VLOOKUP(B111,'1. 자산평가'!$C:$O,10,FALSE)</f>
        <v>3</v>
      </c>
      <c r="G111" s="59">
        <f t="shared" si="23"/>
        <v>9</v>
      </c>
      <c r="H111" s="59" t="str">
        <f t="shared" si="24"/>
        <v>A</v>
      </c>
      <c r="I111" s="56">
        <f t="shared" si="25"/>
        <v>3</v>
      </c>
      <c r="J111" s="52" t="s">
        <v>1331</v>
      </c>
      <c r="K111" s="58">
        <f t="shared" si="26"/>
        <v>2</v>
      </c>
      <c r="L111" s="58" t="str">
        <f t="shared" si="27"/>
        <v>U-34</v>
      </c>
      <c r="M111" s="58" t="s">
        <v>1091</v>
      </c>
      <c r="N111" s="58">
        <f t="shared" si="21"/>
        <v>34</v>
      </c>
      <c r="O111" s="47" t="str">
        <f>VLOOKUP(L111,'3. 취약성평가'!$C:$F,2,FALSE)</f>
        <v>홈 디렉토리로 지정한 디렉토리의 존재 및 관리</v>
      </c>
      <c r="P111" s="50" t="str">
        <f>VLOOKUP(L111,'3. 취약성평가'!$C:$F,3,FALSE)</f>
        <v>중</v>
      </c>
      <c r="Q111" s="48">
        <f t="shared" si="28"/>
        <v>2</v>
      </c>
      <c r="R111" s="49" t="str">
        <f>VLOOKUP(L111,'3. 취약성평가'!$C$5:$I$77,5,FALSE)</f>
        <v>TC5-02</v>
      </c>
      <c r="S111" s="49" t="str">
        <f>VLOOKUP(L111,'3. 취약성평가'!$C$5:$I$77,6,FALSE)</f>
        <v>정보 및 정보처리 프로세스의 변조</v>
      </c>
      <c r="T111" s="49">
        <f>VLOOKUP(L111,'3. 취약성평가'!$C$5:$I$77,7,FALSE)</f>
        <v>2</v>
      </c>
      <c r="U111" s="49">
        <f>VLOOKUP(L111,'3. 취약성평가'!$C$5:$I$77,7,FALSE)</f>
        <v>2</v>
      </c>
      <c r="V111" s="56" t="e">
        <f>VLOOKUP(B111,'#1.Linux'!$C:$BZ,A111+1,FALSE)</f>
        <v>#N/A</v>
      </c>
      <c r="W111" s="56" t="e">
        <f t="shared" si="29"/>
        <v>#N/A</v>
      </c>
      <c r="X111" s="51" t="e">
        <f t="shared" si="30"/>
        <v>#N/A</v>
      </c>
    </row>
    <row r="112" spans="1:24" s="44" customFormat="1" ht="9.9" customHeight="1">
      <c r="A112" s="45">
        <f>VLOOKUP(L112,'3. 취약성평가'!$C$5:$J$77,8,FALSE)</f>
        <v>35</v>
      </c>
      <c r="B112" s="45" t="str">
        <f t="shared" si="22"/>
        <v>SVR-U취약-02</v>
      </c>
      <c r="C112" s="16" t="str">
        <f>VLOOKUP(B112,'1. 자산평가'!$C:$O,2,FALSE)</f>
        <v>Member DB</v>
      </c>
      <c r="D112" s="16">
        <f>VLOOKUP(B112,'1. 자산평가'!$C:$O,8,FALSE)</f>
        <v>3</v>
      </c>
      <c r="E112" s="16">
        <f>VLOOKUP(B112,'1. 자산평가'!$C:$O,9,FALSE)</f>
        <v>3</v>
      </c>
      <c r="F112" s="16">
        <f>VLOOKUP(B112,'1. 자산평가'!$C:$O,10,FALSE)</f>
        <v>3</v>
      </c>
      <c r="G112" s="59">
        <f t="shared" si="23"/>
        <v>9</v>
      </c>
      <c r="H112" s="59" t="str">
        <f t="shared" si="24"/>
        <v>A</v>
      </c>
      <c r="I112" s="56">
        <f t="shared" si="25"/>
        <v>3</v>
      </c>
      <c r="J112" s="52" t="s">
        <v>1331</v>
      </c>
      <c r="K112" s="58">
        <f t="shared" si="26"/>
        <v>2</v>
      </c>
      <c r="L112" s="58" t="str">
        <f t="shared" si="27"/>
        <v>U-35</v>
      </c>
      <c r="M112" s="58" t="s">
        <v>1091</v>
      </c>
      <c r="N112" s="58">
        <f t="shared" si="21"/>
        <v>35</v>
      </c>
      <c r="O112" s="47" t="str">
        <f>VLOOKUP(L112,'3. 취약성평가'!$C:$F,2,FALSE)</f>
        <v>숨겨진 파일 및 디렉토리 검색 및 제거(dot file)</v>
      </c>
      <c r="P112" s="50" t="str">
        <f>VLOOKUP(L112,'3. 취약성평가'!$C:$F,3,FALSE)</f>
        <v>하</v>
      </c>
      <c r="Q112" s="48">
        <f t="shared" si="28"/>
        <v>1</v>
      </c>
      <c r="R112" s="49" t="str">
        <f>VLOOKUP(L112,'3. 취약성평가'!$C$5:$I$77,5,FALSE)</f>
        <v>TC5-02</v>
      </c>
      <c r="S112" s="49" t="str">
        <f>VLOOKUP(L112,'3. 취약성평가'!$C$5:$I$77,6,FALSE)</f>
        <v>정보 및 정보처리 프로세스의 변조</v>
      </c>
      <c r="T112" s="49">
        <f>VLOOKUP(L112,'3. 취약성평가'!$C$5:$I$77,7,FALSE)</f>
        <v>2</v>
      </c>
      <c r="U112" s="49">
        <f>VLOOKUP(L112,'3. 취약성평가'!$C$5:$I$77,7,FALSE)</f>
        <v>2</v>
      </c>
      <c r="V112" s="56" t="e">
        <f>VLOOKUP(B112,'#1.Linux'!$C:$BZ,A112+1,FALSE)</f>
        <v>#N/A</v>
      </c>
      <c r="W112" s="56" t="e">
        <f t="shared" si="29"/>
        <v>#N/A</v>
      </c>
      <c r="X112" s="51" t="e">
        <f t="shared" si="30"/>
        <v>#N/A</v>
      </c>
    </row>
    <row r="113" spans="1:24" s="44" customFormat="1" ht="9.9" customHeight="1">
      <c r="A113" s="45">
        <f>VLOOKUP(L113,'3. 취약성평가'!$C$5:$J$77,8,FALSE)</f>
        <v>36</v>
      </c>
      <c r="B113" s="45" t="str">
        <f t="shared" si="22"/>
        <v>SVR-U취약-02</v>
      </c>
      <c r="C113" s="16" t="str">
        <f>VLOOKUP(B113,'1. 자산평가'!$C:$O,2,FALSE)</f>
        <v>Member DB</v>
      </c>
      <c r="D113" s="16">
        <f>VLOOKUP(B113,'1. 자산평가'!$C:$O,8,FALSE)</f>
        <v>3</v>
      </c>
      <c r="E113" s="16">
        <f>VLOOKUP(B113,'1. 자산평가'!$C:$O,9,FALSE)</f>
        <v>3</v>
      </c>
      <c r="F113" s="16">
        <f>VLOOKUP(B113,'1. 자산평가'!$C:$O,10,FALSE)</f>
        <v>3</v>
      </c>
      <c r="G113" s="59">
        <f t="shared" si="23"/>
        <v>9</v>
      </c>
      <c r="H113" s="59" t="str">
        <f t="shared" si="24"/>
        <v>A</v>
      </c>
      <c r="I113" s="56">
        <f t="shared" si="25"/>
        <v>3</v>
      </c>
      <c r="J113" s="52" t="s">
        <v>1331</v>
      </c>
      <c r="K113" s="58">
        <f t="shared" si="26"/>
        <v>2</v>
      </c>
      <c r="L113" s="58" t="str">
        <f t="shared" si="27"/>
        <v>U-36</v>
      </c>
      <c r="M113" s="58" t="s">
        <v>1091</v>
      </c>
      <c r="N113" s="58">
        <f t="shared" si="21"/>
        <v>36</v>
      </c>
      <c r="O113" s="47" t="str">
        <f>VLOOKUP(L113,'3. 취약성평가'!$C:$F,2,FALSE)</f>
        <v>finger 서비스 비활성화</v>
      </c>
      <c r="P113" s="50" t="str">
        <f>VLOOKUP(L113,'3. 취약성평가'!$C:$F,3,FALSE)</f>
        <v>상</v>
      </c>
      <c r="Q113" s="48">
        <f t="shared" si="28"/>
        <v>3</v>
      </c>
      <c r="R113" s="49" t="str">
        <f>VLOOKUP(L113,'3. 취약성평가'!$C$5:$I$77,5,FALSE)</f>
        <v>TC6-16</v>
      </c>
      <c r="S113" s="49" t="str">
        <f>VLOOKUP(L113,'3. 취약성평가'!$C$5:$I$77,6,FALSE)</f>
        <v>웹 서비스 공격</v>
      </c>
      <c r="T113" s="49">
        <f>VLOOKUP(L113,'3. 취약성평가'!$C$5:$I$77,7,FALSE)</f>
        <v>2</v>
      </c>
      <c r="U113" s="49">
        <f>VLOOKUP(L113,'3. 취약성평가'!$C$5:$I$77,7,FALSE)</f>
        <v>2</v>
      </c>
      <c r="V113" s="56" t="e">
        <f>VLOOKUP(B113,'#1.Linux'!$C:$BZ,A113+1,FALSE)</f>
        <v>#N/A</v>
      </c>
      <c r="W113" s="56" t="e">
        <f t="shared" si="29"/>
        <v>#N/A</v>
      </c>
      <c r="X113" s="51" t="e">
        <f t="shared" si="30"/>
        <v>#N/A</v>
      </c>
    </row>
    <row r="114" spans="1:24" s="44" customFormat="1" ht="9.9" customHeight="1">
      <c r="A114" s="45">
        <f>VLOOKUP(L114,'3. 취약성평가'!$C$5:$J$77,8,FALSE)</f>
        <v>37</v>
      </c>
      <c r="B114" s="45" t="str">
        <f t="shared" si="22"/>
        <v>SVR-U취약-02</v>
      </c>
      <c r="C114" s="16" t="str">
        <f>VLOOKUP(B114,'1. 자산평가'!$C:$O,2,FALSE)</f>
        <v>Member DB</v>
      </c>
      <c r="D114" s="16">
        <f>VLOOKUP(B114,'1. 자산평가'!$C:$O,8,FALSE)</f>
        <v>3</v>
      </c>
      <c r="E114" s="16">
        <f>VLOOKUP(B114,'1. 자산평가'!$C:$O,9,FALSE)</f>
        <v>3</v>
      </c>
      <c r="F114" s="16">
        <f>VLOOKUP(B114,'1. 자산평가'!$C:$O,10,FALSE)</f>
        <v>3</v>
      </c>
      <c r="G114" s="59">
        <f t="shared" si="23"/>
        <v>9</v>
      </c>
      <c r="H114" s="59" t="str">
        <f t="shared" si="24"/>
        <v>A</v>
      </c>
      <c r="I114" s="56">
        <f t="shared" si="25"/>
        <v>3</v>
      </c>
      <c r="J114" s="52" t="s">
        <v>1331</v>
      </c>
      <c r="K114" s="58">
        <f t="shared" si="26"/>
        <v>2</v>
      </c>
      <c r="L114" s="58" t="str">
        <f t="shared" si="27"/>
        <v>U-37</v>
      </c>
      <c r="M114" s="58" t="s">
        <v>1091</v>
      </c>
      <c r="N114" s="58">
        <f t="shared" si="21"/>
        <v>37</v>
      </c>
      <c r="O114" s="47" t="str">
        <f>VLOOKUP(L114,'3. 취약성평가'!$C:$F,2,FALSE)</f>
        <v>Anonymous ftp 비활성화</v>
      </c>
      <c r="P114" s="50" t="str">
        <f>VLOOKUP(L114,'3. 취약성평가'!$C:$F,3,FALSE)</f>
        <v>상</v>
      </c>
      <c r="Q114" s="48">
        <f t="shared" si="28"/>
        <v>3</v>
      </c>
      <c r="R114" s="49" t="str">
        <f>VLOOKUP(L114,'3. 취약성평가'!$C$5:$I$77,5,FALSE)</f>
        <v>TC6-13</v>
      </c>
      <c r="S114" s="49" t="str">
        <f>VLOOKUP(L114,'3. 취약성평가'!$C$5:$I$77,6,FALSE)</f>
        <v>웹 서비스 공격</v>
      </c>
      <c r="T114" s="49">
        <f>VLOOKUP(L114,'3. 취약성평가'!$C$5:$I$77,7,FALSE)</f>
        <v>2</v>
      </c>
      <c r="U114" s="49">
        <f>VLOOKUP(L114,'3. 취약성평가'!$C$5:$I$77,7,FALSE)</f>
        <v>2</v>
      </c>
      <c r="V114" s="56" t="e">
        <f>VLOOKUP(B114,'#1.Linux'!$C:$BZ,A114+1,FALSE)</f>
        <v>#N/A</v>
      </c>
      <c r="W114" s="56" t="e">
        <f t="shared" si="29"/>
        <v>#N/A</v>
      </c>
      <c r="X114" s="51" t="e">
        <f t="shared" si="30"/>
        <v>#N/A</v>
      </c>
    </row>
    <row r="115" spans="1:24" s="44" customFormat="1" ht="9.9" customHeight="1">
      <c r="A115" s="45">
        <f>VLOOKUP(L115,'3. 취약성평가'!$C$5:$J$77,8,FALSE)</f>
        <v>38</v>
      </c>
      <c r="B115" s="45" t="str">
        <f t="shared" si="22"/>
        <v>SVR-U취약-02</v>
      </c>
      <c r="C115" s="16" t="str">
        <f>VLOOKUP(B115,'1. 자산평가'!$C:$O,2,FALSE)</f>
        <v>Member DB</v>
      </c>
      <c r="D115" s="16">
        <f>VLOOKUP(B115,'1. 자산평가'!$C:$O,8,FALSE)</f>
        <v>3</v>
      </c>
      <c r="E115" s="16">
        <f>VLOOKUP(B115,'1. 자산평가'!$C:$O,9,FALSE)</f>
        <v>3</v>
      </c>
      <c r="F115" s="16">
        <f>VLOOKUP(B115,'1. 자산평가'!$C:$O,10,FALSE)</f>
        <v>3</v>
      </c>
      <c r="G115" s="59">
        <f t="shared" si="23"/>
        <v>9</v>
      </c>
      <c r="H115" s="59" t="str">
        <f t="shared" si="24"/>
        <v>A</v>
      </c>
      <c r="I115" s="56">
        <f t="shared" si="25"/>
        <v>3</v>
      </c>
      <c r="J115" s="52" t="s">
        <v>1331</v>
      </c>
      <c r="K115" s="58">
        <f t="shared" si="26"/>
        <v>2</v>
      </c>
      <c r="L115" s="58" t="str">
        <f t="shared" si="27"/>
        <v>U-38</v>
      </c>
      <c r="M115" s="58" t="s">
        <v>1091</v>
      </c>
      <c r="N115" s="58">
        <f t="shared" si="21"/>
        <v>38</v>
      </c>
      <c r="O115" s="47" t="str">
        <f>VLOOKUP(L115,'3. 취약성평가'!$C:$F,2,FALSE)</f>
        <v>r 계열 서비스 비활성화</v>
      </c>
      <c r="P115" s="50" t="str">
        <f>VLOOKUP(L115,'3. 취약성평가'!$C:$F,3,FALSE)</f>
        <v>상</v>
      </c>
      <c r="Q115" s="48">
        <f t="shared" si="28"/>
        <v>3</v>
      </c>
      <c r="R115" s="49" t="str">
        <f>VLOOKUP(L115,'3. 취약성평가'!$C$5:$I$77,5,FALSE)</f>
        <v>TC6-09</v>
      </c>
      <c r="S115" s="49" t="str">
        <f>VLOOKUP(L115,'3. 취약성평가'!$C$5:$I$77,6,FALSE)</f>
        <v>비인가된 시스템 및 네트워크 접근</v>
      </c>
      <c r="T115" s="49">
        <f>VLOOKUP(L115,'3. 취약성평가'!$C$5:$I$77,7,FALSE)</f>
        <v>2</v>
      </c>
      <c r="U115" s="49">
        <f>VLOOKUP(L115,'3. 취약성평가'!$C$5:$I$77,7,FALSE)</f>
        <v>2</v>
      </c>
      <c r="V115" s="56" t="e">
        <f>VLOOKUP(B115,'#1.Linux'!$C:$BZ,A115+1,FALSE)</f>
        <v>#N/A</v>
      </c>
      <c r="W115" s="56" t="e">
        <f t="shared" si="29"/>
        <v>#N/A</v>
      </c>
      <c r="X115" s="51" t="e">
        <f t="shared" si="30"/>
        <v>#N/A</v>
      </c>
    </row>
    <row r="116" spans="1:24" s="44" customFormat="1" ht="9.9" customHeight="1">
      <c r="A116" s="45">
        <f>VLOOKUP(L116,'3. 취약성평가'!$C$5:$J$77,8,FALSE)</f>
        <v>39</v>
      </c>
      <c r="B116" s="45" t="str">
        <f t="shared" si="22"/>
        <v>SVR-U취약-02</v>
      </c>
      <c r="C116" s="16" t="str">
        <f>VLOOKUP(B116,'1. 자산평가'!$C:$O,2,FALSE)</f>
        <v>Member DB</v>
      </c>
      <c r="D116" s="16">
        <f>VLOOKUP(B116,'1. 자산평가'!$C:$O,8,FALSE)</f>
        <v>3</v>
      </c>
      <c r="E116" s="16">
        <f>VLOOKUP(B116,'1. 자산평가'!$C:$O,9,FALSE)</f>
        <v>3</v>
      </c>
      <c r="F116" s="16">
        <f>VLOOKUP(B116,'1. 자산평가'!$C:$O,10,FALSE)</f>
        <v>3</v>
      </c>
      <c r="G116" s="59">
        <f t="shared" si="23"/>
        <v>9</v>
      </c>
      <c r="H116" s="59" t="str">
        <f t="shared" si="24"/>
        <v>A</v>
      </c>
      <c r="I116" s="56">
        <f t="shared" si="25"/>
        <v>3</v>
      </c>
      <c r="J116" s="52" t="s">
        <v>1331</v>
      </c>
      <c r="K116" s="58">
        <f t="shared" si="26"/>
        <v>2</v>
      </c>
      <c r="L116" s="58" t="str">
        <f t="shared" si="27"/>
        <v>U-39</v>
      </c>
      <c r="M116" s="58" t="s">
        <v>1091</v>
      </c>
      <c r="N116" s="58">
        <f t="shared" si="21"/>
        <v>39</v>
      </c>
      <c r="O116" s="47" t="str">
        <f>VLOOKUP(L116,'3. 취약성평가'!$C:$F,2,FALSE)</f>
        <v>cron 파일 소유자 및 권한 설정</v>
      </c>
      <c r="P116" s="50" t="str">
        <f>VLOOKUP(L116,'3. 취약성평가'!$C:$F,3,FALSE)</f>
        <v>상</v>
      </c>
      <c r="Q116" s="48">
        <f t="shared" si="28"/>
        <v>3</v>
      </c>
      <c r="R116" s="49" t="str">
        <f>VLOOKUP(L116,'3. 취약성평가'!$C$5:$I$77,5,FALSE)</f>
        <v>TC5-02</v>
      </c>
      <c r="S116" s="49" t="str">
        <f>VLOOKUP(L116,'3. 취약성평가'!$C$5:$I$77,6,FALSE)</f>
        <v>정보 및 정보처리 프로세스의 변조</v>
      </c>
      <c r="T116" s="49">
        <f>VLOOKUP(L116,'3. 취약성평가'!$C$5:$I$77,7,FALSE)</f>
        <v>2</v>
      </c>
      <c r="U116" s="49">
        <f>VLOOKUP(L116,'3. 취약성평가'!$C$5:$I$77,7,FALSE)</f>
        <v>2</v>
      </c>
      <c r="V116" s="56" t="e">
        <f>VLOOKUP(B116,'#1.Linux'!$C:$BZ,A116+1,FALSE)</f>
        <v>#N/A</v>
      </c>
      <c r="W116" s="56" t="e">
        <f t="shared" si="29"/>
        <v>#N/A</v>
      </c>
      <c r="X116" s="51" t="e">
        <f t="shared" si="30"/>
        <v>#N/A</v>
      </c>
    </row>
    <row r="117" spans="1:24" s="44" customFormat="1" ht="9.9" customHeight="1">
      <c r="A117" s="45">
        <f>VLOOKUP(L117,'3. 취약성평가'!$C$5:$J$77,8,FALSE)</f>
        <v>40</v>
      </c>
      <c r="B117" s="45" t="str">
        <f t="shared" si="22"/>
        <v>SVR-U취약-02</v>
      </c>
      <c r="C117" s="16" t="str">
        <f>VLOOKUP(B117,'1. 자산평가'!$C:$O,2,FALSE)</f>
        <v>Member DB</v>
      </c>
      <c r="D117" s="16">
        <f>VLOOKUP(B117,'1. 자산평가'!$C:$O,8,FALSE)</f>
        <v>3</v>
      </c>
      <c r="E117" s="16">
        <f>VLOOKUP(B117,'1. 자산평가'!$C:$O,9,FALSE)</f>
        <v>3</v>
      </c>
      <c r="F117" s="16">
        <f>VLOOKUP(B117,'1. 자산평가'!$C:$O,10,FALSE)</f>
        <v>3</v>
      </c>
      <c r="G117" s="59">
        <f t="shared" si="23"/>
        <v>9</v>
      </c>
      <c r="H117" s="59" t="str">
        <f t="shared" si="24"/>
        <v>A</v>
      </c>
      <c r="I117" s="56">
        <f t="shared" si="25"/>
        <v>3</v>
      </c>
      <c r="J117" s="52" t="s">
        <v>1331</v>
      </c>
      <c r="K117" s="58">
        <f t="shared" si="26"/>
        <v>2</v>
      </c>
      <c r="L117" s="58" t="str">
        <f t="shared" si="27"/>
        <v>U-40</v>
      </c>
      <c r="M117" s="58" t="s">
        <v>1091</v>
      </c>
      <c r="N117" s="58">
        <f t="shared" si="21"/>
        <v>40</v>
      </c>
      <c r="O117" s="47" t="str">
        <f>VLOOKUP(L117,'3. 취약성평가'!$C:$F,2,FALSE)</f>
        <v>DoS 공격에 취약한 서비스 비활성화</v>
      </c>
      <c r="P117" s="50" t="str">
        <f>VLOOKUP(L117,'3. 취약성평가'!$C:$F,3,FALSE)</f>
        <v>상</v>
      </c>
      <c r="Q117" s="48">
        <f t="shared" si="28"/>
        <v>3</v>
      </c>
      <c r="R117" s="49" t="str">
        <f>VLOOKUP(L117,'3. 취약성평가'!$C$5:$I$77,5,FALSE)</f>
        <v>TC3-11</v>
      </c>
      <c r="S117" s="49" t="str">
        <f>VLOOKUP(L117,'3. 취약성평가'!$C$5:$I$77,6,FALSE)</f>
        <v>서비스 거부</v>
      </c>
      <c r="T117" s="49">
        <f>VLOOKUP(L117,'3. 취약성평가'!$C$5:$I$77,7,FALSE)</f>
        <v>3</v>
      </c>
      <c r="U117" s="49">
        <f>VLOOKUP(L117,'3. 취약성평가'!$C$5:$I$77,7,FALSE)</f>
        <v>3</v>
      </c>
      <c r="V117" s="56" t="e">
        <f>VLOOKUP(B117,'#1.Linux'!$C:$BZ,A117+1,FALSE)</f>
        <v>#N/A</v>
      </c>
      <c r="W117" s="56" t="e">
        <f t="shared" si="29"/>
        <v>#N/A</v>
      </c>
      <c r="X117" s="51" t="e">
        <f t="shared" si="30"/>
        <v>#N/A</v>
      </c>
    </row>
    <row r="118" spans="1:24" s="44" customFormat="1" ht="9.9" customHeight="1">
      <c r="A118" s="45">
        <f>VLOOKUP(L118,'3. 취약성평가'!$C$5:$J$77,8,FALSE)</f>
        <v>41</v>
      </c>
      <c r="B118" s="45" t="str">
        <f t="shared" si="22"/>
        <v>SVR-U취약-02</v>
      </c>
      <c r="C118" s="16" t="str">
        <f>VLOOKUP(B118,'1. 자산평가'!$C:$O,2,FALSE)</f>
        <v>Member DB</v>
      </c>
      <c r="D118" s="16">
        <f>VLOOKUP(B118,'1. 자산평가'!$C:$O,8,FALSE)</f>
        <v>3</v>
      </c>
      <c r="E118" s="16">
        <f>VLOOKUP(B118,'1. 자산평가'!$C:$O,9,FALSE)</f>
        <v>3</v>
      </c>
      <c r="F118" s="16">
        <f>VLOOKUP(B118,'1. 자산평가'!$C:$O,10,FALSE)</f>
        <v>3</v>
      </c>
      <c r="G118" s="59">
        <f t="shared" si="23"/>
        <v>9</v>
      </c>
      <c r="H118" s="59" t="str">
        <f t="shared" si="24"/>
        <v>A</v>
      </c>
      <c r="I118" s="56">
        <f t="shared" si="25"/>
        <v>3</v>
      </c>
      <c r="J118" s="52" t="s">
        <v>1331</v>
      </c>
      <c r="K118" s="58">
        <f t="shared" si="26"/>
        <v>2</v>
      </c>
      <c r="L118" s="58" t="str">
        <f t="shared" si="27"/>
        <v>U-41</v>
      </c>
      <c r="M118" s="58" t="s">
        <v>1091</v>
      </c>
      <c r="N118" s="58">
        <f t="shared" si="21"/>
        <v>41</v>
      </c>
      <c r="O118" s="47" t="str">
        <f>VLOOKUP(L118,'3. 취약성평가'!$C:$F,2,FALSE)</f>
        <v>NFS 서비스 비활성화</v>
      </c>
      <c r="P118" s="50" t="str">
        <f>VLOOKUP(L118,'3. 취약성평가'!$C:$F,3,FALSE)</f>
        <v>상</v>
      </c>
      <c r="Q118" s="48">
        <f t="shared" si="28"/>
        <v>3</v>
      </c>
      <c r="R118" s="49" t="str">
        <f>VLOOKUP(L118,'3. 취약성평가'!$C$5:$I$77,5,FALSE)</f>
        <v>TC6-09</v>
      </c>
      <c r="S118" s="49" t="str">
        <f>VLOOKUP(L118,'3. 취약성평가'!$C$5:$I$77,6,FALSE)</f>
        <v>비인가된 시스템 및 네트워크 접근</v>
      </c>
      <c r="T118" s="49">
        <f>VLOOKUP(L118,'3. 취약성평가'!$C$5:$I$77,7,FALSE)</f>
        <v>2</v>
      </c>
      <c r="U118" s="49">
        <f>VLOOKUP(L118,'3. 취약성평가'!$C$5:$I$77,7,FALSE)</f>
        <v>2</v>
      </c>
      <c r="V118" s="56" t="e">
        <f>VLOOKUP(B118,'#1.Linux'!$C:$BZ,A118+1,FALSE)</f>
        <v>#N/A</v>
      </c>
      <c r="W118" s="56" t="e">
        <f t="shared" si="29"/>
        <v>#N/A</v>
      </c>
      <c r="X118" s="51" t="e">
        <f t="shared" si="30"/>
        <v>#N/A</v>
      </c>
    </row>
    <row r="119" spans="1:24" s="44" customFormat="1" ht="9.9" customHeight="1">
      <c r="A119" s="45">
        <f>VLOOKUP(L119,'3. 취약성평가'!$C$5:$J$77,8,FALSE)</f>
        <v>42</v>
      </c>
      <c r="B119" s="45" t="str">
        <f t="shared" si="22"/>
        <v>SVR-U취약-02</v>
      </c>
      <c r="C119" s="16" t="str">
        <f>VLOOKUP(B119,'1. 자산평가'!$C:$O,2,FALSE)</f>
        <v>Member DB</v>
      </c>
      <c r="D119" s="16">
        <f>VLOOKUP(B119,'1. 자산평가'!$C:$O,8,FALSE)</f>
        <v>3</v>
      </c>
      <c r="E119" s="16">
        <f>VLOOKUP(B119,'1. 자산평가'!$C:$O,9,FALSE)</f>
        <v>3</v>
      </c>
      <c r="F119" s="16">
        <f>VLOOKUP(B119,'1. 자산평가'!$C:$O,10,FALSE)</f>
        <v>3</v>
      </c>
      <c r="G119" s="59">
        <f t="shared" si="23"/>
        <v>9</v>
      </c>
      <c r="H119" s="59" t="str">
        <f t="shared" si="24"/>
        <v>A</v>
      </c>
      <c r="I119" s="56">
        <f t="shared" si="25"/>
        <v>3</v>
      </c>
      <c r="J119" s="52" t="s">
        <v>1331</v>
      </c>
      <c r="K119" s="58">
        <f t="shared" si="26"/>
        <v>2</v>
      </c>
      <c r="L119" s="58" t="str">
        <f t="shared" si="27"/>
        <v>U-42</v>
      </c>
      <c r="M119" s="58" t="s">
        <v>1091</v>
      </c>
      <c r="N119" s="58">
        <f t="shared" si="21"/>
        <v>42</v>
      </c>
      <c r="O119" s="47" t="str">
        <f>VLOOKUP(L119,'3. 취약성평가'!$C:$F,2,FALSE)</f>
        <v>NFS 접근 통제</v>
      </c>
      <c r="P119" s="50" t="str">
        <f>VLOOKUP(L119,'3. 취약성평가'!$C:$F,3,FALSE)</f>
        <v>상</v>
      </c>
      <c r="Q119" s="48">
        <f t="shared" si="28"/>
        <v>3</v>
      </c>
      <c r="R119" s="49" t="str">
        <f>VLOOKUP(L119,'3. 취약성평가'!$C$5:$I$77,5,FALSE)</f>
        <v>TC6-09</v>
      </c>
      <c r="S119" s="49" t="str">
        <f>VLOOKUP(L119,'3. 취약성평가'!$C$5:$I$77,6,FALSE)</f>
        <v>비인가된 시스템 및 네트워크 접근</v>
      </c>
      <c r="T119" s="49">
        <f>VLOOKUP(L119,'3. 취약성평가'!$C$5:$I$77,7,FALSE)</f>
        <v>2</v>
      </c>
      <c r="U119" s="49">
        <f>VLOOKUP(L119,'3. 취약성평가'!$C$5:$I$77,7,FALSE)</f>
        <v>2</v>
      </c>
      <c r="V119" s="56" t="e">
        <f>VLOOKUP(B119,'#1.Linux'!$C:$BZ,A119+1,FALSE)</f>
        <v>#N/A</v>
      </c>
      <c r="W119" s="56" t="e">
        <f t="shared" si="29"/>
        <v>#N/A</v>
      </c>
      <c r="X119" s="51" t="e">
        <f t="shared" si="30"/>
        <v>#N/A</v>
      </c>
    </row>
    <row r="120" spans="1:24" s="44" customFormat="1" ht="9.9" customHeight="1">
      <c r="A120" s="45">
        <f>VLOOKUP(L120,'3. 취약성평가'!$C$5:$J$77,8,FALSE)</f>
        <v>43</v>
      </c>
      <c r="B120" s="45" t="str">
        <f t="shared" si="22"/>
        <v>SVR-U취약-02</v>
      </c>
      <c r="C120" s="16" t="str">
        <f>VLOOKUP(B120,'1. 자산평가'!$C:$O,2,FALSE)</f>
        <v>Member DB</v>
      </c>
      <c r="D120" s="16">
        <f>VLOOKUP(B120,'1. 자산평가'!$C:$O,8,FALSE)</f>
        <v>3</v>
      </c>
      <c r="E120" s="16">
        <f>VLOOKUP(B120,'1. 자산평가'!$C:$O,9,FALSE)</f>
        <v>3</v>
      </c>
      <c r="F120" s="16">
        <f>VLOOKUP(B120,'1. 자산평가'!$C:$O,10,FALSE)</f>
        <v>3</v>
      </c>
      <c r="G120" s="59">
        <f t="shared" si="23"/>
        <v>9</v>
      </c>
      <c r="H120" s="59" t="str">
        <f t="shared" si="24"/>
        <v>A</v>
      </c>
      <c r="I120" s="56">
        <f t="shared" si="25"/>
        <v>3</v>
      </c>
      <c r="J120" s="52" t="s">
        <v>1331</v>
      </c>
      <c r="K120" s="58">
        <f t="shared" si="26"/>
        <v>2</v>
      </c>
      <c r="L120" s="58" t="str">
        <f t="shared" si="27"/>
        <v>U-43</v>
      </c>
      <c r="M120" s="58" t="s">
        <v>1091</v>
      </c>
      <c r="N120" s="58">
        <f t="shared" si="21"/>
        <v>43</v>
      </c>
      <c r="O120" s="47" t="str">
        <f>VLOOKUP(L120,'3. 취약성평가'!$C:$F,2,FALSE)</f>
        <v>automountd 제거</v>
      </c>
      <c r="P120" s="50" t="str">
        <f>VLOOKUP(L120,'3. 취약성평가'!$C:$F,3,FALSE)</f>
        <v>상</v>
      </c>
      <c r="Q120" s="48">
        <f t="shared" si="28"/>
        <v>3</v>
      </c>
      <c r="R120" s="49" t="str">
        <f>VLOOKUP(L120,'3. 취약성평가'!$C$5:$I$77,5,FALSE)</f>
        <v>TC6-15</v>
      </c>
      <c r="S120" s="49" t="str">
        <f>VLOOKUP(L120,'3. 취약성평가'!$C$5:$I$77,6,FALSE)</f>
        <v>웹 서비스 공격</v>
      </c>
      <c r="T120" s="49">
        <f>VLOOKUP(L120,'3. 취약성평가'!$C$5:$I$77,7,FALSE)</f>
        <v>2</v>
      </c>
      <c r="U120" s="49">
        <f>VLOOKUP(L120,'3. 취약성평가'!$C$5:$I$77,7,FALSE)</f>
        <v>2</v>
      </c>
      <c r="V120" s="56" t="e">
        <f>VLOOKUP(B120,'#1.Linux'!$C:$BZ,A120+1,FALSE)</f>
        <v>#N/A</v>
      </c>
      <c r="W120" s="56" t="e">
        <f t="shared" si="29"/>
        <v>#N/A</v>
      </c>
      <c r="X120" s="51" t="e">
        <f t="shared" si="30"/>
        <v>#N/A</v>
      </c>
    </row>
    <row r="121" spans="1:24" s="44" customFormat="1" ht="9.9" customHeight="1">
      <c r="A121" s="45">
        <f>VLOOKUP(L121,'3. 취약성평가'!$C$5:$J$77,8,FALSE)</f>
        <v>44</v>
      </c>
      <c r="B121" s="45" t="str">
        <f t="shared" si="22"/>
        <v>SVR-U취약-02</v>
      </c>
      <c r="C121" s="16" t="str">
        <f>VLOOKUP(B121,'1. 자산평가'!$C:$O,2,FALSE)</f>
        <v>Member DB</v>
      </c>
      <c r="D121" s="16">
        <f>VLOOKUP(B121,'1. 자산평가'!$C:$O,8,FALSE)</f>
        <v>3</v>
      </c>
      <c r="E121" s="16">
        <f>VLOOKUP(B121,'1. 자산평가'!$C:$O,9,FALSE)</f>
        <v>3</v>
      </c>
      <c r="F121" s="16">
        <f>VLOOKUP(B121,'1. 자산평가'!$C:$O,10,FALSE)</f>
        <v>3</v>
      </c>
      <c r="G121" s="59">
        <f t="shared" si="23"/>
        <v>9</v>
      </c>
      <c r="H121" s="59" t="str">
        <f t="shared" si="24"/>
        <v>A</v>
      </c>
      <c r="I121" s="56">
        <f t="shared" si="25"/>
        <v>3</v>
      </c>
      <c r="J121" s="52" t="s">
        <v>1331</v>
      </c>
      <c r="K121" s="58">
        <f t="shared" si="26"/>
        <v>2</v>
      </c>
      <c r="L121" s="58" t="str">
        <f t="shared" si="27"/>
        <v>U-44</v>
      </c>
      <c r="M121" s="58" t="s">
        <v>1091</v>
      </c>
      <c r="N121" s="58">
        <f t="shared" si="21"/>
        <v>44</v>
      </c>
      <c r="O121" s="47" t="str">
        <f>VLOOKUP(L121,'3. 취약성평가'!$C:$F,2,FALSE)</f>
        <v>RPC 서비스 N/A</v>
      </c>
      <c r="P121" s="50" t="str">
        <f>VLOOKUP(L121,'3. 취약성평가'!$C:$F,3,FALSE)</f>
        <v>상</v>
      </c>
      <c r="Q121" s="48">
        <f t="shared" si="28"/>
        <v>3</v>
      </c>
      <c r="R121" s="49" t="str">
        <f>VLOOKUP(L121,'3. 취약성평가'!$C$5:$I$77,5,FALSE)</f>
        <v>TC6-15</v>
      </c>
      <c r="S121" s="49" t="str">
        <f>VLOOKUP(L121,'3. 취약성평가'!$C$5:$I$77,6,FALSE)</f>
        <v>웹 서비스 공격</v>
      </c>
      <c r="T121" s="49">
        <f>VLOOKUP(L121,'3. 취약성평가'!$C$5:$I$77,7,FALSE)</f>
        <v>2</v>
      </c>
      <c r="U121" s="49">
        <f>VLOOKUP(L121,'3. 취약성평가'!$C$5:$I$77,7,FALSE)</f>
        <v>2</v>
      </c>
      <c r="V121" s="56" t="e">
        <f>VLOOKUP(B121,'#1.Linux'!$C:$BZ,A121+1,FALSE)</f>
        <v>#N/A</v>
      </c>
      <c r="W121" s="56" t="e">
        <f t="shared" si="29"/>
        <v>#N/A</v>
      </c>
      <c r="X121" s="51" t="e">
        <f t="shared" si="30"/>
        <v>#N/A</v>
      </c>
    </row>
    <row r="122" spans="1:24" s="44" customFormat="1" ht="9.9" customHeight="1">
      <c r="A122" s="45">
        <f>VLOOKUP(L122,'3. 취약성평가'!$C$5:$J$77,8,FALSE)</f>
        <v>45</v>
      </c>
      <c r="B122" s="45" t="str">
        <f t="shared" si="22"/>
        <v>SVR-U취약-02</v>
      </c>
      <c r="C122" s="16" t="str">
        <f>VLOOKUP(B122,'1. 자산평가'!$C:$O,2,FALSE)</f>
        <v>Member DB</v>
      </c>
      <c r="D122" s="16">
        <f>VLOOKUP(B122,'1. 자산평가'!$C:$O,8,FALSE)</f>
        <v>3</v>
      </c>
      <c r="E122" s="16">
        <f>VLOOKUP(B122,'1. 자산평가'!$C:$O,9,FALSE)</f>
        <v>3</v>
      </c>
      <c r="F122" s="16">
        <f>VLOOKUP(B122,'1. 자산평가'!$C:$O,10,FALSE)</f>
        <v>3</v>
      </c>
      <c r="G122" s="59">
        <f t="shared" si="23"/>
        <v>9</v>
      </c>
      <c r="H122" s="59" t="str">
        <f t="shared" si="24"/>
        <v>A</v>
      </c>
      <c r="I122" s="56">
        <f t="shared" si="25"/>
        <v>3</v>
      </c>
      <c r="J122" s="52" t="s">
        <v>1331</v>
      </c>
      <c r="K122" s="58">
        <f t="shared" si="26"/>
        <v>2</v>
      </c>
      <c r="L122" s="58" t="str">
        <f t="shared" si="27"/>
        <v>U-45</v>
      </c>
      <c r="M122" s="58" t="s">
        <v>1091</v>
      </c>
      <c r="N122" s="58">
        <f t="shared" si="21"/>
        <v>45</v>
      </c>
      <c r="O122" s="47" t="str">
        <f>VLOOKUP(L122,'3. 취약성평가'!$C:$F,2,FALSE)</f>
        <v>NIS, NIS+ 점검</v>
      </c>
      <c r="P122" s="50" t="str">
        <f>VLOOKUP(L122,'3. 취약성평가'!$C:$F,3,FALSE)</f>
        <v>상</v>
      </c>
      <c r="Q122" s="48">
        <f t="shared" si="28"/>
        <v>3</v>
      </c>
      <c r="R122" s="49" t="str">
        <f>VLOOKUP(L122,'3. 취약성평가'!$C$5:$I$77,5,FALSE)</f>
        <v>TC6-09</v>
      </c>
      <c r="S122" s="49" t="str">
        <f>VLOOKUP(L122,'3. 취약성평가'!$C$5:$I$77,6,FALSE)</f>
        <v>비인가된 시스템 및 네트워크 접근</v>
      </c>
      <c r="T122" s="49">
        <f>VLOOKUP(L122,'3. 취약성평가'!$C$5:$I$77,7,FALSE)</f>
        <v>2</v>
      </c>
      <c r="U122" s="49">
        <f>VLOOKUP(L122,'3. 취약성평가'!$C$5:$I$77,7,FALSE)</f>
        <v>2</v>
      </c>
      <c r="V122" s="56" t="e">
        <f>VLOOKUP(B122,'#1.Linux'!$C:$BZ,A122+1,FALSE)</f>
        <v>#N/A</v>
      </c>
      <c r="W122" s="56" t="e">
        <f t="shared" si="29"/>
        <v>#N/A</v>
      </c>
      <c r="X122" s="51" t="e">
        <f t="shared" si="30"/>
        <v>#N/A</v>
      </c>
    </row>
    <row r="123" spans="1:24" s="44" customFormat="1" ht="9.9" customHeight="1">
      <c r="A123" s="45">
        <f>VLOOKUP(L123,'3. 취약성평가'!$C$5:$J$77,8,FALSE)</f>
        <v>46</v>
      </c>
      <c r="B123" s="45" t="str">
        <f t="shared" si="22"/>
        <v>SVR-U취약-02</v>
      </c>
      <c r="C123" s="16" t="str">
        <f>VLOOKUP(B123,'1. 자산평가'!$C:$O,2,FALSE)</f>
        <v>Member DB</v>
      </c>
      <c r="D123" s="16">
        <f>VLOOKUP(B123,'1. 자산평가'!$C:$O,8,FALSE)</f>
        <v>3</v>
      </c>
      <c r="E123" s="16">
        <f>VLOOKUP(B123,'1. 자산평가'!$C:$O,9,FALSE)</f>
        <v>3</v>
      </c>
      <c r="F123" s="16">
        <f>VLOOKUP(B123,'1. 자산평가'!$C:$O,10,FALSE)</f>
        <v>3</v>
      </c>
      <c r="G123" s="59">
        <f t="shared" si="23"/>
        <v>9</v>
      </c>
      <c r="H123" s="59" t="str">
        <f t="shared" si="24"/>
        <v>A</v>
      </c>
      <c r="I123" s="56">
        <f t="shared" si="25"/>
        <v>3</v>
      </c>
      <c r="J123" s="52" t="s">
        <v>1331</v>
      </c>
      <c r="K123" s="58">
        <f t="shared" si="26"/>
        <v>2</v>
      </c>
      <c r="L123" s="58" t="str">
        <f t="shared" si="27"/>
        <v>U-46</v>
      </c>
      <c r="M123" s="58" t="s">
        <v>1091</v>
      </c>
      <c r="N123" s="58">
        <f t="shared" si="21"/>
        <v>46</v>
      </c>
      <c r="O123" s="47" t="str">
        <f>VLOOKUP(L123,'3. 취약성평가'!$C:$F,2,FALSE)</f>
        <v>tftp, talk 서비스 비활성화</v>
      </c>
      <c r="P123" s="50" t="str">
        <f>VLOOKUP(L123,'3. 취약성평가'!$C:$F,3,FALSE)</f>
        <v>상</v>
      </c>
      <c r="Q123" s="48">
        <f t="shared" si="28"/>
        <v>3</v>
      </c>
      <c r="R123" s="49" t="str">
        <f>VLOOKUP(L123,'3. 취약성평가'!$C$5:$I$77,5,FALSE)</f>
        <v>TC4-07</v>
      </c>
      <c r="S123" s="49" t="str">
        <f>VLOOKUP(L123,'3. 취약성평가'!$C$5:$I$77,6,FALSE)</f>
        <v>취약한 시스템 설정 악용</v>
      </c>
      <c r="T123" s="49">
        <f>VLOOKUP(L123,'3. 취약성평가'!$C$5:$I$77,7,FALSE)</f>
        <v>2</v>
      </c>
      <c r="U123" s="49">
        <f>VLOOKUP(L123,'3. 취약성평가'!$C$5:$I$77,7,FALSE)</f>
        <v>2</v>
      </c>
      <c r="V123" s="56" t="e">
        <f>VLOOKUP(B123,'#1.Linux'!$C:$BZ,A123+1,FALSE)</f>
        <v>#N/A</v>
      </c>
      <c r="W123" s="56" t="e">
        <f t="shared" si="29"/>
        <v>#N/A</v>
      </c>
      <c r="X123" s="51" t="e">
        <f t="shared" si="30"/>
        <v>#N/A</v>
      </c>
    </row>
    <row r="124" spans="1:24" s="44" customFormat="1" ht="9.9" customHeight="1">
      <c r="A124" s="45">
        <f>VLOOKUP(L124,'3. 취약성평가'!$C$5:$J$77,8,FALSE)</f>
        <v>47</v>
      </c>
      <c r="B124" s="45" t="str">
        <f t="shared" si="22"/>
        <v>SVR-U취약-02</v>
      </c>
      <c r="C124" s="16" t="str">
        <f>VLOOKUP(B124,'1. 자산평가'!$C:$O,2,FALSE)</f>
        <v>Member DB</v>
      </c>
      <c r="D124" s="16">
        <f>VLOOKUP(B124,'1. 자산평가'!$C:$O,8,FALSE)</f>
        <v>3</v>
      </c>
      <c r="E124" s="16">
        <f>VLOOKUP(B124,'1. 자산평가'!$C:$O,9,FALSE)</f>
        <v>3</v>
      </c>
      <c r="F124" s="16">
        <f>VLOOKUP(B124,'1. 자산평가'!$C:$O,10,FALSE)</f>
        <v>3</v>
      </c>
      <c r="G124" s="59">
        <f t="shared" si="23"/>
        <v>9</v>
      </c>
      <c r="H124" s="59" t="str">
        <f t="shared" si="24"/>
        <v>A</v>
      </c>
      <c r="I124" s="56">
        <f t="shared" si="25"/>
        <v>3</v>
      </c>
      <c r="J124" s="52" t="s">
        <v>1331</v>
      </c>
      <c r="K124" s="58">
        <f t="shared" si="26"/>
        <v>2</v>
      </c>
      <c r="L124" s="58" t="str">
        <f t="shared" si="27"/>
        <v>U-47</v>
      </c>
      <c r="M124" s="58" t="s">
        <v>1091</v>
      </c>
      <c r="N124" s="58">
        <f t="shared" si="21"/>
        <v>47</v>
      </c>
      <c r="O124" s="47" t="str">
        <f>VLOOKUP(L124,'3. 취약성평가'!$C:$F,2,FALSE)</f>
        <v>sendmail 버전 점검</v>
      </c>
      <c r="P124" s="50" t="str">
        <f>VLOOKUP(L124,'3. 취약성평가'!$C:$F,3,FALSE)</f>
        <v>상</v>
      </c>
      <c r="Q124" s="48">
        <f t="shared" si="28"/>
        <v>3</v>
      </c>
      <c r="R124" s="49" t="str">
        <f>VLOOKUP(L124,'3. 취약성평가'!$C$5:$I$77,5,FALSE)</f>
        <v>TC6-16</v>
      </c>
      <c r="S124" s="49" t="str">
        <f>VLOOKUP(L124,'3. 취약성평가'!$C$5:$I$77,6,FALSE)</f>
        <v>웹 서비스 공격</v>
      </c>
      <c r="T124" s="49">
        <f>VLOOKUP(L124,'3. 취약성평가'!$C$5:$I$77,7,FALSE)</f>
        <v>2</v>
      </c>
      <c r="U124" s="49">
        <f>VLOOKUP(L124,'3. 취약성평가'!$C$5:$I$77,7,FALSE)</f>
        <v>2</v>
      </c>
      <c r="V124" s="56" t="e">
        <f>VLOOKUP(B124,'#1.Linux'!$C:$BZ,A124+1,FALSE)</f>
        <v>#N/A</v>
      </c>
      <c r="W124" s="56" t="e">
        <f t="shared" si="29"/>
        <v>#N/A</v>
      </c>
      <c r="X124" s="51" t="e">
        <f t="shared" si="30"/>
        <v>#N/A</v>
      </c>
    </row>
    <row r="125" spans="1:24" s="44" customFormat="1" ht="9.9" customHeight="1">
      <c r="A125" s="45">
        <f>VLOOKUP(L125,'3. 취약성평가'!$C$5:$J$77,8,FALSE)</f>
        <v>48</v>
      </c>
      <c r="B125" s="45" t="str">
        <f t="shared" si="22"/>
        <v>SVR-U취약-02</v>
      </c>
      <c r="C125" s="16" t="str">
        <f>VLOOKUP(B125,'1. 자산평가'!$C:$O,2,FALSE)</f>
        <v>Member DB</v>
      </c>
      <c r="D125" s="16">
        <f>VLOOKUP(B125,'1. 자산평가'!$C:$O,8,FALSE)</f>
        <v>3</v>
      </c>
      <c r="E125" s="16">
        <f>VLOOKUP(B125,'1. 자산평가'!$C:$O,9,FALSE)</f>
        <v>3</v>
      </c>
      <c r="F125" s="16">
        <f>VLOOKUP(B125,'1. 자산평가'!$C:$O,10,FALSE)</f>
        <v>3</v>
      </c>
      <c r="G125" s="59">
        <f t="shared" si="23"/>
        <v>9</v>
      </c>
      <c r="H125" s="59" t="str">
        <f t="shared" si="24"/>
        <v>A</v>
      </c>
      <c r="I125" s="56">
        <f t="shared" si="25"/>
        <v>3</v>
      </c>
      <c r="J125" s="52" t="s">
        <v>1331</v>
      </c>
      <c r="K125" s="58">
        <f t="shared" si="26"/>
        <v>2</v>
      </c>
      <c r="L125" s="58" t="str">
        <f t="shared" si="27"/>
        <v>U-48</v>
      </c>
      <c r="M125" s="58" t="s">
        <v>1091</v>
      </c>
      <c r="N125" s="58">
        <f t="shared" si="21"/>
        <v>48</v>
      </c>
      <c r="O125" s="47" t="str">
        <f>VLOOKUP(L125,'3. 취약성평가'!$C:$F,2,FALSE)</f>
        <v>스팸 메일 릴레이 제한</v>
      </c>
      <c r="P125" s="50" t="str">
        <f>VLOOKUP(L125,'3. 취약성평가'!$C:$F,3,FALSE)</f>
        <v>상</v>
      </c>
      <c r="Q125" s="48">
        <f t="shared" si="28"/>
        <v>3</v>
      </c>
      <c r="R125" s="49" t="str">
        <f>VLOOKUP(L125,'3. 취약성평가'!$C$5:$I$77,5,FALSE)</f>
        <v>TC6-08</v>
      </c>
      <c r="S125" s="49" t="str">
        <f>VLOOKUP(L125,'3. 취약성평가'!$C$5:$I$77,6,FALSE)</f>
        <v>비인가된 시스템 및 네트워크 접근</v>
      </c>
      <c r="T125" s="49">
        <f>VLOOKUP(L125,'3. 취약성평가'!$C$5:$I$77,7,FALSE)</f>
        <v>2</v>
      </c>
      <c r="U125" s="49">
        <f>VLOOKUP(L125,'3. 취약성평가'!$C$5:$I$77,7,FALSE)</f>
        <v>2</v>
      </c>
      <c r="V125" s="56" t="e">
        <f>VLOOKUP(B125,'#1.Linux'!$C:$BZ,A125+1,FALSE)</f>
        <v>#N/A</v>
      </c>
      <c r="W125" s="56" t="e">
        <f t="shared" si="29"/>
        <v>#N/A</v>
      </c>
      <c r="X125" s="51" t="e">
        <f t="shared" si="30"/>
        <v>#N/A</v>
      </c>
    </row>
    <row r="126" spans="1:24" s="44" customFormat="1" ht="9.9" customHeight="1">
      <c r="A126" s="45">
        <f>VLOOKUP(L126,'3. 취약성평가'!$C$5:$J$77,8,FALSE)</f>
        <v>49</v>
      </c>
      <c r="B126" s="45" t="str">
        <f t="shared" si="22"/>
        <v>SVR-U취약-02</v>
      </c>
      <c r="C126" s="16" t="str">
        <f>VLOOKUP(B126,'1. 자산평가'!$C:$O,2,FALSE)</f>
        <v>Member DB</v>
      </c>
      <c r="D126" s="16">
        <f>VLOOKUP(B126,'1. 자산평가'!$C:$O,8,FALSE)</f>
        <v>3</v>
      </c>
      <c r="E126" s="16">
        <f>VLOOKUP(B126,'1. 자산평가'!$C:$O,9,FALSE)</f>
        <v>3</v>
      </c>
      <c r="F126" s="16">
        <f>VLOOKUP(B126,'1. 자산평가'!$C:$O,10,FALSE)</f>
        <v>3</v>
      </c>
      <c r="G126" s="59">
        <f t="shared" si="23"/>
        <v>9</v>
      </c>
      <c r="H126" s="59" t="str">
        <f t="shared" si="24"/>
        <v>A</v>
      </c>
      <c r="I126" s="56">
        <f t="shared" si="25"/>
        <v>3</v>
      </c>
      <c r="J126" s="52" t="s">
        <v>1331</v>
      </c>
      <c r="K126" s="58">
        <f t="shared" si="26"/>
        <v>2</v>
      </c>
      <c r="L126" s="58" t="str">
        <f t="shared" si="27"/>
        <v>U-49</v>
      </c>
      <c r="M126" s="58" t="s">
        <v>1091</v>
      </c>
      <c r="N126" s="58">
        <f t="shared" si="21"/>
        <v>49</v>
      </c>
      <c r="O126" s="47" t="str">
        <f>VLOOKUP(L126,'3. 취약성평가'!$C:$F,2,FALSE)</f>
        <v>일반 사용자의 sendmail 실행 방지</v>
      </c>
      <c r="P126" s="50" t="str">
        <f>VLOOKUP(L126,'3. 취약성평가'!$C:$F,3,FALSE)</f>
        <v>상</v>
      </c>
      <c r="Q126" s="48">
        <f t="shared" si="28"/>
        <v>3</v>
      </c>
      <c r="R126" s="49" t="str">
        <f>VLOOKUP(L126,'3. 취약성평가'!$C$5:$I$77,5,FALSE)</f>
        <v>TC4-07</v>
      </c>
      <c r="S126" s="49" t="str">
        <f>VLOOKUP(L126,'3. 취약성평가'!$C$5:$I$77,6,FALSE)</f>
        <v>취약한 시스템 설정 악용</v>
      </c>
      <c r="T126" s="49">
        <f>VLOOKUP(L126,'3. 취약성평가'!$C$5:$I$77,7,FALSE)</f>
        <v>2</v>
      </c>
      <c r="U126" s="49">
        <f>VLOOKUP(L126,'3. 취약성평가'!$C$5:$I$77,7,FALSE)</f>
        <v>2</v>
      </c>
      <c r="V126" s="56" t="e">
        <f>VLOOKUP(B126,'#1.Linux'!$C:$BZ,A126+1,FALSE)</f>
        <v>#N/A</v>
      </c>
      <c r="W126" s="56" t="e">
        <f t="shared" si="29"/>
        <v>#N/A</v>
      </c>
      <c r="X126" s="51" t="e">
        <f t="shared" si="30"/>
        <v>#N/A</v>
      </c>
    </row>
    <row r="127" spans="1:24" s="44" customFormat="1" ht="9.9" customHeight="1">
      <c r="A127" s="45">
        <f>VLOOKUP(L127,'3. 취약성평가'!$C$5:$J$77,8,FALSE)</f>
        <v>50</v>
      </c>
      <c r="B127" s="45" t="str">
        <f t="shared" si="22"/>
        <v>SVR-U취약-02</v>
      </c>
      <c r="C127" s="16" t="str">
        <f>VLOOKUP(B127,'1. 자산평가'!$C:$O,2,FALSE)</f>
        <v>Member DB</v>
      </c>
      <c r="D127" s="16">
        <f>VLOOKUP(B127,'1. 자산평가'!$C:$O,8,FALSE)</f>
        <v>3</v>
      </c>
      <c r="E127" s="16">
        <f>VLOOKUP(B127,'1. 자산평가'!$C:$O,9,FALSE)</f>
        <v>3</v>
      </c>
      <c r="F127" s="16">
        <f>VLOOKUP(B127,'1. 자산평가'!$C:$O,10,FALSE)</f>
        <v>3</v>
      </c>
      <c r="G127" s="59">
        <f t="shared" si="23"/>
        <v>9</v>
      </c>
      <c r="H127" s="59" t="str">
        <f t="shared" si="24"/>
        <v>A</v>
      </c>
      <c r="I127" s="56">
        <f t="shared" si="25"/>
        <v>3</v>
      </c>
      <c r="J127" s="52" t="s">
        <v>1331</v>
      </c>
      <c r="K127" s="58">
        <f t="shared" si="26"/>
        <v>2</v>
      </c>
      <c r="L127" s="58" t="str">
        <f t="shared" si="27"/>
        <v>U-50</v>
      </c>
      <c r="M127" s="58" t="s">
        <v>1091</v>
      </c>
      <c r="N127" s="58">
        <f t="shared" si="21"/>
        <v>50</v>
      </c>
      <c r="O127" s="47" t="str">
        <f>VLOOKUP(L127,'3. 취약성평가'!$C:$F,2,FALSE)</f>
        <v>DNS 보안 패치</v>
      </c>
      <c r="P127" s="50" t="str">
        <f>VLOOKUP(L127,'3. 취약성평가'!$C:$F,3,FALSE)</f>
        <v>상</v>
      </c>
      <c r="Q127" s="48">
        <f t="shared" si="28"/>
        <v>3</v>
      </c>
      <c r="R127" s="49" t="str">
        <f>VLOOKUP(L127,'3. 취약성평가'!$C$5:$I$77,5,FALSE)</f>
        <v>TC6-16</v>
      </c>
      <c r="S127" s="49" t="str">
        <f>VLOOKUP(L127,'3. 취약성평가'!$C$5:$I$77,6,FALSE)</f>
        <v>웹 서비스 공격</v>
      </c>
      <c r="T127" s="49">
        <f>VLOOKUP(L127,'3. 취약성평가'!$C$5:$I$77,7,FALSE)</f>
        <v>2</v>
      </c>
      <c r="U127" s="49">
        <f>VLOOKUP(L127,'3. 취약성평가'!$C$5:$I$77,7,FALSE)</f>
        <v>2</v>
      </c>
      <c r="V127" s="56" t="e">
        <f>VLOOKUP(B127,'#1.Linux'!$C:$BZ,A127+1,FALSE)</f>
        <v>#N/A</v>
      </c>
      <c r="W127" s="56" t="e">
        <f t="shared" si="29"/>
        <v>#N/A</v>
      </c>
      <c r="X127" s="51" t="e">
        <f t="shared" si="30"/>
        <v>#N/A</v>
      </c>
    </row>
    <row r="128" spans="1:24" s="44" customFormat="1" ht="9.9" customHeight="1">
      <c r="A128" s="45">
        <f>VLOOKUP(L128,'3. 취약성평가'!$C$5:$J$77,8,FALSE)</f>
        <v>51</v>
      </c>
      <c r="B128" s="45" t="str">
        <f t="shared" si="22"/>
        <v>SVR-U취약-02</v>
      </c>
      <c r="C128" s="16" t="str">
        <f>VLOOKUP(B128,'1. 자산평가'!$C:$O,2,FALSE)</f>
        <v>Member DB</v>
      </c>
      <c r="D128" s="16">
        <f>VLOOKUP(B128,'1. 자산평가'!$C:$O,8,FALSE)</f>
        <v>3</v>
      </c>
      <c r="E128" s="16">
        <f>VLOOKUP(B128,'1. 자산평가'!$C:$O,9,FALSE)</f>
        <v>3</v>
      </c>
      <c r="F128" s="16">
        <f>VLOOKUP(B128,'1. 자산평가'!$C:$O,10,FALSE)</f>
        <v>3</v>
      </c>
      <c r="G128" s="59">
        <f t="shared" si="23"/>
        <v>9</v>
      </c>
      <c r="H128" s="59" t="str">
        <f t="shared" si="24"/>
        <v>A</v>
      </c>
      <c r="I128" s="56">
        <f t="shared" si="25"/>
        <v>3</v>
      </c>
      <c r="J128" s="52" t="s">
        <v>1331</v>
      </c>
      <c r="K128" s="58">
        <f t="shared" si="26"/>
        <v>2</v>
      </c>
      <c r="L128" s="58" t="str">
        <f t="shared" si="27"/>
        <v>U-51</v>
      </c>
      <c r="M128" s="58" t="s">
        <v>1091</v>
      </c>
      <c r="N128" s="58">
        <f t="shared" si="21"/>
        <v>51</v>
      </c>
      <c r="O128" s="47" t="str">
        <f>VLOOKUP(L128,'3. 취약성평가'!$C:$F,2,FALSE)</f>
        <v>DNS Zone Transfer 설정</v>
      </c>
      <c r="P128" s="50" t="str">
        <f>VLOOKUP(L128,'3. 취약성평가'!$C:$F,3,FALSE)</f>
        <v>상</v>
      </c>
      <c r="Q128" s="48">
        <f t="shared" si="28"/>
        <v>3</v>
      </c>
      <c r="R128" s="49" t="str">
        <f>VLOOKUP(L128,'3. 취약성평가'!$C$5:$I$77,5,FALSE)</f>
        <v>TC4-07</v>
      </c>
      <c r="S128" s="49" t="str">
        <f>VLOOKUP(L128,'3. 취약성평가'!$C$5:$I$77,6,FALSE)</f>
        <v>취약한 시스템 설정 악용</v>
      </c>
      <c r="T128" s="49">
        <f>VLOOKUP(L128,'3. 취약성평가'!$C$5:$I$77,7,FALSE)</f>
        <v>2</v>
      </c>
      <c r="U128" s="49">
        <f>VLOOKUP(L128,'3. 취약성평가'!$C$5:$I$77,7,FALSE)</f>
        <v>2</v>
      </c>
      <c r="V128" s="56" t="e">
        <f>VLOOKUP(B128,'#1.Linux'!$C:$BZ,A128+1,FALSE)</f>
        <v>#N/A</v>
      </c>
      <c r="W128" s="56" t="e">
        <f t="shared" si="29"/>
        <v>#N/A</v>
      </c>
      <c r="X128" s="51" t="e">
        <f t="shared" si="30"/>
        <v>#N/A</v>
      </c>
    </row>
    <row r="129" spans="1:24" s="44" customFormat="1" ht="9.9" customHeight="1">
      <c r="A129" s="45">
        <f>VLOOKUP(L129,'3. 취약성평가'!$C$5:$J$77,8,FALSE)</f>
        <v>52</v>
      </c>
      <c r="B129" s="45" t="str">
        <f t="shared" si="22"/>
        <v>SVR-U취약-02</v>
      </c>
      <c r="C129" s="16" t="str">
        <f>VLOOKUP(B129,'1. 자산평가'!$C:$O,2,FALSE)</f>
        <v>Member DB</v>
      </c>
      <c r="D129" s="16">
        <f>VLOOKUP(B129,'1. 자산평가'!$C:$O,8,FALSE)</f>
        <v>3</v>
      </c>
      <c r="E129" s="16">
        <f>VLOOKUP(B129,'1. 자산평가'!$C:$O,9,FALSE)</f>
        <v>3</v>
      </c>
      <c r="F129" s="16">
        <f>VLOOKUP(B129,'1. 자산평가'!$C:$O,10,FALSE)</f>
        <v>3</v>
      </c>
      <c r="G129" s="59">
        <f t="shared" si="23"/>
        <v>9</v>
      </c>
      <c r="H129" s="59" t="str">
        <f t="shared" si="24"/>
        <v>A</v>
      </c>
      <c r="I129" s="56">
        <f t="shared" si="25"/>
        <v>3</v>
      </c>
      <c r="J129" s="52" t="s">
        <v>1331</v>
      </c>
      <c r="K129" s="58">
        <f t="shared" si="26"/>
        <v>2</v>
      </c>
      <c r="L129" s="58" t="str">
        <f t="shared" si="27"/>
        <v>U-52</v>
      </c>
      <c r="M129" s="58" t="s">
        <v>1091</v>
      </c>
      <c r="N129" s="58">
        <f t="shared" si="21"/>
        <v>52</v>
      </c>
      <c r="O129" s="47" t="str">
        <f>VLOOKUP(L129,'3. 취약성평가'!$C:$F,2,FALSE)</f>
        <v>Apache 디렉토리 리스팅 제거</v>
      </c>
      <c r="P129" s="50" t="str">
        <f>VLOOKUP(L129,'3. 취약성평가'!$C:$F,3,FALSE)</f>
        <v>상</v>
      </c>
      <c r="Q129" s="48">
        <f t="shared" si="28"/>
        <v>3</v>
      </c>
      <c r="R129" s="49" t="str">
        <f>VLOOKUP(L129,'3. 취약성평가'!$C$5:$I$77,5,FALSE)</f>
        <v>TC4-07</v>
      </c>
      <c r="S129" s="49" t="str">
        <f>VLOOKUP(L129,'3. 취약성평가'!$C$5:$I$77,6,FALSE)</f>
        <v>취약한 시스템 설정 악용</v>
      </c>
      <c r="T129" s="49">
        <f>VLOOKUP(L129,'3. 취약성평가'!$C$5:$I$77,7,FALSE)</f>
        <v>2</v>
      </c>
      <c r="U129" s="49">
        <f>VLOOKUP(L129,'3. 취약성평가'!$C$5:$I$77,7,FALSE)</f>
        <v>2</v>
      </c>
      <c r="V129" s="56" t="e">
        <f>VLOOKUP(B129,'#1.Linux'!$C:$BZ,A129+1,FALSE)</f>
        <v>#N/A</v>
      </c>
      <c r="W129" s="56" t="e">
        <f t="shared" si="29"/>
        <v>#N/A</v>
      </c>
      <c r="X129" s="51" t="e">
        <f t="shared" si="30"/>
        <v>#N/A</v>
      </c>
    </row>
    <row r="130" spans="1:24" s="44" customFormat="1" ht="9.9" customHeight="1">
      <c r="A130" s="45">
        <f>VLOOKUP(L130,'3. 취약성평가'!$C$5:$J$77,8,FALSE)</f>
        <v>53</v>
      </c>
      <c r="B130" s="45" t="str">
        <f t="shared" si="22"/>
        <v>SVR-U취약-02</v>
      </c>
      <c r="C130" s="16" t="str">
        <f>VLOOKUP(B130,'1. 자산평가'!$C:$O,2,FALSE)</f>
        <v>Member DB</v>
      </c>
      <c r="D130" s="16">
        <f>VLOOKUP(B130,'1. 자산평가'!$C:$O,8,FALSE)</f>
        <v>3</v>
      </c>
      <c r="E130" s="16">
        <f>VLOOKUP(B130,'1. 자산평가'!$C:$O,9,FALSE)</f>
        <v>3</v>
      </c>
      <c r="F130" s="16">
        <f>VLOOKUP(B130,'1. 자산평가'!$C:$O,10,FALSE)</f>
        <v>3</v>
      </c>
      <c r="G130" s="59">
        <f t="shared" si="23"/>
        <v>9</v>
      </c>
      <c r="H130" s="59" t="str">
        <f t="shared" si="24"/>
        <v>A</v>
      </c>
      <c r="I130" s="56">
        <f t="shared" si="25"/>
        <v>3</v>
      </c>
      <c r="J130" s="52" t="s">
        <v>1331</v>
      </c>
      <c r="K130" s="58">
        <f t="shared" si="26"/>
        <v>2</v>
      </c>
      <c r="L130" s="58" t="str">
        <f t="shared" si="27"/>
        <v>U-53</v>
      </c>
      <c r="M130" s="58" t="s">
        <v>1091</v>
      </c>
      <c r="N130" s="58">
        <f t="shared" si="21"/>
        <v>53</v>
      </c>
      <c r="O130" s="47" t="str">
        <f>VLOOKUP(L130,'3. 취약성평가'!$C:$F,2,FALSE)</f>
        <v>Apache 웹 프로세스 권한 제한</v>
      </c>
      <c r="P130" s="50" t="str">
        <f>VLOOKUP(L130,'3. 취약성평가'!$C:$F,3,FALSE)</f>
        <v>상</v>
      </c>
      <c r="Q130" s="48">
        <f t="shared" si="28"/>
        <v>3</v>
      </c>
      <c r="R130" s="49" t="str">
        <f>VLOOKUP(L130,'3. 취약성평가'!$C$5:$I$77,5,FALSE)</f>
        <v>TC4-07</v>
      </c>
      <c r="S130" s="49" t="str">
        <f>VLOOKUP(L130,'3. 취약성평가'!$C$5:$I$77,6,FALSE)</f>
        <v>취약한 시스템 설정 악용</v>
      </c>
      <c r="T130" s="49">
        <f>VLOOKUP(L130,'3. 취약성평가'!$C$5:$I$77,7,FALSE)</f>
        <v>2</v>
      </c>
      <c r="U130" s="49">
        <f>VLOOKUP(L130,'3. 취약성평가'!$C$5:$I$77,7,FALSE)</f>
        <v>2</v>
      </c>
      <c r="V130" s="56" t="e">
        <f>VLOOKUP(B130,'#1.Linux'!$C:$BZ,A130+1,FALSE)</f>
        <v>#N/A</v>
      </c>
      <c r="W130" s="56" t="e">
        <f t="shared" si="29"/>
        <v>#N/A</v>
      </c>
      <c r="X130" s="51" t="e">
        <f t="shared" si="30"/>
        <v>#N/A</v>
      </c>
    </row>
    <row r="131" spans="1:24" s="44" customFormat="1" ht="9.9" customHeight="1">
      <c r="A131" s="45">
        <f>VLOOKUP(L131,'3. 취약성평가'!$C$5:$J$77,8,FALSE)</f>
        <v>54</v>
      </c>
      <c r="B131" s="45" t="str">
        <f t="shared" si="22"/>
        <v>SVR-U취약-02</v>
      </c>
      <c r="C131" s="16" t="str">
        <f>VLOOKUP(B131,'1. 자산평가'!$C:$O,2,FALSE)</f>
        <v>Member DB</v>
      </c>
      <c r="D131" s="16">
        <f>VLOOKUP(B131,'1. 자산평가'!$C:$O,8,FALSE)</f>
        <v>3</v>
      </c>
      <c r="E131" s="16">
        <f>VLOOKUP(B131,'1. 자산평가'!$C:$O,9,FALSE)</f>
        <v>3</v>
      </c>
      <c r="F131" s="16">
        <f>VLOOKUP(B131,'1. 자산평가'!$C:$O,10,FALSE)</f>
        <v>3</v>
      </c>
      <c r="G131" s="59">
        <f t="shared" si="23"/>
        <v>9</v>
      </c>
      <c r="H131" s="59" t="str">
        <f t="shared" si="24"/>
        <v>A</v>
      </c>
      <c r="I131" s="56">
        <f t="shared" si="25"/>
        <v>3</v>
      </c>
      <c r="J131" s="52" t="s">
        <v>1331</v>
      </c>
      <c r="K131" s="58">
        <f t="shared" si="26"/>
        <v>2</v>
      </c>
      <c r="L131" s="58" t="str">
        <f t="shared" si="27"/>
        <v>U-54</v>
      </c>
      <c r="M131" s="58" t="s">
        <v>1091</v>
      </c>
      <c r="N131" s="58">
        <f t="shared" si="21"/>
        <v>54</v>
      </c>
      <c r="O131" s="47" t="str">
        <f>VLOOKUP(L131,'3. 취약성평가'!$C:$F,2,FALSE)</f>
        <v>Apache 상위 디렉토리 접근 금지</v>
      </c>
      <c r="P131" s="50" t="str">
        <f>VLOOKUP(L131,'3. 취약성평가'!$C:$F,3,FALSE)</f>
        <v>상</v>
      </c>
      <c r="Q131" s="48">
        <f t="shared" si="28"/>
        <v>3</v>
      </c>
      <c r="R131" s="49" t="str">
        <f>VLOOKUP(L131,'3. 취약성평가'!$C$5:$I$77,5,FALSE)</f>
        <v>TC4-07</v>
      </c>
      <c r="S131" s="49" t="str">
        <f>VLOOKUP(L131,'3. 취약성평가'!$C$5:$I$77,6,FALSE)</f>
        <v>취약한 시스템 설정 악용</v>
      </c>
      <c r="T131" s="49">
        <f>VLOOKUP(L131,'3. 취약성평가'!$C$5:$I$77,7,FALSE)</f>
        <v>2</v>
      </c>
      <c r="U131" s="49">
        <f>VLOOKUP(L131,'3. 취약성평가'!$C$5:$I$77,7,FALSE)</f>
        <v>2</v>
      </c>
      <c r="V131" s="56" t="e">
        <f>VLOOKUP(B131,'#1.Linux'!$C:$BZ,A131+1,FALSE)</f>
        <v>#N/A</v>
      </c>
      <c r="W131" s="56" t="e">
        <f t="shared" si="29"/>
        <v>#N/A</v>
      </c>
      <c r="X131" s="51" t="e">
        <f t="shared" si="30"/>
        <v>#N/A</v>
      </c>
    </row>
    <row r="132" spans="1:24" s="44" customFormat="1" ht="9.9" customHeight="1">
      <c r="A132" s="45">
        <f>VLOOKUP(L132,'3. 취약성평가'!$C$5:$J$77,8,FALSE)</f>
        <v>55</v>
      </c>
      <c r="B132" s="45" t="str">
        <f t="shared" si="22"/>
        <v>SVR-U취약-02</v>
      </c>
      <c r="C132" s="16" t="str">
        <f>VLOOKUP(B132,'1. 자산평가'!$C:$O,2,FALSE)</f>
        <v>Member DB</v>
      </c>
      <c r="D132" s="16">
        <f>VLOOKUP(B132,'1. 자산평가'!$C:$O,8,FALSE)</f>
        <v>3</v>
      </c>
      <c r="E132" s="16">
        <f>VLOOKUP(B132,'1. 자산평가'!$C:$O,9,FALSE)</f>
        <v>3</v>
      </c>
      <c r="F132" s="16">
        <f>VLOOKUP(B132,'1. 자산평가'!$C:$O,10,FALSE)</f>
        <v>3</v>
      </c>
      <c r="G132" s="59">
        <f t="shared" si="23"/>
        <v>9</v>
      </c>
      <c r="H132" s="59" t="str">
        <f t="shared" si="24"/>
        <v>A</v>
      </c>
      <c r="I132" s="56">
        <f t="shared" si="25"/>
        <v>3</v>
      </c>
      <c r="J132" s="52" t="s">
        <v>1331</v>
      </c>
      <c r="K132" s="58">
        <f t="shared" si="26"/>
        <v>2</v>
      </c>
      <c r="L132" s="58" t="str">
        <f t="shared" si="27"/>
        <v>U-55</v>
      </c>
      <c r="M132" s="58" t="s">
        <v>1091</v>
      </c>
      <c r="N132" s="58">
        <f t="shared" si="21"/>
        <v>55</v>
      </c>
      <c r="O132" s="47" t="str">
        <f>VLOOKUP(L132,'3. 취약성평가'!$C:$F,2,FALSE)</f>
        <v>Apache 불필요한 파일 제거</v>
      </c>
      <c r="P132" s="50" t="str">
        <f>VLOOKUP(L132,'3. 취약성평가'!$C:$F,3,FALSE)</f>
        <v>상</v>
      </c>
      <c r="Q132" s="48">
        <f t="shared" si="28"/>
        <v>3</v>
      </c>
      <c r="R132" s="49" t="str">
        <f>VLOOKUP(L132,'3. 취약성평가'!$C$5:$I$77,5,FALSE)</f>
        <v>TC4-07</v>
      </c>
      <c r="S132" s="49" t="str">
        <f>VLOOKUP(L132,'3. 취약성평가'!$C$5:$I$77,6,FALSE)</f>
        <v>취약한 시스템 설정 악용</v>
      </c>
      <c r="T132" s="49">
        <f>VLOOKUP(L132,'3. 취약성평가'!$C$5:$I$77,7,FALSE)</f>
        <v>2</v>
      </c>
      <c r="U132" s="49">
        <f>VLOOKUP(L132,'3. 취약성평가'!$C$5:$I$77,7,FALSE)</f>
        <v>2</v>
      </c>
      <c r="V132" s="56" t="e">
        <f>VLOOKUP(B132,'#1.Linux'!$C:$BZ,A132+1,FALSE)</f>
        <v>#N/A</v>
      </c>
      <c r="W132" s="56" t="e">
        <f t="shared" si="29"/>
        <v>#N/A</v>
      </c>
      <c r="X132" s="51" t="e">
        <f t="shared" si="30"/>
        <v>#N/A</v>
      </c>
    </row>
    <row r="133" spans="1:24" s="44" customFormat="1" ht="9.9" customHeight="1">
      <c r="A133" s="45">
        <f>VLOOKUP(L133,'3. 취약성평가'!$C$5:$J$77,8,FALSE)</f>
        <v>56</v>
      </c>
      <c r="B133" s="45" t="str">
        <f t="shared" si="22"/>
        <v>SVR-U취약-02</v>
      </c>
      <c r="C133" s="16" t="str">
        <f>VLOOKUP(B133,'1. 자산평가'!$C:$O,2,FALSE)</f>
        <v>Member DB</v>
      </c>
      <c r="D133" s="16">
        <f>VLOOKUP(B133,'1. 자산평가'!$C:$O,8,FALSE)</f>
        <v>3</v>
      </c>
      <c r="E133" s="16">
        <f>VLOOKUP(B133,'1. 자산평가'!$C:$O,9,FALSE)</f>
        <v>3</v>
      </c>
      <c r="F133" s="16">
        <f>VLOOKUP(B133,'1. 자산평가'!$C:$O,10,FALSE)</f>
        <v>3</v>
      </c>
      <c r="G133" s="59">
        <f t="shared" si="23"/>
        <v>9</v>
      </c>
      <c r="H133" s="59" t="str">
        <f t="shared" si="24"/>
        <v>A</v>
      </c>
      <c r="I133" s="56">
        <f t="shared" si="25"/>
        <v>3</v>
      </c>
      <c r="J133" s="52" t="s">
        <v>1331</v>
      </c>
      <c r="K133" s="58">
        <f t="shared" si="26"/>
        <v>2</v>
      </c>
      <c r="L133" s="58" t="str">
        <f t="shared" si="27"/>
        <v>U-56</v>
      </c>
      <c r="M133" s="58" t="s">
        <v>1091</v>
      </c>
      <c r="N133" s="58">
        <f t="shared" si="21"/>
        <v>56</v>
      </c>
      <c r="O133" s="47" t="str">
        <f>VLOOKUP(L133,'3. 취약성평가'!$C:$F,2,FALSE)</f>
        <v>Apache 링크 사용 금지</v>
      </c>
      <c r="P133" s="50" t="str">
        <f>VLOOKUP(L133,'3. 취약성평가'!$C:$F,3,FALSE)</f>
        <v>상</v>
      </c>
      <c r="Q133" s="48">
        <f t="shared" si="28"/>
        <v>3</v>
      </c>
      <c r="R133" s="49" t="str">
        <f>VLOOKUP(L133,'3. 취약성평가'!$C$5:$I$77,5,FALSE)</f>
        <v>TC4-07</v>
      </c>
      <c r="S133" s="49" t="str">
        <f>VLOOKUP(L133,'3. 취약성평가'!$C$5:$I$77,6,FALSE)</f>
        <v>취약한 시스템 설정 악용</v>
      </c>
      <c r="T133" s="49">
        <f>VLOOKUP(L133,'3. 취약성평가'!$C$5:$I$77,7,FALSE)</f>
        <v>2</v>
      </c>
      <c r="U133" s="49">
        <f>VLOOKUP(L133,'3. 취약성평가'!$C$5:$I$77,7,FALSE)</f>
        <v>2</v>
      </c>
      <c r="V133" s="56" t="e">
        <f>VLOOKUP(B133,'#1.Linux'!$C:$BZ,A133+1,FALSE)</f>
        <v>#N/A</v>
      </c>
      <c r="W133" s="56" t="e">
        <f t="shared" si="29"/>
        <v>#N/A</v>
      </c>
      <c r="X133" s="51" t="e">
        <f t="shared" si="30"/>
        <v>#N/A</v>
      </c>
    </row>
    <row r="134" spans="1:24" s="44" customFormat="1" ht="9.9" customHeight="1">
      <c r="A134" s="45">
        <f>VLOOKUP(L134,'3. 취약성평가'!$C$5:$J$77,8,FALSE)</f>
        <v>57</v>
      </c>
      <c r="B134" s="45" t="str">
        <f t="shared" si="22"/>
        <v>SVR-U취약-02</v>
      </c>
      <c r="C134" s="16" t="str">
        <f>VLOOKUP(B134,'1. 자산평가'!$C:$O,2,FALSE)</f>
        <v>Member DB</v>
      </c>
      <c r="D134" s="16">
        <f>VLOOKUP(B134,'1. 자산평가'!$C:$O,8,FALSE)</f>
        <v>3</v>
      </c>
      <c r="E134" s="16">
        <f>VLOOKUP(B134,'1. 자산평가'!$C:$O,9,FALSE)</f>
        <v>3</v>
      </c>
      <c r="F134" s="16">
        <f>VLOOKUP(B134,'1. 자산평가'!$C:$O,10,FALSE)</f>
        <v>3</v>
      </c>
      <c r="G134" s="59">
        <f t="shared" si="23"/>
        <v>9</v>
      </c>
      <c r="H134" s="59" t="str">
        <f t="shared" si="24"/>
        <v>A</v>
      </c>
      <c r="I134" s="56">
        <f t="shared" si="25"/>
        <v>3</v>
      </c>
      <c r="J134" s="52" t="s">
        <v>1331</v>
      </c>
      <c r="K134" s="58">
        <f t="shared" si="26"/>
        <v>2</v>
      </c>
      <c r="L134" s="58" t="str">
        <f t="shared" si="27"/>
        <v>U-57</v>
      </c>
      <c r="M134" s="58" t="s">
        <v>1091</v>
      </c>
      <c r="N134" s="58">
        <f t="shared" si="21"/>
        <v>57</v>
      </c>
      <c r="O134" s="47" t="str">
        <f>VLOOKUP(L134,'3. 취약성평가'!$C:$F,2,FALSE)</f>
        <v>Apache 파일 업로드 및 다운로드 제한</v>
      </c>
      <c r="P134" s="50" t="str">
        <f>VLOOKUP(L134,'3. 취약성평가'!$C:$F,3,FALSE)</f>
        <v>상</v>
      </c>
      <c r="Q134" s="48">
        <f t="shared" si="28"/>
        <v>3</v>
      </c>
      <c r="R134" s="49" t="str">
        <f>VLOOKUP(L134,'3. 취약성평가'!$C$5:$I$77,5,FALSE)</f>
        <v>TC4-07</v>
      </c>
      <c r="S134" s="49" t="str">
        <f>VLOOKUP(L134,'3. 취약성평가'!$C$5:$I$77,6,FALSE)</f>
        <v>취약한 시스템 설정 악용</v>
      </c>
      <c r="T134" s="49">
        <f>VLOOKUP(L134,'3. 취약성평가'!$C$5:$I$77,7,FALSE)</f>
        <v>2</v>
      </c>
      <c r="U134" s="49">
        <f>VLOOKUP(L134,'3. 취약성평가'!$C$5:$I$77,7,FALSE)</f>
        <v>2</v>
      </c>
      <c r="V134" s="56" t="e">
        <f>VLOOKUP(B134,'#1.Linux'!$C:$BZ,A134+1,FALSE)</f>
        <v>#N/A</v>
      </c>
      <c r="W134" s="56" t="e">
        <f t="shared" si="29"/>
        <v>#N/A</v>
      </c>
      <c r="X134" s="51" t="e">
        <f t="shared" si="30"/>
        <v>#N/A</v>
      </c>
    </row>
    <row r="135" spans="1:24" s="44" customFormat="1" ht="9.9" customHeight="1">
      <c r="A135" s="45">
        <f>VLOOKUP(L135,'3. 취약성평가'!$C$5:$J$77,8,FALSE)</f>
        <v>58</v>
      </c>
      <c r="B135" s="45" t="str">
        <f t="shared" si="22"/>
        <v>SVR-U취약-02</v>
      </c>
      <c r="C135" s="16" t="str">
        <f>VLOOKUP(B135,'1. 자산평가'!$C:$O,2,FALSE)</f>
        <v>Member DB</v>
      </c>
      <c r="D135" s="16">
        <f>VLOOKUP(B135,'1. 자산평가'!$C:$O,8,FALSE)</f>
        <v>3</v>
      </c>
      <c r="E135" s="16">
        <f>VLOOKUP(B135,'1. 자산평가'!$C:$O,9,FALSE)</f>
        <v>3</v>
      </c>
      <c r="F135" s="16">
        <f>VLOOKUP(B135,'1. 자산평가'!$C:$O,10,FALSE)</f>
        <v>3</v>
      </c>
      <c r="G135" s="59">
        <f t="shared" si="23"/>
        <v>9</v>
      </c>
      <c r="H135" s="59" t="str">
        <f t="shared" si="24"/>
        <v>A</v>
      </c>
      <c r="I135" s="56">
        <f t="shared" si="25"/>
        <v>3</v>
      </c>
      <c r="J135" s="52" t="s">
        <v>1331</v>
      </c>
      <c r="K135" s="58">
        <f t="shared" si="26"/>
        <v>2</v>
      </c>
      <c r="L135" s="58" t="str">
        <f t="shared" si="27"/>
        <v>U-58</v>
      </c>
      <c r="M135" s="58" t="s">
        <v>1091</v>
      </c>
      <c r="N135" s="58">
        <f t="shared" ref="N135:N198" si="31">IF(N134=73,1,N134+1)</f>
        <v>58</v>
      </c>
      <c r="O135" s="47" t="str">
        <f>VLOOKUP(L135,'3. 취약성평가'!$C:$F,2,FALSE)</f>
        <v>Apache 웹 서비스 영역의 분리</v>
      </c>
      <c r="P135" s="50" t="str">
        <f>VLOOKUP(L135,'3. 취약성평가'!$C:$F,3,FALSE)</f>
        <v>상</v>
      </c>
      <c r="Q135" s="48">
        <f t="shared" si="28"/>
        <v>3</v>
      </c>
      <c r="R135" s="49" t="str">
        <f>VLOOKUP(L135,'3. 취약성평가'!$C$5:$I$77,5,FALSE)</f>
        <v>TC4-07</v>
      </c>
      <c r="S135" s="49" t="str">
        <f>VLOOKUP(L135,'3. 취약성평가'!$C$5:$I$77,6,FALSE)</f>
        <v>취약한 시스템 설정 악용</v>
      </c>
      <c r="T135" s="49">
        <f>VLOOKUP(L135,'3. 취약성평가'!$C$5:$I$77,7,FALSE)</f>
        <v>2</v>
      </c>
      <c r="U135" s="49">
        <f>VLOOKUP(L135,'3. 취약성평가'!$C$5:$I$77,7,FALSE)</f>
        <v>2</v>
      </c>
      <c r="V135" s="56" t="e">
        <f>VLOOKUP(B135,'#1.Linux'!$C:$BZ,A135+1,FALSE)</f>
        <v>#N/A</v>
      </c>
      <c r="W135" s="56" t="e">
        <f t="shared" si="29"/>
        <v>#N/A</v>
      </c>
      <c r="X135" s="51" t="e">
        <f t="shared" si="30"/>
        <v>#N/A</v>
      </c>
    </row>
    <row r="136" spans="1:24" s="44" customFormat="1" ht="9.9" customHeight="1">
      <c r="A136" s="45">
        <f>VLOOKUP(L136,'3. 취약성평가'!$C$5:$J$77,8,FALSE)</f>
        <v>59</v>
      </c>
      <c r="B136" s="45" t="str">
        <f t="shared" si="22"/>
        <v>SVR-U취약-02</v>
      </c>
      <c r="C136" s="16" t="str">
        <f>VLOOKUP(B136,'1. 자산평가'!$C:$O,2,FALSE)</f>
        <v>Member DB</v>
      </c>
      <c r="D136" s="16">
        <f>VLOOKUP(B136,'1. 자산평가'!$C:$O,8,FALSE)</f>
        <v>3</v>
      </c>
      <c r="E136" s="16">
        <f>VLOOKUP(B136,'1. 자산평가'!$C:$O,9,FALSE)</f>
        <v>3</v>
      </c>
      <c r="F136" s="16">
        <f>VLOOKUP(B136,'1. 자산평가'!$C:$O,10,FALSE)</f>
        <v>3</v>
      </c>
      <c r="G136" s="59">
        <f t="shared" si="23"/>
        <v>9</v>
      </c>
      <c r="H136" s="59" t="str">
        <f t="shared" si="24"/>
        <v>A</v>
      </c>
      <c r="I136" s="56">
        <f t="shared" si="25"/>
        <v>3</v>
      </c>
      <c r="J136" s="52" t="s">
        <v>1331</v>
      </c>
      <c r="K136" s="58">
        <f t="shared" si="26"/>
        <v>2</v>
      </c>
      <c r="L136" s="58" t="str">
        <f t="shared" si="27"/>
        <v>U-59</v>
      </c>
      <c r="M136" s="58" t="s">
        <v>1091</v>
      </c>
      <c r="N136" s="58">
        <f t="shared" si="31"/>
        <v>59</v>
      </c>
      <c r="O136" s="47" t="str">
        <f>VLOOKUP(L136,'3. 취약성평가'!$C:$F,2,FALSE)</f>
        <v>ssh 원격 접속 허용</v>
      </c>
      <c r="P136" s="50" t="str">
        <f>VLOOKUP(L136,'3. 취약성평가'!$C:$F,3,FALSE)</f>
        <v>중</v>
      </c>
      <c r="Q136" s="48">
        <f t="shared" si="28"/>
        <v>2</v>
      </c>
      <c r="R136" s="49" t="str">
        <f>VLOOKUP(L136,'3. 취약성평가'!$C$5:$I$77,5,FALSE)</f>
        <v>TC6-03</v>
      </c>
      <c r="S136" s="49" t="str">
        <f>VLOOKUP(L136,'3. 취약성평가'!$C$5:$I$77,6,FALSE)</f>
        <v>패스워드 Cracking</v>
      </c>
      <c r="T136" s="49">
        <f>VLOOKUP(L136,'3. 취약성평가'!$C$5:$I$77,7,FALSE)</f>
        <v>2</v>
      </c>
      <c r="U136" s="49">
        <f>VLOOKUP(L136,'3. 취약성평가'!$C$5:$I$77,7,FALSE)</f>
        <v>2</v>
      </c>
      <c r="V136" s="56" t="e">
        <f>VLOOKUP(B136,'#1.Linux'!$C:$BZ,A136+1,FALSE)</f>
        <v>#N/A</v>
      </c>
      <c r="W136" s="56" t="e">
        <f t="shared" si="29"/>
        <v>#N/A</v>
      </c>
      <c r="X136" s="51" t="e">
        <f t="shared" si="30"/>
        <v>#N/A</v>
      </c>
    </row>
    <row r="137" spans="1:24" s="44" customFormat="1" ht="9.9" customHeight="1">
      <c r="A137" s="45">
        <f>VLOOKUP(L137,'3. 취약성평가'!$C$5:$J$77,8,FALSE)</f>
        <v>60</v>
      </c>
      <c r="B137" s="45" t="str">
        <f t="shared" si="22"/>
        <v>SVR-U취약-02</v>
      </c>
      <c r="C137" s="16" t="str">
        <f>VLOOKUP(B137,'1. 자산평가'!$C:$O,2,FALSE)</f>
        <v>Member DB</v>
      </c>
      <c r="D137" s="16">
        <f>VLOOKUP(B137,'1. 자산평가'!$C:$O,8,FALSE)</f>
        <v>3</v>
      </c>
      <c r="E137" s="16">
        <f>VLOOKUP(B137,'1. 자산평가'!$C:$O,9,FALSE)</f>
        <v>3</v>
      </c>
      <c r="F137" s="16">
        <f>VLOOKUP(B137,'1. 자산평가'!$C:$O,10,FALSE)</f>
        <v>3</v>
      </c>
      <c r="G137" s="59">
        <f t="shared" si="23"/>
        <v>9</v>
      </c>
      <c r="H137" s="59" t="str">
        <f t="shared" si="24"/>
        <v>A</v>
      </c>
      <c r="I137" s="56">
        <f t="shared" si="25"/>
        <v>3</v>
      </c>
      <c r="J137" s="52" t="s">
        <v>1331</v>
      </c>
      <c r="K137" s="58">
        <f t="shared" si="26"/>
        <v>2</v>
      </c>
      <c r="L137" s="58" t="str">
        <f t="shared" si="27"/>
        <v>U-60</v>
      </c>
      <c r="M137" s="58" t="s">
        <v>1091</v>
      </c>
      <c r="N137" s="58">
        <f t="shared" si="31"/>
        <v>60</v>
      </c>
      <c r="O137" s="47" t="str">
        <f>VLOOKUP(L137,'3. 취약성평가'!$C:$F,2,FALSE)</f>
        <v>ftp 서비스 N/A</v>
      </c>
      <c r="P137" s="50" t="str">
        <f>VLOOKUP(L137,'3. 취약성평가'!$C:$F,3,FALSE)</f>
        <v>하</v>
      </c>
      <c r="Q137" s="48">
        <f t="shared" si="28"/>
        <v>1</v>
      </c>
      <c r="R137" s="49" t="str">
        <f>VLOOKUP(L137,'3. 취약성평가'!$C$5:$I$77,5,FALSE)</f>
        <v>TC6-16</v>
      </c>
      <c r="S137" s="49" t="str">
        <f>VLOOKUP(L137,'3. 취약성평가'!$C$5:$I$77,6,FALSE)</f>
        <v>웹 서비스 공격</v>
      </c>
      <c r="T137" s="49">
        <f>VLOOKUP(L137,'3. 취약성평가'!$C$5:$I$77,7,FALSE)</f>
        <v>2</v>
      </c>
      <c r="U137" s="49">
        <f>VLOOKUP(L137,'3. 취약성평가'!$C$5:$I$77,7,FALSE)</f>
        <v>2</v>
      </c>
      <c r="V137" s="56" t="e">
        <f>VLOOKUP(B137,'#1.Linux'!$C:$BZ,A137+1,FALSE)</f>
        <v>#N/A</v>
      </c>
      <c r="W137" s="56" t="e">
        <f t="shared" si="29"/>
        <v>#N/A</v>
      </c>
      <c r="X137" s="51" t="e">
        <f t="shared" si="30"/>
        <v>#N/A</v>
      </c>
    </row>
    <row r="138" spans="1:24" s="44" customFormat="1" ht="9.9" customHeight="1">
      <c r="A138" s="45">
        <f>VLOOKUP(L138,'3. 취약성평가'!$C$5:$J$77,8,FALSE)</f>
        <v>61</v>
      </c>
      <c r="B138" s="45" t="str">
        <f t="shared" si="22"/>
        <v>SVR-U취약-02</v>
      </c>
      <c r="C138" s="16" t="str">
        <f>VLOOKUP(B138,'1. 자산평가'!$C:$O,2,FALSE)</f>
        <v>Member DB</v>
      </c>
      <c r="D138" s="16">
        <f>VLOOKUP(B138,'1. 자산평가'!$C:$O,8,FALSE)</f>
        <v>3</v>
      </c>
      <c r="E138" s="16">
        <f>VLOOKUP(B138,'1. 자산평가'!$C:$O,9,FALSE)</f>
        <v>3</v>
      </c>
      <c r="F138" s="16">
        <f>VLOOKUP(B138,'1. 자산평가'!$C:$O,10,FALSE)</f>
        <v>3</v>
      </c>
      <c r="G138" s="59">
        <f t="shared" si="23"/>
        <v>9</v>
      </c>
      <c r="H138" s="59" t="str">
        <f t="shared" si="24"/>
        <v>A</v>
      </c>
      <c r="I138" s="56">
        <f t="shared" si="25"/>
        <v>3</v>
      </c>
      <c r="J138" s="52" t="s">
        <v>1331</v>
      </c>
      <c r="K138" s="58">
        <f t="shared" si="26"/>
        <v>2</v>
      </c>
      <c r="L138" s="58" t="str">
        <f t="shared" si="27"/>
        <v>U-61</v>
      </c>
      <c r="M138" s="58" t="s">
        <v>1091</v>
      </c>
      <c r="N138" s="58">
        <f t="shared" si="31"/>
        <v>61</v>
      </c>
      <c r="O138" s="47" t="str">
        <f>VLOOKUP(L138,'3. 취약성평가'!$C:$F,2,FALSE)</f>
        <v>ftp 계정 shell 제한</v>
      </c>
      <c r="P138" s="50" t="str">
        <f>VLOOKUP(L138,'3. 취약성평가'!$C:$F,3,FALSE)</f>
        <v>중</v>
      </c>
      <c r="Q138" s="48">
        <f t="shared" si="28"/>
        <v>2</v>
      </c>
      <c r="R138" s="49" t="str">
        <f>VLOOKUP(L138,'3. 취약성평가'!$C$5:$I$77,5,FALSE)</f>
        <v>TC6-16</v>
      </c>
      <c r="S138" s="49" t="str">
        <f>VLOOKUP(L138,'3. 취약성평가'!$C$5:$I$77,6,FALSE)</f>
        <v>웹 서비스 공격</v>
      </c>
      <c r="T138" s="49">
        <f>VLOOKUP(L138,'3. 취약성평가'!$C$5:$I$77,7,FALSE)</f>
        <v>2</v>
      </c>
      <c r="U138" s="49">
        <f>VLOOKUP(L138,'3. 취약성평가'!$C$5:$I$77,7,FALSE)</f>
        <v>2</v>
      </c>
      <c r="V138" s="56" t="e">
        <f>VLOOKUP(B138,'#1.Linux'!$C:$BZ,A138+1,FALSE)</f>
        <v>#N/A</v>
      </c>
      <c r="W138" s="56" t="e">
        <f t="shared" si="29"/>
        <v>#N/A</v>
      </c>
      <c r="X138" s="51" t="e">
        <f t="shared" si="30"/>
        <v>#N/A</v>
      </c>
    </row>
    <row r="139" spans="1:24" s="44" customFormat="1" ht="9.9" customHeight="1">
      <c r="A139" s="45">
        <f>VLOOKUP(L139,'3. 취약성평가'!$C$5:$J$77,8,FALSE)</f>
        <v>62</v>
      </c>
      <c r="B139" s="45" t="str">
        <f t="shared" si="22"/>
        <v>SVR-U취약-02</v>
      </c>
      <c r="C139" s="16" t="str">
        <f>VLOOKUP(B139,'1. 자산평가'!$C:$O,2,FALSE)</f>
        <v>Member DB</v>
      </c>
      <c r="D139" s="16">
        <f>VLOOKUP(B139,'1. 자산평가'!$C:$O,8,FALSE)</f>
        <v>3</v>
      </c>
      <c r="E139" s="16">
        <f>VLOOKUP(B139,'1. 자산평가'!$C:$O,9,FALSE)</f>
        <v>3</v>
      </c>
      <c r="F139" s="16">
        <f>VLOOKUP(B139,'1. 자산평가'!$C:$O,10,FALSE)</f>
        <v>3</v>
      </c>
      <c r="G139" s="59">
        <f t="shared" si="23"/>
        <v>9</v>
      </c>
      <c r="H139" s="59" t="str">
        <f t="shared" si="24"/>
        <v>A</v>
      </c>
      <c r="I139" s="56">
        <f t="shared" si="25"/>
        <v>3</v>
      </c>
      <c r="J139" s="52" t="s">
        <v>1331</v>
      </c>
      <c r="K139" s="58">
        <f t="shared" si="26"/>
        <v>2</v>
      </c>
      <c r="L139" s="58" t="str">
        <f t="shared" si="27"/>
        <v>U-62</v>
      </c>
      <c r="M139" s="58" t="s">
        <v>1091</v>
      </c>
      <c r="N139" s="58">
        <f t="shared" si="31"/>
        <v>62</v>
      </c>
      <c r="O139" s="47" t="str">
        <f>VLOOKUP(L139,'3. 취약성평가'!$C:$F,2,FALSE)</f>
        <v>ftpusers 파일 소유자 및 권한 설정</v>
      </c>
      <c r="P139" s="50" t="str">
        <f>VLOOKUP(L139,'3. 취약성평가'!$C:$F,3,FALSE)</f>
        <v>중</v>
      </c>
      <c r="Q139" s="48">
        <f t="shared" si="28"/>
        <v>2</v>
      </c>
      <c r="R139" s="49" t="str">
        <f>VLOOKUP(L139,'3. 취약성평가'!$C$5:$I$77,5,FALSE)</f>
        <v>TC6-16</v>
      </c>
      <c r="S139" s="49" t="str">
        <f>VLOOKUP(L139,'3. 취약성평가'!$C$5:$I$77,6,FALSE)</f>
        <v>웹 서비스 공격</v>
      </c>
      <c r="T139" s="49">
        <f>VLOOKUP(L139,'3. 취약성평가'!$C$5:$I$77,7,FALSE)</f>
        <v>2</v>
      </c>
      <c r="U139" s="49">
        <f>VLOOKUP(L139,'3. 취약성평가'!$C$5:$I$77,7,FALSE)</f>
        <v>2</v>
      </c>
      <c r="V139" s="56" t="e">
        <f>VLOOKUP(B139,'#1.Linux'!$C:$BZ,A139+1,FALSE)</f>
        <v>#N/A</v>
      </c>
      <c r="W139" s="56" t="e">
        <f t="shared" si="29"/>
        <v>#N/A</v>
      </c>
      <c r="X139" s="51" t="e">
        <f t="shared" si="30"/>
        <v>#N/A</v>
      </c>
    </row>
    <row r="140" spans="1:24" s="44" customFormat="1" ht="9.9" customHeight="1">
      <c r="A140" s="45">
        <f>VLOOKUP(L140,'3. 취약성평가'!$C$5:$J$77,8,FALSE)</f>
        <v>63</v>
      </c>
      <c r="B140" s="45" t="str">
        <f t="shared" si="22"/>
        <v>SVR-U취약-02</v>
      </c>
      <c r="C140" s="16" t="str">
        <f>VLOOKUP(B140,'1. 자산평가'!$C:$O,2,FALSE)</f>
        <v>Member DB</v>
      </c>
      <c r="D140" s="16">
        <f>VLOOKUP(B140,'1. 자산평가'!$C:$O,8,FALSE)</f>
        <v>3</v>
      </c>
      <c r="E140" s="16">
        <f>VLOOKUP(B140,'1. 자산평가'!$C:$O,9,FALSE)</f>
        <v>3</v>
      </c>
      <c r="F140" s="16">
        <f>VLOOKUP(B140,'1. 자산평가'!$C:$O,10,FALSE)</f>
        <v>3</v>
      </c>
      <c r="G140" s="59">
        <f t="shared" si="23"/>
        <v>9</v>
      </c>
      <c r="H140" s="59" t="str">
        <f t="shared" si="24"/>
        <v>A</v>
      </c>
      <c r="I140" s="56">
        <f t="shared" si="25"/>
        <v>3</v>
      </c>
      <c r="J140" s="52" t="s">
        <v>1331</v>
      </c>
      <c r="K140" s="58">
        <f t="shared" si="26"/>
        <v>2</v>
      </c>
      <c r="L140" s="58" t="str">
        <f t="shared" si="27"/>
        <v>U-63</v>
      </c>
      <c r="M140" s="58" t="s">
        <v>1091</v>
      </c>
      <c r="N140" s="58">
        <f t="shared" si="31"/>
        <v>63</v>
      </c>
      <c r="O140" s="47" t="str">
        <f>VLOOKUP(L140,'3. 취약성평가'!$C:$F,2,FALSE)</f>
        <v>ftpusers 파일 설정</v>
      </c>
      <c r="P140" s="50" t="str">
        <f>VLOOKUP(L140,'3. 취약성평가'!$C:$F,3,FALSE)</f>
        <v>중</v>
      </c>
      <c r="Q140" s="48">
        <f t="shared" si="28"/>
        <v>2</v>
      </c>
      <c r="R140" s="49" t="str">
        <f>VLOOKUP(L140,'3. 취약성평가'!$C$5:$I$77,5,FALSE)</f>
        <v>TC6-16</v>
      </c>
      <c r="S140" s="49" t="str">
        <f>VLOOKUP(L140,'3. 취약성평가'!$C$5:$I$77,6,FALSE)</f>
        <v>웹 서비스 공격</v>
      </c>
      <c r="T140" s="49">
        <f>VLOOKUP(L140,'3. 취약성평가'!$C$5:$I$77,7,FALSE)</f>
        <v>2</v>
      </c>
      <c r="U140" s="49">
        <f>VLOOKUP(L140,'3. 취약성평가'!$C$5:$I$77,7,FALSE)</f>
        <v>2</v>
      </c>
      <c r="V140" s="56" t="e">
        <f>VLOOKUP(B140,'#1.Linux'!$C:$BZ,A140+1,FALSE)</f>
        <v>#N/A</v>
      </c>
      <c r="W140" s="56" t="e">
        <f t="shared" si="29"/>
        <v>#N/A</v>
      </c>
      <c r="X140" s="51" t="e">
        <f t="shared" si="30"/>
        <v>#N/A</v>
      </c>
    </row>
    <row r="141" spans="1:24" s="44" customFormat="1" ht="9.9" customHeight="1">
      <c r="A141" s="45">
        <f>VLOOKUP(L141,'3. 취약성평가'!$C$5:$J$77,8,FALSE)</f>
        <v>64</v>
      </c>
      <c r="B141" s="45" t="str">
        <f t="shared" si="22"/>
        <v>SVR-U취약-02</v>
      </c>
      <c r="C141" s="16" t="str">
        <f>VLOOKUP(B141,'1. 자산평가'!$C:$O,2,FALSE)</f>
        <v>Member DB</v>
      </c>
      <c r="D141" s="16">
        <f>VLOOKUP(B141,'1. 자산평가'!$C:$O,8,FALSE)</f>
        <v>3</v>
      </c>
      <c r="E141" s="16">
        <f>VLOOKUP(B141,'1. 자산평가'!$C:$O,9,FALSE)</f>
        <v>3</v>
      </c>
      <c r="F141" s="16">
        <f>VLOOKUP(B141,'1. 자산평가'!$C:$O,10,FALSE)</f>
        <v>3</v>
      </c>
      <c r="G141" s="59">
        <f t="shared" si="23"/>
        <v>9</v>
      </c>
      <c r="H141" s="59" t="str">
        <f t="shared" si="24"/>
        <v>A</v>
      </c>
      <c r="I141" s="56">
        <f t="shared" si="25"/>
        <v>3</v>
      </c>
      <c r="J141" s="52" t="s">
        <v>1331</v>
      </c>
      <c r="K141" s="58">
        <f t="shared" si="26"/>
        <v>2</v>
      </c>
      <c r="L141" s="58" t="str">
        <f t="shared" si="27"/>
        <v>U-64</v>
      </c>
      <c r="M141" s="58" t="s">
        <v>1091</v>
      </c>
      <c r="N141" s="58">
        <f t="shared" si="31"/>
        <v>64</v>
      </c>
      <c r="O141" s="47" t="str">
        <f>VLOOKUP(L141,'3. 취약성평가'!$C:$F,2,FALSE)</f>
        <v>at 파일 소유자 및 권한 설정</v>
      </c>
      <c r="P141" s="50" t="str">
        <f>VLOOKUP(L141,'3. 취약성평가'!$C:$F,3,FALSE)</f>
        <v>중</v>
      </c>
      <c r="Q141" s="48">
        <f t="shared" si="28"/>
        <v>2</v>
      </c>
      <c r="R141" s="49" t="str">
        <f>VLOOKUP(L141,'3. 취약성평가'!$C$5:$I$77,5,FALSE)</f>
        <v>TC6-07</v>
      </c>
      <c r="S141" s="49" t="str">
        <f>VLOOKUP(L141,'3. 취약성평가'!$C$5:$I$77,6,FALSE)</f>
        <v>취약한 권한접근</v>
      </c>
      <c r="T141" s="49">
        <f>VLOOKUP(L141,'3. 취약성평가'!$C$5:$I$77,7,FALSE)</f>
        <v>2</v>
      </c>
      <c r="U141" s="49">
        <f>VLOOKUP(L141,'3. 취약성평가'!$C$5:$I$77,7,FALSE)</f>
        <v>2</v>
      </c>
      <c r="V141" s="56" t="e">
        <f>VLOOKUP(B141,'#1.Linux'!$C:$BZ,A141+1,FALSE)</f>
        <v>#N/A</v>
      </c>
      <c r="W141" s="56" t="e">
        <f t="shared" si="29"/>
        <v>#N/A</v>
      </c>
      <c r="X141" s="51" t="e">
        <f t="shared" si="30"/>
        <v>#N/A</v>
      </c>
    </row>
    <row r="142" spans="1:24" s="44" customFormat="1" ht="9.9" customHeight="1">
      <c r="A142" s="45">
        <f>VLOOKUP(L142,'3. 취약성평가'!$C$5:$J$77,8,FALSE)</f>
        <v>65</v>
      </c>
      <c r="B142" s="45" t="str">
        <f t="shared" ref="B142:B205" si="32">J142&amp;TEXT(K142,"00")</f>
        <v>SVR-U취약-02</v>
      </c>
      <c r="C142" s="16" t="str">
        <f>VLOOKUP(B142,'1. 자산평가'!$C:$O,2,FALSE)</f>
        <v>Member DB</v>
      </c>
      <c r="D142" s="16">
        <f>VLOOKUP(B142,'1. 자산평가'!$C:$O,8,FALSE)</f>
        <v>3</v>
      </c>
      <c r="E142" s="16">
        <f>VLOOKUP(B142,'1. 자산평가'!$C:$O,9,FALSE)</f>
        <v>3</v>
      </c>
      <c r="F142" s="16">
        <f>VLOOKUP(B142,'1. 자산평가'!$C:$O,10,FALSE)</f>
        <v>3</v>
      </c>
      <c r="G142" s="59">
        <f t="shared" ref="G142:G205" si="33">D142+E142+F142</f>
        <v>9</v>
      </c>
      <c r="H142" s="59" t="str">
        <f t="shared" ref="H142:H205" si="34">IF(G142&gt;=8,"A", IF(G142&gt;=5,"B","C"))</f>
        <v>A</v>
      </c>
      <c r="I142" s="56">
        <f t="shared" ref="I142:I205" si="35">IF(H142="A",3,IF(H142="B",2,1))</f>
        <v>3</v>
      </c>
      <c r="J142" s="52" t="s">
        <v>1331</v>
      </c>
      <c r="K142" s="58">
        <f t="shared" ref="K142:K205" si="36">IF(L142="U-1",K141+1,K141)</f>
        <v>2</v>
      </c>
      <c r="L142" s="58" t="str">
        <f t="shared" ref="L142:L205" si="37">M142&amp;N142</f>
        <v>U-65</v>
      </c>
      <c r="M142" s="58" t="s">
        <v>1091</v>
      </c>
      <c r="N142" s="58">
        <f t="shared" si="31"/>
        <v>65</v>
      </c>
      <c r="O142" s="47" t="str">
        <f>VLOOKUP(L142,'3. 취약성평가'!$C:$F,2,FALSE)</f>
        <v>SNMP 서비스 구동 점검</v>
      </c>
      <c r="P142" s="50" t="str">
        <f>VLOOKUP(L142,'3. 취약성평가'!$C:$F,3,FALSE)</f>
        <v>중</v>
      </c>
      <c r="Q142" s="48">
        <f t="shared" ref="Q142:Q205" si="38">IF(P142="상",3,IF(P142="중",2,1))</f>
        <v>2</v>
      </c>
      <c r="R142" s="49" t="str">
        <f>VLOOKUP(L142,'3. 취약성평가'!$C$5:$I$77,5,FALSE)</f>
        <v>TC4-07</v>
      </c>
      <c r="S142" s="49" t="str">
        <f>VLOOKUP(L142,'3. 취약성평가'!$C$5:$I$77,6,FALSE)</f>
        <v>취약한 시스템 설정 악용</v>
      </c>
      <c r="T142" s="49">
        <f>VLOOKUP(L142,'3. 취약성평가'!$C$5:$I$77,7,FALSE)</f>
        <v>2</v>
      </c>
      <c r="U142" s="49">
        <f>VLOOKUP(L142,'3. 취약성평가'!$C$5:$I$77,7,FALSE)</f>
        <v>2</v>
      </c>
      <c r="V142" s="56" t="e">
        <f>VLOOKUP(B142,'#1.Linux'!$C:$BZ,A142+1,FALSE)</f>
        <v>#N/A</v>
      </c>
      <c r="W142" s="56" t="e">
        <f t="shared" ref="W142:W205" si="39">IF(V142="N/A","N/A",IF(V142="O",0,IF(V142="X",I142+Q142+U142)))</f>
        <v>#N/A</v>
      </c>
      <c r="X142" s="51" t="e">
        <f t="shared" ref="X142:X205" si="40">IF(W142="N/A","N/A",IF(W142=0,"-",IF(W142&gt;=8,"상",IF(W142&gt;=5,"중","하"))))</f>
        <v>#N/A</v>
      </c>
    </row>
    <row r="143" spans="1:24" s="44" customFormat="1" ht="9.9" customHeight="1">
      <c r="A143" s="45">
        <f>VLOOKUP(L143,'3. 취약성평가'!$C$5:$J$77,8,FALSE)</f>
        <v>66</v>
      </c>
      <c r="B143" s="45" t="str">
        <f t="shared" si="32"/>
        <v>SVR-U취약-02</v>
      </c>
      <c r="C143" s="16" t="str">
        <f>VLOOKUP(B143,'1. 자산평가'!$C:$O,2,FALSE)</f>
        <v>Member DB</v>
      </c>
      <c r="D143" s="16">
        <f>VLOOKUP(B143,'1. 자산평가'!$C:$O,8,FALSE)</f>
        <v>3</v>
      </c>
      <c r="E143" s="16">
        <f>VLOOKUP(B143,'1. 자산평가'!$C:$O,9,FALSE)</f>
        <v>3</v>
      </c>
      <c r="F143" s="16">
        <f>VLOOKUP(B143,'1. 자산평가'!$C:$O,10,FALSE)</f>
        <v>3</v>
      </c>
      <c r="G143" s="59">
        <f t="shared" si="33"/>
        <v>9</v>
      </c>
      <c r="H143" s="59" t="str">
        <f t="shared" si="34"/>
        <v>A</v>
      </c>
      <c r="I143" s="56">
        <f t="shared" si="35"/>
        <v>3</v>
      </c>
      <c r="J143" s="52" t="s">
        <v>1331</v>
      </c>
      <c r="K143" s="58">
        <f t="shared" si="36"/>
        <v>2</v>
      </c>
      <c r="L143" s="58" t="str">
        <f t="shared" si="37"/>
        <v>U-66</v>
      </c>
      <c r="M143" s="58" t="s">
        <v>1091</v>
      </c>
      <c r="N143" s="58">
        <f t="shared" si="31"/>
        <v>66</v>
      </c>
      <c r="O143" s="47" t="str">
        <f>VLOOKUP(L143,'3. 취약성평가'!$C:$F,2,FALSE)</f>
        <v>SNMP 서비스 커뮤니티 스트링의 복잡성 설정</v>
      </c>
      <c r="P143" s="50" t="str">
        <f>VLOOKUP(L143,'3. 취약성평가'!$C:$F,3,FALSE)</f>
        <v>중</v>
      </c>
      <c r="Q143" s="48">
        <f t="shared" si="38"/>
        <v>2</v>
      </c>
      <c r="R143" s="49" t="str">
        <f>VLOOKUP(L143,'3. 취약성평가'!$C$5:$I$77,5,FALSE)</f>
        <v>TC4-07</v>
      </c>
      <c r="S143" s="49" t="str">
        <f>VLOOKUP(L143,'3. 취약성평가'!$C$5:$I$77,6,FALSE)</f>
        <v>취약한 시스템 설정 악용</v>
      </c>
      <c r="T143" s="49">
        <f>VLOOKUP(L143,'3. 취약성평가'!$C$5:$I$77,7,FALSE)</f>
        <v>2</v>
      </c>
      <c r="U143" s="49">
        <f>VLOOKUP(L143,'3. 취약성평가'!$C$5:$I$77,7,FALSE)</f>
        <v>2</v>
      </c>
      <c r="V143" s="56" t="e">
        <f>VLOOKUP(B143,'#1.Linux'!$C:$BZ,A143+1,FALSE)</f>
        <v>#N/A</v>
      </c>
      <c r="W143" s="56" t="e">
        <f t="shared" si="39"/>
        <v>#N/A</v>
      </c>
      <c r="X143" s="51" t="e">
        <f t="shared" si="40"/>
        <v>#N/A</v>
      </c>
    </row>
    <row r="144" spans="1:24" s="44" customFormat="1" ht="9.9" customHeight="1">
      <c r="A144" s="45">
        <f>VLOOKUP(L144,'3. 취약성평가'!$C$5:$J$77,8,FALSE)</f>
        <v>67</v>
      </c>
      <c r="B144" s="45" t="str">
        <f t="shared" si="32"/>
        <v>SVR-U취약-02</v>
      </c>
      <c r="C144" s="16" t="str">
        <f>VLOOKUP(B144,'1. 자산평가'!$C:$O,2,FALSE)</f>
        <v>Member DB</v>
      </c>
      <c r="D144" s="16">
        <f>VLOOKUP(B144,'1. 자산평가'!$C:$O,8,FALSE)</f>
        <v>3</v>
      </c>
      <c r="E144" s="16">
        <f>VLOOKUP(B144,'1. 자산평가'!$C:$O,9,FALSE)</f>
        <v>3</v>
      </c>
      <c r="F144" s="16">
        <f>VLOOKUP(B144,'1. 자산평가'!$C:$O,10,FALSE)</f>
        <v>3</v>
      </c>
      <c r="G144" s="59">
        <f t="shared" si="33"/>
        <v>9</v>
      </c>
      <c r="H144" s="59" t="str">
        <f t="shared" si="34"/>
        <v>A</v>
      </c>
      <c r="I144" s="56">
        <f t="shared" si="35"/>
        <v>3</v>
      </c>
      <c r="J144" s="52" t="s">
        <v>1331</v>
      </c>
      <c r="K144" s="58">
        <f t="shared" si="36"/>
        <v>2</v>
      </c>
      <c r="L144" s="58" t="str">
        <f t="shared" si="37"/>
        <v>U-67</v>
      </c>
      <c r="M144" s="58" t="s">
        <v>1091</v>
      </c>
      <c r="N144" s="58">
        <f t="shared" si="31"/>
        <v>67</v>
      </c>
      <c r="O144" s="47" t="str">
        <f>VLOOKUP(L144,'3. 취약성평가'!$C:$F,2,FALSE)</f>
        <v>로그온 시 경고 메시지 제공</v>
      </c>
      <c r="P144" s="50" t="str">
        <f>VLOOKUP(L144,'3. 취약성평가'!$C:$F,3,FALSE)</f>
        <v>하</v>
      </c>
      <c r="Q144" s="48">
        <f t="shared" si="38"/>
        <v>1</v>
      </c>
      <c r="R144" s="49" t="str">
        <f>VLOOKUP(L144,'3. 취약성평가'!$C$5:$I$77,5,FALSE)</f>
        <v>TC4-07</v>
      </c>
      <c r="S144" s="49" t="str">
        <f>VLOOKUP(L144,'3. 취약성평가'!$C$5:$I$77,6,FALSE)</f>
        <v>취약한 시스템 설정 악용</v>
      </c>
      <c r="T144" s="49">
        <f>VLOOKUP(L144,'3. 취약성평가'!$C$5:$I$77,7,FALSE)</f>
        <v>2</v>
      </c>
      <c r="U144" s="49">
        <f>VLOOKUP(L144,'3. 취약성평가'!$C$5:$I$77,7,FALSE)</f>
        <v>2</v>
      </c>
      <c r="V144" s="56" t="e">
        <f>VLOOKUP(B144,'#1.Linux'!$C:$BZ,A144+1,FALSE)</f>
        <v>#N/A</v>
      </c>
      <c r="W144" s="56" t="e">
        <f t="shared" si="39"/>
        <v>#N/A</v>
      </c>
      <c r="X144" s="51" t="e">
        <f t="shared" si="40"/>
        <v>#N/A</v>
      </c>
    </row>
    <row r="145" spans="1:24" s="44" customFormat="1" ht="9.9" customHeight="1">
      <c r="A145" s="45">
        <f>VLOOKUP(L145,'3. 취약성평가'!$C$5:$J$77,8,FALSE)</f>
        <v>68</v>
      </c>
      <c r="B145" s="45" t="str">
        <f t="shared" si="32"/>
        <v>SVR-U취약-02</v>
      </c>
      <c r="C145" s="16" t="str">
        <f>VLOOKUP(B145,'1. 자산평가'!$C:$O,2,FALSE)</f>
        <v>Member DB</v>
      </c>
      <c r="D145" s="16">
        <f>VLOOKUP(B145,'1. 자산평가'!$C:$O,8,FALSE)</f>
        <v>3</v>
      </c>
      <c r="E145" s="16">
        <f>VLOOKUP(B145,'1. 자산평가'!$C:$O,9,FALSE)</f>
        <v>3</v>
      </c>
      <c r="F145" s="16">
        <f>VLOOKUP(B145,'1. 자산평가'!$C:$O,10,FALSE)</f>
        <v>3</v>
      </c>
      <c r="G145" s="59">
        <f t="shared" si="33"/>
        <v>9</v>
      </c>
      <c r="H145" s="59" t="str">
        <f t="shared" si="34"/>
        <v>A</v>
      </c>
      <c r="I145" s="56">
        <f t="shared" si="35"/>
        <v>3</v>
      </c>
      <c r="J145" s="52" t="s">
        <v>1331</v>
      </c>
      <c r="K145" s="58">
        <f t="shared" si="36"/>
        <v>2</v>
      </c>
      <c r="L145" s="58" t="str">
        <f t="shared" si="37"/>
        <v>U-68</v>
      </c>
      <c r="M145" s="58" t="s">
        <v>1091</v>
      </c>
      <c r="N145" s="58">
        <f t="shared" si="31"/>
        <v>68</v>
      </c>
      <c r="O145" s="47" t="str">
        <f>VLOOKUP(L145,'3. 취약성평가'!$C:$F,2,FALSE)</f>
        <v>NFS 설정 파일 접근 권한</v>
      </c>
      <c r="P145" s="50" t="str">
        <f>VLOOKUP(L145,'3. 취약성평가'!$C:$F,3,FALSE)</f>
        <v>중</v>
      </c>
      <c r="Q145" s="48">
        <f t="shared" si="38"/>
        <v>2</v>
      </c>
      <c r="R145" s="49" t="str">
        <f>VLOOKUP(L145,'3. 취약성평가'!$C$5:$I$77,5,FALSE)</f>
        <v>TC6-09</v>
      </c>
      <c r="S145" s="49" t="str">
        <f>VLOOKUP(L145,'3. 취약성평가'!$C$5:$I$77,6,FALSE)</f>
        <v>비인가된 시스템 및 네트워크 접근</v>
      </c>
      <c r="T145" s="49">
        <f>VLOOKUP(L145,'3. 취약성평가'!$C$5:$I$77,7,FALSE)</f>
        <v>2</v>
      </c>
      <c r="U145" s="49">
        <f>VLOOKUP(L145,'3. 취약성평가'!$C$5:$I$77,7,FALSE)</f>
        <v>2</v>
      </c>
      <c r="V145" s="56" t="e">
        <f>VLOOKUP(B145,'#1.Linux'!$C:$BZ,A145+1,FALSE)</f>
        <v>#N/A</v>
      </c>
      <c r="W145" s="56" t="e">
        <f t="shared" si="39"/>
        <v>#N/A</v>
      </c>
      <c r="X145" s="51" t="e">
        <f t="shared" si="40"/>
        <v>#N/A</v>
      </c>
    </row>
    <row r="146" spans="1:24" s="44" customFormat="1" ht="9.9" customHeight="1">
      <c r="A146" s="45">
        <f>VLOOKUP(L146,'3. 취약성평가'!$C$5:$J$77,8,FALSE)</f>
        <v>69</v>
      </c>
      <c r="B146" s="45" t="str">
        <f t="shared" si="32"/>
        <v>SVR-U취약-02</v>
      </c>
      <c r="C146" s="16" t="str">
        <f>VLOOKUP(B146,'1. 자산평가'!$C:$O,2,FALSE)</f>
        <v>Member DB</v>
      </c>
      <c r="D146" s="16">
        <f>VLOOKUP(B146,'1. 자산평가'!$C:$O,8,FALSE)</f>
        <v>3</v>
      </c>
      <c r="E146" s="16">
        <f>VLOOKUP(B146,'1. 자산평가'!$C:$O,9,FALSE)</f>
        <v>3</v>
      </c>
      <c r="F146" s="16">
        <f>VLOOKUP(B146,'1. 자산평가'!$C:$O,10,FALSE)</f>
        <v>3</v>
      </c>
      <c r="G146" s="59">
        <f t="shared" si="33"/>
        <v>9</v>
      </c>
      <c r="H146" s="59" t="str">
        <f t="shared" si="34"/>
        <v>A</v>
      </c>
      <c r="I146" s="56">
        <f t="shared" si="35"/>
        <v>3</v>
      </c>
      <c r="J146" s="52" t="s">
        <v>1331</v>
      </c>
      <c r="K146" s="58">
        <f t="shared" si="36"/>
        <v>2</v>
      </c>
      <c r="L146" s="58" t="str">
        <f t="shared" si="37"/>
        <v>U-69</v>
      </c>
      <c r="M146" s="58" t="s">
        <v>1091</v>
      </c>
      <c r="N146" s="58">
        <f t="shared" si="31"/>
        <v>69</v>
      </c>
      <c r="O146" s="47" t="str">
        <f>VLOOKUP(L146,'3. 취약성평가'!$C:$F,2,FALSE)</f>
        <v>e취약pn, vrfy 명령어 제한</v>
      </c>
      <c r="P146" s="50" t="str">
        <f>VLOOKUP(L146,'3. 취약성평가'!$C:$F,3,FALSE)</f>
        <v>중</v>
      </c>
      <c r="Q146" s="48">
        <f t="shared" si="38"/>
        <v>2</v>
      </c>
      <c r="R146" s="49" t="str">
        <f>VLOOKUP(L146,'3. 취약성평가'!$C$5:$I$77,5,FALSE)</f>
        <v>TC4-07</v>
      </c>
      <c r="S146" s="49" t="str">
        <f>VLOOKUP(L146,'3. 취약성평가'!$C$5:$I$77,6,FALSE)</f>
        <v>취약한 시스템 설정 악용</v>
      </c>
      <c r="T146" s="49">
        <f>VLOOKUP(L146,'3. 취약성평가'!$C$5:$I$77,7,FALSE)</f>
        <v>2</v>
      </c>
      <c r="U146" s="49">
        <f>VLOOKUP(L146,'3. 취약성평가'!$C$5:$I$77,7,FALSE)</f>
        <v>2</v>
      </c>
      <c r="V146" s="56" t="e">
        <f>VLOOKUP(B146,'#1.Linux'!$C:$BZ,A146+1,FALSE)</f>
        <v>#N/A</v>
      </c>
      <c r="W146" s="56" t="e">
        <f t="shared" si="39"/>
        <v>#N/A</v>
      </c>
      <c r="X146" s="51" t="e">
        <f t="shared" si="40"/>
        <v>#N/A</v>
      </c>
    </row>
    <row r="147" spans="1:24" s="44" customFormat="1" ht="9.9" customHeight="1">
      <c r="A147" s="45">
        <f>VLOOKUP(L147,'3. 취약성평가'!$C$5:$J$77,8,FALSE)</f>
        <v>70</v>
      </c>
      <c r="B147" s="45" t="str">
        <f t="shared" si="32"/>
        <v>SVR-U취약-02</v>
      </c>
      <c r="C147" s="16" t="str">
        <f>VLOOKUP(B147,'1. 자산평가'!$C:$O,2,FALSE)</f>
        <v>Member DB</v>
      </c>
      <c r="D147" s="16">
        <f>VLOOKUP(B147,'1. 자산평가'!$C:$O,8,FALSE)</f>
        <v>3</v>
      </c>
      <c r="E147" s="16">
        <f>VLOOKUP(B147,'1. 자산평가'!$C:$O,9,FALSE)</f>
        <v>3</v>
      </c>
      <c r="F147" s="16">
        <f>VLOOKUP(B147,'1. 자산평가'!$C:$O,10,FALSE)</f>
        <v>3</v>
      </c>
      <c r="G147" s="59">
        <f t="shared" si="33"/>
        <v>9</v>
      </c>
      <c r="H147" s="59" t="str">
        <f t="shared" si="34"/>
        <v>A</v>
      </c>
      <c r="I147" s="56">
        <f t="shared" si="35"/>
        <v>3</v>
      </c>
      <c r="J147" s="52" t="s">
        <v>1331</v>
      </c>
      <c r="K147" s="58">
        <f t="shared" si="36"/>
        <v>2</v>
      </c>
      <c r="L147" s="58" t="str">
        <f t="shared" si="37"/>
        <v>U-70</v>
      </c>
      <c r="M147" s="58" t="s">
        <v>1091</v>
      </c>
      <c r="N147" s="58">
        <f t="shared" si="31"/>
        <v>70</v>
      </c>
      <c r="O147" s="47" t="str">
        <f>VLOOKUP(L147,'3. 취약성평가'!$C:$F,2,FALSE)</f>
        <v>Apache 웹 서비스 정보 숨김</v>
      </c>
      <c r="P147" s="50" t="str">
        <f>VLOOKUP(L147,'3. 취약성평가'!$C:$F,3,FALSE)</f>
        <v>중</v>
      </c>
      <c r="Q147" s="48">
        <f t="shared" si="38"/>
        <v>2</v>
      </c>
      <c r="R147" s="49" t="str">
        <f>VLOOKUP(L147,'3. 취약성평가'!$C$5:$I$77,5,FALSE)</f>
        <v>TC4-07</v>
      </c>
      <c r="S147" s="49" t="str">
        <f>VLOOKUP(L147,'3. 취약성평가'!$C$5:$I$77,6,FALSE)</f>
        <v>취약한 시스템 설정 악용</v>
      </c>
      <c r="T147" s="49">
        <f>VLOOKUP(L147,'3. 취약성평가'!$C$5:$I$77,7,FALSE)</f>
        <v>2</v>
      </c>
      <c r="U147" s="49">
        <f>VLOOKUP(L147,'3. 취약성평가'!$C$5:$I$77,7,FALSE)</f>
        <v>2</v>
      </c>
      <c r="V147" s="56" t="e">
        <f>VLOOKUP(B147,'#1.Linux'!$C:$BZ,A147+1,FALSE)</f>
        <v>#N/A</v>
      </c>
      <c r="W147" s="56" t="e">
        <f t="shared" si="39"/>
        <v>#N/A</v>
      </c>
      <c r="X147" s="51" t="e">
        <f t="shared" si="40"/>
        <v>#N/A</v>
      </c>
    </row>
    <row r="148" spans="1:24" s="44" customFormat="1" ht="9.9" customHeight="1">
      <c r="A148" s="45">
        <f>VLOOKUP(L148,'3. 취약성평가'!$C$5:$J$77,8,FALSE)</f>
        <v>71</v>
      </c>
      <c r="B148" s="45" t="str">
        <f t="shared" si="32"/>
        <v>SVR-U취약-02</v>
      </c>
      <c r="C148" s="16" t="str">
        <f>VLOOKUP(B148,'1. 자산평가'!$C:$O,2,FALSE)</f>
        <v>Member DB</v>
      </c>
      <c r="D148" s="16">
        <f>VLOOKUP(B148,'1. 자산평가'!$C:$O,8,FALSE)</f>
        <v>3</v>
      </c>
      <c r="E148" s="16">
        <f>VLOOKUP(B148,'1. 자산평가'!$C:$O,9,FALSE)</f>
        <v>3</v>
      </c>
      <c r="F148" s="16">
        <f>VLOOKUP(B148,'1. 자산평가'!$C:$O,10,FALSE)</f>
        <v>3</v>
      </c>
      <c r="G148" s="59">
        <f t="shared" si="33"/>
        <v>9</v>
      </c>
      <c r="H148" s="59" t="str">
        <f t="shared" si="34"/>
        <v>A</v>
      </c>
      <c r="I148" s="56">
        <f t="shared" si="35"/>
        <v>3</v>
      </c>
      <c r="J148" s="52" t="s">
        <v>1331</v>
      </c>
      <c r="K148" s="58">
        <f t="shared" si="36"/>
        <v>2</v>
      </c>
      <c r="L148" s="58" t="str">
        <f t="shared" si="37"/>
        <v>U-71</v>
      </c>
      <c r="M148" s="58" t="s">
        <v>1091</v>
      </c>
      <c r="N148" s="58">
        <f t="shared" si="31"/>
        <v>71</v>
      </c>
      <c r="O148" s="47" t="str">
        <f>VLOOKUP(L148,'3. 취약성평가'!$C:$F,2,FALSE)</f>
        <v>최신 보안 패치 및 벤더 권고사항 적용</v>
      </c>
      <c r="P148" s="50" t="str">
        <f>VLOOKUP(L148,'3. 취약성평가'!$C:$F,3,FALSE)</f>
        <v>상</v>
      </c>
      <c r="Q148" s="48">
        <f t="shared" si="38"/>
        <v>3</v>
      </c>
      <c r="R148" s="49" t="str">
        <f>VLOOKUP(L148,'3. 취약성평가'!$C$5:$I$77,5,FALSE)</f>
        <v>TC6-16</v>
      </c>
      <c r="S148" s="49" t="str">
        <f>VLOOKUP(L148,'3. 취약성평가'!$C$5:$I$77,6,FALSE)</f>
        <v>웹 서비스 공격</v>
      </c>
      <c r="T148" s="49">
        <f>VLOOKUP(L148,'3. 취약성평가'!$C$5:$I$77,7,FALSE)</f>
        <v>2</v>
      </c>
      <c r="U148" s="49">
        <f>VLOOKUP(L148,'3. 취약성평가'!$C$5:$I$77,7,FALSE)</f>
        <v>2</v>
      </c>
      <c r="V148" s="56" t="e">
        <f>VLOOKUP(B148,'#1.Linux'!$C:$BZ,A148+1,FALSE)</f>
        <v>#N/A</v>
      </c>
      <c r="W148" s="56" t="e">
        <f t="shared" si="39"/>
        <v>#N/A</v>
      </c>
      <c r="X148" s="51" t="e">
        <f t="shared" si="40"/>
        <v>#N/A</v>
      </c>
    </row>
    <row r="149" spans="1:24" s="44" customFormat="1" ht="9.9" customHeight="1">
      <c r="A149" s="45">
        <f>VLOOKUP(L149,'3. 취약성평가'!$C$5:$J$77,8,FALSE)</f>
        <v>72</v>
      </c>
      <c r="B149" s="45" t="str">
        <f t="shared" si="32"/>
        <v>SVR-U취약-02</v>
      </c>
      <c r="C149" s="16" t="str">
        <f>VLOOKUP(B149,'1. 자산평가'!$C:$O,2,FALSE)</f>
        <v>Member DB</v>
      </c>
      <c r="D149" s="16">
        <f>VLOOKUP(B149,'1. 자산평가'!$C:$O,8,FALSE)</f>
        <v>3</v>
      </c>
      <c r="E149" s="16">
        <f>VLOOKUP(B149,'1. 자산평가'!$C:$O,9,FALSE)</f>
        <v>3</v>
      </c>
      <c r="F149" s="16">
        <f>VLOOKUP(B149,'1. 자산평가'!$C:$O,10,FALSE)</f>
        <v>3</v>
      </c>
      <c r="G149" s="59">
        <f t="shared" si="33"/>
        <v>9</v>
      </c>
      <c r="H149" s="59" t="str">
        <f t="shared" si="34"/>
        <v>A</v>
      </c>
      <c r="I149" s="56">
        <f t="shared" si="35"/>
        <v>3</v>
      </c>
      <c r="J149" s="52" t="s">
        <v>1331</v>
      </c>
      <c r="K149" s="58">
        <f t="shared" si="36"/>
        <v>2</v>
      </c>
      <c r="L149" s="58" t="str">
        <f t="shared" si="37"/>
        <v>U-72</v>
      </c>
      <c r="M149" s="58" t="s">
        <v>1091</v>
      </c>
      <c r="N149" s="58">
        <f t="shared" si="31"/>
        <v>72</v>
      </c>
      <c r="O149" s="47" t="str">
        <f>VLOOKUP(L149,'3. 취약성평가'!$C:$F,2,FALSE)</f>
        <v>로그의 정기적 검토 및 보고</v>
      </c>
      <c r="P149" s="50" t="str">
        <f>VLOOKUP(L149,'3. 취약성평가'!$C:$F,3,FALSE)</f>
        <v>상</v>
      </c>
      <c r="Q149" s="48">
        <f t="shared" si="38"/>
        <v>3</v>
      </c>
      <c r="R149" s="49" t="str">
        <f>VLOOKUP(L149,'3. 취약성평가'!$C$5:$I$77,5,FALSE)</f>
        <v>TC7-02</v>
      </c>
      <c r="S149" s="49" t="str">
        <f>VLOOKUP(L149,'3. 취약성평가'!$C$5:$I$77,6,FALSE)</f>
        <v>침해 부인</v>
      </c>
      <c r="T149" s="49">
        <f>VLOOKUP(L149,'3. 취약성평가'!$C$5:$I$77,7,FALSE)</f>
        <v>2</v>
      </c>
      <c r="U149" s="49">
        <f>VLOOKUP(L149,'3. 취약성평가'!$C$5:$I$77,7,FALSE)</f>
        <v>2</v>
      </c>
      <c r="V149" s="56" t="e">
        <f>VLOOKUP(B149,'#1.Linux'!$C:$BZ,A149+1,FALSE)</f>
        <v>#N/A</v>
      </c>
      <c r="W149" s="56" t="e">
        <f t="shared" si="39"/>
        <v>#N/A</v>
      </c>
      <c r="X149" s="51" t="e">
        <f t="shared" si="40"/>
        <v>#N/A</v>
      </c>
    </row>
    <row r="150" spans="1:24" s="44" customFormat="1" ht="9.9" customHeight="1">
      <c r="A150" s="45">
        <f>VLOOKUP(L150,'3. 취약성평가'!$C$5:$J$77,8,FALSE)</f>
        <v>73</v>
      </c>
      <c r="B150" s="45" t="str">
        <f t="shared" si="32"/>
        <v>SVR-U취약-02</v>
      </c>
      <c r="C150" s="16" t="str">
        <f>VLOOKUP(B150,'1. 자산평가'!$C:$O,2,FALSE)</f>
        <v>Member DB</v>
      </c>
      <c r="D150" s="16">
        <f>VLOOKUP(B150,'1. 자산평가'!$C:$O,8,FALSE)</f>
        <v>3</v>
      </c>
      <c r="E150" s="16">
        <f>VLOOKUP(B150,'1. 자산평가'!$C:$O,9,FALSE)</f>
        <v>3</v>
      </c>
      <c r="F150" s="16">
        <f>VLOOKUP(B150,'1. 자산평가'!$C:$O,10,FALSE)</f>
        <v>3</v>
      </c>
      <c r="G150" s="59">
        <f t="shared" si="33"/>
        <v>9</v>
      </c>
      <c r="H150" s="59" t="str">
        <f t="shared" si="34"/>
        <v>A</v>
      </c>
      <c r="I150" s="56">
        <f t="shared" si="35"/>
        <v>3</v>
      </c>
      <c r="J150" s="52" t="s">
        <v>1331</v>
      </c>
      <c r="K150" s="58">
        <f t="shared" si="36"/>
        <v>2</v>
      </c>
      <c r="L150" s="58" t="str">
        <f t="shared" si="37"/>
        <v>U-73</v>
      </c>
      <c r="M150" s="58" t="s">
        <v>1091</v>
      </c>
      <c r="N150" s="58">
        <f t="shared" si="31"/>
        <v>73</v>
      </c>
      <c r="O150" s="47" t="str">
        <f>VLOOKUP(L150,'3. 취약성평가'!$C:$F,2,FALSE)</f>
        <v>정책에 따른 시스템 로깅 설정</v>
      </c>
      <c r="P150" s="50" t="str">
        <f>VLOOKUP(L150,'3. 취약성평가'!$C:$F,3,FALSE)</f>
        <v>하</v>
      </c>
      <c r="Q150" s="48">
        <f t="shared" si="38"/>
        <v>1</v>
      </c>
      <c r="R150" s="49" t="str">
        <f>VLOOKUP(L150,'3. 취약성평가'!$C$5:$I$77,5,FALSE)</f>
        <v>TC7-01</v>
      </c>
      <c r="S150" s="49" t="str">
        <f>VLOOKUP(L150,'3. 취약성평가'!$C$5:$I$77,6,FALSE)</f>
        <v>침해 부인</v>
      </c>
      <c r="T150" s="49">
        <f>VLOOKUP(L150,'3. 취약성평가'!$C$5:$I$77,7,FALSE)</f>
        <v>2</v>
      </c>
      <c r="U150" s="49">
        <f>VLOOKUP(L150,'3. 취약성평가'!$C$5:$I$77,7,FALSE)</f>
        <v>2</v>
      </c>
      <c r="V150" s="56" t="e">
        <f>VLOOKUP(B150,'#1.Linux'!$C:$BZ,A150+1,FALSE)</f>
        <v>#N/A</v>
      </c>
      <c r="W150" s="56" t="e">
        <f t="shared" si="39"/>
        <v>#N/A</v>
      </c>
      <c r="X150" s="51" t="e">
        <f t="shared" si="40"/>
        <v>#N/A</v>
      </c>
    </row>
    <row r="151" spans="1:24" s="44" customFormat="1" ht="9.9" customHeight="1">
      <c r="A151" s="45" t="str">
        <f>VLOOKUP(L151,'3. 취약성평가'!$C$5:$J$77,8,FALSE)</f>
        <v>1</v>
      </c>
      <c r="B151" s="45" t="str">
        <f t="shared" si="32"/>
        <v>SVR-U취약-03</v>
      </c>
      <c r="C151" s="16" t="str">
        <f>VLOOKUP(B151,'1. 자산평가'!$C:$O,2,FALSE)</f>
        <v>Goods DB</v>
      </c>
      <c r="D151" s="16">
        <f>VLOOKUP(B151,'1. 자산평가'!$C:$O,8,FALSE)</f>
        <v>2</v>
      </c>
      <c r="E151" s="16">
        <f>VLOOKUP(B151,'1. 자산평가'!$C:$O,9,FALSE)</f>
        <v>3</v>
      </c>
      <c r="F151" s="16">
        <f>VLOOKUP(B151,'1. 자산평가'!$C:$O,10,FALSE)</f>
        <v>2</v>
      </c>
      <c r="G151" s="59">
        <f t="shared" si="33"/>
        <v>7</v>
      </c>
      <c r="H151" s="59" t="str">
        <f t="shared" si="34"/>
        <v>B</v>
      </c>
      <c r="I151" s="56">
        <f t="shared" si="35"/>
        <v>2</v>
      </c>
      <c r="J151" s="52" t="s">
        <v>1331</v>
      </c>
      <c r="K151" s="58">
        <f t="shared" si="36"/>
        <v>3</v>
      </c>
      <c r="L151" s="58" t="str">
        <f t="shared" si="37"/>
        <v>U-1</v>
      </c>
      <c r="M151" s="58" t="s">
        <v>1091</v>
      </c>
      <c r="N151" s="58">
        <f t="shared" si="31"/>
        <v>1</v>
      </c>
      <c r="O151" s="47" t="str">
        <f>VLOOKUP(L151,'3. 취약성평가'!$C:$F,2,FALSE)</f>
        <v>root 계정 원격 접속 제한</v>
      </c>
      <c r="P151" s="50" t="str">
        <f>VLOOKUP(L151,'3. 취약성평가'!$C:$F,3,FALSE)</f>
        <v>상</v>
      </c>
      <c r="Q151" s="48">
        <f t="shared" si="38"/>
        <v>3</v>
      </c>
      <c r="R151" s="49" t="str">
        <f>VLOOKUP(L151,'3. 취약성평가'!$C$5:$I$77,5,FALSE)</f>
        <v>TC6-06</v>
      </c>
      <c r="S151" s="49" t="str">
        <f>VLOOKUP(L151,'3. 취약성평가'!$C$5:$I$77,6,FALSE)</f>
        <v>취약한 권한접근</v>
      </c>
      <c r="T151" s="49">
        <f>VLOOKUP(L151,'3. 취약성평가'!$C$5:$I$77,7,FALSE)</f>
        <v>2</v>
      </c>
      <c r="U151" s="49">
        <f>VLOOKUP(L151,'3. 취약성평가'!$C$5:$I$77,7,FALSE)</f>
        <v>2</v>
      </c>
      <c r="V151" s="56" t="e">
        <f>VLOOKUP(B151,'#1.Linux'!$C:$BZ,A151+1,FALSE)</f>
        <v>#N/A</v>
      </c>
      <c r="W151" s="56" t="e">
        <f t="shared" si="39"/>
        <v>#N/A</v>
      </c>
      <c r="X151" s="51" t="e">
        <f t="shared" si="40"/>
        <v>#N/A</v>
      </c>
    </row>
    <row r="152" spans="1:24" s="44" customFormat="1" ht="9.9" customHeight="1">
      <c r="A152" s="45">
        <f>VLOOKUP(L152,'3. 취약성평가'!$C$5:$J$77,8,FALSE)</f>
        <v>2</v>
      </c>
      <c r="B152" s="45" t="str">
        <f t="shared" si="32"/>
        <v>SVR-U취약-03</v>
      </c>
      <c r="C152" s="16" t="str">
        <f>VLOOKUP(B152,'1. 자산평가'!$C:$O,2,FALSE)</f>
        <v>Goods DB</v>
      </c>
      <c r="D152" s="16">
        <f>VLOOKUP(B152,'1. 자산평가'!$C:$O,8,FALSE)</f>
        <v>2</v>
      </c>
      <c r="E152" s="16">
        <f>VLOOKUP(B152,'1. 자산평가'!$C:$O,9,FALSE)</f>
        <v>3</v>
      </c>
      <c r="F152" s="16">
        <f>VLOOKUP(B152,'1. 자산평가'!$C:$O,10,FALSE)</f>
        <v>2</v>
      </c>
      <c r="G152" s="59">
        <f t="shared" si="33"/>
        <v>7</v>
      </c>
      <c r="H152" s="59" t="str">
        <f t="shared" si="34"/>
        <v>B</v>
      </c>
      <c r="I152" s="56">
        <f t="shared" si="35"/>
        <v>2</v>
      </c>
      <c r="J152" s="52" t="s">
        <v>1331</v>
      </c>
      <c r="K152" s="58">
        <f t="shared" si="36"/>
        <v>3</v>
      </c>
      <c r="L152" s="58" t="str">
        <f t="shared" si="37"/>
        <v>U-2</v>
      </c>
      <c r="M152" s="58" t="s">
        <v>1091</v>
      </c>
      <c r="N152" s="58">
        <f t="shared" si="31"/>
        <v>2</v>
      </c>
      <c r="O152" s="47" t="str">
        <f>VLOOKUP(L152,'3. 취약성평가'!$C:$F,2,FALSE)</f>
        <v>패스워드 복잡성 설정</v>
      </c>
      <c r="P152" s="50" t="str">
        <f>VLOOKUP(L152,'3. 취약성평가'!$C:$F,3,FALSE)</f>
        <v>상</v>
      </c>
      <c r="Q152" s="48">
        <f t="shared" si="38"/>
        <v>3</v>
      </c>
      <c r="R152" s="49" t="str">
        <f>VLOOKUP(L152,'3. 취약성평가'!$C$5:$I$77,5,FALSE)</f>
        <v>TC6-03</v>
      </c>
      <c r="S152" s="49" t="str">
        <f>VLOOKUP(L152,'3. 취약성평가'!$C$5:$I$77,6,FALSE)</f>
        <v>패스워드 Cracking</v>
      </c>
      <c r="T152" s="49">
        <f>VLOOKUP(L152,'3. 취약성평가'!$C$5:$I$77,7,FALSE)</f>
        <v>2</v>
      </c>
      <c r="U152" s="49">
        <f>VLOOKUP(L152,'3. 취약성평가'!$C$5:$I$77,7,FALSE)</f>
        <v>2</v>
      </c>
      <c r="V152" s="56" t="e">
        <f>VLOOKUP(B152,'#1.Linux'!$C:$BZ,A152+1,FALSE)</f>
        <v>#N/A</v>
      </c>
      <c r="W152" s="56" t="e">
        <f t="shared" si="39"/>
        <v>#N/A</v>
      </c>
      <c r="X152" s="51" t="e">
        <f t="shared" si="40"/>
        <v>#N/A</v>
      </c>
    </row>
    <row r="153" spans="1:24" s="44" customFormat="1" ht="9.9" customHeight="1">
      <c r="A153" s="45">
        <f>VLOOKUP(L153,'3. 취약성평가'!$C$5:$J$77,8,FALSE)</f>
        <v>3</v>
      </c>
      <c r="B153" s="45" t="str">
        <f t="shared" si="32"/>
        <v>SVR-U취약-03</v>
      </c>
      <c r="C153" s="16" t="str">
        <f>VLOOKUP(B153,'1. 자산평가'!$C:$O,2,FALSE)</f>
        <v>Goods DB</v>
      </c>
      <c r="D153" s="16">
        <f>VLOOKUP(B153,'1. 자산평가'!$C:$O,8,FALSE)</f>
        <v>2</v>
      </c>
      <c r="E153" s="16">
        <f>VLOOKUP(B153,'1. 자산평가'!$C:$O,9,FALSE)</f>
        <v>3</v>
      </c>
      <c r="F153" s="16">
        <f>VLOOKUP(B153,'1. 자산평가'!$C:$O,10,FALSE)</f>
        <v>2</v>
      </c>
      <c r="G153" s="59">
        <f t="shared" si="33"/>
        <v>7</v>
      </c>
      <c r="H153" s="59" t="str">
        <f t="shared" si="34"/>
        <v>B</v>
      </c>
      <c r="I153" s="56">
        <f t="shared" si="35"/>
        <v>2</v>
      </c>
      <c r="J153" s="52" t="s">
        <v>1331</v>
      </c>
      <c r="K153" s="58">
        <f t="shared" si="36"/>
        <v>3</v>
      </c>
      <c r="L153" s="58" t="str">
        <f t="shared" si="37"/>
        <v>U-3</v>
      </c>
      <c r="M153" s="58" t="s">
        <v>1091</v>
      </c>
      <c r="N153" s="58">
        <f t="shared" si="31"/>
        <v>3</v>
      </c>
      <c r="O153" s="47" t="str">
        <f>VLOOKUP(L153,'3. 취약성평가'!$C:$F,2,FALSE)</f>
        <v>계정 잠금 임계값 설정</v>
      </c>
      <c r="P153" s="50" t="str">
        <f>VLOOKUP(L153,'3. 취약성평가'!$C:$F,3,FALSE)</f>
        <v>상</v>
      </c>
      <c r="Q153" s="48">
        <f t="shared" si="38"/>
        <v>3</v>
      </c>
      <c r="R153" s="49" t="str">
        <f>VLOOKUP(L153,'3. 취약성평가'!$C$5:$I$77,5,FALSE)</f>
        <v>TC6-03</v>
      </c>
      <c r="S153" s="49" t="str">
        <f>VLOOKUP(L153,'3. 취약성평가'!$C$5:$I$77,6,FALSE)</f>
        <v>패스워드 Cracking</v>
      </c>
      <c r="T153" s="49">
        <f>VLOOKUP(L153,'3. 취약성평가'!$C$5:$I$77,7,FALSE)</f>
        <v>2</v>
      </c>
      <c r="U153" s="49">
        <f>VLOOKUP(L153,'3. 취약성평가'!$C$5:$I$77,7,FALSE)</f>
        <v>2</v>
      </c>
      <c r="V153" s="56" t="e">
        <f>VLOOKUP(B153,'#1.Linux'!$C:$BZ,A153+1,FALSE)</f>
        <v>#N/A</v>
      </c>
      <c r="W153" s="56" t="e">
        <f t="shared" si="39"/>
        <v>#N/A</v>
      </c>
      <c r="X153" s="51" t="e">
        <f t="shared" si="40"/>
        <v>#N/A</v>
      </c>
    </row>
    <row r="154" spans="1:24" s="44" customFormat="1" ht="9.9" customHeight="1">
      <c r="A154" s="45">
        <f>VLOOKUP(L154,'3. 취약성평가'!$C$5:$J$77,8,FALSE)</f>
        <v>4</v>
      </c>
      <c r="B154" s="45" t="str">
        <f t="shared" si="32"/>
        <v>SVR-U취약-03</v>
      </c>
      <c r="C154" s="16" t="str">
        <f>VLOOKUP(B154,'1. 자산평가'!$C:$O,2,FALSE)</f>
        <v>Goods DB</v>
      </c>
      <c r="D154" s="16">
        <f>VLOOKUP(B154,'1. 자산평가'!$C:$O,8,FALSE)</f>
        <v>2</v>
      </c>
      <c r="E154" s="16">
        <f>VLOOKUP(B154,'1. 자산평가'!$C:$O,9,FALSE)</f>
        <v>3</v>
      </c>
      <c r="F154" s="16">
        <f>VLOOKUP(B154,'1. 자산평가'!$C:$O,10,FALSE)</f>
        <v>2</v>
      </c>
      <c r="G154" s="59">
        <f t="shared" si="33"/>
        <v>7</v>
      </c>
      <c r="H154" s="59" t="str">
        <f t="shared" si="34"/>
        <v>B</v>
      </c>
      <c r="I154" s="56">
        <f t="shared" si="35"/>
        <v>2</v>
      </c>
      <c r="J154" s="52" t="s">
        <v>1331</v>
      </c>
      <c r="K154" s="58">
        <f t="shared" si="36"/>
        <v>3</v>
      </c>
      <c r="L154" s="58" t="str">
        <f t="shared" si="37"/>
        <v>U-4</v>
      </c>
      <c r="M154" s="58" t="s">
        <v>1091</v>
      </c>
      <c r="N154" s="58">
        <f t="shared" si="31"/>
        <v>4</v>
      </c>
      <c r="O154" s="47" t="str">
        <f>VLOOKUP(L154,'3. 취약성평가'!$C:$F,2,FALSE)</f>
        <v>패스워드 파일 보호</v>
      </c>
      <c r="P154" s="50" t="str">
        <f>VLOOKUP(L154,'3. 취약성평가'!$C:$F,3,FALSE)</f>
        <v>상</v>
      </c>
      <c r="Q154" s="48">
        <f t="shared" si="38"/>
        <v>3</v>
      </c>
      <c r="R154" s="49" t="str">
        <f>VLOOKUP(L154,'3. 취약성평가'!$C$5:$I$77,5,FALSE)</f>
        <v>TC6-03</v>
      </c>
      <c r="S154" s="49" t="str">
        <f>VLOOKUP(L154,'3. 취약성평가'!$C$5:$I$77,6,FALSE)</f>
        <v>패스워드 Cracking</v>
      </c>
      <c r="T154" s="49">
        <f>VLOOKUP(L154,'3. 취약성평가'!$C$5:$I$77,7,FALSE)</f>
        <v>2</v>
      </c>
      <c r="U154" s="49">
        <f>VLOOKUP(L154,'3. 취약성평가'!$C$5:$I$77,7,FALSE)</f>
        <v>2</v>
      </c>
      <c r="V154" s="56" t="e">
        <f>VLOOKUP(B154,'#1.Linux'!$C:$BZ,A154+1,FALSE)</f>
        <v>#N/A</v>
      </c>
      <c r="W154" s="56" t="e">
        <f t="shared" si="39"/>
        <v>#N/A</v>
      </c>
      <c r="X154" s="51" t="e">
        <f t="shared" si="40"/>
        <v>#N/A</v>
      </c>
    </row>
    <row r="155" spans="1:24" s="44" customFormat="1" ht="9.9" customHeight="1">
      <c r="A155" s="45">
        <f>VLOOKUP(L155,'3. 취약성평가'!$C$5:$J$77,8,FALSE)</f>
        <v>5</v>
      </c>
      <c r="B155" s="45" t="str">
        <f t="shared" si="32"/>
        <v>SVR-U취약-03</v>
      </c>
      <c r="C155" s="16" t="str">
        <f>VLOOKUP(B155,'1. 자산평가'!$C:$O,2,FALSE)</f>
        <v>Goods DB</v>
      </c>
      <c r="D155" s="16">
        <f>VLOOKUP(B155,'1. 자산평가'!$C:$O,8,FALSE)</f>
        <v>2</v>
      </c>
      <c r="E155" s="16">
        <f>VLOOKUP(B155,'1. 자산평가'!$C:$O,9,FALSE)</f>
        <v>3</v>
      </c>
      <c r="F155" s="16">
        <f>VLOOKUP(B155,'1. 자산평가'!$C:$O,10,FALSE)</f>
        <v>2</v>
      </c>
      <c r="G155" s="59">
        <f t="shared" si="33"/>
        <v>7</v>
      </c>
      <c r="H155" s="59" t="str">
        <f t="shared" si="34"/>
        <v>B</v>
      </c>
      <c r="I155" s="56">
        <f t="shared" si="35"/>
        <v>2</v>
      </c>
      <c r="J155" s="52" t="s">
        <v>1331</v>
      </c>
      <c r="K155" s="58">
        <f t="shared" si="36"/>
        <v>3</v>
      </c>
      <c r="L155" s="58" t="str">
        <f t="shared" si="37"/>
        <v>U-5</v>
      </c>
      <c r="M155" s="58" t="s">
        <v>1091</v>
      </c>
      <c r="N155" s="58">
        <f t="shared" si="31"/>
        <v>5</v>
      </c>
      <c r="O155" s="47" t="str">
        <f>VLOOKUP(L155,'3. 취약성평가'!$C:$F,2,FALSE)</f>
        <v>root 이외의 UID가 '0' 금지</v>
      </c>
      <c r="P155" s="50" t="str">
        <f>VLOOKUP(L155,'3. 취약성평가'!$C:$F,3,FALSE)</f>
        <v>중</v>
      </c>
      <c r="Q155" s="48">
        <f t="shared" si="38"/>
        <v>2</v>
      </c>
      <c r="R155" s="49" t="str">
        <f>VLOOKUP(L155,'3. 취약성평가'!$C$5:$I$77,5,FALSE)</f>
        <v>TC6-06</v>
      </c>
      <c r="S155" s="49" t="str">
        <f>VLOOKUP(L155,'3. 취약성평가'!$C$5:$I$77,6,FALSE)</f>
        <v>취약한 권한접근</v>
      </c>
      <c r="T155" s="49">
        <f>VLOOKUP(L155,'3. 취약성평가'!$C$5:$I$77,7,FALSE)</f>
        <v>2</v>
      </c>
      <c r="U155" s="49">
        <f>VLOOKUP(L155,'3. 취약성평가'!$C$5:$I$77,7,FALSE)</f>
        <v>2</v>
      </c>
      <c r="V155" s="56" t="e">
        <f>VLOOKUP(B155,'#1.Linux'!$C:$BZ,A155+1,FALSE)</f>
        <v>#N/A</v>
      </c>
      <c r="W155" s="56" t="e">
        <f t="shared" si="39"/>
        <v>#N/A</v>
      </c>
      <c r="X155" s="51" t="e">
        <f t="shared" si="40"/>
        <v>#N/A</v>
      </c>
    </row>
    <row r="156" spans="1:24" s="44" customFormat="1" ht="9.9" customHeight="1">
      <c r="A156" s="45">
        <f>VLOOKUP(L156,'3. 취약성평가'!$C$5:$J$77,8,FALSE)</f>
        <v>6</v>
      </c>
      <c r="B156" s="45" t="str">
        <f t="shared" si="32"/>
        <v>SVR-U취약-03</v>
      </c>
      <c r="C156" s="16" t="str">
        <f>VLOOKUP(B156,'1. 자산평가'!$C:$O,2,FALSE)</f>
        <v>Goods DB</v>
      </c>
      <c r="D156" s="16">
        <f>VLOOKUP(B156,'1. 자산평가'!$C:$O,8,FALSE)</f>
        <v>2</v>
      </c>
      <c r="E156" s="16">
        <f>VLOOKUP(B156,'1. 자산평가'!$C:$O,9,FALSE)</f>
        <v>3</v>
      </c>
      <c r="F156" s="16">
        <f>VLOOKUP(B156,'1. 자산평가'!$C:$O,10,FALSE)</f>
        <v>2</v>
      </c>
      <c r="G156" s="59">
        <f t="shared" si="33"/>
        <v>7</v>
      </c>
      <c r="H156" s="59" t="str">
        <f t="shared" si="34"/>
        <v>B</v>
      </c>
      <c r="I156" s="56">
        <f t="shared" si="35"/>
        <v>2</v>
      </c>
      <c r="J156" s="52" t="s">
        <v>1331</v>
      </c>
      <c r="K156" s="58">
        <f t="shared" si="36"/>
        <v>3</v>
      </c>
      <c r="L156" s="58" t="str">
        <f t="shared" si="37"/>
        <v>U-6</v>
      </c>
      <c r="M156" s="58" t="s">
        <v>1091</v>
      </c>
      <c r="N156" s="58">
        <f t="shared" si="31"/>
        <v>6</v>
      </c>
      <c r="O156" s="47" t="str">
        <f>VLOOKUP(L156,'3. 취약성평가'!$C:$F,2,FALSE)</f>
        <v>root 계정 su 제한</v>
      </c>
      <c r="P156" s="50" t="str">
        <f>VLOOKUP(L156,'3. 취약성평가'!$C:$F,3,FALSE)</f>
        <v>하</v>
      </c>
      <c r="Q156" s="48">
        <f t="shared" si="38"/>
        <v>1</v>
      </c>
      <c r="R156" s="49" t="str">
        <f>VLOOKUP(L156,'3. 취약성평가'!$C$5:$I$77,5,FALSE)</f>
        <v>TC6-05</v>
      </c>
      <c r="S156" s="49" t="str">
        <f>VLOOKUP(L156,'3. 취약성평가'!$C$5:$I$77,6,FALSE)</f>
        <v>취약한 권한접근</v>
      </c>
      <c r="T156" s="49">
        <f>VLOOKUP(L156,'3. 취약성평가'!$C$5:$I$77,7,FALSE)</f>
        <v>2</v>
      </c>
      <c r="U156" s="49">
        <f>VLOOKUP(L156,'3. 취약성평가'!$C$5:$I$77,7,FALSE)</f>
        <v>2</v>
      </c>
      <c r="V156" s="56" t="e">
        <f>VLOOKUP(B156,'#1.Linux'!$C:$BZ,A156+1,FALSE)</f>
        <v>#N/A</v>
      </c>
      <c r="W156" s="56" t="e">
        <f t="shared" si="39"/>
        <v>#N/A</v>
      </c>
      <c r="X156" s="51" t="e">
        <f t="shared" si="40"/>
        <v>#N/A</v>
      </c>
    </row>
    <row r="157" spans="1:24" s="44" customFormat="1" ht="9.9" customHeight="1">
      <c r="A157" s="45">
        <f>VLOOKUP(L157,'3. 취약성평가'!$C$5:$J$77,8,FALSE)</f>
        <v>7</v>
      </c>
      <c r="B157" s="45" t="str">
        <f t="shared" si="32"/>
        <v>SVR-U취약-03</v>
      </c>
      <c r="C157" s="16" t="str">
        <f>VLOOKUP(B157,'1. 자산평가'!$C:$O,2,FALSE)</f>
        <v>Goods DB</v>
      </c>
      <c r="D157" s="16">
        <f>VLOOKUP(B157,'1. 자산평가'!$C:$O,8,FALSE)</f>
        <v>2</v>
      </c>
      <c r="E157" s="16">
        <f>VLOOKUP(B157,'1. 자산평가'!$C:$O,9,FALSE)</f>
        <v>3</v>
      </c>
      <c r="F157" s="16">
        <f>VLOOKUP(B157,'1. 자산평가'!$C:$O,10,FALSE)</f>
        <v>2</v>
      </c>
      <c r="G157" s="59">
        <f t="shared" si="33"/>
        <v>7</v>
      </c>
      <c r="H157" s="59" t="str">
        <f t="shared" si="34"/>
        <v>B</v>
      </c>
      <c r="I157" s="56">
        <f t="shared" si="35"/>
        <v>2</v>
      </c>
      <c r="J157" s="52" t="s">
        <v>1331</v>
      </c>
      <c r="K157" s="58">
        <f t="shared" si="36"/>
        <v>3</v>
      </c>
      <c r="L157" s="58" t="str">
        <f t="shared" si="37"/>
        <v>U-7</v>
      </c>
      <c r="M157" s="58" t="s">
        <v>1091</v>
      </c>
      <c r="N157" s="58">
        <f t="shared" si="31"/>
        <v>7</v>
      </c>
      <c r="O157" s="47" t="str">
        <f>VLOOKUP(L157,'3. 취약성평가'!$C:$F,2,FALSE)</f>
        <v>패스워드 최소 길이 설정</v>
      </c>
      <c r="P157" s="50" t="str">
        <f>VLOOKUP(L157,'3. 취약성평가'!$C:$F,3,FALSE)</f>
        <v>중</v>
      </c>
      <c r="Q157" s="48">
        <f t="shared" si="38"/>
        <v>2</v>
      </c>
      <c r="R157" s="49" t="str">
        <f>VLOOKUP(L157,'3. 취약성평가'!$C$5:$I$77,5,FALSE)</f>
        <v>TC6-03</v>
      </c>
      <c r="S157" s="49" t="str">
        <f>VLOOKUP(L157,'3. 취약성평가'!$C$5:$I$77,6,FALSE)</f>
        <v>패스워드 Cracking</v>
      </c>
      <c r="T157" s="49">
        <f>VLOOKUP(L157,'3. 취약성평가'!$C$5:$I$77,7,FALSE)</f>
        <v>2</v>
      </c>
      <c r="U157" s="49">
        <f>VLOOKUP(L157,'3. 취약성평가'!$C$5:$I$77,7,FALSE)</f>
        <v>2</v>
      </c>
      <c r="V157" s="56" t="e">
        <f>VLOOKUP(B157,'#1.Linux'!$C:$BZ,A157+1,FALSE)</f>
        <v>#N/A</v>
      </c>
      <c r="W157" s="56" t="e">
        <f t="shared" si="39"/>
        <v>#N/A</v>
      </c>
      <c r="X157" s="51" t="e">
        <f t="shared" si="40"/>
        <v>#N/A</v>
      </c>
    </row>
    <row r="158" spans="1:24" s="44" customFormat="1" ht="9.9" customHeight="1">
      <c r="A158" s="45">
        <f>VLOOKUP(L158,'3. 취약성평가'!$C$5:$J$77,8,FALSE)</f>
        <v>8</v>
      </c>
      <c r="B158" s="45" t="str">
        <f t="shared" si="32"/>
        <v>SVR-U취약-03</v>
      </c>
      <c r="C158" s="16" t="str">
        <f>VLOOKUP(B158,'1. 자산평가'!$C:$O,2,FALSE)</f>
        <v>Goods DB</v>
      </c>
      <c r="D158" s="16">
        <f>VLOOKUP(B158,'1. 자산평가'!$C:$O,8,FALSE)</f>
        <v>2</v>
      </c>
      <c r="E158" s="16">
        <f>VLOOKUP(B158,'1. 자산평가'!$C:$O,9,FALSE)</f>
        <v>3</v>
      </c>
      <c r="F158" s="16">
        <f>VLOOKUP(B158,'1. 자산평가'!$C:$O,10,FALSE)</f>
        <v>2</v>
      </c>
      <c r="G158" s="59">
        <f t="shared" si="33"/>
        <v>7</v>
      </c>
      <c r="H158" s="59" t="str">
        <f t="shared" si="34"/>
        <v>B</v>
      </c>
      <c r="I158" s="56">
        <f t="shared" si="35"/>
        <v>2</v>
      </c>
      <c r="J158" s="52" t="s">
        <v>1331</v>
      </c>
      <c r="K158" s="58">
        <f t="shared" si="36"/>
        <v>3</v>
      </c>
      <c r="L158" s="58" t="str">
        <f t="shared" si="37"/>
        <v>U-8</v>
      </c>
      <c r="M158" s="58" t="s">
        <v>1091</v>
      </c>
      <c r="N158" s="58">
        <f t="shared" si="31"/>
        <v>8</v>
      </c>
      <c r="O158" s="47" t="str">
        <f>VLOOKUP(L158,'3. 취약성평가'!$C:$F,2,FALSE)</f>
        <v>패스워드 최대 사용기간 설정</v>
      </c>
      <c r="P158" s="50" t="str">
        <f>VLOOKUP(L158,'3. 취약성평가'!$C:$F,3,FALSE)</f>
        <v>중</v>
      </c>
      <c r="Q158" s="48">
        <f t="shared" si="38"/>
        <v>2</v>
      </c>
      <c r="R158" s="49" t="str">
        <f>VLOOKUP(L158,'3. 취약성평가'!$C$5:$I$77,5,FALSE)</f>
        <v>TC6-03</v>
      </c>
      <c r="S158" s="49" t="str">
        <f>VLOOKUP(L158,'3. 취약성평가'!$C$5:$I$77,6,FALSE)</f>
        <v>패스워드 Cracking</v>
      </c>
      <c r="T158" s="49">
        <f>VLOOKUP(L158,'3. 취약성평가'!$C$5:$I$77,7,FALSE)</f>
        <v>2</v>
      </c>
      <c r="U158" s="49">
        <f>VLOOKUP(L158,'3. 취약성평가'!$C$5:$I$77,7,FALSE)</f>
        <v>2</v>
      </c>
      <c r="V158" s="56" t="e">
        <f>VLOOKUP(B158,'#1.Linux'!$C:$BZ,A158+1,FALSE)</f>
        <v>#N/A</v>
      </c>
      <c r="W158" s="56" t="e">
        <f t="shared" si="39"/>
        <v>#N/A</v>
      </c>
      <c r="X158" s="51" t="e">
        <f t="shared" si="40"/>
        <v>#N/A</v>
      </c>
    </row>
    <row r="159" spans="1:24" s="44" customFormat="1" ht="9.9" customHeight="1">
      <c r="A159" s="45">
        <f>VLOOKUP(L159,'3. 취약성평가'!$C$5:$J$77,8,FALSE)</f>
        <v>9</v>
      </c>
      <c r="B159" s="45" t="str">
        <f t="shared" si="32"/>
        <v>SVR-U취약-03</v>
      </c>
      <c r="C159" s="16" t="str">
        <f>VLOOKUP(B159,'1. 자산평가'!$C:$O,2,FALSE)</f>
        <v>Goods DB</v>
      </c>
      <c r="D159" s="16">
        <f>VLOOKUP(B159,'1. 자산평가'!$C:$O,8,FALSE)</f>
        <v>2</v>
      </c>
      <c r="E159" s="16">
        <f>VLOOKUP(B159,'1. 자산평가'!$C:$O,9,FALSE)</f>
        <v>3</v>
      </c>
      <c r="F159" s="16">
        <f>VLOOKUP(B159,'1. 자산평가'!$C:$O,10,FALSE)</f>
        <v>2</v>
      </c>
      <c r="G159" s="59">
        <f t="shared" si="33"/>
        <v>7</v>
      </c>
      <c r="H159" s="59" t="str">
        <f t="shared" si="34"/>
        <v>B</v>
      </c>
      <c r="I159" s="56">
        <f t="shared" si="35"/>
        <v>2</v>
      </c>
      <c r="J159" s="52" t="s">
        <v>1331</v>
      </c>
      <c r="K159" s="58">
        <f t="shared" si="36"/>
        <v>3</v>
      </c>
      <c r="L159" s="58" t="str">
        <f t="shared" si="37"/>
        <v>U-9</v>
      </c>
      <c r="M159" s="58" t="s">
        <v>1091</v>
      </c>
      <c r="N159" s="58">
        <f t="shared" si="31"/>
        <v>9</v>
      </c>
      <c r="O159" s="47" t="str">
        <f>VLOOKUP(L159,'3. 취약성평가'!$C:$F,2,FALSE)</f>
        <v>패스워드 최소 사용기간 설정</v>
      </c>
      <c r="P159" s="50" t="str">
        <f>VLOOKUP(L159,'3. 취약성평가'!$C:$F,3,FALSE)</f>
        <v>중</v>
      </c>
      <c r="Q159" s="48">
        <f t="shared" si="38"/>
        <v>2</v>
      </c>
      <c r="R159" s="49" t="str">
        <f>VLOOKUP(L159,'3. 취약성평가'!$C$5:$I$77,5,FALSE)</f>
        <v>TC6-03</v>
      </c>
      <c r="S159" s="49" t="str">
        <f>VLOOKUP(L159,'3. 취약성평가'!$C$5:$I$77,6,FALSE)</f>
        <v>패스워드 Cracking</v>
      </c>
      <c r="T159" s="49">
        <f>VLOOKUP(L159,'3. 취약성평가'!$C$5:$I$77,7,FALSE)</f>
        <v>2</v>
      </c>
      <c r="U159" s="49">
        <f>VLOOKUP(L159,'3. 취약성평가'!$C$5:$I$77,7,FALSE)</f>
        <v>2</v>
      </c>
      <c r="V159" s="56" t="e">
        <f>VLOOKUP(B159,'#1.Linux'!$C:$BZ,A159+1,FALSE)</f>
        <v>#N/A</v>
      </c>
      <c r="W159" s="56" t="e">
        <f t="shared" si="39"/>
        <v>#N/A</v>
      </c>
      <c r="X159" s="51" t="e">
        <f t="shared" si="40"/>
        <v>#N/A</v>
      </c>
    </row>
    <row r="160" spans="1:24" s="44" customFormat="1" ht="9.9" customHeight="1">
      <c r="A160" s="45">
        <f>VLOOKUP(L160,'3. 취약성평가'!$C$5:$J$77,8,FALSE)</f>
        <v>10</v>
      </c>
      <c r="B160" s="45" t="str">
        <f t="shared" si="32"/>
        <v>SVR-U취약-03</v>
      </c>
      <c r="C160" s="16" t="str">
        <f>VLOOKUP(B160,'1. 자산평가'!$C:$O,2,FALSE)</f>
        <v>Goods DB</v>
      </c>
      <c r="D160" s="16">
        <f>VLOOKUP(B160,'1. 자산평가'!$C:$O,8,FALSE)</f>
        <v>2</v>
      </c>
      <c r="E160" s="16">
        <f>VLOOKUP(B160,'1. 자산평가'!$C:$O,9,FALSE)</f>
        <v>3</v>
      </c>
      <c r="F160" s="16">
        <f>VLOOKUP(B160,'1. 자산평가'!$C:$O,10,FALSE)</f>
        <v>2</v>
      </c>
      <c r="G160" s="59">
        <f t="shared" si="33"/>
        <v>7</v>
      </c>
      <c r="H160" s="59" t="str">
        <f t="shared" si="34"/>
        <v>B</v>
      </c>
      <c r="I160" s="56">
        <f t="shared" si="35"/>
        <v>2</v>
      </c>
      <c r="J160" s="52" t="s">
        <v>1331</v>
      </c>
      <c r="K160" s="58">
        <f t="shared" si="36"/>
        <v>3</v>
      </c>
      <c r="L160" s="58" t="str">
        <f t="shared" si="37"/>
        <v>U-10</v>
      </c>
      <c r="M160" s="58" t="s">
        <v>1091</v>
      </c>
      <c r="N160" s="58">
        <f t="shared" si="31"/>
        <v>10</v>
      </c>
      <c r="O160" s="47" t="str">
        <f>VLOOKUP(L160,'3. 취약성평가'!$C:$F,2,FALSE)</f>
        <v>불필요한 계정 제거</v>
      </c>
      <c r="P160" s="50" t="str">
        <f>VLOOKUP(L160,'3. 취약성평가'!$C:$F,3,FALSE)</f>
        <v>하</v>
      </c>
      <c r="Q160" s="48">
        <f t="shared" si="38"/>
        <v>1</v>
      </c>
      <c r="R160" s="49" t="str">
        <f>VLOOKUP(L160,'3. 취약성평가'!$C$5:$I$77,5,FALSE)</f>
        <v>TC6-09</v>
      </c>
      <c r="S160" s="49" t="str">
        <f>VLOOKUP(L160,'3. 취약성평가'!$C$5:$I$77,6,FALSE)</f>
        <v>비인가된 시스템 및 네트워크 접근</v>
      </c>
      <c r="T160" s="49">
        <f>VLOOKUP(L160,'3. 취약성평가'!$C$5:$I$77,7,FALSE)</f>
        <v>2</v>
      </c>
      <c r="U160" s="49">
        <f>VLOOKUP(L160,'3. 취약성평가'!$C$5:$I$77,7,FALSE)</f>
        <v>2</v>
      </c>
      <c r="V160" s="56" t="e">
        <f>VLOOKUP(B160,'#1.Linux'!$C:$BZ,A160+1,FALSE)</f>
        <v>#N/A</v>
      </c>
      <c r="W160" s="56" t="e">
        <f t="shared" si="39"/>
        <v>#N/A</v>
      </c>
      <c r="X160" s="51" t="e">
        <f t="shared" si="40"/>
        <v>#N/A</v>
      </c>
    </row>
    <row r="161" spans="1:24" s="44" customFormat="1" ht="9.9" customHeight="1">
      <c r="A161" s="45">
        <f>VLOOKUP(L161,'3. 취약성평가'!$C$5:$J$77,8,FALSE)</f>
        <v>11</v>
      </c>
      <c r="B161" s="45" t="str">
        <f t="shared" si="32"/>
        <v>SVR-U취약-03</v>
      </c>
      <c r="C161" s="16" t="str">
        <f>VLOOKUP(B161,'1. 자산평가'!$C:$O,2,FALSE)</f>
        <v>Goods DB</v>
      </c>
      <c r="D161" s="16">
        <f>VLOOKUP(B161,'1. 자산평가'!$C:$O,8,FALSE)</f>
        <v>2</v>
      </c>
      <c r="E161" s="16">
        <f>VLOOKUP(B161,'1. 자산평가'!$C:$O,9,FALSE)</f>
        <v>3</v>
      </c>
      <c r="F161" s="16">
        <f>VLOOKUP(B161,'1. 자산평가'!$C:$O,10,FALSE)</f>
        <v>2</v>
      </c>
      <c r="G161" s="59">
        <f t="shared" si="33"/>
        <v>7</v>
      </c>
      <c r="H161" s="59" t="str">
        <f t="shared" si="34"/>
        <v>B</v>
      </c>
      <c r="I161" s="56">
        <f t="shared" si="35"/>
        <v>2</v>
      </c>
      <c r="J161" s="52" t="s">
        <v>1331</v>
      </c>
      <c r="K161" s="58">
        <f t="shared" si="36"/>
        <v>3</v>
      </c>
      <c r="L161" s="58" t="str">
        <f t="shared" si="37"/>
        <v>U-11</v>
      </c>
      <c r="M161" s="58" t="s">
        <v>1091</v>
      </c>
      <c r="N161" s="58">
        <f t="shared" si="31"/>
        <v>11</v>
      </c>
      <c r="O161" s="47" t="str">
        <f>VLOOKUP(L161,'3. 취약성평가'!$C:$F,2,FALSE)</f>
        <v>관리자 그룹에 최소한의 계정 포함</v>
      </c>
      <c r="P161" s="50" t="str">
        <f>VLOOKUP(L161,'3. 취약성평가'!$C:$F,3,FALSE)</f>
        <v>하</v>
      </c>
      <c r="Q161" s="48">
        <f t="shared" si="38"/>
        <v>1</v>
      </c>
      <c r="R161" s="49" t="str">
        <f>VLOOKUP(L161,'3. 취약성평가'!$C$5:$I$77,5,FALSE)</f>
        <v>TC6-09</v>
      </c>
      <c r="S161" s="49" t="str">
        <f>VLOOKUP(L161,'3. 취약성평가'!$C$5:$I$77,6,FALSE)</f>
        <v>비인가된 시스템 및 네트워크 접근</v>
      </c>
      <c r="T161" s="49">
        <f>VLOOKUP(L161,'3. 취약성평가'!$C$5:$I$77,7,FALSE)</f>
        <v>2</v>
      </c>
      <c r="U161" s="49">
        <f>VLOOKUP(L161,'3. 취약성평가'!$C$5:$I$77,7,FALSE)</f>
        <v>2</v>
      </c>
      <c r="V161" s="56" t="e">
        <f>VLOOKUP(B161,'#1.Linux'!$C:$BZ,A161+1,FALSE)</f>
        <v>#N/A</v>
      </c>
      <c r="W161" s="56" t="e">
        <f t="shared" si="39"/>
        <v>#N/A</v>
      </c>
      <c r="X161" s="51" t="e">
        <f t="shared" si="40"/>
        <v>#N/A</v>
      </c>
    </row>
    <row r="162" spans="1:24" s="44" customFormat="1" ht="9.9" customHeight="1">
      <c r="A162" s="45">
        <f>VLOOKUP(L162,'3. 취약성평가'!$C$5:$J$77,8,FALSE)</f>
        <v>12</v>
      </c>
      <c r="B162" s="45" t="str">
        <f t="shared" si="32"/>
        <v>SVR-U취약-03</v>
      </c>
      <c r="C162" s="16" t="str">
        <f>VLOOKUP(B162,'1. 자산평가'!$C:$O,2,FALSE)</f>
        <v>Goods DB</v>
      </c>
      <c r="D162" s="16">
        <f>VLOOKUP(B162,'1. 자산평가'!$C:$O,8,FALSE)</f>
        <v>2</v>
      </c>
      <c r="E162" s="16">
        <f>VLOOKUP(B162,'1. 자산평가'!$C:$O,9,FALSE)</f>
        <v>3</v>
      </c>
      <c r="F162" s="16">
        <f>VLOOKUP(B162,'1. 자산평가'!$C:$O,10,FALSE)</f>
        <v>2</v>
      </c>
      <c r="G162" s="59">
        <f t="shared" si="33"/>
        <v>7</v>
      </c>
      <c r="H162" s="59" t="str">
        <f t="shared" si="34"/>
        <v>B</v>
      </c>
      <c r="I162" s="56">
        <f t="shared" si="35"/>
        <v>2</v>
      </c>
      <c r="J162" s="52" t="s">
        <v>1331</v>
      </c>
      <c r="K162" s="58">
        <f t="shared" si="36"/>
        <v>3</v>
      </c>
      <c r="L162" s="58" t="str">
        <f t="shared" si="37"/>
        <v>U-12</v>
      </c>
      <c r="M162" s="58" t="s">
        <v>1091</v>
      </c>
      <c r="N162" s="58">
        <f t="shared" si="31"/>
        <v>12</v>
      </c>
      <c r="O162" s="47" t="str">
        <f>VLOOKUP(L162,'3. 취약성평가'!$C:$F,2,FALSE)</f>
        <v>계정이 존재하지 않는 GID 금지</v>
      </c>
      <c r="P162" s="50" t="str">
        <f>VLOOKUP(L162,'3. 취약성평가'!$C:$F,3,FALSE)</f>
        <v>하</v>
      </c>
      <c r="Q162" s="48">
        <f t="shared" si="38"/>
        <v>1</v>
      </c>
      <c r="R162" s="49" t="str">
        <f>VLOOKUP(L162,'3. 취약성평가'!$C$5:$I$77,5,FALSE)</f>
        <v>TC6-05</v>
      </c>
      <c r="S162" s="49" t="str">
        <f>VLOOKUP(L162,'3. 취약성평가'!$C$5:$I$77,6,FALSE)</f>
        <v>취약한 권한접근</v>
      </c>
      <c r="T162" s="49">
        <f>VLOOKUP(L162,'3. 취약성평가'!$C$5:$I$77,7,FALSE)</f>
        <v>2</v>
      </c>
      <c r="U162" s="49">
        <f>VLOOKUP(L162,'3. 취약성평가'!$C$5:$I$77,7,FALSE)</f>
        <v>2</v>
      </c>
      <c r="V162" s="56" t="e">
        <f>VLOOKUP(B162,'#1.Linux'!$C:$BZ,A162+1,FALSE)</f>
        <v>#N/A</v>
      </c>
      <c r="W162" s="56" t="e">
        <f t="shared" si="39"/>
        <v>#N/A</v>
      </c>
      <c r="X162" s="51" t="e">
        <f t="shared" si="40"/>
        <v>#N/A</v>
      </c>
    </row>
    <row r="163" spans="1:24" s="44" customFormat="1" ht="9.9" customHeight="1">
      <c r="A163" s="45">
        <f>VLOOKUP(L163,'3. 취약성평가'!$C$5:$J$77,8,FALSE)</f>
        <v>13</v>
      </c>
      <c r="B163" s="45" t="str">
        <f t="shared" si="32"/>
        <v>SVR-U취약-03</v>
      </c>
      <c r="C163" s="16" t="str">
        <f>VLOOKUP(B163,'1. 자산평가'!$C:$O,2,FALSE)</f>
        <v>Goods DB</v>
      </c>
      <c r="D163" s="16">
        <f>VLOOKUP(B163,'1. 자산평가'!$C:$O,8,FALSE)</f>
        <v>2</v>
      </c>
      <c r="E163" s="16">
        <f>VLOOKUP(B163,'1. 자산평가'!$C:$O,9,FALSE)</f>
        <v>3</v>
      </c>
      <c r="F163" s="16">
        <f>VLOOKUP(B163,'1. 자산평가'!$C:$O,10,FALSE)</f>
        <v>2</v>
      </c>
      <c r="G163" s="59">
        <f t="shared" si="33"/>
        <v>7</v>
      </c>
      <c r="H163" s="59" t="str">
        <f t="shared" si="34"/>
        <v>B</v>
      </c>
      <c r="I163" s="56">
        <f t="shared" si="35"/>
        <v>2</v>
      </c>
      <c r="J163" s="52" t="s">
        <v>1331</v>
      </c>
      <c r="K163" s="58">
        <f t="shared" si="36"/>
        <v>3</v>
      </c>
      <c r="L163" s="58" t="str">
        <f t="shared" si="37"/>
        <v>U-13</v>
      </c>
      <c r="M163" s="58" t="s">
        <v>1091</v>
      </c>
      <c r="N163" s="58">
        <f t="shared" si="31"/>
        <v>13</v>
      </c>
      <c r="O163" s="47" t="str">
        <f>VLOOKUP(L163,'3. 취약성평가'!$C:$F,2,FALSE)</f>
        <v>동일한 UID 금지</v>
      </c>
      <c r="P163" s="50" t="str">
        <f>VLOOKUP(L163,'3. 취약성평가'!$C:$F,3,FALSE)</f>
        <v>중</v>
      </c>
      <c r="Q163" s="48">
        <f t="shared" si="38"/>
        <v>2</v>
      </c>
      <c r="R163" s="49" t="str">
        <f>VLOOKUP(L163,'3. 취약성평가'!$C$5:$I$77,5,FALSE)</f>
        <v>TC6-05</v>
      </c>
      <c r="S163" s="49" t="str">
        <f>VLOOKUP(L163,'3. 취약성평가'!$C$5:$I$77,6,FALSE)</f>
        <v>취약한 권한접근</v>
      </c>
      <c r="T163" s="49">
        <f>VLOOKUP(L163,'3. 취약성평가'!$C$5:$I$77,7,FALSE)</f>
        <v>2</v>
      </c>
      <c r="U163" s="49">
        <f>VLOOKUP(L163,'3. 취약성평가'!$C$5:$I$77,7,FALSE)</f>
        <v>2</v>
      </c>
      <c r="V163" s="56" t="e">
        <f>VLOOKUP(B163,'#1.Linux'!$C:$BZ,A163+1,FALSE)</f>
        <v>#N/A</v>
      </c>
      <c r="W163" s="56" t="e">
        <f t="shared" si="39"/>
        <v>#N/A</v>
      </c>
      <c r="X163" s="51" t="e">
        <f t="shared" si="40"/>
        <v>#N/A</v>
      </c>
    </row>
    <row r="164" spans="1:24" s="44" customFormat="1" ht="9.9" customHeight="1">
      <c r="A164" s="45">
        <f>VLOOKUP(L164,'3. 취약성평가'!$C$5:$J$77,8,FALSE)</f>
        <v>14</v>
      </c>
      <c r="B164" s="45" t="str">
        <f t="shared" si="32"/>
        <v>SVR-U취약-03</v>
      </c>
      <c r="C164" s="16" t="str">
        <f>VLOOKUP(B164,'1. 자산평가'!$C:$O,2,FALSE)</f>
        <v>Goods DB</v>
      </c>
      <c r="D164" s="16">
        <f>VLOOKUP(B164,'1. 자산평가'!$C:$O,8,FALSE)</f>
        <v>2</v>
      </c>
      <c r="E164" s="16">
        <f>VLOOKUP(B164,'1. 자산평가'!$C:$O,9,FALSE)</f>
        <v>3</v>
      </c>
      <c r="F164" s="16">
        <f>VLOOKUP(B164,'1. 자산평가'!$C:$O,10,FALSE)</f>
        <v>2</v>
      </c>
      <c r="G164" s="59">
        <f t="shared" si="33"/>
        <v>7</v>
      </c>
      <c r="H164" s="59" t="str">
        <f t="shared" si="34"/>
        <v>B</v>
      </c>
      <c r="I164" s="56">
        <f t="shared" si="35"/>
        <v>2</v>
      </c>
      <c r="J164" s="52" t="s">
        <v>1331</v>
      </c>
      <c r="K164" s="58">
        <f t="shared" si="36"/>
        <v>3</v>
      </c>
      <c r="L164" s="58" t="str">
        <f t="shared" si="37"/>
        <v>U-14</v>
      </c>
      <c r="M164" s="58" t="s">
        <v>1091</v>
      </c>
      <c r="N164" s="58">
        <f t="shared" si="31"/>
        <v>14</v>
      </c>
      <c r="O164" s="47" t="str">
        <f>VLOOKUP(L164,'3. 취약성평가'!$C:$F,2,FALSE)</f>
        <v>사용자 shell 점검</v>
      </c>
      <c r="P164" s="50" t="str">
        <f>VLOOKUP(L164,'3. 취약성평가'!$C:$F,3,FALSE)</f>
        <v>하</v>
      </c>
      <c r="Q164" s="48">
        <f t="shared" si="38"/>
        <v>1</v>
      </c>
      <c r="R164" s="49" t="str">
        <f>VLOOKUP(L164,'3. 취약성평가'!$C$5:$I$77,5,FALSE)</f>
        <v>TC6-06</v>
      </c>
      <c r="S164" s="49" t="str">
        <f>VLOOKUP(L164,'3. 취약성평가'!$C$5:$I$77,6,FALSE)</f>
        <v>취약한 권한접근</v>
      </c>
      <c r="T164" s="49">
        <f>VLOOKUP(L164,'3. 취약성평가'!$C$5:$I$77,7,FALSE)</f>
        <v>2</v>
      </c>
      <c r="U164" s="49">
        <f>VLOOKUP(L164,'3. 취약성평가'!$C$5:$I$77,7,FALSE)</f>
        <v>2</v>
      </c>
      <c r="V164" s="56" t="e">
        <f>VLOOKUP(B164,'#1.Linux'!$C:$BZ,A164+1,FALSE)</f>
        <v>#N/A</v>
      </c>
      <c r="W164" s="56" t="e">
        <f t="shared" si="39"/>
        <v>#N/A</v>
      </c>
      <c r="X164" s="51" t="e">
        <f t="shared" si="40"/>
        <v>#N/A</v>
      </c>
    </row>
    <row r="165" spans="1:24" s="44" customFormat="1" ht="9.9" customHeight="1">
      <c r="A165" s="45">
        <f>VLOOKUP(L165,'3. 취약성평가'!$C$5:$J$77,8,FALSE)</f>
        <v>15</v>
      </c>
      <c r="B165" s="45" t="str">
        <f t="shared" si="32"/>
        <v>SVR-U취약-03</v>
      </c>
      <c r="C165" s="16" t="str">
        <f>VLOOKUP(B165,'1. 자산평가'!$C:$O,2,FALSE)</f>
        <v>Goods DB</v>
      </c>
      <c r="D165" s="16">
        <f>VLOOKUP(B165,'1. 자산평가'!$C:$O,8,FALSE)</f>
        <v>2</v>
      </c>
      <c r="E165" s="16">
        <f>VLOOKUP(B165,'1. 자산평가'!$C:$O,9,FALSE)</f>
        <v>3</v>
      </c>
      <c r="F165" s="16">
        <f>VLOOKUP(B165,'1. 자산평가'!$C:$O,10,FALSE)</f>
        <v>2</v>
      </c>
      <c r="G165" s="59">
        <f t="shared" si="33"/>
        <v>7</v>
      </c>
      <c r="H165" s="59" t="str">
        <f t="shared" si="34"/>
        <v>B</v>
      </c>
      <c r="I165" s="56">
        <f t="shared" si="35"/>
        <v>2</v>
      </c>
      <c r="J165" s="52" t="s">
        <v>1331</v>
      </c>
      <c r="K165" s="58">
        <f t="shared" si="36"/>
        <v>3</v>
      </c>
      <c r="L165" s="58" t="str">
        <f t="shared" si="37"/>
        <v>U-15</v>
      </c>
      <c r="M165" s="58" t="s">
        <v>1091</v>
      </c>
      <c r="N165" s="58">
        <f t="shared" si="31"/>
        <v>15</v>
      </c>
      <c r="O165" s="47" t="str">
        <f>VLOOKUP(L165,'3. 취약성평가'!$C:$F,2,FALSE)</f>
        <v>Session Timeout 설정</v>
      </c>
      <c r="P165" s="50" t="str">
        <f>VLOOKUP(L165,'3. 취약성평가'!$C:$F,3,FALSE)</f>
        <v>하</v>
      </c>
      <c r="Q165" s="48">
        <f t="shared" si="38"/>
        <v>1</v>
      </c>
      <c r="R165" s="49" t="str">
        <f>VLOOKUP(L165,'3. 취약성평가'!$C$5:$I$77,5,FALSE)</f>
        <v>TC6-17</v>
      </c>
      <c r="S165" s="49" t="str">
        <f>VLOOKUP(L165,'3. 취약성평가'!$C$5:$I$77,6,FALSE)</f>
        <v>비인가된 물리적 접근</v>
      </c>
      <c r="T165" s="49">
        <f>VLOOKUP(L165,'3. 취약성평가'!$C$5:$I$77,7,FALSE)</f>
        <v>3</v>
      </c>
      <c r="U165" s="49">
        <f>VLOOKUP(L165,'3. 취약성평가'!$C$5:$I$77,7,FALSE)</f>
        <v>3</v>
      </c>
      <c r="V165" s="56" t="e">
        <f>VLOOKUP(B165,'#1.Linux'!$C:$BZ,A165+1,FALSE)</f>
        <v>#N/A</v>
      </c>
      <c r="W165" s="56" t="e">
        <f t="shared" si="39"/>
        <v>#N/A</v>
      </c>
      <c r="X165" s="51" t="e">
        <f t="shared" si="40"/>
        <v>#N/A</v>
      </c>
    </row>
    <row r="166" spans="1:24" s="44" customFormat="1" ht="9.9" customHeight="1">
      <c r="A166" s="45">
        <f>VLOOKUP(L166,'3. 취약성평가'!$C$5:$J$77,8,FALSE)</f>
        <v>16</v>
      </c>
      <c r="B166" s="45" t="str">
        <f t="shared" si="32"/>
        <v>SVR-U취약-03</v>
      </c>
      <c r="C166" s="16" t="str">
        <f>VLOOKUP(B166,'1. 자산평가'!$C:$O,2,FALSE)</f>
        <v>Goods DB</v>
      </c>
      <c r="D166" s="16">
        <f>VLOOKUP(B166,'1. 자산평가'!$C:$O,8,FALSE)</f>
        <v>2</v>
      </c>
      <c r="E166" s="16">
        <f>VLOOKUP(B166,'1. 자산평가'!$C:$O,9,FALSE)</f>
        <v>3</v>
      </c>
      <c r="F166" s="16">
        <f>VLOOKUP(B166,'1. 자산평가'!$C:$O,10,FALSE)</f>
        <v>2</v>
      </c>
      <c r="G166" s="59">
        <f t="shared" si="33"/>
        <v>7</v>
      </c>
      <c r="H166" s="59" t="str">
        <f t="shared" si="34"/>
        <v>B</v>
      </c>
      <c r="I166" s="56">
        <f t="shared" si="35"/>
        <v>2</v>
      </c>
      <c r="J166" s="52" t="s">
        <v>1331</v>
      </c>
      <c r="K166" s="58">
        <f t="shared" si="36"/>
        <v>3</v>
      </c>
      <c r="L166" s="58" t="str">
        <f t="shared" si="37"/>
        <v>U-16</v>
      </c>
      <c r="M166" s="58" t="s">
        <v>1091</v>
      </c>
      <c r="N166" s="58">
        <f t="shared" si="31"/>
        <v>16</v>
      </c>
      <c r="O166" s="47" t="str">
        <f>VLOOKUP(L166,'3. 취약성평가'!$C:$F,2,FALSE)</f>
        <v>root 홈, 패스 디렉토리 권한 및 패스 설정</v>
      </c>
      <c r="P166" s="50" t="str">
        <f>VLOOKUP(L166,'3. 취약성평가'!$C:$F,3,FALSE)</f>
        <v>상</v>
      </c>
      <c r="Q166" s="48">
        <f t="shared" si="38"/>
        <v>3</v>
      </c>
      <c r="R166" s="49" t="str">
        <f>VLOOKUP(L166,'3. 취약성평가'!$C$5:$I$77,5,FALSE)</f>
        <v>TC6-07</v>
      </c>
      <c r="S166" s="49" t="str">
        <f>VLOOKUP(L166,'3. 취약성평가'!$C$5:$I$77,6,FALSE)</f>
        <v>취약한 권한접근</v>
      </c>
      <c r="T166" s="49">
        <f>VLOOKUP(L166,'3. 취약성평가'!$C$5:$I$77,7,FALSE)</f>
        <v>2</v>
      </c>
      <c r="U166" s="49">
        <f>VLOOKUP(L166,'3. 취약성평가'!$C$5:$I$77,7,FALSE)</f>
        <v>2</v>
      </c>
      <c r="V166" s="56" t="e">
        <f>VLOOKUP(B166,'#1.Linux'!$C:$BZ,A166+1,FALSE)</f>
        <v>#N/A</v>
      </c>
      <c r="W166" s="56" t="e">
        <f t="shared" si="39"/>
        <v>#N/A</v>
      </c>
      <c r="X166" s="51" t="e">
        <f t="shared" si="40"/>
        <v>#N/A</v>
      </c>
    </row>
    <row r="167" spans="1:24" s="44" customFormat="1" ht="9.9" customHeight="1">
      <c r="A167" s="45">
        <f>VLOOKUP(L167,'3. 취약성평가'!$C$5:$J$77,8,FALSE)</f>
        <v>17</v>
      </c>
      <c r="B167" s="45" t="str">
        <f t="shared" si="32"/>
        <v>SVR-U취약-03</v>
      </c>
      <c r="C167" s="16" t="str">
        <f>VLOOKUP(B167,'1. 자산평가'!$C:$O,2,FALSE)</f>
        <v>Goods DB</v>
      </c>
      <c r="D167" s="16">
        <f>VLOOKUP(B167,'1. 자산평가'!$C:$O,8,FALSE)</f>
        <v>2</v>
      </c>
      <c r="E167" s="16">
        <f>VLOOKUP(B167,'1. 자산평가'!$C:$O,9,FALSE)</f>
        <v>3</v>
      </c>
      <c r="F167" s="16">
        <f>VLOOKUP(B167,'1. 자산평가'!$C:$O,10,FALSE)</f>
        <v>2</v>
      </c>
      <c r="G167" s="59">
        <f t="shared" si="33"/>
        <v>7</v>
      </c>
      <c r="H167" s="59" t="str">
        <f t="shared" si="34"/>
        <v>B</v>
      </c>
      <c r="I167" s="56">
        <f t="shared" si="35"/>
        <v>2</v>
      </c>
      <c r="J167" s="52" t="s">
        <v>1331</v>
      </c>
      <c r="K167" s="58">
        <f t="shared" si="36"/>
        <v>3</v>
      </c>
      <c r="L167" s="58" t="str">
        <f t="shared" si="37"/>
        <v>U-17</v>
      </c>
      <c r="M167" s="58" t="s">
        <v>1091</v>
      </c>
      <c r="N167" s="58">
        <f t="shared" si="31"/>
        <v>17</v>
      </c>
      <c r="O167" s="47" t="str">
        <f>VLOOKUP(L167,'3. 취약성평가'!$C:$F,2,FALSE)</f>
        <v>파일 및 디렉토리 소유자 설정</v>
      </c>
      <c r="P167" s="50" t="str">
        <f>VLOOKUP(L167,'3. 취약성평가'!$C:$F,3,FALSE)</f>
        <v>상</v>
      </c>
      <c r="Q167" s="48">
        <f t="shared" si="38"/>
        <v>3</v>
      </c>
      <c r="R167" s="49" t="str">
        <f>VLOOKUP(L167,'3. 취약성평가'!$C$5:$I$77,5,FALSE)</f>
        <v>TC6-07</v>
      </c>
      <c r="S167" s="49" t="str">
        <f>VLOOKUP(L167,'3. 취약성평가'!$C$5:$I$77,6,FALSE)</f>
        <v>취약한 권한접근</v>
      </c>
      <c r="T167" s="49">
        <f>VLOOKUP(L167,'3. 취약성평가'!$C$5:$I$77,7,FALSE)</f>
        <v>2</v>
      </c>
      <c r="U167" s="49">
        <f>VLOOKUP(L167,'3. 취약성평가'!$C$5:$I$77,7,FALSE)</f>
        <v>2</v>
      </c>
      <c r="V167" s="56" t="e">
        <f>VLOOKUP(B167,'#1.Linux'!$C:$BZ,A167+1,FALSE)</f>
        <v>#N/A</v>
      </c>
      <c r="W167" s="56" t="e">
        <f t="shared" si="39"/>
        <v>#N/A</v>
      </c>
      <c r="X167" s="51" t="e">
        <f t="shared" si="40"/>
        <v>#N/A</v>
      </c>
    </row>
    <row r="168" spans="1:24" s="44" customFormat="1" ht="9.9" customHeight="1">
      <c r="A168" s="45">
        <f>VLOOKUP(L168,'3. 취약성평가'!$C$5:$J$77,8,FALSE)</f>
        <v>18</v>
      </c>
      <c r="B168" s="45" t="str">
        <f t="shared" si="32"/>
        <v>SVR-U취약-03</v>
      </c>
      <c r="C168" s="16" t="str">
        <f>VLOOKUP(B168,'1. 자산평가'!$C:$O,2,FALSE)</f>
        <v>Goods DB</v>
      </c>
      <c r="D168" s="16">
        <f>VLOOKUP(B168,'1. 자산평가'!$C:$O,8,FALSE)</f>
        <v>2</v>
      </c>
      <c r="E168" s="16">
        <f>VLOOKUP(B168,'1. 자산평가'!$C:$O,9,FALSE)</f>
        <v>3</v>
      </c>
      <c r="F168" s="16">
        <f>VLOOKUP(B168,'1. 자산평가'!$C:$O,10,FALSE)</f>
        <v>2</v>
      </c>
      <c r="G168" s="59">
        <f t="shared" si="33"/>
        <v>7</v>
      </c>
      <c r="H168" s="59" t="str">
        <f t="shared" si="34"/>
        <v>B</v>
      </c>
      <c r="I168" s="56">
        <f t="shared" si="35"/>
        <v>2</v>
      </c>
      <c r="J168" s="52" t="s">
        <v>1331</v>
      </c>
      <c r="K168" s="58">
        <f t="shared" si="36"/>
        <v>3</v>
      </c>
      <c r="L168" s="58" t="str">
        <f t="shared" si="37"/>
        <v>U-18</v>
      </c>
      <c r="M168" s="58" t="s">
        <v>1091</v>
      </c>
      <c r="N168" s="58">
        <f t="shared" si="31"/>
        <v>18</v>
      </c>
      <c r="O168" s="47" t="str">
        <f>VLOOKUP(L168,'3. 취약성평가'!$C:$F,2,FALSE)</f>
        <v>/etc/passwd 파일 소유자 및 권한 설정</v>
      </c>
      <c r="P168" s="50" t="str">
        <f>VLOOKUP(L168,'3. 취약성평가'!$C:$F,3,FALSE)</f>
        <v>상</v>
      </c>
      <c r="Q168" s="48">
        <f t="shared" si="38"/>
        <v>3</v>
      </c>
      <c r="R168" s="49" t="str">
        <f>VLOOKUP(L168,'3. 취약성평가'!$C$5:$I$77,5,FALSE)</f>
        <v>TC6-07</v>
      </c>
      <c r="S168" s="49" t="str">
        <f>VLOOKUP(L168,'3. 취약성평가'!$C$5:$I$77,6,FALSE)</f>
        <v>취약한 권한접근</v>
      </c>
      <c r="T168" s="49">
        <f>VLOOKUP(L168,'3. 취약성평가'!$C$5:$I$77,7,FALSE)</f>
        <v>2</v>
      </c>
      <c r="U168" s="49">
        <f>VLOOKUP(L168,'3. 취약성평가'!$C$5:$I$77,7,FALSE)</f>
        <v>2</v>
      </c>
      <c r="V168" s="56" t="e">
        <f>VLOOKUP(B168,'#1.Linux'!$C:$BZ,A168+1,FALSE)</f>
        <v>#N/A</v>
      </c>
      <c r="W168" s="56" t="e">
        <f t="shared" si="39"/>
        <v>#N/A</v>
      </c>
      <c r="X168" s="51" t="e">
        <f t="shared" si="40"/>
        <v>#N/A</v>
      </c>
    </row>
    <row r="169" spans="1:24" s="44" customFormat="1" ht="9.9" customHeight="1">
      <c r="A169" s="45">
        <f>VLOOKUP(L169,'3. 취약성평가'!$C$5:$J$77,8,FALSE)</f>
        <v>19</v>
      </c>
      <c r="B169" s="45" t="str">
        <f t="shared" si="32"/>
        <v>SVR-U취약-03</v>
      </c>
      <c r="C169" s="16" t="str">
        <f>VLOOKUP(B169,'1. 자산평가'!$C:$O,2,FALSE)</f>
        <v>Goods DB</v>
      </c>
      <c r="D169" s="16">
        <f>VLOOKUP(B169,'1. 자산평가'!$C:$O,8,FALSE)</f>
        <v>2</v>
      </c>
      <c r="E169" s="16">
        <f>VLOOKUP(B169,'1. 자산평가'!$C:$O,9,FALSE)</f>
        <v>3</v>
      </c>
      <c r="F169" s="16">
        <f>VLOOKUP(B169,'1. 자산평가'!$C:$O,10,FALSE)</f>
        <v>2</v>
      </c>
      <c r="G169" s="59">
        <f t="shared" si="33"/>
        <v>7</v>
      </c>
      <c r="H169" s="59" t="str">
        <f t="shared" si="34"/>
        <v>B</v>
      </c>
      <c r="I169" s="56">
        <f t="shared" si="35"/>
        <v>2</v>
      </c>
      <c r="J169" s="52" t="s">
        <v>1331</v>
      </c>
      <c r="K169" s="58">
        <f t="shared" si="36"/>
        <v>3</v>
      </c>
      <c r="L169" s="58" t="str">
        <f t="shared" si="37"/>
        <v>U-19</v>
      </c>
      <c r="M169" s="58" t="s">
        <v>1091</v>
      </c>
      <c r="N169" s="58">
        <f t="shared" si="31"/>
        <v>19</v>
      </c>
      <c r="O169" s="47" t="str">
        <f>VLOOKUP(L169,'3. 취약성평가'!$C:$F,2,FALSE)</f>
        <v>/etc/shadow 파일 소유자 및 권한 설정</v>
      </c>
      <c r="P169" s="50" t="str">
        <f>VLOOKUP(L169,'3. 취약성평가'!$C:$F,3,FALSE)</f>
        <v>상</v>
      </c>
      <c r="Q169" s="48">
        <f t="shared" si="38"/>
        <v>3</v>
      </c>
      <c r="R169" s="49" t="str">
        <f>VLOOKUP(L169,'3. 취약성평가'!$C$5:$I$77,5,FALSE)</f>
        <v>TC6-07</v>
      </c>
      <c r="S169" s="49" t="str">
        <f>VLOOKUP(L169,'3. 취약성평가'!$C$5:$I$77,6,FALSE)</f>
        <v>취약한 권한접근</v>
      </c>
      <c r="T169" s="49">
        <f>VLOOKUP(L169,'3. 취약성평가'!$C$5:$I$77,7,FALSE)</f>
        <v>2</v>
      </c>
      <c r="U169" s="49">
        <f>VLOOKUP(L169,'3. 취약성평가'!$C$5:$I$77,7,FALSE)</f>
        <v>2</v>
      </c>
      <c r="V169" s="56" t="e">
        <f>VLOOKUP(B169,'#1.Linux'!$C:$BZ,A169+1,FALSE)</f>
        <v>#N/A</v>
      </c>
      <c r="W169" s="56" t="e">
        <f t="shared" si="39"/>
        <v>#N/A</v>
      </c>
      <c r="X169" s="51" t="e">
        <f t="shared" si="40"/>
        <v>#N/A</v>
      </c>
    </row>
    <row r="170" spans="1:24" s="44" customFormat="1" ht="9.9" customHeight="1">
      <c r="A170" s="45">
        <f>VLOOKUP(L170,'3. 취약성평가'!$C$5:$J$77,8,FALSE)</f>
        <v>20</v>
      </c>
      <c r="B170" s="45" t="str">
        <f t="shared" si="32"/>
        <v>SVR-U취약-03</v>
      </c>
      <c r="C170" s="16" t="str">
        <f>VLOOKUP(B170,'1. 자산평가'!$C:$O,2,FALSE)</f>
        <v>Goods DB</v>
      </c>
      <c r="D170" s="16">
        <f>VLOOKUP(B170,'1. 자산평가'!$C:$O,8,FALSE)</f>
        <v>2</v>
      </c>
      <c r="E170" s="16">
        <f>VLOOKUP(B170,'1. 자산평가'!$C:$O,9,FALSE)</f>
        <v>3</v>
      </c>
      <c r="F170" s="16">
        <f>VLOOKUP(B170,'1. 자산평가'!$C:$O,10,FALSE)</f>
        <v>2</v>
      </c>
      <c r="G170" s="59">
        <f t="shared" si="33"/>
        <v>7</v>
      </c>
      <c r="H170" s="59" t="str">
        <f t="shared" si="34"/>
        <v>B</v>
      </c>
      <c r="I170" s="56">
        <f t="shared" si="35"/>
        <v>2</v>
      </c>
      <c r="J170" s="52" t="s">
        <v>1331</v>
      </c>
      <c r="K170" s="58">
        <f t="shared" si="36"/>
        <v>3</v>
      </c>
      <c r="L170" s="58" t="str">
        <f t="shared" si="37"/>
        <v>U-20</v>
      </c>
      <c r="M170" s="58" t="s">
        <v>1091</v>
      </c>
      <c r="N170" s="58">
        <f t="shared" si="31"/>
        <v>20</v>
      </c>
      <c r="O170" s="47" t="str">
        <f>VLOOKUP(L170,'3. 취약성평가'!$C:$F,2,FALSE)</f>
        <v>/etc/hosts 파일 소유자 및 권한 설정</v>
      </c>
      <c r="P170" s="50" t="str">
        <f>VLOOKUP(L170,'3. 취약성평가'!$C:$F,3,FALSE)</f>
        <v>상</v>
      </c>
      <c r="Q170" s="48">
        <f t="shared" si="38"/>
        <v>3</v>
      </c>
      <c r="R170" s="49" t="str">
        <f>VLOOKUP(L170,'3. 취약성평가'!$C$5:$I$77,5,FALSE)</f>
        <v>TC6-07</v>
      </c>
      <c r="S170" s="49" t="str">
        <f>VLOOKUP(L170,'3. 취약성평가'!$C$5:$I$77,6,FALSE)</f>
        <v>취약한 권한접근</v>
      </c>
      <c r="T170" s="49">
        <f>VLOOKUP(L170,'3. 취약성평가'!$C$5:$I$77,7,FALSE)</f>
        <v>2</v>
      </c>
      <c r="U170" s="49">
        <f>VLOOKUP(L170,'3. 취약성평가'!$C$5:$I$77,7,FALSE)</f>
        <v>2</v>
      </c>
      <c r="V170" s="56" t="e">
        <f>VLOOKUP(B170,'#1.Linux'!$C:$BZ,A170+1,FALSE)</f>
        <v>#N/A</v>
      </c>
      <c r="W170" s="56" t="e">
        <f t="shared" si="39"/>
        <v>#N/A</v>
      </c>
      <c r="X170" s="51" t="e">
        <f t="shared" si="40"/>
        <v>#N/A</v>
      </c>
    </row>
    <row r="171" spans="1:24" s="44" customFormat="1" ht="9.9" customHeight="1">
      <c r="A171" s="45">
        <f>VLOOKUP(L171,'3. 취약성평가'!$C$5:$J$77,8,FALSE)</f>
        <v>21</v>
      </c>
      <c r="B171" s="45" t="str">
        <f t="shared" si="32"/>
        <v>SVR-U취약-03</v>
      </c>
      <c r="C171" s="16" t="str">
        <f>VLOOKUP(B171,'1. 자산평가'!$C:$O,2,FALSE)</f>
        <v>Goods DB</v>
      </c>
      <c r="D171" s="16">
        <f>VLOOKUP(B171,'1. 자산평가'!$C:$O,8,FALSE)</f>
        <v>2</v>
      </c>
      <c r="E171" s="16">
        <f>VLOOKUP(B171,'1. 자산평가'!$C:$O,9,FALSE)</f>
        <v>3</v>
      </c>
      <c r="F171" s="16">
        <f>VLOOKUP(B171,'1. 자산평가'!$C:$O,10,FALSE)</f>
        <v>2</v>
      </c>
      <c r="G171" s="59">
        <f t="shared" si="33"/>
        <v>7</v>
      </c>
      <c r="H171" s="59" t="str">
        <f t="shared" si="34"/>
        <v>B</v>
      </c>
      <c r="I171" s="56">
        <f t="shared" si="35"/>
        <v>2</v>
      </c>
      <c r="J171" s="52" t="s">
        <v>1331</v>
      </c>
      <c r="K171" s="58">
        <f t="shared" si="36"/>
        <v>3</v>
      </c>
      <c r="L171" s="58" t="str">
        <f t="shared" si="37"/>
        <v>U-21</v>
      </c>
      <c r="M171" s="58" t="s">
        <v>1091</v>
      </c>
      <c r="N171" s="58">
        <f t="shared" si="31"/>
        <v>21</v>
      </c>
      <c r="O171" s="47" t="str">
        <f>VLOOKUP(L171,'3. 취약성평가'!$C:$F,2,FALSE)</f>
        <v>/etc/(취약)inetd.conf 파일 소유자 및 권한 설정</v>
      </c>
      <c r="P171" s="50" t="str">
        <f>VLOOKUP(L171,'3. 취약성평가'!$C:$F,3,FALSE)</f>
        <v>상</v>
      </c>
      <c r="Q171" s="48">
        <f t="shared" si="38"/>
        <v>3</v>
      </c>
      <c r="R171" s="49" t="str">
        <f>VLOOKUP(L171,'3. 취약성평가'!$C$5:$I$77,5,FALSE)</f>
        <v>TC6-07</v>
      </c>
      <c r="S171" s="49" t="str">
        <f>VLOOKUP(L171,'3. 취약성평가'!$C$5:$I$77,6,FALSE)</f>
        <v>취약한 권한접근</v>
      </c>
      <c r="T171" s="49">
        <f>VLOOKUP(L171,'3. 취약성평가'!$C$5:$I$77,7,FALSE)</f>
        <v>2</v>
      </c>
      <c r="U171" s="49">
        <f>VLOOKUP(L171,'3. 취약성평가'!$C$5:$I$77,7,FALSE)</f>
        <v>2</v>
      </c>
      <c r="V171" s="56" t="e">
        <f>VLOOKUP(B171,'#1.Linux'!$C:$BZ,A171+1,FALSE)</f>
        <v>#N/A</v>
      </c>
      <c r="W171" s="56" t="e">
        <f t="shared" si="39"/>
        <v>#N/A</v>
      </c>
      <c r="X171" s="51" t="e">
        <f t="shared" si="40"/>
        <v>#N/A</v>
      </c>
    </row>
    <row r="172" spans="1:24" s="44" customFormat="1" ht="9.9" customHeight="1">
      <c r="A172" s="45">
        <f>VLOOKUP(L172,'3. 취약성평가'!$C$5:$J$77,8,FALSE)</f>
        <v>22</v>
      </c>
      <c r="B172" s="45" t="str">
        <f t="shared" si="32"/>
        <v>SVR-U취약-03</v>
      </c>
      <c r="C172" s="16" t="str">
        <f>VLOOKUP(B172,'1. 자산평가'!$C:$O,2,FALSE)</f>
        <v>Goods DB</v>
      </c>
      <c r="D172" s="16">
        <f>VLOOKUP(B172,'1. 자산평가'!$C:$O,8,FALSE)</f>
        <v>2</v>
      </c>
      <c r="E172" s="16">
        <f>VLOOKUP(B172,'1. 자산평가'!$C:$O,9,FALSE)</f>
        <v>3</v>
      </c>
      <c r="F172" s="16">
        <f>VLOOKUP(B172,'1. 자산평가'!$C:$O,10,FALSE)</f>
        <v>2</v>
      </c>
      <c r="G172" s="59">
        <f t="shared" si="33"/>
        <v>7</v>
      </c>
      <c r="H172" s="59" t="str">
        <f t="shared" si="34"/>
        <v>B</v>
      </c>
      <c r="I172" s="56">
        <f t="shared" si="35"/>
        <v>2</v>
      </c>
      <c r="J172" s="52" t="s">
        <v>1331</v>
      </c>
      <c r="K172" s="58">
        <f t="shared" si="36"/>
        <v>3</v>
      </c>
      <c r="L172" s="58" t="str">
        <f t="shared" si="37"/>
        <v>U-22</v>
      </c>
      <c r="M172" s="58" t="s">
        <v>1091</v>
      </c>
      <c r="N172" s="58">
        <f t="shared" si="31"/>
        <v>22</v>
      </c>
      <c r="O172" s="47" t="str">
        <f>VLOOKUP(L172,'3. 취약성평가'!$C:$F,2,FALSE)</f>
        <v>/etc/syslog.conf 파일 소유자 및 권한 설정</v>
      </c>
      <c r="P172" s="50" t="str">
        <f>VLOOKUP(L172,'3. 취약성평가'!$C:$F,3,FALSE)</f>
        <v>상</v>
      </c>
      <c r="Q172" s="48">
        <f t="shared" si="38"/>
        <v>3</v>
      </c>
      <c r="R172" s="49" t="str">
        <f>VLOOKUP(L172,'3. 취약성평가'!$C$5:$I$77,5,FALSE)</f>
        <v>TC6-07</v>
      </c>
      <c r="S172" s="49" t="str">
        <f>VLOOKUP(L172,'3. 취약성평가'!$C$5:$I$77,6,FALSE)</f>
        <v>취약한 권한접근</v>
      </c>
      <c r="T172" s="49">
        <f>VLOOKUP(L172,'3. 취약성평가'!$C$5:$I$77,7,FALSE)</f>
        <v>2</v>
      </c>
      <c r="U172" s="49">
        <f>VLOOKUP(L172,'3. 취약성평가'!$C$5:$I$77,7,FALSE)</f>
        <v>2</v>
      </c>
      <c r="V172" s="56" t="e">
        <f>VLOOKUP(B172,'#1.Linux'!$C:$BZ,A172+1,FALSE)</f>
        <v>#N/A</v>
      </c>
      <c r="W172" s="56" t="e">
        <f t="shared" si="39"/>
        <v>#N/A</v>
      </c>
      <c r="X172" s="51" t="e">
        <f t="shared" si="40"/>
        <v>#N/A</v>
      </c>
    </row>
    <row r="173" spans="1:24" s="44" customFormat="1" ht="9.9" customHeight="1">
      <c r="A173" s="45">
        <f>VLOOKUP(L173,'3. 취약성평가'!$C$5:$J$77,8,FALSE)</f>
        <v>23</v>
      </c>
      <c r="B173" s="45" t="str">
        <f t="shared" si="32"/>
        <v>SVR-U취약-03</v>
      </c>
      <c r="C173" s="16" t="str">
        <f>VLOOKUP(B173,'1. 자산평가'!$C:$O,2,FALSE)</f>
        <v>Goods DB</v>
      </c>
      <c r="D173" s="16">
        <f>VLOOKUP(B173,'1. 자산평가'!$C:$O,8,FALSE)</f>
        <v>2</v>
      </c>
      <c r="E173" s="16">
        <f>VLOOKUP(B173,'1. 자산평가'!$C:$O,9,FALSE)</f>
        <v>3</v>
      </c>
      <c r="F173" s="16">
        <f>VLOOKUP(B173,'1. 자산평가'!$C:$O,10,FALSE)</f>
        <v>2</v>
      </c>
      <c r="G173" s="59">
        <f t="shared" si="33"/>
        <v>7</v>
      </c>
      <c r="H173" s="59" t="str">
        <f t="shared" si="34"/>
        <v>B</v>
      </c>
      <c r="I173" s="56">
        <f t="shared" si="35"/>
        <v>2</v>
      </c>
      <c r="J173" s="52" t="s">
        <v>1331</v>
      </c>
      <c r="K173" s="58">
        <f t="shared" si="36"/>
        <v>3</v>
      </c>
      <c r="L173" s="58" t="str">
        <f t="shared" si="37"/>
        <v>U-23</v>
      </c>
      <c r="M173" s="58" t="s">
        <v>1091</v>
      </c>
      <c r="N173" s="58">
        <f t="shared" si="31"/>
        <v>23</v>
      </c>
      <c r="O173" s="47" t="str">
        <f>VLOOKUP(L173,'3. 취약성평가'!$C:$F,2,FALSE)</f>
        <v>/etc/services 파일 소유자 및 권한 설정</v>
      </c>
      <c r="P173" s="50" t="str">
        <f>VLOOKUP(L173,'3. 취약성평가'!$C:$F,3,FALSE)</f>
        <v>상</v>
      </c>
      <c r="Q173" s="48">
        <f t="shared" si="38"/>
        <v>3</v>
      </c>
      <c r="R173" s="49" t="str">
        <f>VLOOKUP(L173,'3. 취약성평가'!$C$5:$I$77,5,FALSE)</f>
        <v>TC6-07</v>
      </c>
      <c r="S173" s="49" t="str">
        <f>VLOOKUP(L173,'3. 취약성평가'!$C$5:$I$77,6,FALSE)</f>
        <v>취약한 권한접근</v>
      </c>
      <c r="T173" s="49">
        <f>VLOOKUP(L173,'3. 취약성평가'!$C$5:$I$77,7,FALSE)</f>
        <v>2</v>
      </c>
      <c r="U173" s="49">
        <f>VLOOKUP(L173,'3. 취약성평가'!$C$5:$I$77,7,FALSE)</f>
        <v>2</v>
      </c>
      <c r="V173" s="56" t="e">
        <f>VLOOKUP(B173,'#1.Linux'!$C:$BZ,A173+1,FALSE)</f>
        <v>#N/A</v>
      </c>
      <c r="W173" s="56" t="e">
        <f t="shared" si="39"/>
        <v>#N/A</v>
      </c>
      <c r="X173" s="51" t="e">
        <f t="shared" si="40"/>
        <v>#N/A</v>
      </c>
    </row>
    <row r="174" spans="1:24" s="44" customFormat="1" ht="9.9" customHeight="1">
      <c r="A174" s="45">
        <f>VLOOKUP(L174,'3. 취약성평가'!$C$5:$J$77,8,FALSE)</f>
        <v>24</v>
      </c>
      <c r="B174" s="45" t="str">
        <f t="shared" si="32"/>
        <v>SVR-U취약-03</v>
      </c>
      <c r="C174" s="16" t="str">
        <f>VLOOKUP(B174,'1. 자산평가'!$C:$O,2,FALSE)</f>
        <v>Goods DB</v>
      </c>
      <c r="D174" s="16">
        <f>VLOOKUP(B174,'1. 자산평가'!$C:$O,8,FALSE)</f>
        <v>2</v>
      </c>
      <c r="E174" s="16">
        <f>VLOOKUP(B174,'1. 자산평가'!$C:$O,9,FALSE)</f>
        <v>3</v>
      </c>
      <c r="F174" s="16">
        <f>VLOOKUP(B174,'1. 자산평가'!$C:$O,10,FALSE)</f>
        <v>2</v>
      </c>
      <c r="G174" s="59">
        <f t="shared" si="33"/>
        <v>7</v>
      </c>
      <c r="H174" s="59" t="str">
        <f t="shared" si="34"/>
        <v>B</v>
      </c>
      <c r="I174" s="56">
        <f t="shared" si="35"/>
        <v>2</v>
      </c>
      <c r="J174" s="52" t="s">
        <v>1331</v>
      </c>
      <c r="K174" s="58">
        <f t="shared" si="36"/>
        <v>3</v>
      </c>
      <c r="L174" s="58" t="str">
        <f t="shared" si="37"/>
        <v>U-24</v>
      </c>
      <c r="M174" s="58" t="s">
        <v>1091</v>
      </c>
      <c r="N174" s="58">
        <f t="shared" si="31"/>
        <v>24</v>
      </c>
      <c r="O174" s="47" t="str">
        <f>VLOOKUP(L174,'3. 취약성평가'!$C:$F,2,FALSE)</f>
        <v>SUID, SGID, Sticky bit 설정 파일 점검</v>
      </c>
      <c r="P174" s="50" t="str">
        <f>VLOOKUP(L174,'3. 취약성평가'!$C:$F,3,FALSE)</f>
        <v>상</v>
      </c>
      <c r="Q174" s="48">
        <f t="shared" si="38"/>
        <v>3</v>
      </c>
      <c r="R174" s="49" t="str">
        <f>VLOOKUP(L174,'3. 취약성평가'!$C$5:$I$77,5,FALSE)</f>
        <v>TC6-05</v>
      </c>
      <c r="S174" s="49" t="str">
        <f>VLOOKUP(L174,'3. 취약성평가'!$C$5:$I$77,6,FALSE)</f>
        <v>취약한 권한접근</v>
      </c>
      <c r="T174" s="49">
        <f>VLOOKUP(L174,'3. 취약성평가'!$C$5:$I$77,7,FALSE)</f>
        <v>2</v>
      </c>
      <c r="U174" s="49">
        <f>VLOOKUP(L174,'3. 취약성평가'!$C$5:$I$77,7,FALSE)</f>
        <v>2</v>
      </c>
      <c r="V174" s="56" t="e">
        <f>VLOOKUP(B174,'#1.Linux'!$C:$BZ,A174+1,FALSE)</f>
        <v>#N/A</v>
      </c>
      <c r="W174" s="56" t="e">
        <f t="shared" si="39"/>
        <v>#N/A</v>
      </c>
      <c r="X174" s="51" t="e">
        <f t="shared" si="40"/>
        <v>#N/A</v>
      </c>
    </row>
    <row r="175" spans="1:24" s="44" customFormat="1" ht="9.9" customHeight="1">
      <c r="A175" s="45">
        <f>VLOOKUP(L175,'3. 취약성평가'!$C$5:$J$77,8,FALSE)</f>
        <v>25</v>
      </c>
      <c r="B175" s="45" t="str">
        <f t="shared" si="32"/>
        <v>SVR-U취약-03</v>
      </c>
      <c r="C175" s="16" t="str">
        <f>VLOOKUP(B175,'1. 자산평가'!$C:$O,2,FALSE)</f>
        <v>Goods DB</v>
      </c>
      <c r="D175" s="16">
        <f>VLOOKUP(B175,'1. 자산평가'!$C:$O,8,FALSE)</f>
        <v>2</v>
      </c>
      <c r="E175" s="16">
        <f>VLOOKUP(B175,'1. 자산평가'!$C:$O,9,FALSE)</f>
        <v>3</v>
      </c>
      <c r="F175" s="16">
        <f>VLOOKUP(B175,'1. 자산평가'!$C:$O,10,FALSE)</f>
        <v>2</v>
      </c>
      <c r="G175" s="59">
        <f t="shared" si="33"/>
        <v>7</v>
      </c>
      <c r="H175" s="59" t="str">
        <f t="shared" si="34"/>
        <v>B</v>
      </c>
      <c r="I175" s="56">
        <f t="shared" si="35"/>
        <v>2</v>
      </c>
      <c r="J175" s="52" t="s">
        <v>1331</v>
      </c>
      <c r="K175" s="58">
        <f t="shared" si="36"/>
        <v>3</v>
      </c>
      <c r="L175" s="58" t="str">
        <f t="shared" si="37"/>
        <v>U-25</v>
      </c>
      <c r="M175" s="58" t="s">
        <v>1091</v>
      </c>
      <c r="N175" s="58">
        <f t="shared" si="31"/>
        <v>25</v>
      </c>
      <c r="O175" s="47" t="str">
        <f>VLOOKUP(L175,'3. 취약성평가'!$C:$F,2,FALSE)</f>
        <v>사용자, 시스템 시작파일 및 환경파일 소유자 및 권한 설정</v>
      </c>
      <c r="P175" s="50" t="str">
        <f>VLOOKUP(L175,'3. 취약성평가'!$C:$F,3,FALSE)</f>
        <v>상</v>
      </c>
      <c r="Q175" s="48">
        <f t="shared" si="38"/>
        <v>3</v>
      </c>
      <c r="R175" s="49" t="str">
        <f>VLOOKUP(L175,'3. 취약성평가'!$C$5:$I$77,5,FALSE)</f>
        <v>TC6-09</v>
      </c>
      <c r="S175" s="49" t="str">
        <f>VLOOKUP(L175,'3. 취약성평가'!$C$5:$I$77,6,FALSE)</f>
        <v>비인가된 시스템 및 네트워크 접근</v>
      </c>
      <c r="T175" s="49">
        <f>VLOOKUP(L175,'3. 취약성평가'!$C$5:$I$77,7,FALSE)</f>
        <v>2</v>
      </c>
      <c r="U175" s="49">
        <f>VLOOKUP(L175,'3. 취약성평가'!$C$5:$I$77,7,FALSE)</f>
        <v>2</v>
      </c>
      <c r="V175" s="56" t="e">
        <f>VLOOKUP(B175,'#1.Linux'!$C:$BZ,A175+1,FALSE)</f>
        <v>#N/A</v>
      </c>
      <c r="W175" s="56" t="e">
        <f t="shared" si="39"/>
        <v>#N/A</v>
      </c>
      <c r="X175" s="51" t="e">
        <f t="shared" si="40"/>
        <v>#N/A</v>
      </c>
    </row>
    <row r="176" spans="1:24" s="44" customFormat="1" ht="9.9" customHeight="1">
      <c r="A176" s="45">
        <f>VLOOKUP(L176,'3. 취약성평가'!$C$5:$J$77,8,FALSE)</f>
        <v>26</v>
      </c>
      <c r="B176" s="45" t="str">
        <f t="shared" si="32"/>
        <v>SVR-U취약-03</v>
      </c>
      <c r="C176" s="16" t="str">
        <f>VLOOKUP(B176,'1. 자산평가'!$C:$O,2,FALSE)</f>
        <v>Goods DB</v>
      </c>
      <c r="D176" s="16">
        <f>VLOOKUP(B176,'1. 자산평가'!$C:$O,8,FALSE)</f>
        <v>2</v>
      </c>
      <c r="E176" s="16">
        <f>VLOOKUP(B176,'1. 자산평가'!$C:$O,9,FALSE)</f>
        <v>3</v>
      </c>
      <c r="F176" s="16">
        <f>VLOOKUP(B176,'1. 자산평가'!$C:$O,10,FALSE)</f>
        <v>2</v>
      </c>
      <c r="G176" s="59">
        <f t="shared" si="33"/>
        <v>7</v>
      </c>
      <c r="H176" s="59" t="str">
        <f t="shared" si="34"/>
        <v>B</v>
      </c>
      <c r="I176" s="56">
        <f t="shared" si="35"/>
        <v>2</v>
      </c>
      <c r="J176" s="52" t="s">
        <v>1331</v>
      </c>
      <c r="K176" s="58">
        <f t="shared" si="36"/>
        <v>3</v>
      </c>
      <c r="L176" s="58" t="str">
        <f t="shared" si="37"/>
        <v>U-26</v>
      </c>
      <c r="M176" s="58" t="s">
        <v>1091</v>
      </c>
      <c r="N176" s="58">
        <f t="shared" si="31"/>
        <v>26</v>
      </c>
      <c r="O176" s="47" t="str">
        <f>VLOOKUP(L176,'3. 취약성평가'!$C:$F,2,FALSE)</f>
        <v>world writable 파일 점검</v>
      </c>
      <c r="P176" s="50" t="str">
        <f>VLOOKUP(L176,'3. 취약성평가'!$C:$F,3,FALSE)</f>
        <v>상</v>
      </c>
      <c r="Q176" s="48">
        <f t="shared" si="38"/>
        <v>3</v>
      </c>
      <c r="R176" s="49" t="str">
        <f>VLOOKUP(L176,'3. 취약성평가'!$C$5:$I$77,5,FALSE)</f>
        <v>TC6-06</v>
      </c>
      <c r="S176" s="49" t="str">
        <f>VLOOKUP(L176,'3. 취약성평가'!$C$5:$I$77,6,FALSE)</f>
        <v>취약한 권한접근</v>
      </c>
      <c r="T176" s="49">
        <f>VLOOKUP(L176,'3. 취약성평가'!$C$5:$I$77,7,FALSE)</f>
        <v>2</v>
      </c>
      <c r="U176" s="49">
        <f>VLOOKUP(L176,'3. 취약성평가'!$C$5:$I$77,7,FALSE)</f>
        <v>2</v>
      </c>
      <c r="V176" s="56" t="e">
        <f>VLOOKUP(B176,'#1.Linux'!$C:$BZ,A176+1,FALSE)</f>
        <v>#N/A</v>
      </c>
      <c r="W176" s="56" t="e">
        <f t="shared" si="39"/>
        <v>#N/A</v>
      </c>
      <c r="X176" s="51" t="e">
        <f t="shared" si="40"/>
        <v>#N/A</v>
      </c>
    </row>
    <row r="177" spans="1:24" s="44" customFormat="1" ht="9.9" customHeight="1">
      <c r="A177" s="45">
        <f>VLOOKUP(L177,'3. 취약성평가'!$C$5:$J$77,8,FALSE)</f>
        <v>27</v>
      </c>
      <c r="B177" s="45" t="str">
        <f t="shared" si="32"/>
        <v>SVR-U취약-03</v>
      </c>
      <c r="C177" s="16" t="str">
        <f>VLOOKUP(B177,'1. 자산평가'!$C:$O,2,FALSE)</f>
        <v>Goods DB</v>
      </c>
      <c r="D177" s="16">
        <f>VLOOKUP(B177,'1. 자산평가'!$C:$O,8,FALSE)</f>
        <v>2</v>
      </c>
      <c r="E177" s="16">
        <f>VLOOKUP(B177,'1. 자산평가'!$C:$O,9,FALSE)</f>
        <v>3</v>
      </c>
      <c r="F177" s="16">
        <f>VLOOKUP(B177,'1. 자산평가'!$C:$O,10,FALSE)</f>
        <v>2</v>
      </c>
      <c r="G177" s="59">
        <f t="shared" si="33"/>
        <v>7</v>
      </c>
      <c r="H177" s="59" t="str">
        <f t="shared" si="34"/>
        <v>B</v>
      </c>
      <c r="I177" s="56">
        <f t="shared" si="35"/>
        <v>2</v>
      </c>
      <c r="J177" s="52" t="s">
        <v>1331</v>
      </c>
      <c r="K177" s="58">
        <f t="shared" si="36"/>
        <v>3</v>
      </c>
      <c r="L177" s="58" t="str">
        <f t="shared" si="37"/>
        <v>U-27</v>
      </c>
      <c r="M177" s="58" t="s">
        <v>1091</v>
      </c>
      <c r="N177" s="58">
        <f t="shared" si="31"/>
        <v>27</v>
      </c>
      <c r="O177" s="47" t="str">
        <f>VLOOKUP(L177,'3. 취약성평가'!$C:$F,2,FALSE)</f>
        <v>/dev에 존재하지 않는 device 파일 점검</v>
      </c>
      <c r="P177" s="50" t="str">
        <f>VLOOKUP(L177,'3. 취약성평가'!$C:$F,3,FALSE)</f>
        <v>상</v>
      </c>
      <c r="Q177" s="48">
        <f t="shared" si="38"/>
        <v>3</v>
      </c>
      <c r="R177" s="49" t="str">
        <f>VLOOKUP(L177,'3. 취약성평가'!$C$5:$I$77,5,FALSE)</f>
        <v>TC4-07</v>
      </c>
      <c r="S177" s="49" t="str">
        <f>VLOOKUP(L177,'3. 취약성평가'!$C$5:$I$77,6,FALSE)</f>
        <v>취약한 시스템 설정 악용</v>
      </c>
      <c r="T177" s="49">
        <f>VLOOKUP(L177,'3. 취약성평가'!$C$5:$I$77,7,FALSE)</f>
        <v>2</v>
      </c>
      <c r="U177" s="49">
        <f>VLOOKUP(L177,'3. 취약성평가'!$C$5:$I$77,7,FALSE)</f>
        <v>2</v>
      </c>
      <c r="V177" s="56" t="e">
        <f>VLOOKUP(B177,'#1.Linux'!$C:$BZ,A177+1,FALSE)</f>
        <v>#N/A</v>
      </c>
      <c r="W177" s="56" t="e">
        <f t="shared" si="39"/>
        <v>#N/A</v>
      </c>
      <c r="X177" s="51" t="e">
        <f t="shared" si="40"/>
        <v>#N/A</v>
      </c>
    </row>
    <row r="178" spans="1:24" s="44" customFormat="1" ht="9.9" customHeight="1">
      <c r="A178" s="45">
        <f>VLOOKUP(L178,'3. 취약성평가'!$C$5:$J$77,8,FALSE)</f>
        <v>28</v>
      </c>
      <c r="B178" s="45" t="str">
        <f t="shared" si="32"/>
        <v>SVR-U취약-03</v>
      </c>
      <c r="C178" s="16" t="str">
        <f>VLOOKUP(B178,'1. 자산평가'!$C:$O,2,FALSE)</f>
        <v>Goods DB</v>
      </c>
      <c r="D178" s="16">
        <f>VLOOKUP(B178,'1. 자산평가'!$C:$O,8,FALSE)</f>
        <v>2</v>
      </c>
      <c r="E178" s="16">
        <f>VLOOKUP(B178,'1. 자산평가'!$C:$O,9,FALSE)</f>
        <v>3</v>
      </c>
      <c r="F178" s="16">
        <f>VLOOKUP(B178,'1. 자산평가'!$C:$O,10,FALSE)</f>
        <v>2</v>
      </c>
      <c r="G178" s="59">
        <f t="shared" si="33"/>
        <v>7</v>
      </c>
      <c r="H178" s="59" t="str">
        <f t="shared" si="34"/>
        <v>B</v>
      </c>
      <c r="I178" s="56">
        <f t="shared" si="35"/>
        <v>2</v>
      </c>
      <c r="J178" s="52" t="s">
        <v>1331</v>
      </c>
      <c r="K178" s="58">
        <f t="shared" si="36"/>
        <v>3</v>
      </c>
      <c r="L178" s="58" t="str">
        <f t="shared" si="37"/>
        <v>U-28</v>
      </c>
      <c r="M178" s="58" t="s">
        <v>1091</v>
      </c>
      <c r="N178" s="58">
        <f t="shared" si="31"/>
        <v>28</v>
      </c>
      <c r="O178" s="47" t="str">
        <f>VLOOKUP(L178,'3. 취약성평가'!$C:$F,2,FALSE)</f>
        <v>$HOME/.rhosts, hosts.equiv 사용 금지</v>
      </c>
      <c r="P178" s="50" t="str">
        <f>VLOOKUP(L178,'3. 취약성평가'!$C:$F,3,FALSE)</f>
        <v>상</v>
      </c>
      <c r="Q178" s="48">
        <f t="shared" si="38"/>
        <v>3</v>
      </c>
      <c r="R178" s="49" t="str">
        <f>VLOOKUP(L178,'3. 취약성평가'!$C$5:$I$77,5,FALSE)</f>
        <v>TC6-09</v>
      </c>
      <c r="S178" s="49" t="str">
        <f>VLOOKUP(L178,'3. 취약성평가'!$C$5:$I$77,6,FALSE)</f>
        <v>비인가된 시스템 및 네트워크 접근</v>
      </c>
      <c r="T178" s="49">
        <f>VLOOKUP(L178,'3. 취약성평가'!$C$5:$I$77,7,FALSE)</f>
        <v>2</v>
      </c>
      <c r="U178" s="49">
        <f>VLOOKUP(L178,'3. 취약성평가'!$C$5:$I$77,7,FALSE)</f>
        <v>2</v>
      </c>
      <c r="V178" s="56" t="e">
        <f>VLOOKUP(B178,'#1.Linux'!$C:$BZ,A178+1,FALSE)</f>
        <v>#N/A</v>
      </c>
      <c r="W178" s="56" t="e">
        <f t="shared" si="39"/>
        <v>#N/A</v>
      </c>
      <c r="X178" s="51" t="e">
        <f t="shared" si="40"/>
        <v>#N/A</v>
      </c>
    </row>
    <row r="179" spans="1:24" s="44" customFormat="1" ht="9.9" customHeight="1">
      <c r="A179" s="45">
        <f>VLOOKUP(L179,'3. 취약성평가'!$C$5:$J$77,8,FALSE)</f>
        <v>29</v>
      </c>
      <c r="B179" s="45" t="str">
        <f t="shared" si="32"/>
        <v>SVR-U취약-03</v>
      </c>
      <c r="C179" s="16" t="str">
        <f>VLOOKUP(B179,'1. 자산평가'!$C:$O,2,FALSE)</f>
        <v>Goods DB</v>
      </c>
      <c r="D179" s="16">
        <f>VLOOKUP(B179,'1. 자산평가'!$C:$O,8,FALSE)</f>
        <v>2</v>
      </c>
      <c r="E179" s="16">
        <f>VLOOKUP(B179,'1. 자산평가'!$C:$O,9,FALSE)</f>
        <v>3</v>
      </c>
      <c r="F179" s="16">
        <f>VLOOKUP(B179,'1. 자산평가'!$C:$O,10,FALSE)</f>
        <v>2</v>
      </c>
      <c r="G179" s="59">
        <f t="shared" si="33"/>
        <v>7</v>
      </c>
      <c r="H179" s="59" t="str">
        <f t="shared" si="34"/>
        <v>B</v>
      </c>
      <c r="I179" s="56">
        <f t="shared" si="35"/>
        <v>2</v>
      </c>
      <c r="J179" s="52" t="s">
        <v>1331</v>
      </c>
      <c r="K179" s="58">
        <f t="shared" si="36"/>
        <v>3</v>
      </c>
      <c r="L179" s="58" t="str">
        <f t="shared" si="37"/>
        <v>U-29</v>
      </c>
      <c r="M179" s="58" t="s">
        <v>1091</v>
      </c>
      <c r="N179" s="58">
        <f t="shared" si="31"/>
        <v>29</v>
      </c>
      <c r="O179" s="47" t="str">
        <f>VLOOKUP(L179,'3. 취약성평가'!$C:$F,2,FALSE)</f>
        <v>접속 IP 및 포트 제한</v>
      </c>
      <c r="P179" s="50" t="str">
        <f>VLOOKUP(L179,'3. 취약성평가'!$C:$F,3,FALSE)</f>
        <v>상</v>
      </c>
      <c r="Q179" s="48">
        <f t="shared" si="38"/>
        <v>3</v>
      </c>
      <c r="R179" s="49" t="str">
        <f>VLOOKUP(L179,'3. 취약성평가'!$C$5:$I$77,5,FALSE)</f>
        <v>TC6-11</v>
      </c>
      <c r="S179" s="49" t="str">
        <f>VLOOKUP(L179,'3. 취약성평가'!$C$5:$I$77,6,FALSE)</f>
        <v>비인가된 시스템 및 네트워크 접근</v>
      </c>
      <c r="T179" s="49">
        <f>VLOOKUP(L179,'3. 취약성평가'!$C$5:$I$77,7,FALSE)</f>
        <v>2</v>
      </c>
      <c r="U179" s="49">
        <f>VLOOKUP(L179,'3. 취약성평가'!$C$5:$I$77,7,FALSE)</f>
        <v>2</v>
      </c>
      <c r="V179" s="56" t="e">
        <f>VLOOKUP(B179,'#1.Linux'!$C:$BZ,A179+1,FALSE)</f>
        <v>#N/A</v>
      </c>
      <c r="W179" s="56" t="e">
        <f t="shared" si="39"/>
        <v>#N/A</v>
      </c>
      <c r="X179" s="51" t="e">
        <f t="shared" si="40"/>
        <v>#N/A</v>
      </c>
    </row>
    <row r="180" spans="1:24" s="44" customFormat="1" ht="9.9" customHeight="1">
      <c r="A180" s="45">
        <f>VLOOKUP(L180,'3. 취약성평가'!$C$5:$J$77,8,FALSE)</f>
        <v>30</v>
      </c>
      <c r="B180" s="45" t="str">
        <f t="shared" si="32"/>
        <v>SVR-U취약-03</v>
      </c>
      <c r="C180" s="16" t="str">
        <f>VLOOKUP(B180,'1. 자산평가'!$C:$O,2,FALSE)</f>
        <v>Goods DB</v>
      </c>
      <c r="D180" s="16">
        <f>VLOOKUP(B180,'1. 자산평가'!$C:$O,8,FALSE)</f>
        <v>2</v>
      </c>
      <c r="E180" s="16">
        <f>VLOOKUP(B180,'1. 자산평가'!$C:$O,9,FALSE)</f>
        <v>3</v>
      </c>
      <c r="F180" s="16">
        <f>VLOOKUP(B180,'1. 자산평가'!$C:$O,10,FALSE)</f>
        <v>2</v>
      </c>
      <c r="G180" s="59">
        <f t="shared" si="33"/>
        <v>7</v>
      </c>
      <c r="H180" s="59" t="str">
        <f t="shared" si="34"/>
        <v>B</v>
      </c>
      <c r="I180" s="56">
        <f t="shared" si="35"/>
        <v>2</v>
      </c>
      <c r="J180" s="52" t="s">
        <v>1331</v>
      </c>
      <c r="K180" s="58">
        <f t="shared" si="36"/>
        <v>3</v>
      </c>
      <c r="L180" s="58" t="str">
        <f t="shared" si="37"/>
        <v>U-30</v>
      </c>
      <c r="M180" s="58" t="s">
        <v>1091</v>
      </c>
      <c r="N180" s="58">
        <f t="shared" si="31"/>
        <v>30</v>
      </c>
      <c r="O180" s="47" t="str">
        <f>VLOOKUP(L180,'3. 취약성평가'!$C:$F,2,FALSE)</f>
        <v>hosts.lpd 파일 소유자 및 권한 설정</v>
      </c>
      <c r="P180" s="50" t="str">
        <f>VLOOKUP(L180,'3. 취약성평가'!$C:$F,3,FALSE)</f>
        <v>하</v>
      </c>
      <c r="Q180" s="48">
        <f t="shared" si="38"/>
        <v>1</v>
      </c>
      <c r="R180" s="49" t="str">
        <f>VLOOKUP(L180,'3. 취약성평가'!$C$5:$I$77,5,FALSE)</f>
        <v>TC6-09</v>
      </c>
      <c r="S180" s="49" t="str">
        <f>VLOOKUP(L180,'3. 취약성평가'!$C$5:$I$77,6,FALSE)</f>
        <v>비인가된 시스템 및 네트워크 접근</v>
      </c>
      <c r="T180" s="49">
        <f>VLOOKUP(L180,'3. 취약성평가'!$C$5:$I$77,7,FALSE)</f>
        <v>2</v>
      </c>
      <c r="U180" s="49">
        <f>VLOOKUP(L180,'3. 취약성평가'!$C$5:$I$77,7,FALSE)</f>
        <v>2</v>
      </c>
      <c r="V180" s="56" t="e">
        <f>VLOOKUP(B180,'#1.Linux'!$C:$BZ,A180+1,FALSE)</f>
        <v>#N/A</v>
      </c>
      <c r="W180" s="56" t="e">
        <f t="shared" si="39"/>
        <v>#N/A</v>
      </c>
      <c r="X180" s="51" t="e">
        <f t="shared" si="40"/>
        <v>#N/A</v>
      </c>
    </row>
    <row r="181" spans="1:24" s="44" customFormat="1" ht="9.9" customHeight="1">
      <c r="A181" s="45">
        <f>VLOOKUP(L181,'3. 취약성평가'!$C$5:$J$77,8,FALSE)</f>
        <v>31</v>
      </c>
      <c r="B181" s="45" t="str">
        <f t="shared" si="32"/>
        <v>SVR-U취약-03</v>
      </c>
      <c r="C181" s="16" t="str">
        <f>VLOOKUP(B181,'1. 자산평가'!$C:$O,2,FALSE)</f>
        <v>Goods DB</v>
      </c>
      <c r="D181" s="16">
        <f>VLOOKUP(B181,'1. 자산평가'!$C:$O,8,FALSE)</f>
        <v>2</v>
      </c>
      <c r="E181" s="16">
        <f>VLOOKUP(B181,'1. 자산평가'!$C:$O,9,FALSE)</f>
        <v>3</v>
      </c>
      <c r="F181" s="16">
        <f>VLOOKUP(B181,'1. 자산평가'!$C:$O,10,FALSE)</f>
        <v>2</v>
      </c>
      <c r="G181" s="59">
        <f t="shared" si="33"/>
        <v>7</v>
      </c>
      <c r="H181" s="59" t="str">
        <f t="shared" si="34"/>
        <v>B</v>
      </c>
      <c r="I181" s="56">
        <f t="shared" si="35"/>
        <v>2</v>
      </c>
      <c r="J181" s="52" t="s">
        <v>1331</v>
      </c>
      <c r="K181" s="58">
        <f t="shared" si="36"/>
        <v>3</v>
      </c>
      <c r="L181" s="58" t="str">
        <f t="shared" si="37"/>
        <v>U-31</v>
      </c>
      <c r="M181" s="58" t="s">
        <v>1091</v>
      </c>
      <c r="N181" s="58">
        <f t="shared" si="31"/>
        <v>31</v>
      </c>
      <c r="O181" s="47" t="str">
        <f>VLOOKUP(L181,'3. 취약성평가'!$C:$F,2,FALSE)</f>
        <v>NIS 서비스 비활성화</v>
      </c>
      <c r="P181" s="50" t="str">
        <f>VLOOKUP(L181,'3. 취약성평가'!$C:$F,3,FALSE)</f>
        <v>중</v>
      </c>
      <c r="Q181" s="48">
        <f t="shared" si="38"/>
        <v>2</v>
      </c>
      <c r="R181" s="49" t="str">
        <f>VLOOKUP(L181,'3. 취약성평가'!$C$5:$I$77,5,FALSE)</f>
        <v>TC6-09</v>
      </c>
      <c r="S181" s="49" t="str">
        <f>VLOOKUP(L181,'3. 취약성평가'!$C$5:$I$77,6,FALSE)</f>
        <v>비인가된 시스템 및 네트워크 접근</v>
      </c>
      <c r="T181" s="49">
        <f>VLOOKUP(L181,'3. 취약성평가'!$C$5:$I$77,7,FALSE)</f>
        <v>2</v>
      </c>
      <c r="U181" s="49">
        <f>VLOOKUP(L181,'3. 취약성평가'!$C$5:$I$77,7,FALSE)</f>
        <v>2</v>
      </c>
      <c r="V181" s="56" t="e">
        <f>VLOOKUP(B181,'#1.Linux'!$C:$BZ,A181+1,FALSE)</f>
        <v>#N/A</v>
      </c>
      <c r="W181" s="56" t="e">
        <f t="shared" si="39"/>
        <v>#N/A</v>
      </c>
      <c r="X181" s="51" t="e">
        <f t="shared" si="40"/>
        <v>#N/A</v>
      </c>
    </row>
    <row r="182" spans="1:24" s="44" customFormat="1" ht="9.9" customHeight="1">
      <c r="A182" s="45">
        <f>VLOOKUP(L182,'3. 취약성평가'!$C$5:$J$77,8,FALSE)</f>
        <v>32</v>
      </c>
      <c r="B182" s="45" t="str">
        <f t="shared" si="32"/>
        <v>SVR-U취약-03</v>
      </c>
      <c r="C182" s="16" t="str">
        <f>VLOOKUP(B182,'1. 자산평가'!$C:$O,2,FALSE)</f>
        <v>Goods DB</v>
      </c>
      <c r="D182" s="16">
        <f>VLOOKUP(B182,'1. 자산평가'!$C:$O,8,FALSE)</f>
        <v>2</v>
      </c>
      <c r="E182" s="16">
        <f>VLOOKUP(B182,'1. 자산평가'!$C:$O,9,FALSE)</f>
        <v>3</v>
      </c>
      <c r="F182" s="16">
        <f>VLOOKUP(B182,'1. 자산평가'!$C:$O,10,FALSE)</f>
        <v>2</v>
      </c>
      <c r="G182" s="59">
        <f t="shared" si="33"/>
        <v>7</v>
      </c>
      <c r="H182" s="59" t="str">
        <f t="shared" si="34"/>
        <v>B</v>
      </c>
      <c r="I182" s="56">
        <f t="shared" si="35"/>
        <v>2</v>
      </c>
      <c r="J182" s="52" t="s">
        <v>1331</v>
      </c>
      <c r="K182" s="58">
        <f t="shared" si="36"/>
        <v>3</v>
      </c>
      <c r="L182" s="58" t="str">
        <f t="shared" si="37"/>
        <v>U-32</v>
      </c>
      <c r="M182" s="58" t="s">
        <v>1091</v>
      </c>
      <c r="N182" s="58">
        <f t="shared" si="31"/>
        <v>32</v>
      </c>
      <c r="O182" s="47" t="str">
        <f>VLOOKUP(L182,'3. 취약성평가'!$C:$F,2,FALSE)</f>
        <v>UMASK 설정 관리</v>
      </c>
      <c r="P182" s="50" t="str">
        <f>VLOOKUP(L182,'3. 취약성평가'!$C:$F,3,FALSE)</f>
        <v>중</v>
      </c>
      <c r="Q182" s="48">
        <f t="shared" si="38"/>
        <v>2</v>
      </c>
      <c r="R182" s="49" t="str">
        <f>VLOOKUP(L182,'3. 취약성평가'!$C$5:$I$77,5,FALSE)</f>
        <v>TC6-07</v>
      </c>
      <c r="S182" s="49" t="str">
        <f>VLOOKUP(L182,'3. 취약성평가'!$C$5:$I$77,6,FALSE)</f>
        <v>취약한 권한접근</v>
      </c>
      <c r="T182" s="49">
        <f>VLOOKUP(L182,'3. 취약성평가'!$C$5:$I$77,7,FALSE)</f>
        <v>2</v>
      </c>
      <c r="U182" s="49">
        <f>VLOOKUP(L182,'3. 취약성평가'!$C$5:$I$77,7,FALSE)</f>
        <v>2</v>
      </c>
      <c r="V182" s="56" t="e">
        <f>VLOOKUP(B182,'#1.Linux'!$C:$BZ,A182+1,FALSE)</f>
        <v>#N/A</v>
      </c>
      <c r="W182" s="56" t="e">
        <f t="shared" si="39"/>
        <v>#N/A</v>
      </c>
      <c r="X182" s="51" t="e">
        <f t="shared" si="40"/>
        <v>#N/A</v>
      </c>
    </row>
    <row r="183" spans="1:24" s="44" customFormat="1" ht="9.9" customHeight="1">
      <c r="A183" s="45">
        <f>VLOOKUP(L183,'3. 취약성평가'!$C$5:$J$77,8,FALSE)</f>
        <v>33</v>
      </c>
      <c r="B183" s="45" t="str">
        <f t="shared" si="32"/>
        <v>SVR-U취약-03</v>
      </c>
      <c r="C183" s="16" t="str">
        <f>VLOOKUP(B183,'1. 자산평가'!$C:$O,2,FALSE)</f>
        <v>Goods DB</v>
      </c>
      <c r="D183" s="16">
        <f>VLOOKUP(B183,'1. 자산평가'!$C:$O,8,FALSE)</f>
        <v>2</v>
      </c>
      <c r="E183" s="16">
        <f>VLOOKUP(B183,'1. 자산평가'!$C:$O,9,FALSE)</f>
        <v>3</v>
      </c>
      <c r="F183" s="16">
        <f>VLOOKUP(B183,'1. 자산평가'!$C:$O,10,FALSE)</f>
        <v>2</v>
      </c>
      <c r="G183" s="59">
        <f t="shared" si="33"/>
        <v>7</v>
      </c>
      <c r="H183" s="59" t="str">
        <f t="shared" si="34"/>
        <v>B</v>
      </c>
      <c r="I183" s="56">
        <f t="shared" si="35"/>
        <v>2</v>
      </c>
      <c r="J183" s="52" t="s">
        <v>1331</v>
      </c>
      <c r="K183" s="58">
        <f t="shared" si="36"/>
        <v>3</v>
      </c>
      <c r="L183" s="58" t="str">
        <f t="shared" si="37"/>
        <v>U-33</v>
      </c>
      <c r="M183" s="58" t="s">
        <v>1091</v>
      </c>
      <c r="N183" s="58">
        <f t="shared" si="31"/>
        <v>33</v>
      </c>
      <c r="O183" s="47" t="str">
        <f>VLOOKUP(L183,'3. 취약성평가'!$C:$F,2,FALSE)</f>
        <v>홈 디렉토리 소유자 및 권한 설정</v>
      </c>
      <c r="P183" s="50" t="str">
        <f>VLOOKUP(L183,'3. 취약성평가'!$C:$F,3,FALSE)</f>
        <v>중</v>
      </c>
      <c r="Q183" s="48">
        <f t="shared" si="38"/>
        <v>2</v>
      </c>
      <c r="R183" s="49" t="str">
        <f>VLOOKUP(L183,'3. 취약성평가'!$C$5:$I$77,5,FALSE)</f>
        <v>TC6-07</v>
      </c>
      <c r="S183" s="49" t="str">
        <f>VLOOKUP(L183,'3. 취약성평가'!$C$5:$I$77,6,FALSE)</f>
        <v>취약한 권한접근</v>
      </c>
      <c r="T183" s="49">
        <f>VLOOKUP(L183,'3. 취약성평가'!$C$5:$I$77,7,FALSE)</f>
        <v>2</v>
      </c>
      <c r="U183" s="49">
        <f>VLOOKUP(L183,'3. 취약성평가'!$C$5:$I$77,7,FALSE)</f>
        <v>2</v>
      </c>
      <c r="V183" s="56" t="e">
        <f>VLOOKUP(B183,'#1.Linux'!$C:$BZ,A183+1,FALSE)</f>
        <v>#N/A</v>
      </c>
      <c r="W183" s="56" t="e">
        <f t="shared" si="39"/>
        <v>#N/A</v>
      </c>
      <c r="X183" s="51" t="e">
        <f t="shared" si="40"/>
        <v>#N/A</v>
      </c>
    </row>
    <row r="184" spans="1:24" s="44" customFormat="1" ht="9.9" customHeight="1">
      <c r="A184" s="45">
        <f>VLOOKUP(L184,'3. 취약성평가'!$C$5:$J$77,8,FALSE)</f>
        <v>34</v>
      </c>
      <c r="B184" s="45" t="str">
        <f t="shared" si="32"/>
        <v>SVR-U취약-03</v>
      </c>
      <c r="C184" s="16" t="str">
        <f>VLOOKUP(B184,'1. 자산평가'!$C:$O,2,FALSE)</f>
        <v>Goods DB</v>
      </c>
      <c r="D184" s="16">
        <f>VLOOKUP(B184,'1. 자산평가'!$C:$O,8,FALSE)</f>
        <v>2</v>
      </c>
      <c r="E184" s="16">
        <f>VLOOKUP(B184,'1. 자산평가'!$C:$O,9,FALSE)</f>
        <v>3</v>
      </c>
      <c r="F184" s="16">
        <f>VLOOKUP(B184,'1. 자산평가'!$C:$O,10,FALSE)</f>
        <v>2</v>
      </c>
      <c r="G184" s="59">
        <f t="shared" si="33"/>
        <v>7</v>
      </c>
      <c r="H184" s="59" t="str">
        <f t="shared" si="34"/>
        <v>B</v>
      </c>
      <c r="I184" s="56">
        <f t="shared" si="35"/>
        <v>2</v>
      </c>
      <c r="J184" s="52" t="s">
        <v>1331</v>
      </c>
      <c r="K184" s="58">
        <f t="shared" si="36"/>
        <v>3</v>
      </c>
      <c r="L184" s="58" t="str">
        <f t="shared" si="37"/>
        <v>U-34</v>
      </c>
      <c r="M184" s="58" t="s">
        <v>1091</v>
      </c>
      <c r="N184" s="58">
        <f t="shared" si="31"/>
        <v>34</v>
      </c>
      <c r="O184" s="47" t="str">
        <f>VLOOKUP(L184,'3. 취약성평가'!$C:$F,2,FALSE)</f>
        <v>홈 디렉토리로 지정한 디렉토리의 존재 및 관리</v>
      </c>
      <c r="P184" s="50" t="str">
        <f>VLOOKUP(L184,'3. 취약성평가'!$C:$F,3,FALSE)</f>
        <v>중</v>
      </c>
      <c r="Q184" s="48">
        <f t="shared" si="38"/>
        <v>2</v>
      </c>
      <c r="R184" s="49" t="str">
        <f>VLOOKUP(L184,'3. 취약성평가'!$C$5:$I$77,5,FALSE)</f>
        <v>TC5-02</v>
      </c>
      <c r="S184" s="49" t="str">
        <f>VLOOKUP(L184,'3. 취약성평가'!$C$5:$I$77,6,FALSE)</f>
        <v>정보 및 정보처리 프로세스의 변조</v>
      </c>
      <c r="T184" s="49">
        <f>VLOOKUP(L184,'3. 취약성평가'!$C$5:$I$77,7,FALSE)</f>
        <v>2</v>
      </c>
      <c r="U184" s="49">
        <f>VLOOKUP(L184,'3. 취약성평가'!$C$5:$I$77,7,FALSE)</f>
        <v>2</v>
      </c>
      <c r="V184" s="56" t="e">
        <f>VLOOKUP(B184,'#1.Linux'!$C:$BZ,A184+1,FALSE)</f>
        <v>#N/A</v>
      </c>
      <c r="W184" s="56" t="e">
        <f t="shared" si="39"/>
        <v>#N/A</v>
      </c>
      <c r="X184" s="51" t="e">
        <f t="shared" si="40"/>
        <v>#N/A</v>
      </c>
    </row>
    <row r="185" spans="1:24" s="44" customFormat="1" ht="9.9" customHeight="1">
      <c r="A185" s="45">
        <f>VLOOKUP(L185,'3. 취약성평가'!$C$5:$J$77,8,FALSE)</f>
        <v>35</v>
      </c>
      <c r="B185" s="45" t="str">
        <f t="shared" si="32"/>
        <v>SVR-U취약-03</v>
      </c>
      <c r="C185" s="16" t="str">
        <f>VLOOKUP(B185,'1. 자산평가'!$C:$O,2,FALSE)</f>
        <v>Goods DB</v>
      </c>
      <c r="D185" s="16">
        <f>VLOOKUP(B185,'1. 자산평가'!$C:$O,8,FALSE)</f>
        <v>2</v>
      </c>
      <c r="E185" s="16">
        <f>VLOOKUP(B185,'1. 자산평가'!$C:$O,9,FALSE)</f>
        <v>3</v>
      </c>
      <c r="F185" s="16">
        <f>VLOOKUP(B185,'1. 자산평가'!$C:$O,10,FALSE)</f>
        <v>2</v>
      </c>
      <c r="G185" s="59">
        <f t="shared" si="33"/>
        <v>7</v>
      </c>
      <c r="H185" s="59" t="str">
        <f t="shared" si="34"/>
        <v>B</v>
      </c>
      <c r="I185" s="56">
        <f t="shared" si="35"/>
        <v>2</v>
      </c>
      <c r="J185" s="52" t="s">
        <v>1331</v>
      </c>
      <c r="K185" s="58">
        <f t="shared" si="36"/>
        <v>3</v>
      </c>
      <c r="L185" s="58" t="str">
        <f t="shared" si="37"/>
        <v>U-35</v>
      </c>
      <c r="M185" s="58" t="s">
        <v>1091</v>
      </c>
      <c r="N185" s="58">
        <f t="shared" si="31"/>
        <v>35</v>
      </c>
      <c r="O185" s="47" t="str">
        <f>VLOOKUP(L185,'3. 취약성평가'!$C:$F,2,FALSE)</f>
        <v>숨겨진 파일 및 디렉토리 검색 및 제거(dot file)</v>
      </c>
      <c r="P185" s="50" t="str">
        <f>VLOOKUP(L185,'3. 취약성평가'!$C:$F,3,FALSE)</f>
        <v>하</v>
      </c>
      <c r="Q185" s="48">
        <f t="shared" si="38"/>
        <v>1</v>
      </c>
      <c r="R185" s="49" t="str">
        <f>VLOOKUP(L185,'3. 취약성평가'!$C$5:$I$77,5,FALSE)</f>
        <v>TC5-02</v>
      </c>
      <c r="S185" s="49" t="str">
        <f>VLOOKUP(L185,'3. 취약성평가'!$C$5:$I$77,6,FALSE)</f>
        <v>정보 및 정보처리 프로세스의 변조</v>
      </c>
      <c r="T185" s="49">
        <f>VLOOKUP(L185,'3. 취약성평가'!$C$5:$I$77,7,FALSE)</f>
        <v>2</v>
      </c>
      <c r="U185" s="49">
        <f>VLOOKUP(L185,'3. 취약성평가'!$C$5:$I$77,7,FALSE)</f>
        <v>2</v>
      </c>
      <c r="V185" s="56" t="e">
        <f>VLOOKUP(B185,'#1.Linux'!$C:$BZ,A185+1,FALSE)</f>
        <v>#N/A</v>
      </c>
      <c r="W185" s="56" t="e">
        <f t="shared" si="39"/>
        <v>#N/A</v>
      </c>
      <c r="X185" s="51" t="e">
        <f t="shared" si="40"/>
        <v>#N/A</v>
      </c>
    </row>
    <row r="186" spans="1:24" s="44" customFormat="1" ht="9.9" customHeight="1">
      <c r="A186" s="45">
        <f>VLOOKUP(L186,'3. 취약성평가'!$C$5:$J$77,8,FALSE)</f>
        <v>36</v>
      </c>
      <c r="B186" s="45" t="str">
        <f t="shared" si="32"/>
        <v>SVR-U취약-03</v>
      </c>
      <c r="C186" s="16" t="str">
        <f>VLOOKUP(B186,'1. 자산평가'!$C:$O,2,FALSE)</f>
        <v>Goods DB</v>
      </c>
      <c r="D186" s="16">
        <f>VLOOKUP(B186,'1. 자산평가'!$C:$O,8,FALSE)</f>
        <v>2</v>
      </c>
      <c r="E186" s="16">
        <f>VLOOKUP(B186,'1. 자산평가'!$C:$O,9,FALSE)</f>
        <v>3</v>
      </c>
      <c r="F186" s="16">
        <f>VLOOKUP(B186,'1. 자산평가'!$C:$O,10,FALSE)</f>
        <v>2</v>
      </c>
      <c r="G186" s="59">
        <f t="shared" si="33"/>
        <v>7</v>
      </c>
      <c r="H186" s="59" t="str">
        <f t="shared" si="34"/>
        <v>B</v>
      </c>
      <c r="I186" s="56">
        <f t="shared" si="35"/>
        <v>2</v>
      </c>
      <c r="J186" s="52" t="s">
        <v>1331</v>
      </c>
      <c r="K186" s="58">
        <f t="shared" si="36"/>
        <v>3</v>
      </c>
      <c r="L186" s="58" t="str">
        <f t="shared" si="37"/>
        <v>U-36</v>
      </c>
      <c r="M186" s="58" t="s">
        <v>1091</v>
      </c>
      <c r="N186" s="58">
        <f t="shared" si="31"/>
        <v>36</v>
      </c>
      <c r="O186" s="47" t="str">
        <f>VLOOKUP(L186,'3. 취약성평가'!$C:$F,2,FALSE)</f>
        <v>finger 서비스 비활성화</v>
      </c>
      <c r="P186" s="50" t="str">
        <f>VLOOKUP(L186,'3. 취약성평가'!$C:$F,3,FALSE)</f>
        <v>상</v>
      </c>
      <c r="Q186" s="48">
        <f t="shared" si="38"/>
        <v>3</v>
      </c>
      <c r="R186" s="49" t="str">
        <f>VLOOKUP(L186,'3. 취약성평가'!$C$5:$I$77,5,FALSE)</f>
        <v>TC6-16</v>
      </c>
      <c r="S186" s="49" t="str">
        <f>VLOOKUP(L186,'3. 취약성평가'!$C$5:$I$77,6,FALSE)</f>
        <v>웹 서비스 공격</v>
      </c>
      <c r="T186" s="49">
        <f>VLOOKUP(L186,'3. 취약성평가'!$C$5:$I$77,7,FALSE)</f>
        <v>2</v>
      </c>
      <c r="U186" s="49">
        <f>VLOOKUP(L186,'3. 취약성평가'!$C$5:$I$77,7,FALSE)</f>
        <v>2</v>
      </c>
      <c r="V186" s="56" t="e">
        <f>VLOOKUP(B186,'#1.Linux'!$C:$BZ,A186+1,FALSE)</f>
        <v>#N/A</v>
      </c>
      <c r="W186" s="56" t="e">
        <f t="shared" si="39"/>
        <v>#N/A</v>
      </c>
      <c r="X186" s="51" t="e">
        <f t="shared" si="40"/>
        <v>#N/A</v>
      </c>
    </row>
    <row r="187" spans="1:24" s="44" customFormat="1" ht="9.9" customHeight="1">
      <c r="A187" s="45">
        <f>VLOOKUP(L187,'3. 취약성평가'!$C$5:$J$77,8,FALSE)</f>
        <v>37</v>
      </c>
      <c r="B187" s="45" t="str">
        <f t="shared" si="32"/>
        <v>SVR-U취약-03</v>
      </c>
      <c r="C187" s="16" t="str">
        <f>VLOOKUP(B187,'1. 자산평가'!$C:$O,2,FALSE)</f>
        <v>Goods DB</v>
      </c>
      <c r="D187" s="16">
        <f>VLOOKUP(B187,'1. 자산평가'!$C:$O,8,FALSE)</f>
        <v>2</v>
      </c>
      <c r="E187" s="16">
        <f>VLOOKUP(B187,'1. 자산평가'!$C:$O,9,FALSE)</f>
        <v>3</v>
      </c>
      <c r="F187" s="16">
        <f>VLOOKUP(B187,'1. 자산평가'!$C:$O,10,FALSE)</f>
        <v>2</v>
      </c>
      <c r="G187" s="59">
        <f t="shared" si="33"/>
        <v>7</v>
      </c>
      <c r="H187" s="59" t="str">
        <f t="shared" si="34"/>
        <v>B</v>
      </c>
      <c r="I187" s="56">
        <f t="shared" si="35"/>
        <v>2</v>
      </c>
      <c r="J187" s="52" t="s">
        <v>1331</v>
      </c>
      <c r="K187" s="58">
        <f t="shared" si="36"/>
        <v>3</v>
      </c>
      <c r="L187" s="58" t="str">
        <f t="shared" si="37"/>
        <v>U-37</v>
      </c>
      <c r="M187" s="58" t="s">
        <v>1091</v>
      </c>
      <c r="N187" s="58">
        <f t="shared" si="31"/>
        <v>37</v>
      </c>
      <c r="O187" s="47" t="str">
        <f>VLOOKUP(L187,'3. 취약성평가'!$C:$F,2,FALSE)</f>
        <v>Anonymous ftp 비활성화</v>
      </c>
      <c r="P187" s="50" t="str">
        <f>VLOOKUP(L187,'3. 취약성평가'!$C:$F,3,FALSE)</f>
        <v>상</v>
      </c>
      <c r="Q187" s="48">
        <f t="shared" si="38"/>
        <v>3</v>
      </c>
      <c r="R187" s="49" t="str">
        <f>VLOOKUP(L187,'3. 취약성평가'!$C$5:$I$77,5,FALSE)</f>
        <v>TC6-13</v>
      </c>
      <c r="S187" s="49" t="str">
        <f>VLOOKUP(L187,'3. 취약성평가'!$C$5:$I$77,6,FALSE)</f>
        <v>웹 서비스 공격</v>
      </c>
      <c r="T187" s="49">
        <f>VLOOKUP(L187,'3. 취약성평가'!$C$5:$I$77,7,FALSE)</f>
        <v>2</v>
      </c>
      <c r="U187" s="49">
        <f>VLOOKUP(L187,'3. 취약성평가'!$C$5:$I$77,7,FALSE)</f>
        <v>2</v>
      </c>
      <c r="V187" s="56" t="e">
        <f>VLOOKUP(B187,'#1.Linux'!$C:$BZ,A187+1,FALSE)</f>
        <v>#N/A</v>
      </c>
      <c r="W187" s="56" t="e">
        <f t="shared" si="39"/>
        <v>#N/A</v>
      </c>
      <c r="X187" s="51" t="e">
        <f t="shared" si="40"/>
        <v>#N/A</v>
      </c>
    </row>
    <row r="188" spans="1:24" s="44" customFormat="1" ht="9.9" customHeight="1">
      <c r="A188" s="45">
        <f>VLOOKUP(L188,'3. 취약성평가'!$C$5:$J$77,8,FALSE)</f>
        <v>38</v>
      </c>
      <c r="B188" s="45" t="str">
        <f t="shared" si="32"/>
        <v>SVR-U취약-03</v>
      </c>
      <c r="C188" s="16" t="str">
        <f>VLOOKUP(B188,'1. 자산평가'!$C:$O,2,FALSE)</f>
        <v>Goods DB</v>
      </c>
      <c r="D188" s="16">
        <f>VLOOKUP(B188,'1. 자산평가'!$C:$O,8,FALSE)</f>
        <v>2</v>
      </c>
      <c r="E188" s="16">
        <f>VLOOKUP(B188,'1. 자산평가'!$C:$O,9,FALSE)</f>
        <v>3</v>
      </c>
      <c r="F188" s="16">
        <f>VLOOKUP(B188,'1. 자산평가'!$C:$O,10,FALSE)</f>
        <v>2</v>
      </c>
      <c r="G188" s="59">
        <f t="shared" si="33"/>
        <v>7</v>
      </c>
      <c r="H188" s="59" t="str">
        <f t="shared" si="34"/>
        <v>B</v>
      </c>
      <c r="I188" s="56">
        <f t="shared" si="35"/>
        <v>2</v>
      </c>
      <c r="J188" s="52" t="s">
        <v>1331</v>
      </c>
      <c r="K188" s="58">
        <f t="shared" si="36"/>
        <v>3</v>
      </c>
      <c r="L188" s="58" t="str">
        <f t="shared" si="37"/>
        <v>U-38</v>
      </c>
      <c r="M188" s="58" t="s">
        <v>1091</v>
      </c>
      <c r="N188" s="58">
        <f t="shared" si="31"/>
        <v>38</v>
      </c>
      <c r="O188" s="47" t="str">
        <f>VLOOKUP(L188,'3. 취약성평가'!$C:$F,2,FALSE)</f>
        <v>r 계열 서비스 비활성화</v>
      </c>
      <c r="P188" s="50" t="str">
        <f>VLOOKUP(L188,'3. 취약성평가'!$C:$F,3,FALSE)</f>
        <v>상</v>
      </c>
      <c r="Q188" s="48">
        <f t="shared" si="38"/>
        <v>3</v>
      </c>
      <c r="R188" s="49" t="str">
        <f>VLOOKUP(L188,'3. 취약성평가'!$C$5:$I$77,5,FALSE)</f>
        <v>TC6-09</v>
      </c>
      <c r="S188" s="49" t="str">
        <f>VLOOKUP(L188,'3. 취약성평가'!$C$5:$I$77,6,FALSE)</f>
        <v>비인가된 시스템 및 네트워크 접근</v>
      </c>
      <c r="T188" s="49">
        <f>VLOOKUP(L188,'3. 취약성평가'!$C$5:$I$77,7,FALSE)</f>
        <v>2</v>
      </c>
      <c r="U188" s="49">
        <f>VLOOKUP(L188,'3. 취약성평가'!$C$5:$I$77,7,FALSE)</f>
        <v>2</v>
      </c>
      <c r="V188" s="56" t="e">
        <f>VLOOKUP(B188,'#1.Linux'!$C:$BZ,A188+1,FALSE)</f>
        <v>#N/A</v>
      </c>
      <c r="W188" s="56" t="e">
        <f t="shared" si="39"/>
        <v>#N/A</v>
      </c>
      <c r="X188" s="51" t="e">
        <f t="shared" si="40"/>
        <v>#N/A</v>
      </c>
    </row>
    <row r="189" spans="1:24" s="44" customFormat="1" ht="9.9" customHeight="1">
      <c r="A189" s="45">
        <f>VLOOKUP(L189,'3. 취약성평가'!$C$5:$J$77,8,FALSE)</f>
        <v>39</v>
      </c>
      <c r="B189" s="45" t="str">
        <f t="shared" si="32"/>
        <v>SVR-U취약-03</v>
      </c>
      <c r="C189" s="16" t="str">
        <f>VLOOKUP(B189,'1. 자산평가'!$C:$O,2,FALSE)</f>
        <v>Goods DB</v>
      </c>
      <c r="D189" s="16">
        <f>VLOOKUP(B189,'1. 자산평가'!$C:$O,8,FALSE)</f>
        <v>2</v>
      </c>
      <c r="E189" s="16">
        <f>VLOOKUP(B189,'1. 자산평가'!$C:$O,9,FALSE)</f>
        <v>3</v>
      </c>
      <c r="F189" s="16">
        <f>VLOOKUP(B189,'1. 자산평가'!$C:$O,10,FALSE)</f>
        <v>2</v>
      </c>
      <c r="G189" s="59">
        <f t="shared" si="33"/>
        <v>7</v>
      </c>
      <c r="H189" s="59" t="str">
        <f t="shared" si="34"/>
        <v>B</v>
      </c>
      <c r="I189" s="56">
        <f t="shared" si="35"/>
        <v>2</v>
      </c>
      <c r="J189" s="52" t="s">
        <v>1331</v>
      </c>
      <c r="K189" s="58">
        <f t="shared" si="36"/>
        <v>3</v>
      </c>
      <c r="L189" s="58" t="str">
        <f t="shared" si="37"/>
        <v>U-39</v>
      </c>
      <c r="M189" s="58" t="s">
        <v>1091</v>
      </c>
      <c r="N189" s="58">
        <f t="shared" si="31"/>
        <v>39</v>
      </c>
      <c r="O189" s="47" t="str">
        <f>VLOOKUP(L189,'3. 취약성평가'!$C:$F,2,FALSE)</f>
        <v>cron 파일 소유자 및 권한 설정</v>
      </c>
      <c r="P189" s="50" t="str">
        <f>VLOOKUP(L189,'3. 취약성평가'!$C:$F,3,FALSE)</f>
        <v>상</v>
      </c>
      <c r="Q189" s="48">
        <f t="shared" si="38"/>
        <v>3</v>
      </c>
      <c r="R189" s="49" t="str">
        <f>VLOOKUP(L189,'3. 취약성평가'!$C$5:$I$77,5,FALSE)</f>
        <v>TC5-02</v>
      </c>
      <c r="S189" s="49" t="str">
        <f>VLOOKUP(L189,'3. 취약성평가'!$C$5:$I$77,6,FALSE)</f>
        <v>정보 및 정보처리 프로세스의 변조</v>
      </c>
      <c r="T189" s="49">
        <f>VLOOKUP(L189,'3. 취약성평가'!$C$5:$I$77,7,FALSE)</f>
        <v>2</v>
      </c>
      <c r="U189" s="49">
        <f>VLOOKUP(L189,'3. 취약성평가'!$C$5:$I$77,7,FALSE)</f>
        <v>2</v>
      </c>
      <c r="V189" s="56" t="e">
        <f>VLOOKUP(B189,'#1.Linux'!$C:$BZ,A189+1,FALSE)</f>
        <v>#N/A</v>
      </c>
      <c r="W189" s="56" t="e">
        <f t="shared" si="39"/>
        <v>#N/A</v>
      </c>
      <c r="X189" s="51" t="e">
        <f t="shared" si="40"/>
        <v>#N/A</v>
      </c>
    </row>
    <row r="190" spans="1:24" s="44" customFormat="1" ht="9.9" customHeight="1">
      <c r="A190" s="45">
        <f>VLOOKUP(L190,'3. 취약성평가'!$C$5:$J$77,8,FALSE)</f>
        <v>40</v>
      </c>
      <c r="B190" s="45" t="str">
        <f t="shared" si="32"/>
        <v>SVR-U취약-03</v>
      </c>
      <c r="C190" s="16" t="str">
        <f>VLOOKUP(B190,'1. 자산평가'!$C:$O,2,FALSE)</f>
        <v>Goods DB</v>
      </c>
      <c r="D190" s="16">
        <f>VLOOKUP(B190,'1. 자산평가'!$C:$O,8,FALSE)</f>
        <v>2</v>
      </c>
      <c r="E190" s="16">
        <f>VLOOKUP(B190,'1. 자산평가'!$C:$O,9,FALSE)</f>
        <v>3</v>
      </c>
      <c r="F190" s="16">
        <f>VLOOKUP(B190,'1. 자산평가'!$C:$O,10,FALSE)</f>
        <v>2</v>
      </c>
      <c r="G190" s="59">
        <f t="shared" si="33"/>
        <v>7</v>
      </c>
      <c r="H190" s="59" t="str">
        <f t="shared" si="34"/>
        <v>B</v>
      </c>
      <c r="I190" s="56">
        <f t="shared" si="35"/>
        <v>2</v>
      </c>
      <c r="J190" s="52" t="s">
        <v>1331</v>
      </c>
      <c r="K190" s="58">
        <f t="shared" si="36"/>
        <v>3</v>
      </c>
      <c r="L190" s="58" t="str">
        <f t="shared" si="37"/>
        <v>U-40</v>
      </c>
      <c r="M190" s="58" t="s">
        <v>1091</v>
      </c>
      <c r="N190" s="58">
        <f t="shared" si="31"/>
        <v>40</v>
      </c>
      <c r="O190" s="47" t="str">
        <f>VLOOKUP(L190,'3. 취약성평가'!$C:$F,2,FALSE)</f>
        <v>DoS 공격에 취약한 서비스 비활성화</v>
      </c>
      <c r="P190" s="50" t="str">
        <f>VLOOKUP(L190,'3. 취약성평가'!$C:$F,3,FALSE)</f>
        <v>상</v>
      </c>
      <c r="Q190" s="48">
        <f t="shared" si="38"/>
        <v>3</v>
      </c>
      <c r="R190" s="49" t="str">
        <f>VLOOKUP(L190,'3. 취약성평가'!$C$5:$I$77,5,FALSE)</f>
        <v>TC3-11</v>
      </c>
      <c r="S190" s="49" t="str">
        <f>VLOOKUP(L190,'3. 취약성평가'!$C$5:$I$77,6,FALSE)</f>
        <v>서비스 거부</v>
      </c>
      <c r="T190" s="49">
        <f>VLOOKUP(L190,'3. 취약성평가'!$C$5:$I$77,7,FALSE)</f>
        <v>3</v>
      </c>
      <c r="U190" s="49">
        <f>VLOOKUP(L190,'3. 취약성평가'!$C$5:$I$77,7,FALSE)</f>
        <v>3</v>
      </c>
      <c r="V190" s="56" t="e">
        <f>VLOOKUP(B190,'#1.Linux'!$C:$BZ,A190+1,FALSE)</f>
        <v>#N/A</v>
      </c>
      <c r="W190" s="56" t="e">
        <f t="shared" si="39"/>
        <v>#N/A</v>
      </c>
      <c r="X190" s="51" t="e">
        <f t="shared" si="40"/>
        <v>#N/A</v>
      </c>
    </row>
    <row r="191" spans="1:24" s="44" customFormat="1" ht="9.9" customHeight="1">
      <c r="A191" s="45">
        <f>VLOOKUP(L191,'3. 취약성평가'!$C$5:$J$77,8,FALSE)</f>
        <v>41</v>
      </c>
      <c r="B191" s="45" t="str">
        <f t="shared" si="32"/>
        <v>SVR-U취약-03</v>
      </c>
      <c r="C191" s="16" t="str">
        <f>VLOOKUP(B191,'1. 자산평가'!$C:$O,2,FALSE)</f>
        <v>Goods DB</v>
      </c>
      <c r="D191" s="16">
        <f>VLOOKUP(B191,'1. 자산평가'!$C:$O,8,FALSE)</f>
        <v>2</v>
      </c>
      <c r="E191" s="16">
        <f>VLOOKUP(B191,'1. 자산평가'!$C:$O,9,FALSE)</f>
        <v>3</v>
      </c>
      <c r="F191" s="16">
        <f>VLOOKUP(B191,'1. 자산평가'!$C:$O,10,FALSE)</f>
        <v>2</v>
      </c>
      <c r="G191" s="59">
        <f t="shared" si="33"/>
        <v>7</v>
      </c>
      <c r="H191" s="59" t="str">
        <f t="shared" si="34"/>
        <v>B</v>
      </c>
      <c r="I191" s="56">
        <f t="shared" si="35"/>
        <v>2</v>
      </c>
      <c r="J191" s="52" t="s">
        <v>1331</v>
      </c>
      <c r="K191" s="58">
        <f t="shared" si="36"/>
        <v>3</v>
      </c>
      <c r="L191" s="58" t="str">
        <f t="shared" si="37"/>
        <v>U-41</v>
      </c>
      <c r="M191" s="58" t="s">
        <v>1091</v>
      </c>
      <c r="N191" s="58">
        <f t="shared" si="31"/>
        <v>41</v>
      </c>
      <c r="O191" s="47" t="str">
        <f>VLOOKUP(L191,'3. 취약성평가'!$C:$F,2,FALSE)</f>
        <v>NFS 서비스 비활성화</v>
      </c>
      <c r="P191" s="50" t="str">
        <f>VLOOKUP(L191,'3. 취약성평가'!$C:$F,3,FALSE)</f>
        <v>상</v>
      </c>
      <c r="Q191" s="48">
        <f t="shared" si="38"/>
        <v>3</v>
      </c>
      <c r="R191" s="49" t="str">
        <f>VLOOKUP(L191,'3. 취약성평가'!$C$5:$I$77,5,FALSE)</f>
        <v>TC6-09</v>
      </c>
      <c r="S191" s="49" t="str">
        <f>VLOOKUP(L191,'3. 취약성평가'!$C$5:$I$77,6,FALSE)</f>
        <v>비인가된 시스템 및 네트워크 접근</v>
      </c>
      <c r="T191" s="49">
        <f>VLOOKUP(L191,'3. 취약성평가'!$C$5:$I$77,7,FALSE)</f>
        <v>2</v>
      </c>
      <c r="U191" s="49">
        <f>VLOOKUP(L191,'3. 취약성평가'!$C$5:$I$77,7,FALSE)</f>
        <v>2</v>
      </c>
      <c r="V191" s="56" t="e">
        <f>VLOOKUP(B191,'#1.Linux'!$C:$BZ,A191+1,FALSE)</f>
        <v>#N/A</v>
      </c>
      <c r="W191" s="56" t="e">
        <f t="shared" si="39"/>
        <v>#N/A</v>
      </c>
      <c r="X191" s="51" t="e">
        <f t="shared" si="40"/>
        <v>#N/A</v>
      </c>
    </row>
    <row r="192" spans="1:24" s="44" customFormat="1" ht="9.9" customHeight="1">
      <c r="A192" s="45">
        <f>VLOOKUP(L192,'3. 취약성평가'!$C$5:$J$77,8,FALSE)</f>
        <v>42</v>
      </c>
      <c r="B192" s="45" t="str">
        <f t="shared" si="32"/>
        <v>SVR-U취약-03</v>
      </c>
      <c r="C192" s="16" t="str">
        <f>VLOOKUP(B192,'1. 자산평가'!$C:$O,2,FALSE)</f>
        <v>Goods DB</v>
      </c>
      <c r="D192" s="16">
        <f>VLOOKUP(B192,'1. 자산평가'!$C:$O,8,FALSE)</f>
        <v>2</v>
      </c>
      <c r="E192" s="16">
        <f>VLOOKUP(B192,'1. 자산평가'!$C:$O,9,FALSE)</f>
        <v>3</v>
      </c>
      <c r="F192" s="16">
        <f>VLOOKUP(B192,'1. 자산평가'!$C:$O,10,FALSE)</f>
        <v>2</v>
      </c>
      <c r="G192" s="59">
        <f t="shared" si="33"/>
        <v>7</v>
      </c>
      <c r="H192" s="59" t="str">
        <f t="shared" si="34"/>
        <v>B</v>
      </c>
      <c r="I192" s="56">
        <f t="shared" si="35"/>
        <v>2</v>
      </c>
      <c r="J192" s="52" t="s">
        <v>1331</v>
      </c>
      <c r="K192" s="58">
        <f t="shared" si="36"/>
        <v>3</v>
      </c>
      <c r="L192" s="58" t="str">
        <f t="shared" si="37"/>
        <v>U-42</v>
      </c>
      <c r="M192" s="58" t="s">
        <v>1091</v>
      </c>
      <c r="N192" s="58">
        <f t="shared" si="31"/>
        <v>42</v>
      </c>
      <c r="O192" s="47" t="str">
        <f>VLOOKUP(L192,'3. 취약성평가'!$C:$F,2,FALSE)</f>
        <v>NFS 접근 통제</v>
      </c>
      <c r="P192" s="50" t="str">
        <f>VLOOKUP(L192,'3. 취약성평가'!$C:$F,3,FALSE)</f>
        <v>상</v>
      </c>
      <c r="Q192" s="48">
        <f t="shared" si="38"/>
        <v>3</v>
      </c>
      <c r="R192" s="49" t="str">
        <f>VLOOKUP(L192,'3. 취약성평가'!$C$5:$I$77,5,FALSE)</f>
        <v>TC6-09</v>
      </c>
      <c r="S192" s="49" t="str">
        <f>VLOOKUP(L192,'3. 취약성평가'!$C$5:$I$77,6,FALSE)</f>
        <v>비인가된 시스템 및 네트워크 접근</v>
      </c>
      <c r="T192" s="49">
        <f>VLOOKUP(L192,'3. 취약성평가'!$C$5:$I$77,7,FALSE)</f>
        <v>2</v>
      </c>
      <c r="U192" s="49">
        <f>VLOOKUP(L192,'3. 취약성평가'!$C$5:$I$77,7,FALSE)</f>
        <v>2</v>
      </c>
      <c r="V192" s="56" t="e">
        <f>VLOOKUP(B192,'#1.Linux'!$C:$BZ,A192+1,FALSE)</f>
        <v>#N/A</v>
      </c>
      <c r="W192" s="56" t="e">
        <f t="shared" si="39"/>
        <v>#N/A</v>
      </c>
      <c r="X192" s="51" t="e">
        <f t="shared" si="40"/>
        <v>#N/A</v>
      </c>
    </row>
    <row r="193" spans="1:24" s="44" customFormat="1" ht="9.9" customHeight="1">
      <c r="A193" s="45">
        <f>VLOOKUP(L193,'3. 취약성평가'!$C$5:$J$77,8,FALSE)</f>
        <v>43</v>
      </c>
      <c r="B193" s="45" t="str">
        <f t="shared" si="32"/>
        <v>SVR-U취약-03</v>
      </c>
      <c r="C193" s="16" t="str">
        <f>VLOOKUP(B193,'1. 자산평가'!$C:$O,2,FALSE)</f>
        <v>Goods DB</v>
      </c>
      <c r="D193" s="16">
        <f>VLOOKUP(B193,'1. 자산평가'!$C:$O,8,FALSE)</f>
        <v>2</v>
      </c>
      <c r="E193" s="16">
        <f>VLOOKUP(B193,'1. 자산평가'!$C:$O,9,FALSE)</f>
        <v>3</v>
      </c>
      <c r="F193" s="16">
        <f>VLOOKUP(B193,'1. 자산평가'!$C:$O,10,FALSE)</f>
        <v>2</v>
      </c>
      <c r="G193" s="59">
        <f t="shared" si="33"/>
        <v>7</v>
      </c>
      <c r="H193" s="59" t="str">
        <f t="shared" si="34"/>
        <v>B</v>
      </c>
      <c r="I193" s="56">
        <f t="shared" si="35"/>
        <v>2</v>
      </c>
      <c r="J193" s="52" t="s">
        <v>1331</v>
      </c>
      <c r="K193" s="58">
        <f t="shared" si="36"/>
        <v>3</v>
      </c>
      <c r="L193" s="58" t="str">
        <f t="shared" si="37"/>
        <v>U-43</v>
      </c>
      <c r="M193" s="58" t="s">
        <v>1091</v>
      </c>
      <c r="N193" s="58">
        <f t="shared" si="31"/>
        <v>43</v>
      </c>
      <c r="O193" s="47" t="str">
        <f>VLOOKUP(L193,'3. 취약성평가'!$C:$F,2,FALSE)</f>
        <v>automountd 제거</v>
      </c>
      <c r="P193" s="50" t="str">
        <f>VLOOKUP(L193,'3. 취약성평가'!$C:$F,3,FALSE)</f>
        <v>상</v>
      </c>
      <c r="Q193" s="48">
        <f t="shared" si="38"/>
        <v>3</v>
      </c>
      <c r="R193" s="49" t="str">
        <f>VLOOKUP(L193,'3. 취약성평가'!$C$5:$I$77,5,FALSE)</f>
        <v>TC6-15</v>
      </c>
      <c r="S193" s="49" t="str">
        <f>VLOOKUP(L193,'3. 취약성평가'!$C$5:$I$77,6,FALSE)</f>
        <v>웹 서비스 공격</v>
      </c>
      <c r="T193" s="49">
        <f>VLOOKUP(L193,'3. 취약성평가'!$C$5:$I$77,7,FALSE)</f>
        <v>2</v>
      </c>
      <c r="U193" s="49">
        <f>VLOOKUP(L193,'3. 취약성평가'!$C$5:$I$77,7,FALSE)</f>
        <v>2</v>
      </c>
      <c r="V193" s="56" t="e">
        <f>VLOOKUP(B193,'#1.Linux'!$C:$BZ,A193+1,FALSE)</f>
        <v>#N/A</v>
      </c>
      <c r="W193" s="56" t="e">
        <f t="shared" si="39"/>
        <v>#N/A</v>
      </c>
      <c r="X193" s="51" t="e">
        <f t="shared" si="40"/>
        <v>#N/A</v>
      </c>
    </row>
    <row r="194" spans="1:24" s="44" customFormat="1" ht="9.9" customHeight="1">
      <c r="A194" s="45">
        <f>VLOOKUP(L194,'3. 취약성평가'!$C$5:$J$77,8,FALSE)</f>
        <v>44</v>
      </c>
      <c r="B194" s="45" t="str">
        <f t="shared" si="32"/>
        <v>SVR-U취약-03</v>
      </c>
      <c r="C194" s="16" t="str">
        <f>VLOOKUP(B194,'1. 자산평가'!$C:$O,2,FALSE)</f>
        <v>Goods DB</v>
      </c>
      <c r="D194" s="16">
        <f>VLOOKUP(B194,'1. 자산평가'!$C:$O,8,FALSE)</f>
        <v>2</v>
      </c>
      <c r="E194" s="16">
        <f>VLOOKUP(B194,'1. 자산평가'!$C:$O,9,FALSE)</f>
        <v>3</v>
      </c>
      <c r="F194" s="16">
        <f>VLOOKUP(B194,'1. 자산평가'!$C:$O,10,FALSE)</f>
        <v>2</v>
      </c>
      <c r="G194" s="59">
        <f t="shared" si="33"/>
        <v>7</v>
      </c>
      <c r="H194" s="59" t="str">
        <f t="shared" si="34"/>
        <v>B</v>
      </c>
      <c r="I194" s="56">
        <f t="shared" si="35"/>
        <v>2</v>
      </c>
      <c r="J194" s="52" t="s">
        <v>1331</v>
      </c>
      <c r="K194" s="58">
        <f t="shared" si="36"/>
        <v>3</v>
      </c>
      <c r="L194" s="58" t="str">
        <f t="shared" si="37"/>
        <v>U-44</v>
      </c>
      <c r="M194" s="58" t="s">
        <v>1091</v>
      </c>
      <c r="N194" s="58">
        <f t="shared" si="31"/>
        <v>44</v>
      </c>
      <c r="O194" s="47" t="str">
        <f>VLOOKUP(L194,'3. 취약성평가'!$C:$F,2,FALSE)</f>
        <v>RPC 서비스 N/A</v>
      </c>
      <c r="P194" s="50" t="str">
        <f>VLOOKUP(L194,'3. 취약성평가'!$C:$F,3,FALSE)</f>
        <v>상</v>
      </c>
      <c r="Q194" s="48">
        <f t="shared" si="38"/>
        <v>3</v>
      </c>
      <c r="R194" s="49" t="str">
        <f>VLOOKUP(L194,'3. 취약성평가'!$C$5:$I$77,5,FALSE)</f>
        <v>TC6-15</v>
      </c>
      <c r="S194" s="49" t="str">
        <f>VLOOKUP(L194,'3. 취약성평가'!$C$5:$I$77,6,FALSE)</f>
        <v>웹 서비스 공격</v>
      </c>
      <c r="T194" s="49">
        <f>VLOOKUP(L194,'3. 취약성평가'!$C$5:$I$77,7,FALSE)</f>
        <v>2</v>
      </c>
      <c r="U194" s="49">
        <f>VLOOKUP(L194,'3. 취약성평가'!$C$5:$I$77,7,FALSE)</f>
        <v>2</v>
      </c>
      <c r="V194" s="56" t="e">
        <f>VLOOKUP(B194,'#1.Linux'!$C:$BZ,A194+1,FALSE)</f>
        <v>#N/A</v>
      </c>
      <c r="W194" s="56" t="e">
        <f t="shared" si="39"/>
        <v>#N/A</v>
      </c>
      <c r="X194" s="51" t="e">
        <f t="shared" si="40"/>
        <v>#N/A</v>
      </c>
    </row>
    <row r="195" spans="1:24" s="44" customFormat="1" ht="9.9" customHeight="1">
      <c r="A195" s="45">
        <f>VLOOKUP(L195,'3. 취약성평가'!$C$5:$J$77,8,FALSE)</f>
        <v>45</v>
      </c>
      <c r="B195" s="45" t="str">
        <f t="shared" si="32"/>
        <v>SVR-U취약-03</v>
      </c>
      <c r="C195" s="16" t="str">
        <f>VLOOKUP(B195,'1. 자산평가'!$C:$O,2,FALSE)</f>
        <v>Goods DB</v>
      </c>
      <c r="D195" s="16">
        <f>VLOOKUP(B195,'1. 자산평가'!$C:$O,8,FALSE)</f>
        <v>2</v>
      </c>
      <c r="E195" s="16">
        <f>VLOOKUP(B195,'1. 자산평가'!$C:$O,9,FALSE)</f>
        <v>3</v>
      </c>
      <c r="F195" s="16">
        <f>VLOOKUP(B195,'1. 자산평가'!$C:$O,10,FALSE)</f>
        <v>2</v>
      </c>
      <c r="G195" s="59">
        <f t="shared" si="33"/>
        <v>7</v>
      </c>
      <c r="H195" s="59" t="str">
        <f t="shared" si="34"/>
        <v>B</v>
      </c>
      <c r="I195" s="56">
        <f t="shared" si="35"/>
        <v>2</v>
      </c>
      <c r="J195" s="52" t="s">
        <v>1331</v>
      </c>
      <c r="K195" s="58">
        <f t="shared" si="36"/>
        <v>3</v>
      </c>
      <c r="L195" s="58" t="str">
        <f t="shared" si="37"/>
        <v>U-45</v>
      </c>
      <c r="M195" s="58" t="s">
        <v>1091</v>
      </c>
      <c r="N195" s="58">
        <f t="shared" si="31"/>
        <v>45</v>
      </c>
      <c r="O195" s="47" t="str">
        <f>VLOOKUP(L195,'3. 취약성평가'!$C:$F,2,FALSE)</f>
        <v>NIS, NIS+ 점검</v>
      </c>
      <c r="P195" s="50" t="str">
        <f>VLOOKUP(L195,'3. 취약성평가'!$C:$F,3,FALSE)</f>
        <v>상</v>
      </c>
      <c r="Q195" s="48">
        <f t="shared" si="38"/>
        <v>3</v>
      </c>
      <c r="R195" s="49" t="str">
        <f>VLOOKUP(L195,'3. 취약성평가'!$C$5:$I$77,5,FALSE)</f>
        <v>TC6-09</v>
      </c>
      <c r="S195" s="49" t="str">
        <f>VLOOKUP(L195,'3. 취약성평가'!$C$5:$I$77,6,FALSE)</f>
        <v>비인가된 시스템 및 네트워크 접근</v>
      </c>
      <c r="T195" s="49">
        <f>VLOOKUP(L195,'3. 취약성평가'!$C$5:$I$77,7,FALSE)</f>
        <v>2</v>
      </c>
      <c r="U195" s="49">
        <f>VLOOKUP(L195,'3. 취약성평가'!$C$5:$I$77,7,FALSE)</f>
        <v>2</v>
      </c>
      <c r="V195" s="56" t="e">
        <f>VLOOKUP(B195,'#1.Linux'!$C:$BZ,A195+1,FALSE)</f>
        <v>#N/A</v>
      </c>
      <c r="W195" s="56" t="e">
        <f t="shared" si="39"/>
        <v>#N/A</v>
      </c>
      <c r="X195" s="51" t="e">
        <f t="shared" si="40"/>
        <v>#N/A</v>
      </c>
    </row>
    <row r="196" spans="1:24" s="44" customFormat="1" ht="9.9" customHeight="1">
      <c r="A196" s="45">
        <f>VLOOKUP(L196,'3. 취약성평가'!$C$5:$J$77,8,FALSE)</f>
        <v>46</v>
      </c>
      <c r="B196" s="45" t="str">
        <f t="shared" si="32"/>
        <v>SVR-U취약-03</v>
      </c>
      <c r="C196" s="16" t="str">
        <f>VLOOKUP(B196,'1. 자산평가'!$C:$O,2,FALSE)</f>
        <v>Goods DB</v>
      </c>
      <c r="D196" s="16">
        <f>VLOOKUP(B196,'1. 자산평가'!$C:$O,8,FALSE)</f>
        <v>2</v>
      </c>
      <c r="E196" s="16">
        <f>VLOOKUP(B196,'1. 자산평가'!$C:$O,9,FALSE)</f>
        <v>3</v>
      </c>
      <c r="F196" s="16">
        <f>VLOOKUP(B196,'1. 자산평가'!$C:$O,10,FALSE)</f>
        <v>2</v>
      </c>
      <c r="G196" s="59">
        <f t="shared" si="33"/>
        <v>7</v>
      </c>
      <c r="H196" s="59" t="str">
        <f t="shared" si="34"/>
        <v>B</v>
      </c>
      <c r="I196" s="56">
        <f t="shared" si="35"/>
        <v>2</v>
      </c>
      <c r="J196" s="52" t="s">
        <v>1331</v>
      </c>
      <c r="K196" s="58">
        <f t="shared" si="36"/>
        <v>3</v>
      </c>
      <c r="L196" s="58" t="str">
        <f t="shared" si="37"/>
        <v>U-46</v>
      </c>
      <c r="M196" s="58" t="s">
        <v>1091</v>
      </c>
      <c r="N196" s="58">
        <f t="shared" si="31"/>
        <v>46</v>
      </c>
      <c r="O196" s="47" t="str">
        <f>VLOOKUP(L196,'3. 취약성평가'!$C:$F,2,FALSE)</f>
        <v>tftp, talk 서비스 비활성화</v>
      </c>
      <c r="P196" s="50" t="str">
        <f>VLOOKUP(L196,'3. 취약성평가'!$C:$F,3,FALSE)</f>
        <v>상</v>
      </c>
      <c r="Q196" s="48">
        <f t="shared" si="38"/>
        <v>3</v>
      </c>
      <c r="R196" s="49" t="str">
        <f>VLOOKUP(L196,'3. 취약성평가'!$C$5:$I$77,5,FALSE)</f>
        <v>TC4-07</v>
      </c>
      <c r="S196" s="49" t="str">
        <f>VLOOKUP(L196,'3. 취약성평가'!$C$5:$I$77,6,FALSE)</f>
        <v>취약한 시스템 설정 악용</v>
      </c>
      <c r="T196" s="49">
        <f>VLOOKUP(L196,'3. 취약성평가'!$C$5:$I$77,7,FALSE)</f>
        <v>2</v>
      </c>
      <c r="U196" s="49">
        <f>VLOOKUP(L196,'3. 취약성평가'!$C$5:$I$77,7,FALSE)</f>
        <v>2</v>
      </c>
      <c r="V196" s="56" t="e">
        <f>VLOOKUP(B196,'#1.Linux'!$C:$BZ,A196+1,FALSE)</f>
        <v>#N/A</v>
      </c>
      <c r="W196" s="56" t="e">
        <f t="shared" si="39"/>
        <v>#N/A</v>
      </c>
      <c r="X196" s="51" t="e">
        <f t="shared" si="40"/>
        <v>#N/A</v>
      </c>
    </row>
    <row r="197" spans="1:24" s="44" customFormat="1" ht="9.9" customHeight="1">
      <c r="A197" s="45">
        <f>VLOOKUP(L197,'3. 취약성평가'!$C$5:$J$77,8,FALSE)</f>
        <v>47</v>
      </c>
      <c r="B197" s="45" t="str">
        <f t="shared" si="32"/>
        <v>SVR-U취약-03</v>
      </c>
      <c r="C197" s="16" t="str">
        <f>VLOOKUP(B197,'1. 자산평가'!$C:$O,2,FALSE)</f>
        <v>Goods DB</v>
      </c>
      <c r="D197" s="16">
        <f>VLOOKUP(B197,'1. 자산평가'!$C:$O,8,FALSE)</f>
        <v>2</v>
      </c>
      <c r="E197" s="16">
        <f>VLOOKUP(B197,'1. 자산평가'!$C:$O,9,FALSE)</f>
        <v>3</v>
      </c>
      <c r="F197" s="16">
        <f>VLOOKUP(B197,'1. 자산평가'!$C:$O,10,FALSE)</f>
        <v>2</v>
      </c>
      <c r="G197" s="59">
        <f t="shared" si="33"/>
        <v>7</v>
      </c>
      <c r="H197" s="59" t="str">
        <f t="shared" si="34"/>
        <v>B</v>
      </c>
      <c r="I197" s="56">
        <f t="shared" si="35"/>
        <v>2</v>
      </c>
      <c r="J197" s="52" t="s">
        <v>1331</v>
      </c>
      <c r="K197" s="58">
        <f t="shared" si="36"/>
        <v>3</v>
      </c>
      <c r="L197" s="58" t="str">
        <f t="shared" si="37"/>
        <v>U-47</v>
      </c>
      <c r="M197" s="58" t="s">
        <v>1091</v>
      </c>
      <c r="N197" s="58">
        <f t="shared" si="31"/>
        <v>47</v>
      </c>
      <c r="O197" s="47" t="str">
        <f>VLOOKUP(L197,'3. 취약성평가'!$C:$F,2,FALSE)</f>
        <v>sendmail 버전 점검</v>
      </c>
      <c r="P197" s="50" t="str">
        <f>VLOOKUP(L197,'3. 취약성평가'!$C:$F,3,FALSE)</f>
        <v>상</v>
      </c>
      <c r="Q197" s="48">
        <f t="shared" si="38"/>
        <v>3</v>
      </c>
      <c r="R197" s="49" t="str">
        <f>VLOOKUP(L197,'3. 취약성평가'!$C$5:$I$77,5,FALSE)</f>
        <v>TC6-16</v>
      </c>
      <c r="S197" s="49" t="str">
        <f>VLOOKUP(L197,'3. 취약성평가'!$C$5:$I$77,6,FALSE)</f>
        <v>웹 서비스 공격</v>
      </c>
      <c r="T197" s="49">
        <f>VLOOKUP(L197,'3. 취약성평가'!$C$5:$I$77,7,FALSE)</f>
        <v>2</v>
      </c>
      <c r="U197" s="49">
        <f>VLOOKUP(L197,'3. 취약성평가'!$C$5:$I$77,7,FALSE)</f>
        <v>2</v>
      </c>
      <c r="V197" s="56" t="e">
        <f>VLOOKUP(B197,'#1.Linux'!$C:$BZ,A197+1,FALSE)</f>
        <v>#N/A</v>
      </c>
      <c r="W197" s="56" t="e">
        <f t="shared" si="39"/>
        <v>#N/A</v>
      </c>
      <c r="X197" s="51" t="e">
        <f t="shared" si="40"/>
        <v>#N/A</v>
      </c>
    </row>
    <row r="198" spans="1:24" s="44" customFormat="1" ht="9.9" customHeight="1">
      <c r="A198" s="45">
        <f>VLOOKUP(L198,'3. 취약성평가'!$C$5:$J$77,8,FALSE)</f>
        <v>48</v>
      </c>
      <c r="B198" s="45" t="str">
        <f t="shared" si="32"/>
        <v>SVR-U취약-03</v>
      </c>
      <c r="C198" s="16" t="str">
        <f>VLOOKUP(B198,'1. 자산평가'!$C:$O,2,FALSE)</f>
        <v>Goods DB</v>
      </c>
      <c r="D198" s="16">
        <f>VLOOKUP(B198,'1. 자산평가'!$C:$O,8,FALSE)</f>
        <v>2</v>
      </c>
      <c r="E198" s="16">
        <f>VLOOKUP(B198,'1. 자산평가'!$C:$O,9,FALSE)</f>
        <v>3</v>
      </c>
      <c r="F198" s="16">
        <f>VLOOKUP(B198,'1. 자산평가'!$C:$O,10,FALSE)</f>
        <v>2</v>
      </c>
      <c r="G198" s="59">
        <f t="shared" si="33"/>
        <v>7</v>
      </c>
      <c r="H198" s="59" t="str">
        <f t="shared" si="34"/>
        <v>B</v>
      </c>
      <c r="I198" s="56">
        <f t="shared" si="35"/>
        <v>2</v>
      </c>
      <c r="J198" s="52" t="s">
        <v>1331</v>
      </c>
      <c r="K198" s="58">
        <f t="shared" si="36"/>
        <v>3</v>
      </c>
      <c r="L198" s="58" t="str">
        <f t="shared" si="37"/>
        <v>U-48</v>
      </c>
      <c r="M198" s="58" t="s">
        <v>1091</v>
      </c>
      <c r="N198" s="58">
        <f t="shared" si="31"/>
        <v>48</v>
      </c>
      <c r="O198" s="47" t="str">
        <f>VLOOKUP(L198,'3. 취약성평가'!$C:$F,2,FALSE)</f>
        <v>스팸 메일 릴레이 제한</v>
      </c>
      <c r="P198" s="50" t="str">
        <f>VLOOKUP(L198,'3. 취약성평가'!$C:$F,3,FALSE)</f>
        <v>상</v>
      </c>
      <c r="Q198" s="48">
        <f t="shared" si="38"/>
        <v>3</v>
      </c>
      <c r="R198" s="49" t="str">
        <f>VLOOKUP(L198,'3. 취약성평가'!$C$5:$I$77,5,FALSE)</f>
        <v>TC6-08</v>
      </c>
      <c r="S198" s="49" t="str">
        <f>VLOOKUP(L198,'3. 취약성평가'!$C$5:$I$77,6,FALSE)</f>
        <v>비인가된 시스템 및 네트워크 접근</v>
      </c>
      <c r="T198" s="49">
        <f>VLOOKUP(L198,'3. 취약성평가'!$C$5:$I$77,7,FALSE)</f>
        <v>2</v>
      </c>
      <c r="U198" s="49">
        <f>VLOOKUP(L198,'3. 취약성평가'!$C$5:$I$77,7,FALSE)</f>
        <v>2</v>
      </c>
      <c r="V198" s="56" t="e">
        <f>VLOOKUP(B198,'#1.Linux'!$C:$BZ,A198+1,FALSE)</f>
        <v>#N/A</v>
      </c>
      <c r="W198" s="56" t="e">
        <f t="shared" si="39"/>
        <v>#N/A</v>
      </c>
      <c r="X198" s="51" t="e">
        <f t="shared" si="40"/>
        <v>#N/A</v>
      </c>
    </row>
    <row r="199" spans="1:24" s="44" customFormat="1" ht="9.9" customHeight="1">
      <c r="A199" s="45">
        <f>VLOOKUP(L199,'3. 취약성평가'!$C$5:$J$77,8,FALSE)</f>
        <v>49</v>
      </c>
      <c r="B199" s="45" t="str">
        <f t="shared" si="32"/>
        <v>SVR-U취약-03</v>
      </c>
      <c r="C199" s="16" t="str">
        <f>VLOOKUP(B199,'1. 자산평가'!$C:$O,2,FALSE)</f>
        <v>Goods DB</v>
      </c>
      <c r="D199" s="16">
        <f>VLOOKUP(B199,'1. 자산평가'!$C:$O,8,FALSE)</f>
        <v>2</v>
      </c>
      <c r="E199" s="16">
        <f>VLOOKUP(B199,'1. 자산평가'!$C:$O,9,FALSE)</f>
        <v>3</v>
      </c>
      <c r="F199" s="16">
        <f>VLOOKUP(B199,'1. 자산평가'!$C:$O,10,FALSE)</f>
        <v>2</v>
      </c>
      <c r="G199" s="59">
        <f t="shared" si="33"/>
        <v>7</v>
      </c>
      <c r="H199" s="59" t="str">
        <f t="shared" si="34"/>
        <v>B</v>
      </c>
      <c r="I199" s="56">
        <f t="shared" si="35"/>
        <v>2</v>
      </c>
      <c r="J199" s="52" t="s">
        <v>1331</v>
      </c>
      <c r="K199" s="58">
        <f t="shared" si="36"/>
        <v>3</v>
      </c>
      <c r="L199" s="58" t="str">
        <f t="shared" si="37"/>
        <v>U-49</v>
      </c>
      <c r="M199" s="58" t="s">
        <v>1091</v>
      </c>
      <c r="N199" s="58">
        <f t="shared" ref="N199:N262" si="41">IF(N198=73,1,N198+1)</f>
        <v>49</v>
      </c>
      <c r="O199" s="47" t="str">
        <f>VLOOKUP(L199,'3. 취약성평가'!$C:$F,2,FALSE)</f>
        <v>일반 사용자의 sendmail 실행 방지</v>
      </c>
      <c r="P199" s="50" t="str">
        <f>VLOOKUP(L199,'3. 취약성평가'!$C:$F,3,FALSE)</f>
        <v>상</v>
      </c>
      <c r="Q199" s="48">
        <f t="shared" si="38"/>
        <v>3</v>
      </c>
      <c r="R199" s="49" t="str">
        <f>VLOOKUP(L199,'3. 취약성평가'!$C$5:$I$77,5,FALSE)</f>
        <v>TC4-07</v>
      </c>
      <c r="S199" s="49" t="str">
        <f>VLOOKUP(L199,'3. 취약성평가'!$C$5:$I$77,6,FALSE)</f>
        <v>취약한 시스템 설정 악용</v>
      </c>
      <c r="T199" s="49">
        <f>VLOOKUP(L199,'3. 취약성평가'!$C$5:$I$77,7,FALSE)</f>
        <v>2</v>
      </c>
      <c r="U199" s="49">
        <f>VLOOKUP(L199,'3. 취약성평가'!$C$5:$I$77,7,FALSE)</f>
        <v>2</v>
      </c>
      <c r="V199" s="56" t="e">
        <f>VLOOKUP(B199,'#1.Linux'!$C:$BZ,A199+1,FALSE)</f>
        <v>#N/A</v>
      </c>
      <c r="W199" s="56" t="e">
        <f t="shared" si="39"/>
        <v>#N/A</v>
      </c>
      <c r="X199" s="51" t="e">
        <f t="shared" si="40"/>
        <v>#N/A</v>
      </c>
    </row>
    <row r="200" spans="1:24" s="44" customFormat="1" ht="9.9" customHeight="1">
      <c r="A200" s="45">
        <f>VLOOKUP(L200,'3. 취약성평가'!$C$5:$J$77,8,FALSE)</f>
        <v>50</v>
      </c>
      <c r="B200" s="45" t="str">
        <f t="shared" si="32"/>
        <v>SVR-U취약-03</v>
      </c>
      <c r="C200" s="16" t="str">
        <f>VLOOKUP(B200,'1. 자산평가'!$C:$O,2,FALSE)</f>
        <v>Goods DB</v>
      </c>
      <c r="D200" s="16">
        <f>VLOOKUP(B200,'1. 자산평가'!$C:$O,8,FALSE)</f>
        <v>2</v>
      </c>
      <c r="E200" s="16">
        <f>VLOOKUP(B200,'1. 자산평가'!$C:$O,9,FALSE)</f>
        <v>3</v>
      </c>
      <c r="F200" s="16">
        <f>VLOOKUP(B200,'1. 자산평가'!$C:$O,10,FALSE)</f>
        <v>2</v>
      </c>
      <c r="G200" s="59">
        <f t="shared" si="33"/>
        <v>7</v>
      </c>
      <c r="H200" s="59" t="str">
        <f t="shared" si="34"/>
        <v>B</v>
      </c>
      <c r="I200" s="56">
        <f t="shared" si="35"/>
        <v>2</v>
      </c>
      <c r="J200" s="52" t="s">
        <v>1331</v>
      </c>
      <c r="K200" s="58">
        <f t="shared" si="36"/>
        <v>3</v>
      </c>
      <c r="L200" s="58" t="str">
        <f t="shared" si="37"/>
        <v>U-50</v>
      </c>
      <c r="M200" s="58" t="s">
        <v>1091</v>
      </c>
      <c r="N200" s="58">
        <f t="shared" si="41"/>
        <v>50</v>
      </c>
      <c r="O200" s="47" t="str">
        <f>VLOOKUP(L200,'3. 취약성평가'!$C:$F,2,FALSE)</f>
        <v>DNS 보안 패치</v>
      </c>
      <c r="P200" s="50" t="str">
        <f>VLOOKUP(L200,'3. 취약성평가'!$C:$F,3,FALSE)</f>
        <v>상</v>
      </c>
      <c r="Q200" s="48">
        <f t="shared" si="38"/>
        <v>3</v>
      </c>
      <c r="R200" s="49" t="str">
        <f>VLOOKUP(L200,'3. 취약성평가'!$C$5:$I$77,5,FALSE)</f>
        <v>TC6-16</v>
      </c>
      <c r="S200" s="49" t="str">
        <f>VLOOKUP(L200,'3. 취약성평가'!$C$5:$I$77,6,FALSE)</f>
        <v>웹 서비스 공격</v>
      </c>
      <c r="T200" s="49">
        <f>VLOOKUP(L200,'3. 취약성평가'!$C$5:$I$77,7,FALSE)</f>
        <v>2</v>
      </c>
      <c r="U200" s="49">
        <f>VLOOKUP(L200,'3. 취약성평가'!$C$5:$I$77,7,FALSE)</f>
        <v>2</v>
      </c>
      <c r="V200" s="56" t="e">
        <f>VLOOKUP(B200,'#1.Linux'!$C:$BZ,A200+1,FALSE)</f>
        <v>#N/A</v>
      </c>
      <c r="W200" s="56" t="e">
        <f t="shared" si="39"/>
        <v>#N/A</v>
      </c>
      <c r="X200" s="51" t="e">
        <f t="shared" si="40"/>
        <v>#N/A</v>
      </c>
    </row>
    <row r="201" spans="1:24" s="44" customFormat="1" ht="9.9" customHeight="1">
      <c r="A201" s="45">
        <f>VLOOKUP(L201,'3. 취약성평가'!$C$5:$J$77,8,FALSE)</f>
        <v>51</v>
      </c>
      <c r="B201" s="45" t="str">
        <f t="shared" si="32"/>
        <v>SVR-U취약-03</v>
      </c>
      <c r="C201" s="16" t="str">
        <f>VLOOKUP(B201,'1. 자산평가'!$C:$O,2,FALSE)</f>
        <v>Goods DB</v>
      </c>
      <c r="D201" s="16">
        <f>VLOOKUP(B201,'1. 자산평가'!$C:$O,8,FALSE)</f>
        <v>2</v>
      </c>
      <c r="E201" s="16">
        <f>VLOOKUP(B201,'1. 자산평가'!$C:$O,9,FALSE)</f>
        <v>3</v>
      </c>
      <c r="F201" s="16">
        <f>VLOOKUP(B201,'1. 자산평가'!$C:$O,10,FALSE)</f>
        <v>2</v>
      </c>
      <c r="G201" s="59">
        <f t="shared" si="33"/>
        <v>7</v>
      </c>
      <c r="H201" s="59" t="str">
        <f t="shared" si="34"/>
        <v>B</v>
      </c>
      <c r="I201" s="56">
        <f t="shared" si="35"/>
        <v>2</v>
      </c>
      <c r="J201" s="52" t="s">
        <v>1331</v>
      </c>
      <c r="K201" s="58">
        <f t="shared" si="36"/>
        <v>3</v>
      </c>
      <c r="L201" s="58" t="str">
        <f t="shared" si="37"/>
        <v>U-51</v>
      </c>
      <c r="M201" s="58" t="s">
        <v>1091</v>
      </c>
      <c r="N201" s="58">
        <f t="shared" si="41"/>
        <v>51</v>
      </c>
      <c r="O201" s="47" t="str">
        <f>VLOOKUP(L201,'3. 취약성평가'!$C:$F,2,FALSE)</f>
        <v>DNS Zone Transfer 설정</v>
      </c>
      <c r="P201" s="50" t="str">
        <f>VLOOKUP(L201,'3. 취약성평가'!$C:$F,3,FALSE)</f>
        <v>상</v>
      </c>
      <c r="Q201" s="48">
        <f t="shared" si="38"/>
        <v>3</v>
      </c>
      <c r="R201" s="49" t="str">
        <f>VLOOKUP(L201,'3. 취약성평가'!$C$5:$I$77,5,FALSE)</f>
        <v>TC4-07</v>
      </c>
      <c r="S201" s="49" t="str">
        <f>VLOOKUP(L201,'3. 취약성평가'!$C$5:$I$77,6,FALSE)</f>
        <v>취약한 시스템 설정 악용</v>
      </c>
      <c r="T201" s="49">
        <f>VLOOKUP(L201,'3. 취약성평가'!$C$5:$I$77,7,FALSE)</f>
        <v>2</v>
      </c>
      <c r="U201" s="49">
        <f>VLOOKUP(L201,'3. 취약성평가'!$C$5:$I$77,7,FALSE)</f>
        <v>2</v>
      </c>
      <c r="V201" s="56" t="e">
        <f>VLOOKUP(B201,'#1.Linux'!$C:$BZ,A201+1,FALSE)</f>
        <v>#N/A</v>
      </c>
      <c r="W201" s="56" t="e">
        <f t="shared" si="39"/>
        <v>#N/A</v>
      </c>
      <c r="X201" s="51" t="e">
        <f t="shared" si="40"/>
        <v>#N/A</v>
      </c>
    </row>
    <row r="202" spans="1:24" s="44" customFormat="1" ht="9.9" customHeight="1">
      <c r="A202" s="45">
        <f>VLOOKUP(L202,'3. 취약성평가'!$C$5:$J$77,8,FALSE)</f>
        <v>52</v>
      </c>
      <c r="B202" s="45" t="str">
        <f t="shared" si="32"/>
        <v>SVR-U취약-03</v>
      </c>
      <c r="C202" s="16" t="str">
        <f>VLOOKUP(B202,'1. 자산평가'!$C:$O,2,FALSE)</f>
        <v>Goods DB</v>
      </c>
      <c r="D202" s="16">
        <f>VLOOKUP(B202,'1. 자산평가'!$C:$O,8,FALSE)</f>
        <v>2</v>
      </c>
      <c r="E202" s="16">
        <f>VLOOKUP(B202,'1. 자산평가'!$C:$O,9,FALSE)</f>
        <v>3</v>
      </c>
      <c r="F202" s="16">
        <f>VLOOKUP(B202,'1. 자산평가'!$C:$O,10,FALSE)</f>
        <v>2</v>
      </c>
      <c r="G202" s="59">
        <f t="shared" si="33"/>
        <v>7</v>
      </c>
      <c r="H202" s="59" t="str">
        <f t="shared" si="34"/>
        <v>B</v>
      </c>
      <c r="I202" s="56">
        <f t="shared" si="35"/>
        <v>2</v>
      </c>
      <c r="J202" s="52" t="s">
        <v>1331</v>
      </c>
      <c r="K202" s="58">
        <f t="shared" si="36"/>
        <v>3</v>
      </c>
      <c r="L202" s="58" t="str">
        <f t="shared" si="37"/>
        <v>U-52</v>
      </c>
      <c r="M202" s="58" t="s">
        <v>1091</v>
      </c>
      <c r="N202" s="58">
        <f t="shared" si="41"/>
        <v>52</v>
      </c>
      <c r="O202" s="47" t="str">
        <f>VLOOKUP(L202,'3. 취약성평가'!$C:$F,2,FALSE)</f>
        <v>Apache 디렉토리 리스팅 제거</v>
      </c>
      <c r="P202" s="50" t="str">
        <f>VLOOKUP(L202,'3. 취약성평가'!$C:$F,3,FALSE)</f>
        <v>상</v>
      </c>
      <c r="Q202" s="48">
        <f t="shared" si="38"/>
        <v>3</v>
      </c>
      <c r="R202" s="49" t="str">
        <f>VLOOKUP(L202,'3. 취약성평가'!$C$5:$I$77,5,FALSE)</f>
        <v>TC4-07</v>
      </c>
      <c r="S202" s="49" t="str">
        <f>VLOOKUP(L202,'3. 취약성평가'!$C$5:$I$77,6,FALSE)</f>
        <v>취약한 시스템 설정 악용</v>
      </c>
      <c r="T202" s="49">
        <f>VLOOKUP(L202,'3. 취약성평가'!$C$5:$I$77,7,FALSE)</f>
        <v>2</v>
      </c>
      <c r="U202" s="49">
        <f>VLOOKUP(L202,'3. 취약성평가'!$C$5:$I$77,7,FALSE)</f>
        <v>2</v>
      </c>
      <c r="V202" s="56" t="e">
        <f>VLOOKUP(B202,'#1.Linux'!$C:$BZ,A202+1,FALSE)</f>
        <v>#N/A</v>
      </c>
      <c r="W202" s="56" t="e">
        <f t="shared" si="39"/>
        <v>#N/A</v>
      </c>
      <c r="X202" s="51" t="e">
        <f t="shared" si="40"/>
        <v>#N/A</v>
      </c>
    </row>
    <row r="203" spans="1:24" s="44" customFormat="1" ht="9.9" customHeight="1">
      <c r="A203" s="45">
        <f>VLOOKUP(L203,'3. 취약성평가'!$C$5:$J$77,8,FALSE)</f>
        <v>53</v>
      </c>
      <c r="B203" s="45" t="str">
        <f t="shared" si="32"/>
        <v>SVR-U취약-03</v>
      </c>
      <c r="C203" s="16" t="str">
        <f>VLOOKUP(B203,'1. 자산평가'!$C:$O,2,FALSE)</f>
        <v>Goods DB</v>
      </c>
      <c r="D203" s="16">
        <f>VLOOKUP(B203,'1. 자산평가'!$C:$O,8,FALSE)</f>
        <v>2</v>
      </c>
      <c r="E203" s="16">
        <f>VLOOKUP(B203,'1. 자산평가'!$C:$O,9,FALSE)</f>
        <v>3</v>
      </c>
      <c r="F203" s="16">
        <f>VLOOKUP(B203,'1. 자산평가'!$C:$O,10,FALSE)</f>
        <v>2</v>
      </c>
      <c r="G203" s="59">
        <f t="shared" si="33"/>
        <v>7</v>
      </c>
      <c r="H203" s="59" t="str">
        <f t="shared" si="34"/>
        <v>B</v>
      </c>
      <c r="I203" s="56">
        <f t="shared" si="35"/>
        <v>2</v>
      </c>
      <c r="J203" s="52" t="s">
        <v>1331</v>
      </c>
      <c r="K203" s="58">
        <f t="shared" si="36"/>
        <v>3</v>
      </c>
      <c r="L203" s="58" t="str">
        <f t="shared" si="37"/>
        <v>U-53</v>
      </c>
      <c r="M203" s="58" t="s">
        <v>1091</v>
      </c>
      <c r="N203" s="58">
        <f t="shared" si="41"/>
        <v>53</v>
      </c>
      <c r="O203" s="47" t="str">
        <f>VLOOKUP(L203,'3. 취약성평가'!$C:$F,2,FALSE)</f>
        <v>Apache 웹 프로세스 권한 제한</v>
      </c>
      <c r="P203" s="50" t="str">
        <f>VLOOKUP(L203,'3. 취약성평가'!$C:$F,3,FALSE)</f>
        <v>상</v>
      </c>
      <c r="Q203" s="48">
        <f t="shared" si="38"/>
        <v>3</v>
      </c>
      <c r="R203" s="49" t="str">
        <f>VLOOKUP(L203,'3. 취약성평가'!$C$5:$I$77,5,FALSE)</f>
        <v>TC4-07</v>
      </c>
      <c r="S203" s="49" t="str">
        <f>VLOOKUP(L203,'3. 취약성평가'!$C$5:$I$77,6,FALSE)</f>
        <v>취약한 시스템 설정 악용</v>
      </c>
      <c r="T203" s="49">
        <f>VLOOKUP(L203,'3. 취약성평가'!$C$5:$I$77,7,FALSE)</f>
        <v>2</v>
      </c>
      <c r="U203" s="49">
        <f>VLOOKUP(L203,'3. 취약성평가'!$C$5:$I$77,7,FALSE)</f>
        <v>2</v>
      </c>
      <c r="V203" s="56" t="e">
        <f>VLOOKUP(B203,'#1.Linux'!$C:$BZ,A203+1,FALSE)</f>
        <v>#N/A</v>
      </c>
      <c r="W203" s="56" t="e">
        <f t="shared" si="39"/>
        <v>#N/A</v>
      </c>
      <c r="X203" s="51" t="e">
        <f t="shared" si="40"/>
        <v>#N/A</v>
      </c>
    </row>
    <row r="204" spans="1:24" s="44" customFormat="1" ht="9.9" customHeight="1">
      <c r="A204" s="45">
        <f>VLOOKUP(L204,'3. 취약성평가'!$C$5:$J$77,8,FALSE)</f>
        <v>54</v>
      </c>
      <c r="B204" s="45" t="str">
        <f t="shared" si="32"/>
        <v>SVR-U취약-03</v>
      </c>
      <c r="C204" s="16" t="str">
        <f>VLOOKUP(B204,'1. 자산평가'!$C:$O,2,FALSE)</f>
        <v>Goods DB</v>
      </c>
      <c r="D204" s="16">
        <f>VLOOKUP(B204,'1. 자산평가'!$C:$O,8,FALSE)</f>
        <v>2</v>
      </c>
      <c r="E204" s="16">
        <f>VLOOKUP(B204,'1. 자산평가'!$C:$O,9,FALSE)</f>
        <v>3</v>
      </c>
      <c r="F204" s="16">
        <f>VLOOKUP(B204,'1. 자산평가'!$C:$O,10,FALSE)</f>
        <v>2</v>
      </c>
      <c r="G204" s="59">
        <f t="shared" si="33"/>
        <v>7</v>
      </c>
      <c r="H204" s="59" t="str">
        <f t="shared" si="34"/>
        <v>B</v>
      </c>
      <c r="I204" s="56">
        <f t="shared" si="35"/>
        <v>2</v>
      </c>
      <c r="J204" s="52" t="s">
        <v>1331</v>
      </c>
      <c r="K204" s="58">
        <f t="shared" si="36"/>
        <v>3</v>
      </c>
      <c r="L204" s="58" t="str">
        <f t="shared" si="37"/>
        <v>U-54</v>
      </c>
      <c r="M204" s="58" t="s">
        <v>1091</v>
      </c>
      <c r="N204" s="58">
        <f t="shared" si="41"/>
        <v>54</v>
      </c>
      <c r="O204" s="47" t="str">
        <f>VLOOKUP(L204,'3. 취약성평가'!$C:$F,2,FALSE)</f>
        <v>Apache 상위 디렉토리 접근 금지</v>
      </c>
      <c r="P204" s="50" t="str">
        <f>VLOOKUP(L204,'3. 취약성평가'!$C:$F,3,FALSE)</f>
        <v>상</v>
      </c>
      <c r="Q204" s="48">
        <f t="shared" si="38"/>
        <v>3</v>
      </c>
      <c r="R204" s="49" t="str">
        <f>VLOOKUP(L204,'3. 취약성평가'!$C$5:$I$77,5,FALSE)</f>
        <v>TC4-07</v>
      </c>
      <c r="S204" s="49" t="str">
        <f>VLOOKUP(L204,'3. 취약성평가'!$C$5:$I$77,6,FALSE)</f>
        <v>취약한 시스템 설정 악용</v>
      </c>
      <c r="T204" s="49">
        <f>VLOOKUP(L204,'3. 취약성평가'!$C$5:$I$77,7,FALSE)</f>
        <v>2</v>
      </c>
      <c r="U204" s="49">
        <f>VLOOKUP(L204,'3. 취약성평가'!$C$5:$I$77,7,FALSE)</f>
        <v>2</v>
      </c>
      <c r="V204" s="56" t="e">
        <f>VLOOKUP(B204,'#1.Linux'!$C:$BZ,A204+1,FALSE)</f>
        <v>#N/A</v>
      </c>
      <c r="W204" s="56" t="e">
        <f t="shared" si="39"/>
        <v>#N/A</v>
      </c>
      <c r="X204" s="51" t="e">
        <f t="shared" si="40"/>
        <v>#N/A</v>
      </c>
    </row>
    <row r="205" spans="1:24" s="44" customFormat="1" ht="9.9" customHeight="1">
      <c r="A205" s="45">
        <f>VLOOKUP(L205,'3. 취약성평가'!$C$5:$J$77,8,FALSE)</f>
        <v>55</v>
      </c>
      <c r="B205" s="45" t="str">
        <f t="shared" si="32"/>
        <v>SVR-U취약-03</v>
      </c>
      <c r="C205" s="16" t="str">
        <f>VLOOKUP(B205,'1. 자산평가'!$C:$O,2,FALSE)</f>
        <v>Goods DB</v>
      </c>
      <c r="D205" s="16">
        <f>VLOOKUP(B205,'1. 자산평가'!$C:$O,8,FALSE)</f>
        <v>2</v>
      </c>
      <c r="E205" s="16">
        <f>VLOOKUP(B205,'1. 자산평가'!$C:$O,9,FALSE)</f>
        <v>3</v>
      </c>
      <c r="F205" s="16">
        <f>VLOOKUP(B205,'1. 자산평가'!$C:$O,10,FALSE)</f>
        <v>2</v>
      </c>
      <c r="G205" s="59">
        <f t="shared" si="33"/>
        <v>7</v>
      </c>
      <c r="H205" s="59" t="str">
        <f t="shared" si="34"/>
        <v>B</v>
      </c>
      <c r="I205" s="56">
        <f t="shared" si="35"/>
        <v>2</v>
      </c>
      <c r="J205" s="52" t="s">
        <v>1331</v>
      </c>
      <c r="K205" s="58">
        <f t="shared" si="36"/>
        <v>3</v>
      </c>
      <c r="L205" s="58" t="str">
        <f t="shared" si="37"/>
        <v>U-55</v>
      </c>
      <c r="M205" s="58" t="s">
        <v>1091</v>
      </c>
      <c r="N205" s="58">
        <f t="shared" si="41"/>
        <v>55</v>
      </c>
      <c r="O205" s="47" t="str">
        <f>VLOOKUP(L205,'3. 취약성평가'!$C:$F,2,FALSE)</f>
        <v>Apache 불필요한 파일 제거</v>
      </c>
      <c r="P205" s="50" t="str">
        <f>VLOOKUP(L205,'3. 취약성평가'!$C:$F,3,FALSE)</f>
        <v>상</v>
      </c>
      <c r="Q205" s="48">
        <f t="shared" si="38"/>
        <v>3</v>
      </c>
      <c r="R205" s="49" t="str">
        <f>VLOOKUP(L205,'3. 취약성평가'!$C$5:$I$77,5,FALSE)</f>
        <v>TC4-07</v>
      </c>
      <c r="S205" s="49" t="str">
        <f>VLOOKUP(L205,'3. 취약성평가'!$C$5:$I$77,6,FALSE)</f>
        <v>취약한 시스템 설정 악용</v>
      </c>
      <c r="T205" s="49">
        <f>VLOOKUP(L205,'3. 취약성평가'!$C$5:$I$77,7,FALSE)</f>
        <v>2</v>
      </c>
      <c r="U205" s="49">
        <f>VLOOKUP(L205,'3. 취약성평가'!$C$5:$I$77,7,FALSE)</f>
        <v>2</v>
      </c>
      <c r="V205" s="56" t="e">
        <f>VLOOKUP(B205,'#1.Linux'!$C:$BZ,A205+1,FALSE)</f>
        <v>#N/A</v>
      </c>
      <c r="W205" s="56" t="e">
        <f t="shared" si="39"/>
        <v>#N/A</v>
      </c>
      <c r="X205" s="51" t="e">
        <f t="shared" si="40"/>
        <v>#N/A</v>
      </c>
    </row>
    <row r="206" spans="1:24" s="44" customFormat="1" ht="9.9" customHeight="1">
      <c r="A206" s="45">
        <f>VLOOKUP(L206,'3. 취약성평가'!$C$5:$J$77,8,FALSE)</f>
        <v>56</v>
      </c>
      <c r="B206" s="45" t="str">
        <f t="shared" ref="B206:B269" si="42">J206&amp;TEXT(K206,"00")</f>
        <v>SVR-U취약-03</v>
      </c>
      <c r="C206" s="16" t="str">
        <f>VLOOKUP(B206,'1. 자산평가'!$C:$O,2,FALSE)</f>
        <v>Goods DB</v>
      </c>
      <c r="D206" s="16">
        <f>VLOOKUP(B206,'1. 자산평가'!$C:$O,8,FALSE)</f>
        <v>2</v>
      </c>
      <c r="E206" s="16">
        <f>VLOOKUP(B206,'1. 자산평가'!$C:$O,9,FALSE)</f>
        <v>3</v>
      </c>
      <c r="F206" s="16">
        <f>VLOOKUP(B206,'1. 자산평가'!$C:$O,10,FALSE)</f>
        <v>2</v>
      </c>
      <c r="G206" s="59">
        <f t="shared" ref="G206:G269" si="43">D206+E206+F206</f>
        <v>7</v>
      </c>
      <c r="H206" s="59" t="str">
        <f t="shared" ref="H206:H269" si="44">IF(G206&gt;=8,"A", IF(G206&gt;=5,"B","C"))</f>
        <v>B</v>
      </c>
      <c r="I206" s="56">
        <f t="shared" ref="I206:I269" si="45">IF(H206="A",3,IF(H206="B",2,1))</f>
        <v>2</v>
      </c>
      <c r="J206" s="52" t="s">
        <v>1331</v>
      </c>
      <c r="K206" s="58">
        <f t="shared" ref="K206:K269" si="46">IF(L206="U-1",K205+1,K205)</f>
        <v>3</v>
      </c>
      <c r="L206" s="58" t="str">
        <f t="shared" ref="L206:L269" si="47">M206&amp;N206</f>
        <v>U-56</v>
      </c>
      <c r="M206" s="58" t="s">
        <v>1091</v>
      </c>
      <c r="N206" s="58">
        <f t="shared" si="41"/>
        <v>56</v>
      </c>
      <c r="O206" s="47" t="str">
        <f>VLOOKUP(L206,'3. 취약성평가'!$C:$F,2,FALSE)</f>
        <v>Apache 링크 사용 금지</v>
      </c>
      <c r="P206" s="50" t="str">
        <f>VLOOKUP(L206,'3. 취약성평가'!$C:$F,3,FALSE)</f>
        <v>상</v>
      </c>
      <c r="Q206" s="48">
        <f t="shared" ref="Q206:Q269" si="48">IF(P206="상",3,IF(P206="중",2,1))</f>
        <v>3</v>
      </c>
      <c r="R206" s="49" t="str">
        <f>VLOOKUP(L206,'3. 취약성평가'!$C$5:$I$77,5,FALSE)</f>
        <v>TC4-07</v>
      </c>
      <c r="S206" s="49" t="str">
        <f>VLOOKUP(L206,'3. 취약성평가'!$C$5:$I$77,6,FALSE)</f>
        <v>취약한 시스템 설정 악용</v>
      </c>
      <c r="T206" s="49">
        <f>VLOOKUP(L206,'3. 취약성평가'!$C$5:$I$77,7,FALSE)</f>
        <v>2</v>
      </c>
      <c r="U206" s="49">
        <f>VLOOKUP(L206,'3. 취약성평가'!$C$5:$I$77,7,FALSE)</f>
        <v>2</v>
      </c>
      <c r="V206" s="56" t="e">
        <f>VLOOKUP(B206,'#1.Linux'!$C:$BZ,A206+1,FALSE)</f>
        <v>#N/A</v>
      </c>
      <c r="W206" s="56" t="e">
        <f t="shared" ref="W206:W269" si="49">IF(V206="N/A","N/A",IF(V206="O",0,IF(V206="X",I206+Q206+U206)))</f>
        <v>#N/A</v>
      </c>
      <c r="X206" s="51" t="e">
        <f t="shared" ref="X206:X269" si="50">IF(W206="N/A","N/A",IF(W206=0,"-",IF(W206&gt;=8,"상",IF(W206&gt;=5,"중","하"))))</f>
        <v>#N/A</v>
      </c>
    </row>
    <row r="207" spans="1:24" s="44" customFormat="1" ht="9.9" customHeight="1">
      <c r="A207" s="45">
        <f>VLOOKUP(L207,'3. 취약성평가'!$C$5:$J$77,8,FALSE)</f>
        <v>57</v>
      </c>
      <c r="B207" s="45" t="str">
        <f t="shared" si="42"/>
        <v>SVR-U취약-03</v>
      </c>
      <c r="C207" s="16" t="str">
        <f>VLOOKUP(B207,'1. 자산평가'!$C:$O,2,FALSE)</f>
        <v>Goods DB</v>
      </c>
      <c r="D207" s="16">
        <f>VLOOKUP(B207,'1. 자산평가'!$C:$O,8,FALSE)</f>
        <v>2</v>
      </c>
      <c r="E207" s="16">
        <f>VLOOKUP(B207,'1. 자산평가'!$C:$O,9,FALSE)</f>
        <v>3</v>
      </c>
      <c r="F207" s="16">
        <f>VLOOKUP(B207,'1. 자산평가'!$C:$O,10,FALSE)</f>
        <v>2</v>
      </c>
      <c r="G207" s="59">
        <f t="shared" si="43"/>
        <v>7</v>
      </c>
      <c r="H207" s="59" t="str">
        <f t="shared" si="44"/>
        <v>B</v>
      </c>
      <c r="I207" s="56">
        <f t="shared" si="45"/>
        <v>2</v>
      </c>
      <c r="J207" s="52" t="s">
        <v>1331</v>
      </c>
      <c r="K207" s="58">
        <f t="shared" si="46"/>
        <v>3</v>
      </c>
      <c r="L207" s="58" t="str">
        <f t="shared" si="47"/>
        <v>U-57</v>
      </c>
      <c r="M207" s="58" t="s">
        <v>1091</v>
      </c>
      <c r="N207" s="58">
        <f t="shared" si="41"/>
        <v>57</v>
      </c>
      <c r="O207" s="47" t="str">
        <f>VLOOKUP(L207,'3. 취약성평가'!$C:$F,2,FALSE)</f>
        <v>Apache 파일 업로드 및 다운로드 제한</v>
      </c>
      <c r="P207" s="50" t="str">
        <f>VLOOKUP(L207,'3. 취약성평가'!$C:$F,3,FALSE)</f>
        <v>상</v>
      </c>
      <c r="Q207" s="48">
        <f t="shared" si="48"/>
        <v>3</v>
      </c>
      <c r="R207" s="49" t="str">
        <f>VLOOKUP(L207,'3. 취약성평가'!$C$5:$I$77,5,FALSE)</f>
        <v>TC4-07</v>
      </c>
      <c r="S207" s="49" t="str">
        <f>VLOOKUP(L207,'3. 취약성평가'!$C$5:$I$77,6,FALSE)</f>
        <v>취약한 시스템 설정 악용</v>
      </c>
      <c r="T207" s="49">
        <f>VLOOKUP(L207,'3. 취약성평가'!$C$5:$I$77,7,FALSE)</f>
        <v>2</v>
      </c>
      <c r="U207" s="49">
        <f>VLOOKUP(L207,'3. 취약성평가'!$C$5:$I$77,7,FALSE)</f>
        <v>2</v>
      </c>
      <c r="V207" s="56" t="e">
        <f>VLOOKUP(B207,'#1.Linux'!$C:$BZ,A207+1,FALSE)</f>
        <v>#N/A</v>
      </c>
      <c r="W207" s="56" t="e">
        <f t="shared" si="49"/>
        <v>#N/A</v>
      </c>
      <c r="X207" s="51" t="e">
        <f t="shared" si="50"/>
        <v>#N/A</v>
      </c>
    </row>
    <row r="208" spans="1:24" s="44" customFormat="1" ht="9.9" customHeight="1">
      <c r="A208" s="45">
        <f>VLOOKUP(L208,'3. 취약성평가'!$C$5:$J$77,8,FALSE)</f>
        <v>58</v>
      </c>
      <c r="B208" s="45" t="str">
        <f t="shared" si="42"/>
        <v>SVR-U취약-03</v>
      </c>
      <c r="C208" s="16" t="str">
        <f>VLOOKUP(B208,'1. 자산평가'!$C:$O,2,FALSE)</f>
        <v>Goods DB</v>
      </c>
      <c r="D208" s="16">
        <f>VLOOKUP(B208,'1. 자산평가'!$C:$O,8,FALSE)</f>
        <v>2</v>
      </c>
      <c r="E208" s="16">
        <f>VLOOKUP(B208,'1. 자산평가'!$C:$O,9,FALSE)</f>
        <v>3</v>
      </c>
      <c r="F208" s="16">
        <f>VLOOKUP(B208,'1. 자산평가'!$C:$O,10,FALSE)</f>
        <v>2</v>
      </c>
      <c r="G208" s="59">
        <f t="shared" si="43"/>
        <v>7</v>
      </c>
      <c r="H208" s="59" t="str">
        <f t="shared" si="44"/>
        <v>B</v>
      </c>
      <c r="I208" s="56">
        <f t="shared" si="45"/>
        <v>2</v>
      </c>
      <c r="J208" s="52" t="s">
        <v>1331</v>
      </c>
      <c r="K208" s="58">
        <f t="shared" si="46"/>
        <v>3</v>
      </c>
      <c r="L208" s="58" t="str">
        <f t="shared" si="47"/>
        <v>U-58</v>
      </c>
      <c r="M208" s="58" t="s">
        <v>1091</v>
      </c>
      <c r="N208" s="58">
        <f t="shared" si="41"/>
        <v>58</v>
      </c>
      <c r="O208" s="47" t="str">
        <f>VLOOKUP(L208,'3. 취약성평가'!$C:$F,2,FALSE)</f>
        <v>Apache 웹 서비스 영역의 분리</v>
      </c>
      <c r="P208" s="50" t="str">
        <f>VLOOKUP(L208,'3. 취약성평가'!$C:$F,3,FALSE)</f>
        <v>상</v>
      </c>
      <c r="Q208" s="48">
        <f t="shared" si="48"/>
        <v>3</v>
      </c>
      <c r="R208" s="49" t="str">
        <f>VLOOKUP(L208,'3. 취약성평가'!$C$5:$I$77,5,FALSE)</f>
        <v>TC4-07</v>
      </c>
      <c r="S208" s="49" t="str">
        <f>VLOOKUP(L208,'3. 취약성평가'!$C$5:$I$77,6,FALSE)</f>
        <v>취약한 시스템 설정 악용</v>
      </c>
      <c r="T208" s="49">
        <f>VLOOKUP(L208,'3. 취약성평가'!$C$5:$I$77,7,FALSE)</f>
        <v>2</v>
      </c>
      <c r="U208" s="49">
        <f>VLOOKUP(L208,'3. 취약성평가'!$C$5:$I$77,7,FALSE)</f>
        <v>2</v>
      </c>
      <c r="V208" s="56" t="e">
        <f>VLOOKUP(B208,'#1.Linux'!$C:$BZ,A208+1,FALSE)</f>
        <v>#N/A</v>
      </c>
      <c r="W208" s="56" t="e">
        <f t="shared" si="49"/>
        <v>#N/A</v>
      </c>
      <c r="X208" s="51" t="e">
        <f t="shared" si="50"/>
        <v>#N/A</v>
      </c>
    </row>
    <row r="209" spans="1:24" s="44" customFormat="1" ht="9.9" customHeight="1">
      <c r="A209" s="45">
        <f>VLOOKUP(L209,'3. 취약성평가'!$C$5:$J$77,8,FALSE)</f>
        <v>59</v>
      </c>
      <c r="B209" s="45" t="str">
        <f t="shared" si="42"/>
        <v>SVR-U취약-03</v>
      </c>
      <c r="C209" s="16" t="str">
        <f>VLOOKUP(B209,'1. 자산평가'!$C:$O,2,FALSE)</f>
        <v>Goods DB</v>
      </c>
      <c r="D209" s="16">
        <f>VLOOKUP(B209,'1. 자산평가'!$C:$O,8,FALSE)</f>
        <v>2</v>
      </c>
      <c r="E209" s="16">
        <f>VLOOKUP(B209,'1. 자산평가'!$C:$O,9,FALSE)</f>
        <v>3</v>
      </c>
      <c r="F209" s="16">
        <f>VLOOKUP(B209,'1. 자산평가'!$C:$O,10,FALSE)</f>
        <v>2</v>
      </c>
      <c r="G209" s="59">
        <f t="shared" si="43"/>
        <v>7</v>
      </c>
      <c r="H209" s="59" t="str">
        <f t="shared" si="44"/>
        <v>B</v>
      </c>
      <c r="I209" s="56">
        <f t="shared" si="45"/>
        <v>2</v>
      </c>
      <c r="J209" s="52" t="s">
        <v>1331</v>
      </c>
      <c r="K209" s="58">
        <f t="shared" si="46"/>
        <v>3</v>
      </c>
      <c r="L209" s="58" t="str">
        <f t="shared" si="47"/>
        <v>U-59</v>
      </c>
      <c r="M209" s="58" t="s">
        <v>1091</v>
      </c>
      <c r="N209" s="58">
        <f t="shared" si="41"/>
        <v>59</v>
      </c>
      <c r="O209" s="47" t="str">
        <f>VLOOKUP(L209,'3. 취약성평가'!$C:$F,2,FALSE)</f>
        <v>ssh 원격 접속 허용</v>
      </c>
      <c r="P209" s="50" t="str">
        <f>VLOOKUP(L209,'3. 취약성평가'!$C:$F,3,FALSE)</f>
        <v>중</v>
      </c>
      <c r="Q209" s="48">
        <f t="shared" si="48"/>
        <v>2</v>
      </c>
      <c r="R209" s="49" t="str">
        <f>VLOOKUP(L209,'3. 취약성평가'!$C$5:$I$77,5,FALSE)</f>
        <v>TC6-03</v>
      </c>
      <c r="S209" s="49" t="str">
        <f>VLOOKUP(L209,'3. 취약성평가'!$C$5:$I$77,6,FALSE)</f>
        <v>패스워드 Cracking</v>
      </c>
      <c r="T209" s="49">
        <f>VLOOKUP(L209,'3. 취약성평가'!$C$5:$I$77,7,FALSE)</f>
        <v>2</v>
      </c>
      <c r="U209" s="49">
        <f>VLOOKUP(L209,'3. 취약성평가'!$C$5:$I$77,7,FALSE)</f>
        <v>2</v>
      </c>
      <c r="V209" s="56" t="e">
        <f>VLOOKUP(B209,'#1.Linux'!$C:$BZ,A209+1,FALSE)</f>
        <v>#N/A</v>
      </c>
      <c r="W209" s="56" t="e">
        <f t="shared" si="49"/>
        <v>#N/A</v>
      </c>
      <c r="X209" s="51" t="e">
        <f t="shared" si="50"/>
        <v>#N/A</v>
      </c>
    </row>
    <row r="210" spans="1:24" s="44" customFormat="1" ht="9.9" customHeight="1">
      <c r="A210" s="45">
        <f>VLOOKUP(L210,'3. 취약성평가'!$C$5:$J$77,8,FALSE)</f>
        <v>60</v>
      </c>
      <c r="B210" s="45" t="str">
        <f t="shared" si="42"/>
        <v>SVR-U취약-03</v>
      </c>
      <c r="C210" s="16" t="str">
        <f>VLOOKUP(B210,'1. 자산평가'!$C:$O,2,FALSE)</f>
        <v>Goods DB</v>
      </c>
      <c r="D210" s="16">
        <f>VLOOKUP(B210,'1. 자산평가'!$C:$O,8,FALSE)</f>
        <v>2</v>
      </c>
      <c r="E210" s="16">
        <f>VLOOKUP(B210,'1. 자산평가'!$C:$O,9,FALSE)</f>
        <v>3</v>
      </c>
      <c r="F210" s="16">
        <f>VLOOKUP(B210,'1. 자산평가'!$C:$O,10,FALSE)</f>
        <v>2</v>
      </c>
      <c r="G210" s="59">
        <f t="shared" si="43"/>
        <v>7</v>
      </c>
      <c r="H210" s="59" t="str">
        <f t="shared" si="44"/>
        <v>B</v>
      </c>
      <c r="I210" s="56">
        <f t="shared" si="45"/>
        <v>2</v>
      </c>
      <c r="J210" s="52" t="s">
        <v>1331</v>
      </c>
      <c r="K210" s="58">
        <f t="shared" si="46"/>
        <v>3</v>
      </c>
      <c r="L210" s="58" t="str">
        <f t="shared" si="47"/>
        <v>U-60</v>
      </c>
      <c r="M210" s="58" t="s">
        <v>1091</v>
      </c>
      <c r="N210" s="58">
        <f t="shared" si="41"/>
        <v>60</v>
      </c>
      <c r="O210" s="47" t="str">
        <f>VLOOKUP(L210,'3. 취약성평가'!$C:$F,2,FALSE)</f>
        <v>ftp 서비스 N/A</v>
      </c>
      <c r="P210" s="50" t="str">
        <f>VLOOKUP(L210,'3. 취약성평가'!$C:$F,3,FALSE)</f>
        <v>하</v>
      </c>
      <c r="Q210" s="48">
        <f t="shared" si="48"/>
        <v>1</v>
      </c>
      <c r="R210" s="49" t="str">
        <f>VLOOKUP(L210,'3. 취약성평가'!$C$5:$I$77,5,FALSE)</f>
        <v>TC6-16</v>
      </c>
      <c r="S210" s="49" t="str">
        <f>VLOOKUP(L210,'3. 취약성평가'!$C$5:$I$77,6,FALSE)</f>
        <v>웹 서비스 공격</v>
      </c>
      <c r="T210" s="49">
        <f>VLOOKUP(L210,'3. 취약성평가'!$C$5:$I$77,7,FALSE)</f>
        <v>2</v>
      </c>
      <c r="U210" s="49">
        <f>VLOOKUP(L210,'3. 취약성평가'!$C$5:$I$77,7,FALSE)</f>
        <v>2</v>
      </c>
      <c r="V210" s="56" t="e">
        <f>VLOOKUP(B210,'#1.Linux'!$C:$BZ,A210+1,FALSE)</f>
        <v>#N/A</v>
      </c>
      <c r="W210" s="56" t="e">
        <f t="shared" si="49"/>
        <v>#N/A</v>
      </c>
      <c r="X210" s="51" t="e">
        <f t="shared" si="50"/>
        <v>#N/A</v>
      </c>
    </row>
    <row r="211" spans="1:24" s="44" customFormat="1" ht="9.9" customHeight="1">
      <c r="A211" s="45">
        <f>VLOOKUP(L211,'3. 취약성평가'!$C$5:$J$77,8,FALSE)</f>
        <v>61</v>
      </c>
      <c r="B211" s="45" t="str">
        <f t="shared" si="42"/>
        <v>SVR-U취약-03</v>
      </c>
      <c r="C211" s="16" t="str">
        <f>VLOOKUP(B211,'1. 자산평가'!$C:$O,2,FALSE)</f>
        <v>Goods DB</v>
      </c>
      <c r="D211" s="16">
        <f>VLOOKUP(B211,'1. 자산평가'!$C:$O,8,FALSE)</f>
        <v>2</v>
      </c>
      <c r="E211" s="16">
        <f>VLOOKUP(B211,'1. 자산평가'!$C:$O,9,FALSE)</f>
        <v>3</v>
      </c>
      <c r="F211" s="16">
        <f>VLOOKUP(B211,'1. 자산평가'!$C:$O,10,FALSE)</f>
        <v>2</v>
      </c>
      <c r="G211" s="59">
        <f t="shared" si="43"/>
        <v>7</v>
      </c>
      <c r="H211" s="59" t="str">
        <f t="shared" si="44"/>
        <v>B</v>
      </c>
      <c r="I211" s="56">
        <f t="shared" si="45"/>
        <v>2</v>
      </c>
      <c r="J211" s="52" t="s">
        <v>1331</v>
      </c>
      <c r="K211" s="58">
        <f t="shared" si="46"/>
        <v>3</v>
      </c>
      <c r="L211" s="58" t="str">
        <f t="shared" si="47"/>
        <v>U-61</v>
      </c>
      <c r="M211" s="58" t="s">
        <v>1091</v>
      </c>
      <c r="N211" s="58">
        <f t="shared" si="41"/>
        <v>61</v>
      </c>
      <c r="O211" s="47" t="str">
        <f>VLOOKUP(L211,'3. 취약성평가'!$C:$F,2,FALSE)</f>
        <v>ftp 계정 shell 제한</v>
      </c>
      <c r="P211" s="50" t="str">
        <f>VLOOKUP(L211,'3. 취약성평가'!$C:$F,3,FALSE)</f>
        <v>중</v>
      </c>
      <c r="Q211" s="48">
        <f t="shared" si="48"/>
        <v>2</v>
      </c>
      <c r="R211" s="49" t="str">
        <f>VLOOKUP(L211,'3. 취약성평가'!$C$5:$I$77,5,FALSE)</f>
        <v>TC6-16</v>
      </c>
      <c r="S211" s="49" t="str">
        <f>VLOOKUP(L211,'3. 취약성평가'!$C$5:$I$77,6,FALSE)</f>
        <v>웹 서비스 공격</v>
      </c>
      <c r="T211" s="49">
        <f>VLOOKUP(L211,'3. 취약성평가'!$C$5:$I$77,7,FALSE)</f>
        <v>2</v>
      </c>
      <c r="U211" s="49">
        <f>VLOOKUP(L211,'3. 취약성평가'!$C$5:$I$77,7,FALSE)</f>
        <v>2</v>
      </c>
      <c r="V211" s="56" t="e">
        <f>VLOOKUP(B211,'#1.Linux'!$C:$BZ,A211+1,FALSE)</f>
        <v>#N/A</v>
      </c>
      <c r="W211" s="56" t="e">
        <f t="shared" si="49"/>
        <v>#N/A</v>
      </c>
      <c r="X211" s="51" t="e">
        <f t="shared" si="50"/>
        <v>#N/A</v>
      </c>
    </row>
    <row r="212" spans="1:24" s="44" customFormat="1" ht="9.9" customHeight="1">
      <c r="A212" s="45">
        <f>VLOOKUP(L212,'3. 취약성평가'!$C$5:$J$77,8,FALSE)</f>
        <v>62</v>
      </c>
      <c r="B212" s="45" t="str">
        <f t="shared" si="42"/>
        <v>SVR-U취약-03</v>
      </c>
      <c r="C212" s="16" t="str">
        <f>VLOOKUP(B212,'1. 자산평가'!$C:$O,2,FALSE)</f>
        <v>Goods DB</v>
      </c>
      <c r="D212" s="16">
        <f>VLOOKUP(B212,'1. 자산평가'!$C:$O,8,FALSE)</f>
        <v>2</v>
      </c>
      <c r="E212" s="16">
        <f>VLOOKUP(B212,'1. 자산평가'!$C:$O,9,FALSE)</f>
        <v>3</v>
      </c>
      <c r="F212" s="16">
        <f>VLOOKUP(B212,'1. 자산평가'!$C:$O,10,FALSE)</f>
        <v>2</v>
      </c>
      <c r="G212" s="59">
        <f t="shared" si="43"/>
        <v>7</v>
      </c>
      <c r="H212" s="59" t="str">
        <f t="shared" si="44"/>
        <v>B</v>
      </c>
      <c r="I212" s="56">
        <f t="shared" si="45"/>
        <v>2</v>
      </c>
      <c r="J212" s="52" t="s">
        <v>1331</v>
      </c>
      <c r="K212" s="58">
        <f t="shared" si="46"/>
        <v>3</v>
      </c>
      <c r="L212" s="58" t="str">
        <f t="shared" si="47"/>
        <v>U-62</v>
      </c>
      <c r="M212" s="58" t="s">
        <v>1091</v>
      </c>
      <c r="N212" s="58">
        <f t="shared" si="41"/>
        <v>62</v>
      </c>
      <c r="O212" s="47" t="str">
        <f>VLOOKUP(L212,'3. 취약성평가'!$C:$F,2,FALSE)</f>
        <v>ftpusers 파일 소유자 및 권한 설정</v>
      </c>
      <c r="P212" s="50" t="str">
        <f>VLOOKUP(L212,'3. 취약성평가'!$C:$F,3,FALSE)</f>
        <v>중</v>
      </c>
      <c r="Q212" s="48">
        <f t="shared" si="48"/>
        <v>2</v>
      </c>
      <c r="R212" s="49" t="str">
        <f>VLOOKUP(L212,'3. 취약성평가'!$C$5:$I$77,5,FALSE)</f>
        <v>TC6-16</v>
      </c>
      <c r="S212" s="49" t="str">
        <f>VLOOKUP(L212,'3. 취약성평가'!$C$5:$I$77,6,FALSE)</f>
        <v>웹 서비스 공격</v>
      </c>
      <c r="T212" s="49">
        <f>VLOOKUP(L212,'3. 취약성평가'!$C$5:$I$77,7,FALSE)</f>
        <v>2</v>
      </c>
      <c r="U212" s="49">
        <f>VLOOKUP(L212,'3. 취약성평가'!$C$5:$I$77,7,FALSE)</f>
        <v>2</v>
      </c>
      <c r="V212" s="56" t="e">
        <f>VLOOKUP(B212,'#1.Linux'!$C:$BZ,A212+1,FALSE)</f>
        <v>#N/A</v>
      </c>
      <c r="W212" s="56" t="e">
        <f t="shared" si="49"/>
        <v>#N/A</v>
      </c>
      <c r="X212" s="51" t="e">
        <f t="shared" si="50"/>
        <v>#N/A</v>
      </c>
    </row>
    <row r="213" spans="1:24" s="44" customFormat="1" ht="9.9" customHeight="1">
      <c r="A213" s="45">
        <f>VLOOKUP(L213,'3. 취약성평가'!$C$5:$J$77,8,FALSE)</f>
        <v>63</v>
      </c>
      <c r="B213" s="45" t="str">
        <f t="shared" si="42"/>
        <v>SVR-U취약-03</v>
      </c>
      <c r="C213" s="16" t="str">
        <f>VLOOKUP(B213,'1. 자산평가'!$C:$O,2,FALSE)</f>
        <v>Goods DB</v>
      </c>
      <c r="D213" s="16">
        <f>VLOOKUP(B213,'1. 자산평가'!$C:$O,8,FALSE)</f>
        <v>2</v>
      </c>
      <c r="E213" s="16">
        <f>VLOOKUP(B213,'1. 자산평가'!$C:$O,9,FALSE)</f>
        <v>3</v>
      </c>
      <c r="F213" s="16">
        <f>VLOOKUP(B213,'1. 자산평가'!$C:$O,10,FALSE)</f>
        <v>2</v>
      </c>
      <c r="G213" s="59">
        <f t="shared" si="43"/>
        <v>7</v>
      </c>
      <c r="H213" s="59" t="str">
        <f t="shared" si="44"/>
        <v>B</v>
      </c>
      <c r="I213" s="56">
        <f t="shared" si="45"/>
        <v>2</v>
      </c>
      <c r="J213" s="52" t="s">
        <v>1331</v>
      </c>
      <c r="K213" s="58">
        <f t="shared" si="46"/>
        <v>3</v>
      </c>
      <c r="L213" s="58" t="str">
        <f t="shared" si="47"/>
        <v>U-63</v>
      </c>
      <c r="M213" s="58" t="s">
        <v>1091</v>
      </c>
      <c r="N213" s="58">
        <f t="shared" si="41"/>
        <v>63</v>
      </c>
      <c r="O213" s="47" t="str">
        <f>VLOOKUP(L213,'3. 취약성평가'!$C:$F,2,FALSE)</f>
        <v>ftpusers 파일 설정</v>
      </c>
      <c r="P213" s="50" t="str">
        <f>VLOOKUP(L213,'3. 취약성평가'!$C:$F,3,FALSE)</f>
        <v>중</v>
      </c>
      <c r="Q213" s="48">
        <f t="shared" si="48"/>
        <v>2</v>
      </c>
      <c r="R213" s="49" t="str">
        <f>VLOOKUP(L213,'3. 취약성평가'!$C$5:$I$77,5,FALSE)</f>
        <v>TC6-16</v>
      </c>
      <c r="S213" s="49" t="str">
        <f>VLOOKUP(L213,'3. 취약성평가'!$C$5:$I$77,6,FALSE)</f>
        <v>웹 서비스 공격</v>
      </c>
      <c r="T213" s="49">
        <f>VLOOKUP(L213,'3. 취약성평가'!$C$5:$I$77,7,FALSE)</f>
        <v>2</v>
      </c>
      <c r="U213" s="49">
        <f>VLOOKUP(L213,'3. 취약성평가'!$C$5:$I$77,7,FALSE)</f>
        <v>2</v>
      </c>
      <c r="V213" s="56" t="e">
        <f>VLOOKUP(B213,'#1.Linux'!$C:$BZ,A213+1,FALSE)</f>
        <v>#N/A</v>
      </c>
      <c r="W213" s="56" t="e">
        <f t="shared" si="49"/>
        <v>#N/A</v>
      </c>
      <c r="X213" s="51" t="e">
        <f t="shared" si="50"/>
        <v>#N/A</v>
      </c>
    </row>
    <row r="214" spans="1:24" s="44" customFormat="1" ht="9.9" customHeight="1">
      <c r="A214" s="45">
        <f>VLOOKUP(L214,'3. 취약성평가'!$C$5:$J$77,8,FALSE)</f>
        <v>64</v>
      </c>
      <c r="B214" s="45" t="str">
        <f t="shared" si="42"/>
        <v>SVR-U취약-03</v>
      </c>
      <c r="C214" s="16" t="str">
        <f>VLOOKUP(B214,'1. 자산평가'!$C:$O,2,FALSE)</f>
        <v>Goods DB</v>
      </c>
      <c r="D214" s="16">
        <f>VLOOKUP(B214,'1. 자산평가'!$C:$O,8,FALSE)</f>
        <v>2</v>
      </c>
      <c r="E214" s="16">
        <f>VLOOKUP(B214,'1. 자산평가'!$C:$O,9,FALSE)</f>
        <v>3</v>
      </c>
      <c r="F214" s="16">
        <f>VLOOKUP(B214,'1. 자산평가'!$C:$O,10,FALSE)</f>
        <v>2</v>
      </c>
      <c r="G214" s="59">
        <f t="shared" si="43"/>
        <v>7</v>
      </c>
      <c r="H214" s="59" t="str">
        <f t="shared" si="44"/>
        <v>B</v>
      </c>
      <c r="I214" s="56">
        <f t="shared" si="45"/>
        <v>2</v>
      </c>
      <c r="J214" s="52" t="s">
        <v>1331</v>
      </c>
      <c r="K214" s="58">
        <f t="shared" si="46"/>
        <v>3</v>
      </c>
      <c r="L214" s="58" t="str">
        <f t="shared" si="47"/>
        <v>U-64</v>
      </c>
      <c r="M214" s="58" t="s">
        <v>1091</v>
      </c>
      <c r="N214" s="58">
        <f t="shared" si="41"/>
        <v>64</v>
      </c>
      <c r="O214" s="47" t="str">
        <f>VLOOKUP(L214,'3. 취약성평가'!$C:$F,2,FALSE)</f>
        <v>at 파일 소유자 및 권한 설정</v>
      </c>
      <c r="P214" s="50" t="str">
        <f>VLOOKUP(L214,'3. 취약성평가'!$C:$F,3,FALSE)</f>
        <v>중</v>
      </c>
      <c r="Q214" s="48">
        <f t="shared" si="48"/>
        <v>2</v>
      </c>
      <c r="R214" s="49" t="str">
        <f>VLOOKUP(L214,'3. 취약성평가'!$C$5:$I$77,5,FALSE)</f>
        <v>TC6-07</v>
      </c>
      <c r="S214" s="49" t="str">
        <f>VLOOKUP(L214,'3. 취약성평가'!$C$5:$I$77,6,FALSE)</f>
        <v>취약한 권한접근</v>
      </c>
      <c r="T214" s="49">
        <f>VLOOKUP(L214,'3. 취약성평가'!$C$5:$I$77,7,FALSE)</f>
        <v>2</v>
      </c>
      <c r="U214" s="49">
        <f>VLOOKUP(L214,'3. 취약성평가'!$C$5:$I$77,7,FALSE)</f>
        <v>2</v>
      </c>
      <c r="V214" s="56" t="e">
        <f>VLOOKUP(B214,'#1.Linux'!$C:$BZ,A214+1,FALSE)</f>
        <v>#N/A</v>
      </c>
      <c r="W214" s="56" t="e">
        <f t="shared" si="49"/>
        <v>#N/A</v>
      </c>
      <c r="X214" s="51" t="e">
        <f t="shared" si="50"/>
        <v>#N/A</v>
      </c>
    </row>
    <row r="215" spans="1:24" s="44" customFormat="1" ht="9.9" customHeight="1">
      <c r="A215" s="45">
        <f>VLOOKUP(L215,'3. 취약성평가'!$C$5:$J$77,8,FALSE)</f>
        <v>65</v>
      </c>
      <c r="B215" s="45" t="str">
        <f t="shared" si="42"/>
        <v>SVR-U취약-03</v>
      </c>
      <c r="C215" s="16" t="str">
        <f>VLOOKUP(B215,'1. 자산평가'!$C:$O,2,FALSE)</f>
        <v>Goods DB</v>
      </c>
      <c r="D215" s="16">
        <f>VLOOKUP(B215,'1. 자산평가'!$C:$O,8,FALSE)</f>
        <v>2</v>
      </c>
      <c r="E215" s="16">
        <f>VLOOKUP(B215,'1. 자산평가'!$C:$O,9,FALSE)</f>
        <v>3</v>
      </c>
      <c r="F215" s="16">
        <f>VLOOKUP(B215,'1. 자산평가'!$C:$O,10,FALSE)</f>
        <v>2</v>
      </c>
      <c r="G215" s="59">
        <f t="shared" si="43"/>
        <v>7</v>
      </c>
      <c r="H215" s="59" t="str">
        <f t="shared" si="44"/>
        <v>B</v>
      </c>
      <c r="I215" s="56">
        <f t="shared" si="45"/>
        <v>2</v>
      </c>
      <c r="J215" s="52" t="s">
        <v>1331</v>
      </c>
      <c r="K215" s="58">
        <f t="shared" si="46"/>
        <v>3</v>
      </c>
      <c r="L215" s="58" t="str">
        <f t="shared" si="47"/>
        <v>U-65</v>
      </c>
      <c r="M215" s="58" t="s">
        <v>1091</v>
      </c>
      <c r="N215" s="58">
        <f t="shared" si="41"/>
        <v>65</v>
      </c>
      <c r="O215" s="47" t="str">
        <f>VLOOKUP(L215,'3. 취약성평가'!$C:$F,2,FALSE)</f>
        <v>SNMP 서비스 구동 점검</v>
      </c>
      <c r="P215" s="50" t="str">
        <f>VLOOKUP(L215,'3. 취약성평가'!$C:$F,3,FALSE)</f>
        <v>중</v>
      </c>
      <c r="Q215" s="48">
        <f t="shared" si="48"/>
        <v>2</v>
      </c>
      <c r="R215" s="49" t="str">
        <f>VLOOKUP(L215,'3. 취약성평가'!$C$5:$I$77,5,FALSE)</f>
        <v>TC4-07</v>
      </c>
      <c r="S215" s="49" t="str">
        <f>VLOOKUP(L215,'3. 취약성평가'!$C$5:$I$77,6,FALSE)</f>
        <v>취약한 시스템 설정 악용</v>
      </c>
      <c r="T215" s="49">
        <f>VLOOKUP(L215,'3. 취약성평가'!$C$5:$I$77,7,FALSE)</f>
        <v>2</v>
      </c>
      <c r="U215" s="49">
        <f>VLOOKUP(L215,'3. 취약성평가'!$C$5:$I$77,7,FALSE)</f>
        <v>2</v>
      </c>
      <c r="V215" s="56" t="e">
        <f>VLOOKUP(B215,'#1.Linux'!$C:$BZ,A215+1,FALSE)</f>
        <v>#N/A</v>
      </c>
      <c r="W215" s="56" t="e">
        <f t="shared" si="49"/>
        <v>#N/A</v>
      </c>
      <c r="X215" s="51" t="e">
        <f t="shared" si="50"/>
        <v>#N/A</v>
      </c>
    </row>
    <row r="216" spans="1:24" s="44" customFormat="1" ht="9.9" customHeight="1">
      <c r="A216" s="45">
        <f>VLOOKUP(L216,'3. 취약성평가'!$C$5:$J$77,8,FALSE)</f>
        <v>66</v>
      </c>
      <c r="B216" s="45" t="str">
        <f t="shared" si="42"/>
        <v>SVR-U취약-03</v>
      </c>
      <c r="C216" s="16" t="str">
        <f>VLOOKUP(B216,'1. 자산평가'!$C:$O,2,FALSE)</f>
        <v>Goods DB</v>
      </c>
      <c r="D216" s="16">
        <f>VLOOKUP(B216,'1. 자산평가'!$C:$O,8,FALSE)</f>
        <v>2</v>
      </c>
      <c r="E216" s="16">
        <f>VLOOKUP(B216,'1. 자산평가'!$C:$O,9,FALSE)</f>
        <v>3</v>
      </c>
      <c r="F216" s="16">
        <f>VLOOKUP(B216,'1. 자산평가'!$C:$O,10,FALSE)</f>
        <v>2</v>
      </c>
      <c r="G216" s="59">
        <f t="shared" si="43"/>
        <v>7</v>
      </c>
      <c r="H216" s="59" t="str">
        <f t="shared" si="44"/>
        <v>B</v>
      </c>
      <c r="I216" s="56">
        <f t="shared" si="45"/>
        <v>2</v>
      </c>
      <c r="J216" s="52" t="s">
        <v>1331</v>
      </c>
      <c r="K216" s="58">
        <f t="shared" si="46"/>
        <v>3</v>
      </c>
      <c r="L216" s="58" t="str">
        <f t="shared" si="47"/>
        <v>U-66</v>
      </c>
      <c r="M216" s="58" t="s">
        <v>1091</v>
      </c>
      <c r="N216" s="58">
        <f t="shared" si="41"/>
        <v>66</v>
      </c>
      <c r="O216" s="47" t="str">
        <f>VLOOKUP(L216,'3. 취약성평가'!$C:$F,2,FALSE)</f>
        <v>SNMP 서비스 커뮤니티 스트링의 복잡성 설정</v>
      </c>
      <c r="P216" s="50" t="str">
        <f>VLOOKUP(L216,'3. 취약성평가'!$C:$F,3,FALSE)</f>
        <v>중</v>
      </c>
      <c r="Q216" s="48">
        <f t="shared" si="48"/>
        <v>2</v>
      </c>
      <c r="R216" s="49" t="str">
        <f>VLOOKUP(L216,'3. 취약성평가'!$C$5:$I$77,5,FALSE)</f>
        <v>TC4-07</v>
      </c>
      <c r="S216" s="49" t="str">
        <f>VLOOKUP(L216,'3. 취약성평가'!$C$5:$I$77,6,FALSE)</f>
        <v>취약한 시스템 설정 악용</v>
      </c>
      <c r="T216" s="49">
        <f>VLOOKUP(L216,'3. 취약성평가'!$C$5:$I$77,7,FALSE)</f>
        <v>2</v>
      </c>
      <c r="U216" s="49">
        <f>VLOOKUP(L216,'3. 취약성평가'!$C$5:$I$77,7,FALSE)</f>
        <v>2</v>
      </c>
      <c r="V216" s="56" t="e">
        <f>VLOOKUP(B216,'#1.Linux'!$C:$BZ,A216+1,FALSE)</f>
        <v>#N/A</v>
      </c>
      <c r="W216" s="56" t="e">
        <f t="shared" si="49"/>
        <v>#N/A</v>
      </c>
      <c r="X216" s="51" t="e">
        <f t="shared" si="50"/>
        <v>#N/A</v>
      </c>
    </row>
    <row r="217" spans="1:24" s="44" customFormat="1" ht="9.9" customHeight="1">
      <c r="A217" s="45">
        <f>VLOOKUP(L217,'3. 취약성평가'!$C$5:$J$77,8,FALSE)</f>
        <v>67</v>
      </c>
      <c r="B217" s="45" t="str">
        <f t="shared" si="42"/>
        <v>SVR-U취약-03</v>
      </c>
      <c r="C217" s="16" t="str">
        <f>VLOOKUP(B217,'1. 자산평가'!$C:$O,2,FALSE)</f>
        <v>Goods DB</v>
      </c>
      <c r="D217" s="16">
        <f>VLOOKUP(B217,'1. 자산평가'!$C:$O,8,FALSE)</f>
        <v>2</v>
      </c>
      <c r="E217" s="16">
        <f>VLOOKUP(B217,'1. 자산평가'!$C:$O,9,FALSE)</f>
        <v>3</v>
      </c>
      <c r="F217" s="16">
        <f>VLOOKUP(B217,'1. 자산평가'!$C:$O,10,FALSE)</f>
        <v>2</v>
      </c>
      <c r="G217" s="59">
        <f t="shared" si="43"/>
        <v>7</v>
      </c>
      <c r="H217" s="59" t="str">
        <f t="shared" si="44"/>
        <v>B</v>
      </c>
      <c r="I217" s="56">
        <f t="shared" si="45"/>
        <v>2</v>
      </c>
      <c r="J217" s="52" t="s">
        <v>1331</v>
      </c>
      <c r="K217" s="58">
        <f t="shared" si="46"/>
        <v>3</v>
      </c>
      <c r="L217" s="58" t="str">
        <f t="shared" si="47"/>
        <v>U-67</v>
      </c>
      <c r="M217" s="58" t="s">
        <v>1091</v>
      </c>
      <c r="N217" s="58">
        <f t="shared" si="41"/>
        <v>67</v>
      </c>
      <c r="O217" s="47" t="str">
        <f>VLOOKUP(L217,'3. 취약성평가'!$C:$F,2,FALSE)</f>
        <v>로그온 시 경고 메시지 제공</v>
      </c>
      <c r="P217" s="50" t="str">
        <f>VLOOKUP(L217,'3. 취약성평가'!$C:$F,3,FALSE)</f>
        <v>하</v>
      </c>
      <c r="Q217" s="48">
        <f t="shared" si="48"/>
        <v>1</v>
      </c>
      <c r="R217" s="49" t="str">
        <f>VLOOKUP(L217,'3. 취약성평가'!$C$5:$I$77,5,FALSE)</f>
        <v>TC4-07</v>
      </c>
      <c r="S217" s="49" t="str">
        <f>VLOOKUP(L217,'3. 취약성평가'!$C$5:$I$77,6,FALSE)</f>
        <v>취약한 시스템 설정 악용</v>
      </c>
      <c r="T217" s="49">
        <f>VLOOKUP(L217,'3. 취약성평가'!$C$5:$I$77,7,FALSE)</f>
        <v>2</v>
      </c>
      <c r="U217" s="49">
        <f>VLOOKUP(L217,'3. 취약성평가'!$C$5:$I$77,7,FALSE)</f>
        <v>2</v>
      </c>
      <c r="V217" s="56" t="e">
        <f>VLOOKUP(B217,'#1.Linux'!$C:$BZ,A217+1,FALSE)</f>
        <v>#N/A</v>
      </c>
      <c r="W217" s="56" t="e">
        <f t="shared" si="49"/>
        <v>#N/A</v>
      </c>
      <c r="X217" s="51" t="e">
        <f t="shared" si="50"/>
        <v>#N/A</v>
      </c>
    </row>
    <row r="218" spans="1:24" s="44" customFormat="1" ht="9.9" customHeight="1">
      <c r="A218" s="45">
        <f>VLOOKUP(L218,'3. 취약성평가'!$C$5:$J$77,8,FALSE)</f>
        <v>68</v>
      </c>
      <c r="B218" s="45" t="str">
        <f t="shared" si="42"/>
        <v>SVR-U취약-03</v>
      </c>
      <c r="C218" s="16" t="str">
        <f>VLOOKUP(B218,'1. 자산평가'!$C:$O,2,FALSE)</f>
        <v>Goods DB</v>
      </c>
      <c r="D218" s="16">
        <f>VLOOKUP(B218,'1. 자산평가'!$C:$O,8,FALSE)</f>
        <v>2</v>
      </c>
      <c r="E218" s="16">
        <f>VLOOKUP(B218,'1. 자산평가'!$C:$O,9,FALSE)</f>
        <v>3</v>
      </c>
      <c r="F218" s="16">
        <f>VLOOKUP(B218,'1. 자산평가'!$C:$O,10,FALSE)</f>
        <v>2</v>
      </c>
      <c r="G218" s="59">
        <f t="shared" si="43"/>
        <v>7</v>
      </c>
      <c r="H218" s="59" t="str">
        <f t="shared" si="44"/>
        <v>B</v>
      </c>
      <c r="I218" s="56">
        <f t="shared" si="45"/>
        <v>2</v>
      </c>
      <c r="J218" s="52" t="s">
        <v>1331</v>
      </c>
      <c r="K218" s="58">
        <f t="shared" si="46"/>
        <v>3</v>
      </c>
      <c r="L218" s="58" t="str">
        <f t="shared" si="47"/>
        <v>U-68</v>
      </c>
      <c r="M218" s="58" t="s">
        <v>1091</v>
      </c>
      <c r="N218" s="58">
        <f t="shared" si="41"/>
        <v>68</v>
      </c>
      <c r="O218" s="47" t="str">
        <f>VLOOKUP(L218,'3. 취약성평가'!$C:$F,2,FALSE)</f>
        <v>NFS 설정 파일 접근 권한</v>
      </c>
      <c r="P218" s="50" t="str">
        <f>VLOOKUP(L218,'3. 취약성평가'!$C:$F,3,FALSE)</f>
        <v>중</v>
      </c>
      <c r="Q218" s="48">
        <f t="shared" si="48"/>
        <v>2</v>
      </c>
      <c r="R218" s="49" t="str">
        <f>VLOOKUP(L218,'3. 취약성평가'!$C$5:$I$77,5,FALSE)</f>
        <v>TC6-09</v>
      </c>
      <c r="S218" s="49" t="str">
        <f>VLOOKUP(L218,'3. 취약성평가'!$C$5:$I$77,6,FALSE)</f>
        <v>비인가된 시스템 및 네트워크 접근</v>
      </c>
      <c r="T218" s="49">
        <f>VLOOKUP(L218,'3. 취약성평가'!$C$5:$I$77,7,FALSE)</f>
        <v>2</v>
      </c>
      <c r="U218" s="49">
        <f>VLOOKUP(L218,'3. 취약성평가'!$C$5:$I$77,7,FALSE)</f>
        <v>2</v>
      </c>
      <c r="V218" s="56" t="e">
        <f>VLOOKUP(B218,'#1.Linux'!$C:$BZ,A218+1,FALSE)</f>
        <v>#N/A</v>
      </c>
      <c r="W218" s="56" t="e">
        <f t="shared" si="49"/>
        <v>#N/A</v>
      </c>
      <c r="X218" s="51" t="e">
        <f t="shared" si="50"/>
        <v>#N/A</v>
      </c>
    </row>
    <row r="219" spans="1:24" s="44" customFormat="1" ht="9.9" customHeight="1">
      <c r="A219" s="45">
        <f>VLOOKUP(L219,'3. 취약성평가'!$C$5:$J$77,8,FALSE)</f>
        <v>69</v>
      </c>
      <c r="B219" s="45" t="str">
        <f t="shared" si="42"/>
        <v>SVR-U취약-03</v>
      </c>
      <c r="C219" s="16" t="str">
        <f>VLOOKUP(B219,'1. 자산평가'!$C:$O,2,FALSE)</f>
        <v>Goods DB</v>
      </c>
      <c r="D219" s="16">
        <f>VLOOKUP(B219,'1. 자산평가'!$C:$O,8,FALSE)</f>
        <v>2</v>
      </c>
      <c r="E219" s="16">
        <f>VLOOKUP(B219,'1. 자산평가'!$C:$O,9,FALSE)</f>
        <v>3</v>
      </c>
      <c r="F219" s="16">
        <f>VLOOKUP(B219,'1. 자산평가'!$C:$O,10,FALSE)</f>
        <v>2</v>
      </c>
      <c r="G219" s="59">
        <f t="shared" si="43"/>
        <v>7</v>
      </c>
      <c r="H219" s="59" t="str">
        <f t="shared" si="44"/>
        <v>B</v>
      </c>
      <c r="I219" s="56">
        <f t="shared" si="45"/>
        <v>2</v>
      </c>
      <c r="J219" s="52" t="s">
        <v>1331</v>
      </c>
      <c r="K219" s="58">
        <f t="shared" si="46"/>
        <v>3</v>
      </c>
      <c r="L219" s="58" t="str">
        <f t="shared" si="47"/>
        <v>U-69</v>
      </c>
      <c r="M219" s="58" t="s">
        <v>1091</v>
      </c>
      <c r="N219" s="58">
        <f t="shared" si="41"/>
        <v>69</v>
      </c>
      <c r="O219" s="47" t="str">
        <f>VLOOKUP(L219,'3. 취약성평가'!$C:$F,2,FALSE)</f>
        <v>e취약pn, vrfy 명령어 제한</v>
      </c>
      <c r="P219" s="50" t="str">
        <f>VLOOKUP(L219,'3. 취약성평가'!$C:$F,3,FALSE)</f>
        <v>중</v>
      </c>
      <c r="Q219" s="48">
        <f t="shared" si="48"/>
        <v>2</v>
      </c>
      <c r="R219" s="49" t="str">
        <f>VLOOKUP(L219,'3. 취약성평가'!$C$5:$I$77,5,FALSE)</f>
        <v>TC4-07</v>
      </c>
      <c r="S219" s="49" t="str">
        <f>VLOOKUP(L219,'3. 취약성평가'!$C$5:$I$77,6,FALSE)</f>
        <v>취약한 시스템 설정 악용</v>
      </c>
      <c r="T219" s="49">
        <f>VLOOKUP(L219,'3. 취약성평가'!$C$5:$I$77,7,FALSE)</f>
        <v>2</v>
      </c>
      <c r="U219" s="49">
        <f>VLOOKUP(L219,'3. 취약성평가'!$C$5:$I$77,7,FALSE)</f>
        <v>2</v>
      </c>
      <c r="V219" s="56" t="e">
        <f>VLOOKUP(B219,'#1.Linux'!$C:$BZ,A219+1,FALSE)</f>
        <v>#N/A</v>
      </c>
      <c r="W219" s="56" t="e">
        <f t="shared" si="49"/>
        <v>#N/A</v>
      </c>
      <c r="X219" s="51" t="e">
        <f t="shared" si="50"/>
        <v>#N/A</v>
      </c>
    </row>
    <row r="220" spans="1:24" s="44" customFormat="1" ht="9.9" customHeight="1">
      <c r="A220" s="45">
        <f>VLOOKUP(L220,'3. 취약성평가'!$C$5:$J$77,8,FALSE)</f>
        <v>70</v>
      </c>
      <c r="B220" s="45" t="str">
        <f t="shared" si="42"/>
        <v>SVR-U취약-03</v>
      </c>
      <c r="C220" s="16" t="str">
        <f>VLOOKUP(B220,'1. 자산평가'!$C:$O,2,FALSE)</f>
        <v>Goods DB</v>
      </c>
      <c r="D220" s="16">
        <f>VLOOKUP(B220,'1. 자산평가'!$C:$O,8,FALSE)</f>
        <v>2</v>
      </c>
      <c r="E220" s="16">
        <f>VLOOKUP(B220,'1. 자산평가'!$C:$O,9,FALSE)</f>
        <v>3</v>
      </c>
      <c r="F220" s="16">
        <f>VLOOKUP(B220,'1. 자산평가'!$C:$O,10,FALSE)</f>
        <v>2</v>
      </c>
      <c r="G220" s="59">
        <f t="shared" si="43"/>
        <v>7</v>
      </c>
      <c r="H220" s="59" t="str">
        <f t="shared" si="44"/>
        <v>B</v>
      </c>
      <c r="I220" s="56">
        <f t="shared" si="45"/>
        <v>2</v>
      </c>
      <c r="J220" s="52" t="s">
        <v>1331</v>
      </c>
      <c r="K220" s="58">
        <f t="shared" si="46"/>
        <v>3</v>
      </c>
      <c r="L220" s="58" t="str">
        <f t="shared" si="47"/>
        <v>U-70</v>
      </c>
      <c r="M220" s="58" t="s">
        <v>1091</v>
      </c>
      <c r="N220" s="58">
        <f t="shared" si="41"/>
        <v>70</v>
      </c>
      <c r="O220" s="47" t="str">
        <f>VLOOKUP(L220,'3. 취약성평가'!$C:$F,2,FALSE)</f>
        <v>Apache 웹 서비스 정보 숨김</v>
      </c>
      <c r="P220" s="50" t="str">
        <f>VLOOKUP(L220,'3. 취약성평가'!$C:$F,3,FALSE)</f>
        <v>중</v>
      </c>
      <c r="Q220" s="48">
        <f t="shared" si="48"/>
        <v>2</v>
      </c>
      <c r="R220" s="49" t="str">
        <f>VLOOKUP(L220,'3. 취약성평가'!$C$5:$I$77,5,FALSE)</f>
        <v>TC4-07</v>
      </c>
      <c r="S220" s="49" t="str">
        <f>VLOOKUP(L220,'3. 취약성평가'!$C$5:$I$77,6,FALSE)</f>
        <v>취약한 시스템 설정 악용</v>
      </c>
      <c r="T220" s="49">
        <f>VLOOKUP(L220,'3. 취약성평가'!$C$5:$I$77,7,FALSE)</f>
        <v>2</v>
      </c>
      <c r="U220" s="49">
        <f>VLOOKUP(L220,'3. 취약성평가'!$C$5:$I$77,7,FALSE)</f>
        <v>2</v>
      </c>
      <c r="V220" s="56" t="e">
        <f>VLOOKUP(B220,'#1.Linux'!$C:$BZ,A220+1,FALSE)</f>
        <v>#N/A</v>
      </c>
      <c r="W220" s="56" t="e">
        <f t="shared" si="49"/>
        <v>#N/A</v>
      </c>
      <c r="X220" s="51" t="e">
        <f t="shared" si="50"/>
        <v>#N/A</v>
      </c>
    </row>
    <row r="221" spans="1:24" s="44" customFormat="1" ht="9.9" customHeight="1">
      <c r="A221" s="45">
        <f>VLOOKUP(L221,'3. 취약성평가'!$C$5:$J$77,8,FALSE)</f>
        <v>71</v>
      </c>
      <c r="B221" s="45" t="str">
        <f t="shared" si="42"/>
        <v>SVR-U취약-03</v>
      </c>
      <c r="C221" s="16" t="str">
        <f>VLOOKUP(B221,'1. 자산평가'!$C:$O,2,FALSE)</f>
        <v>Goods DB</v>
      </c>
      <c r="D221" s="16">
        <f>VLOOKUP(B221,'1. 자산평가'!$C:$O,8,FALSE)</f>
        <v>2</v>
      </c>
      <c r="E221" s="16">
        <f>VLOOKUP(B221,'1. 자산평가'!$C:$O,9,FALSE)</f>
        <v>3</v>
      </c>
      <c r="F221" s="16">
        <f>VLOOKUP(B221,'1. 자산평가'!$C:$O,10,FALSE)</f>
        <v>2</v>
      </c>
      <c r="G221" s="59">
        <f t="shared" si="43"/>
        <v>7</v>
      </c>
      <c r="H221" s="59" t="str">
        <f t="shared" si="44"/>
        <v>B</v>
      </c>
      <c r="I221" s="56">
        <f t="shared" si="45"/>
        <v>2</v>
      </c>
      <c r="J221" s="52" t="s">
        <v>1331</v>
      </c>
      <c r="K221" s="58">
        <f t="shared" si="46"/>
        <v>3</v>
      </c>
      <c r="L221" s="58" t="str">
        <f t="shared" si="47"/>
        <v>U-71</v>
      </c>
      <c r="M221" s="58" t="s">
        <v>1091</v>
      </c>
      <c r="N221" s="58">
        <f t="shared" si="41"/>
        <v>71</v>
      </c>
      <c r="O221" s="47" t="str">
        <f>VLOOKUP(L221,'3. 취약성평가'!$C:$F,2,FALSE)</f>
        <v>최신 보안 패치 및 벤더 권고사항 적용</v>
      </c>
      <c r="P221" s="50" t="str">
        <f>VLOOKUP(L221,'3. 취약성평가'!$C:$F,3,FALSE)</f>
        <v>상</v>
      </c>
      <c r="Q221" s="48">
        <f t="shared" si="48"/>
        <v>3</v>
      </c>
      <c r="R221" s="49" t="str">
        <f>VLOOKUP(L221,'3. 취약성평가'!$C$5:$I$77,5,FALSE)</f>
        <v>TC6-16</v>
      </c>
      <c r="S221" s="49" t="str">
        <f>VLOOKUP(L221,'3. 취약성평가'!$C$5:$I$77,6,FALSE)</f>
        <v>웹 서비스 공격</v>
      </c>
      <c r="T221" s="49">
        <f>VLOOKUP(L221,'3. 취약성평가'!$C$5:$I$77,7,FALSE)</f>
        <v>2</v>
      </c>
      <c r="U221" s="49">
        <f>VLOOKUP(L221,'3. 취약성평가'!$C$5:$I$77,7,FALSE)</f>
        <v>2</v>
      </c>
      <c r="V221" s="56" t="e">
        <f>VLOOKUP(B221,'#1.Linux'!$C:$BZ,A221+1,FALSE)</f>
        <v>#N/A</v>
      </c>
      <c r="W221" s="56" t="e">
        <f t="shared" si="49"/>
        <v>#N/A</v>
      </c>
      <c r="X221" s="51" t="e">
        <f t="shared" si="50"/>
        <v>#N/A</v>
      </c>
    </row>
    <row r="222" spans="1:24" s="44" customFormat="1" ht="9.9" customHeight="1">
      <c r="A222" s="45">
        <f>VLOOKUP(L222,'3. 취약성평가'!$C$5:$J$77,8,FALSE)</f>
        <v>72</v>
      </c>
      <c r="B222" s="45" t="str">
        <f t="shared" si="42"/>
        <v>SVR-U취약-03</v>
      </c>
      <c r="C222" s="16" t="str">
        <f>VLOOKUP(B222,'1. 자산평가'!$C:$O,2,FALSE)</f>
        <v>Goods DB</v>
      </c>
      <c r="D222" s="16">
        <f>VLOOKUP(B222,'1. 자산평가'!$C:$O,8,FALSE)</f>
        <v>2</v>
      </c>
      <c r="E222" s="16">
        <f>VLOOKUP(B222,'1. 자산평가'!$C:$O,9,FALSE)</f>
        <v>3</v>
      </c>
      <c r="F222" s="16">
        <f>VLOOKUP(B222,'1. 자산평가'!$C:$O,10,FALSE)</f>
        <v>2</v>
      </c>
      <c r="G222" s="59">
        <f t="shared" si="43"/>
        <v>7</v>
      </c>
      <c r="H222" s="59" t="str">
        <f t="shared" si="44"/>
        <v>B</v>
      </c>
      <c r="I222" s="56">
        <f t="shared" si="45"/>
        <v>2</v>
      </c>
      <c r="J222" s="52" t="s">
        <v>1331</v>
      </c>
      <c r="K222" s="58">
        <f t="shared" si="46"/>
        <v>3</v>
      </c>
      <c r="L222" s="58" t="str">
        <f t="shared" si="47"/>
        <v>U-72</v>
      </c>
      <c r="M222" s="58" t="s">
        <v>1091</v>
      </c>
      <c r="N222" s="58">
        <f t="shared" si="41"/>
        <v>72</v>
      </c>
      <c r="O222" s="47" t="str">
        <f>VLOOKUP(L222,'3. 취약성평가'!$C:$F,2,FALSE)</f>
        <v>로그의 정기적 검토 및 보고</v>
      </c>
      <c r="P222" s="50" t="str">
        <f>VLOOKUP(L222,'3. 취약성평가'!$C:$F,3,FALSE)</f>
        <v>상</v>
      </c>
      <c r="Q222" s="48">
        <f t="shared" si="48"/>
        <v>3</v>
      </c>
      <c r="R222" s="49" t="str">
        <f>VLOOKUP(L222,'3. 취약성평가'!$C$5:$I$77,5,FALSE)</f>
        <v>TC7-02</v>
      </c>
      <c r="S222" s="49" t="str">
        <f>VLOOKUP(L222,'3. 취약성평가'!$C$5:$I$77,6,FALSE)</f>
        <v>침해 부인</v>
      </c>
      <c r="T222" s="49">
        <f>VLOOKUP(L222,'3. 취약성평가'!$C$5:$I$77,7,FALSE)</f>
        <v>2</v>
      </c>
      <c r="U222" s="49">
        <f>VLOOKUP(L222,'3. 취약성평가'!$C$5:$I$77,7,FALSE)</f>
        <v>2</v>
      </c>
      <c r="V222" s="56" t="e">
        <f>VLOOKUP(B222,'#1.Linux'!$C:$BZ,A222+1,FALSE)</f>
        <v>#N/A</v>
      </c>
      <c r="W222" s="56" t="e">
        <f t="shared" si="49"/>
        <v>#N/A</v>
      </c>
      <c r="X222" s="51" t="e">
        <f t="shared" si="50"/>
        <v>#N/A</v>
      </c>
    </row>
    <row r="223" spans="1:24" s="44" customFormat="1" ht="9.9" customHeight="1">
      <c r="A223" s="45">
        <f>VLOOKUP(L223,'3. 취약성평가'!$C$5:$J$77,8,FALSE)</f>
        <v>73</v>
      </c>
      <c r="B223" s="45" t="str">
        <f t="shared" si="42"/>
        <v>SVR-U취약-03</v>
      </c>
      <c r="C223" s="16" t="str">
        <f>VLOOKUP(B223,'1. 자산평가'!$C:$O,2,FALSE)</f>
        <v>Goods DB</v>
      </c>
      <c r="D223" s="16">
        <f>VLOOKUP(B223,'1. 자산평가'!$C:$O,8,FALSE)</f>
        <v>2</v>
      </c>
      <c r="E223" s="16">
        <f>VLOOKUP(B223,'1. 자산평가'!$C:$O,9,FALSE)</f>
        <v>3</v>
      </c>
      <c r="F223" s="16">
        <f>VLOOKUP(B223,'1. 자산평가'!$C:$O,10,FALSE)</f>
        <v>2</v>
      </c>
      <c r="G223" s="59">
        <f t="shared" si="43"/>
        <v>7</v>
      </c>
      <c r="H223" s="59" t="str">
        <f t="shared" si="44"/>
        <v>B</v>
      </c>
      <c r="I223" s="56">
        <f t="shared" si="45"/>
        <v>2</v>
      </c>
      <c r="J223" s="52" t="s">
        <v>1331</v>
      </c>
      <c r="K223" s="58">
        <f t="shared" si="46"/>
        <v>3</v>
      </c>
      <c r="L223" s="58" t="str">
        <f t="shared" si="47"/>
        <v>U-73</v>
      </c>
      <c r="M223" s="58" t="s">
        <v>1091</v>
      </c>
      <c r="N223" s="58">
        <f t="shared" si="41"/>
        <v>73</v>
      </c>
      <c r="O223" s="47" t="str">
        <f>VLOOKUP(L223,'3. 취약성평가'!$C:$F,2,FALSE)</f>
        <v>정책에 따른 시스템 로깅 설정</v>
      </c>
      <c r="P223" s="50" t="str">
        <f>VLOOKUP(L223,'3. 취약성평가'!$C:$F,3,FALSE)</f>
        <v>하</v>
      </c>
      <c r="Q223" s="48">
        <f t="shared" si="48"/>
        <v>1</v>
      </c>
      <c r="R223" s="49" t="str">
        <f>VLOOKUP(L223,'3. 취약성평가'!$C$5:$I$77,5,FALSE)</f>
        <v>TC7-01</v>
      </c>
      <c r="S223" s="49" t="str">
        <f>VLOOKUP(L223,'3. 취약성평가'!$C$5:$I$77,6,FALSE)</f>
        <v>침해 부인</v>
      </c>
      <c r="T223" s="49">
        <f>VLOOKUP(L223,'3. 취약성평가'!$C$5:$I$77,7,FALSE)</f>
        <v>2</v>
      </c>
      <c r="U223" s="49">
        <f>VLOOKUP(L223,'3. 취약성평가'!$C$5:$I$77,7,FALSE)</f>
        <v>2</v>
      </c>
      <c r="V223" s="56" t="e">
        <f>VLOOKUP(B223,'#1.Linux'!$C:$BZ,A223+1,FALSE)</f>
        <v>#N/A</v>
      </c>
      <c r="W223" s="56" t="e">
        <f t="shared" si="49"/>
        <v>#N/A</v>
      </c>
      <c r="X223" s="51" t="e">
        <f t="shared" si="50"/>
        <v>#N/A</v>
      </c>
    </row>
    <row r="224" spans="1:24" s="44" customFormat="1" ht="9.9" customHeight="1">
      <c r="A224" s="45" t="str">
        <f>VLOOKUP(L224,'3. 취약성평가'!$C$5:$J$77,8,FALSE)</f>
        <v>1</v>
      </c>
      <c r="B224" s="45" t="str">
        <f t="shared" si="42"/>
        <v>SVR-U취약-04</v>
      </c>
      <c r="C224" s="16" t="str">
        <f>VLOOKUP(B224,'1. 자산평가'!$C:$O,2,FALSE)</f>
        <v>Order DB</v>
      </c>
      <c r="D224" s="16">
        <f>VLOOKUP(B224,'1. 자산평가'!$C:$O,8,FALSE)</f>
        <v>3</v>
      </c>
      <c r="E224" s="16">
        <f>VLOOKUP(B224,'1. 자산평가'!$C:$O,9,FALSE)</f>
        <v>3</v>
      </c>
      <c r="F224" s="16">
        <f>VLOOKUP(B224,'1. 자산평가'!$C:$O,10,FALSE)</f>
        <v>3</v>
      </c>
      <c r="G224" s="59">
        <f t="shared" si="43"/>
        <v>9</v>
      </c>
      <c r="H224" s="59" t="str">
        <f t="shared" si="44"/>
        <v>A</v>
      </c>
      <c r="I224" s="56">
        <f t="shared" si="45"/>
        <v>3</v>
      </c>
      <c r="J224" s="52" t="s">
        <v>1331</v>
      </c>
      <c r="K224" s="58">
        <f t="shared" si="46"/>
        <v>4</v>
      </c>
      <c r="L224" s="58" t="str">
        <f t="shared" si="47"/>
        <v>U-1</v>
      </c>
      <c r="M224" s="58" t="s">
        <v>1091</v>
      </c>
      <c r="N224" s="58">
        <f t="shared" si="41"/>
        <v>1</v>
      </c>
      <c r="O224" s="47" t="str">
        <f>VLOOKUP(L224,'3. 취약성평가'!$C:$F,2,FALSE)</f>
        <v>root 계정 원격 접속 제한</v>
      </c>
      <c r="P224" s="50" t="str">
        <f>VLOOKUP(L224,'3. 취약성평가'!$C:$F,3,FALSE)</f>
        <v>상</v>
      </c>
      <c r="Q224" s="48">
        <f t="shared" si="48"/>
        <v>3</v>
      </c>
      <c r="R224" s="49" t="str">
        <f>VLOOKUP(L224,'3. 취약성평가'!$C$5:$I$77,5,FALSE)</f>
        <v>TC6-06</v>
      </c>
      <c r="S224" s="49" t="str">
        <f>VLOOKUP(L224,'3. 취약성평가'!$C$5:$I$77,6,FALSE)</f>
        <v>취약한 권한접근</v>
      </c>
      <c r="T224" s="49">
        <f>VLOOKUP(L224,'3. 취약성평가'!$C$5:$I$77,7,FALSE)</f>
        <v>2</v>
      </c>
      <c r="U224" s="49">
        <f>VLOOKUP(L224,'3. 취약성평가'!$C$5:$I$77,7,FALSE)</f>
        <v>2</v>
      </c>
      <c r="V224" s="56" t="e">
        <f>VLOOKUP(B224,'#1.Linux'!$C:$BZ,A224+1,FALSE)</f>
        <v>#N/A</v>
      </c>
      <c r="W224" s="56" t="e">
        <f t="shared" si="49"/>
        <v>#N/A</v>
      </c>
      <c r="X224" s="51" t="e">
        <f t="shared" si="50"/>
        <v>#N/A</v>
      </c>
    </row>
    <row r="225" spans="1:24" s="44" customFormat="1" ht="9.9" customHeight="1">
      <c r="A225" s="45">
        <f>VLOOKUP(L225,'3. 취약성평가'!$C$5:$J$77,8,FALSE)</f>
        <v>2</v>
      </c>
      <c r="B225" s="45" t="str">
        <f t="shared" si="42"/>
        <v>SVR-U취약-04</v>
      </c>
      <c r="C225" s="16" t="str">
        <f>VLOOKUP(B225,'1. 자산평가'!$C:$O,2,FALSE)</f>
        <v>Order DB</v>
      </c>
      <c r="D225" s="16">
        <f>VLOOKUP(B225,'1. 자산평가'!$C:$O,8,FALSE)</f>
        <v>3</v>
      </c>
      <c r="E225" s="16">
        <f>VLOOKUP(B225,'1. 자산평가'!$C:$O,9,FALSE)</f>
        <v>3</v>
      </c>
      <c r="F225" s="16">
        <f>VLOOKUP(B225,'1. 자산평가'!$C:$O,10,FALSE)</f>
        <v>3</v>
      </c>
      <c r="G225" s="59">
        <f t="shared" si="43"/>
        <v>9</v>
      </c>
      <c r="H225" s="59" t="str">
        <f t="shared" si="44"/>
        <v>A</v>
      </c>
      <c r="I225" s="56">
        <f t="shared" si="45"/>
        <v>3</v>
      </c>
      <c r="J225" s="52" t="s">
        <v>1331</v>
      </c>
      <c r="K225" s="58">
        <f t="shared" si="46"/>
        <v>4</v>
      </c>
      <c r="L225" s="58" t="str">
        <f t="shared" si="47"/>
        <v>U-2</v>
      </c>
      <c r="M225" s="58" t="s">
        <v>1091</v>
      </c>
      <c r="N225" s="58">
        <f t="shared" si="41"/>
        <v>2</v>
      </c>
      <c r="O225" s="47" t="str">
        <f>VLOOKUP(L225,'3. 취약성평가'!$C:$F,2,FALSE)</f>
        <v>패스워드 복잡성 설정</v>
      </c>
      <c r="P225" s="50" t="str">
        <f>VLOOKUP(L225,'3. 취약성평가'!$C:$F,3,FALSE)</f>
        <v>상</v>
      </c>
      <c r="Q225" s="48">
        <f t="shared" si="48"/>
        <v>3</v>
      </c>
      <c r="R225" s="49" t="str">
        <f>VLOOKUP(L225,'3. 취약성평가'!$C$5:$I$77,5,FALSE)</f>
        <v>TC6-03</v>
      </c>
      <c r="S225" s="49" t="str">
        <f>VLOOKUP(L225,'3. 취약성평가'!$C$5:$I$77,6,FALSE)</f>
        <v>패스워드 Cracking</v>
      </c>
      <c r="T225" s="49">
        <f>VLOOKUP(L225,'3. 취약성평가'!$C$5:$I$77,7,FALSE)</f>
        <v>2</v>
      </c>
      <c r="U225" s="49">
        <f>VLOOKUP(L225,'3. 취약성평가'!$C$5:$I$77,7,FALSE)</f>
        <v>2</v>
      </c>
      <c r="V225" s="56" t="e">
        <f>VLOOKUP(B225,'#1.Linux'!$C:$BZ,A225+1,FALSE)</f>
        <v>#N/A</v>
      </c>
      <c r="W225" s="56" t="e">
        <f t="shared" si="49"/>
        <v>#N/A</v>
      </c>
      <c r="X225" s="51" t="e">
        <f t="shared" si="50"/>
        <v>#N/A</v>
      </c>
    </row>
    <row r="226" spans="1:24" s="44" customFormat="1" ht="9.9" customHeight="1">
      <c r="A226" s="45">
        <f>VLOOKUP(L226,'3. 취약성평가'!$C$5:$J$77,8,FALSE)</f>
        <v>3</v>
      </c>
      <c r="B226" s="45" t="str">
        <f t="shared" si="42"/>
        <v>SVR-U취약-04</v>
      </c>
      <c r="C226" s="16" t="str">
        <f>VLOOKUP(B226,'1. 자산평가'!$C:$O,2,FALSE)</f>
        <v>Order DB</v>
      </c>
      <c r="D226" s="16">
        <f>VLOOKUP(B226,'1. 자산평가'!$C:$O,8,FALSE)</f>
        <v>3</v>
      </c>
      <c r="E226" s="16">
        <f>VLOOKUP(B226,'1. 자산평가'!$C:$O,9,FALSE)</f>
        <v>3</v>
      </c>
      <c r="F226" s="16">
        <f>VLOOKUP(B226,'1. 자산평가'!$C:$O,10,FALSE)</f>
        <v>3</v>
      </c>
      <c r="G226" s="59">
        <f t="shared" si="43"/>
        <v>9</v>
      </c>
      <c r="H226" s="59" t="str">
        <f t="shared" si="44"/>
        <v>A</v>
      </c>
      <c r="I226" s="56">
        <f t="shared" si="45"/>
        <v>3</v>
      </c>
      <c r="J226" s="52" t="s">
        <v>1331</v>
      </c>
      <c r="K226" s="58">
        <f t="shared" si="46"/>
        <v>4</v>
      </c>
      <c r="L226" s="58" t="str">
        <f t="shared" si="47"/>
        <v>U-3</v>
      </c>
      <c r="M226" s="58" t="s">
        <v>1091</v>
      </c>
      <c r="N226" s="58">
        <f t="shared" si="41"/>
        <v>3</v>
      </c>
      <c r="O226" s="47" t="str">
        <f>VLOOKUP(L226,'3. 취약성평가'!$C:$F,2,FALSE)</f>
        <v>계정 잠금 임계값 설정</v>
      </c>
      <c r="P226" s="50" t="str">
        <f>VLOOKUP(L226,'3. 취약성평가'!$C:$F,3,FALSE)</f>
        <v>상</v>
      </c>
      <c r="Q226" s="48">
        <f t="shared" si="48"/>
        <v>3</v>
      </c>
      <c r="R226" s="49" t="str">
        <f>VLOOKUP(L226,'3. 취약성평가'!$C$5:$I$77,5,FALSE)</f>
        <v>TC6-03</v>
      </c>
      <c r="S226" s="49" t="str">
        <f>VLOOKUP(L226,'3. 취약성평가'!$C$5:$I$77,6,FALSE)</f>
        <v>패스워드 Cracking</v>
      </c>
      <c r="T226" s="49">
        <f>VLOOKUP(L226,'3. 취약성평가'!$C$5:$I$77,7,FALSE)</f>
        <v>2</v>
      </c>
      <c r="U226" s="49">
        <f>VLOOKUP(L226,'3. 취약성평가'!$C$5:$I$77,7,FALSE)</f>
        <v>2</v>
      </c>
      <c r="V226" s="56" t="e">
        <f>VLOOKUP(B226,'#1.Linux'!$C:$BZ,A226+1,FALSE)</f>
        <v>#N/A</v>
      </c>
      <c r="W226" s="56" t="e">
        <f t="shared" si="49"/>
        <v>#N/A</v>
      </c>
      <c r="X226" s="51" t="e">
        <f t="shared" si="50"/>
        <v>#N/A</v>
      </c>
    </row>
    <row r="227" spans="1:24" s="44" customFormat="1" ht="9.9" customHeight="1">
      <c r="A227" s="45">
        <f>VLOOKUP(L227,'3. 취약성평가'!$C$5:$J$77,8,FALSE)</f>
        <v>4</v>
      </c>
      <c r="B227" s="45" t="str">
        <f t="shared" si="42"/>
        <v>SVR-U취약-04</v>
      </c>
      <c r="C227" s="16" t="str">
        <f>VLOOKUP(B227,'1. 자산평가'!$C:$O,2,FALSE)</f>
        <v>Order DB</v>
      </c>
      <c r="D227" s="16">
        <f>VLOOKUP(B227,'1. 자산평가'!$C:$O,8,FALSE)</f>
        <v>3</v>
      </c>
      <c r="E227" s="16">
        <f>VLOOKUP(B227,'1. 자산평가'!$C:$O,9,FALSE)</f>
        <v>3</v>
      </c>
      <c r="F227" s="16">
        <f>VLOOKUP(B227,'1. 자산평가'!$C:$O,10,FALSE)</f>
        <v>3</v>
      </c>
      <c r="G227" s="59">
        <f t="shared" si="43"/>
        <v>9</v>
      </c>
      <c r="H227" s="59" t="str">
        <f t="shared" si="44"/>
        <v>A</v>
      </c>
      <c r="I227" s="56">
        <f t="shared" si="45"/>
        <v>3</v>
      </c>
      <c r="J227" s="52" t="s">
        <v>1331</v>
      </c>
      <c r="K227" s="58">
        <f t="shared" si="46"/>
        <v>4</v>
      </c>
      <c r="L227" s="58" t="str">
        <f t="shared" si="47"/>
        <v>U-4</v>
      </c>
      <c r="M227" s="58" t="s">
        <v>1091</v>
      </c>
      <c r="N227" s="58">
        <f t="shared" si="41"/>
        <v>4</v>
      </c>
      <c r="O227" s="47" t="str">
        <f>VLOOKUP(L227,'3. 취약성평가'!$C:$F,2,FALSE)</f>
        <v>패스워드 파일 보호</v>
      </c>
      <c r="P227" s="50" t="str">
        <f>VLOOKUP(L227,'3. 취약성평가'!$C:$F,3,FALSE)</f>
        <v>상</v>
      </c>
      <c r="Q227" s="48">
        <f t="shared" si="48"/>
        <v>3</v>
      </c>
      <c r="R227" s="49" t="str">
        <f>VLOOKUP(L227,'3. 취약성평가'!$C$5:$I$77,5,FALSE)</f>
        <v>TC6-03</v>
      </c>
      <c r="S227" s="49" t="str">
        <f>VLOOKUP(L227,'3. 취약성평가'!$C$5:$I$77,6,FALSE)</f>
        <v>패스워드 Cracking</v>
      </c>
      <c r="T227" s="49">
        <f>VLOOKUP(L227,'3. 취약성평가'!$C$5:$I$77,7,FALSE)</f>
        <v>2</v>
      </c>
      <c r="U227" s="49">
        <f>VLOOKUP(L227,'3. 취약성평가'!$C$5:$I$77,7,FALSE)</f>
        <v>2</v>
      </c>
      <c r="V227" s="56" t="e">
        <f>VLOOKUP(B227,'#1.Linux'!$C:$BZ,A227+1,FALSE)</f>
        <v>#N/A</v>
      </c>
      <c r="W227" s="56" t="e">
        <f t="shared" si="49"/>
        <v>#N/A</v>
      </c>
      <c r="X227" s="51" t="e">
        <f t="shared" si="50"/>
        <v>#N/A</v>
      </c>
    </row>
    <row r="228" spans="1:24" s="44" customFormat="1" ht="9.9" customHeight="1">
      <c r="A228" s="45">
        <f>VLOOKUP(L228,'3. 취약성평가'!$C$5:$J$77,8,FALSE)</f>
        <v>5</v>
      </c>
      <c r="B228" s="45" t="str">
        <f t="shared" si="42"/>
        <v>SVR-U취약-04</v>
      </c>
      <c r="C228" s="16" t="str">
        <f>VLOOKUP(B228,'1. 자산평가'!$C:$O,2,FALSE)</f>
        <v>Order DB</v>
      </c>
      <c r="D228" s="16">
        <f>VLOOKUP(B228,'1. 자산평가'!$C:$O,8,FALSE)</f>
        <v>3</v>
      </c>
      <c r="E228" s="16">
        <f>VLOOKUP(B228,'1. 자산평가'!$C:$O,9,FALSE)</f>
        <v>3</v>
      </c>
      <c r="F228" s="16">
        <f>VLOOKUP(B228,'1. 자산평가'!$C:$O,10,FALSE)</f>
        <v>3</v>
      </c>
      <c r="G228" s="59">
        <f t="shared" si="43"/>
        <v>9</v>
      </c>
      <c r="H228" s="59" t="str">
        <f t="shared" si="44"/>
        <v>A</v>
      </c>
      <c r="I228" s="56">
        <f t="shared" si="45"/>
        <v>3</v>
      </c>
      <c r="J228" s="52" t="s">
        <v>1331</v>
      </c>
      <c r="K228" s="58">
        <f t="shared" si="46"/>
        <v>4</v>
      </c>
      <c r="L228" s="58" t="str">
        <f t="shared" si="47"/>
        <v>U-5</v>
      </c>
      <c r="M228" s="58" t="s">
        <v>1091</v>
      </c>
      <c r="N228" s="58">
        <f t="shared" si="41"/>
        <v>5</v>
      </c>
      <c r="O228" s="47" t="str">
        <f>VLOOKUP(L228,'3. 취약성평가'!$C:$F,2,FALSE)</f>
        <v>root 이외의 UID가 '0' 금지</v>
      </c>
      <c r="P228" s="50" t="str">
        <f>VLOOKUP(L228,'3. 취약성평가'!$C:$F,3,FALSE)</f>
        <v>중</v>
      </c>
      <c r="Q228" s="48">
        <f t="shared" si="48"/>
        <v>2</v>
      </c>
      <c r="R228" s="49" t="str">
        <f>VLOOKUP(L228,'3. 취약성평가'!$C$5:$I$77,5,FALSE)</f>
        <v>TC6-06</v>
      </c>
      <c r="S228" s="49" t="str">
        <f>VLOOKUP(L228,'3. 취약성평가'!$C$5:$I$77,6,FALSE)</f>
        <v>취약한 권한접근</v>
      </c>
      <c r="T228" s="49">
        <f>VLOOKUP(L228,'3. 취약성평가'!$C$5:$I$77,7,FALSE)</f>
        <v>2</v>
      </c>
      <c r="U228" s="49">
        <f>VLOOKUP(L228,'3. 취약성평가'!$C$5:$I$77,7,FALSE)</f>
        <v>2</v>
      </c>
      <c r="V228" s="56" t="e">
        <f>VLOOKUP(B228,'#1.Linux'!$C:$BZ,A228+1,FALSE)</f>
        <v>#N/A</v>
      </c>
      <c r="W228" s="56" t="e">
        <f t="shared" si="49"/>
        <v>#N/A</v>
      </c>
      <c r="X228" s="51" t="e">
        <f t="shared" si="50"/>
        <v>#N/A</v>
      </c>
    </row>
    <row r="229" spans="1:24" s="44" customFormat="1" ht="9.9" customHeight="1">
      <c r="A229" s="45">
        <f>VLOOKUP(L229,'3. 취약성평가'!$C$5:$J$77,8,FALSE)</f>
        <v>6</v>
      </c>
      <c r="B229" s="45" t="str">
        <f t="shared" si="42"/>
        <v>SVR-U취약-04</v>
      </c>
      <c r="C229" s="16" t="str">
        <f>VLOOKUP(B229,'1. 자산평가'!$C:$O,2,FALSE)</f>
        <v>Order DB</v>
      </c>
      <c r="D229" s="16">
        <f>VLOOKUP(B229,'1. 자산평가'!$C:$O,8,FALSE)</f>
        <v>3</v>
      </c>
      <c r="E229" s="16">
        <f>VLOOKUP(B229,'1. 자산평가'!$C:$O,9,FALSE)</f>
        <v>3</v>
      </c>
      <c r="F229" s="16">
        <f>VLOOKUP(B229,'1. 자산평가'!$C:$O,10,FALSE)</f>
        <v>3</v>
      </c>
      <c r="G229" s="59">
        <f t="shared" si="43"/>
        <v>9</v>
      </c>
      <c r="H229" s="59" t="str">
        <f t="shared" si="44"/>
        <v>A</v>
      </c>
      <c r="I229" s="56">
        <f t="shared" si="45"/>
        <v>3</v>
      </c>
      <c r="J229" s="52" t="s">
        <v>1331</v>
      </c>
      <c r="K229" s="58">
        <f t="shared" si="46"/>
        <v>4</v>
      </c>
      <c r="L229" s="58" t="str">
        <f t="shared" si="47"/>
        <v>U-6</v>
      </c>
      <c r="M229" s="58" t="s">
        <v>1091</v>
      </c>
      <c r="N229" s="58">
        <f t="shared" si="41"/>
        <v>6</v>
      </c>
      <c r="O229" s="47" t="str">
        <f>VLOOKUP(L229,'3. 취약성평가'!$C:$F,2,FALSE)</f>
        <v>root 계정 su 제한</v>
      </c>
      <c r="P229" s="50" t="str">
        <f>VLOOKUP(L229,'3. 취약성평가'!$C:$F,3,FALSE)</f>
        <v>하</v>
      </c>
      <c r="Q229" s="48">
        <f t="shared" si="48"/>
        <v>1</v>
      </c>
      <c r="R229" s="49" t="str">
        <f>VLOOKUP(L229,'3. 취약성평가'!$C$5:$I$77,5,FALSE)</f>
        <v>TC6-05</v>
      </c>
      <c r="S229" s="49" t="str">
        <f>VLOOKUP(L229,'3. 취약성평가'!$C$5:$I$77,6,FALSE)</f>
        <v>취약한 권한접근</v>
      </c>
      <c r="T229" s="49">
        <f>VLOOKUP(L229,'3. 취약성평가'!$C$5:$I$77,7,FALSE)</f>
        <v>2</v>
      </c>
      <c r="U229" s="49">
        <f>VLOOKUP(L229,'3. 취약성평가'!$C$5:$I$77,7,FALSE)</f>
        <v>2</v>
      </c>
      <c r="V229" s="56" t="e">
        <f>VLOOKUP(B229,'#1.Linux'!$C:$BZ,A229+1,FALSE)</f>
        <v>#N/A</v>
      </c>
      <c r="W229" s="56" t="e">
        <f t="shared" si="49"/>
        <v>#N/A</v>
      </c>
      <c r="X229" s="51" t="e">
        <f t="shared" si="50"/>
        <v>#N/A</v>
      </c>
    </row>
    <row r="230" spans="1:24" s="44" customFormat="1" ht="9.9" customHeight="1">
      <c r="A230" s="45">
        <f>VLOOKUP(L230,'3. 취약성평가'!$C$5:$J$77,8,FALSE)</f>
        <v>7</v>
      </c>
      <c r="B230" s="45" t="str">
        <f t="shared" si="42"/>
        <v>SVR-U취약-04</v>
      </c>
      <c r="C230" s="16" t="str">
        <f>VLOOKUP(B230,'1. 자산평가'!$C:$O,2,FALSE)</f>
        <v>Order DB</v>
      </c>
      <c r="D230" s="16">
        <f>VLOOKUP(B230,'1. 자산평가'!$C:$O,8,FALSE)</f>
        <v>3</v>
      </c>
      <c r="E230" s="16">
        <f>VLOOKUP(B230,'1. 자산평가'!$C:$O,9,FALSE)</f>
        <v>3</v>
      </c>
      <c r="F230" s="16">
        <f>VLOOKUP(B230,'1. 자산평가'!$C:$O,10,FALSE)</f>
        <v>3</v>
      </c>
      <c r="G230" s="59">
        <f t="shared" si="43"/>
        <v>9</v>
      </c>
      <c r="H230" s="59" t="str">
        <f t="shared" si="44"/>
        <v>A</v>
      </c>
      <c r="I230" s="56">
        <f t="shared" si="45"/>
        <v>3</v>
      </c>
      <c r="J230" s="52" t="s">
        <v>1331</v>
      </c>
      <c r="K230" s="58">
        <f t="shared" si="46"/>
        <v>4</v>
      </c>
      <c r="L230" s="58" t="str">
        <f t="shared" si="47"/>
        <v>U-7</v>
      </c>
      <c r="M230" s="58" t="s">
        <v>1091</v>
      </c>
      <c r="N230" s="58">
        <f t="shared" si="41"/>
        <v>7</v>
      </c>
      <c r="O230" s="47" t="str">
        <f>VLOOKUP(L230,'3. 취약성평가'!$C:$F,2,FALSE)</f>
        <v>패스워드 최소 길이 설정</v>
      </c>
      <c r="P230" s="50" t="str">
        <f>VLOOKUP(L230,'3. 취약성평가'!$C:$F,3,FALSE)</f>
        <v>중</v>
      </c>
      <c r="Q230" s="48">
        <f t="shared" si="48"/>
        <v>2</v>
      </c>
      <c r="R230" s="49" t="str">
        <f>VLOOKUP(L230,'3. 취약성평가'!$C$5:$I$77,5,FALSE)</f>
        <v>TC6-03</v>
      </c>
      <c r="S230" s="49" t="str">
        <f>VLOOKUP(L230,'3. 취약성평가'!$C$5:$I$77,6,FALSE)</f>
        <v>패스워드 Cracking</v>
      </c>
      <c r="T230" s="49">
        <f>VLOOKUP(L230,'3. 취약성평가'!$C$5:$I$77,7,FALSE)</f>
        <v>2</v>
      </c>
      <c r="U230" s="49">
        <f>VLOOKUP(L230,'3. 취약성평가'!$C$5:$I$77,7,FALSE)</f>
        <v>2</v>
      </c>
      <c r="V230" s="56" t="e">
        <f>VLOOKUP(B230,'#1.Linux'!$C:$BZ,A230+1,FALSE)</f>
        <v>#N/A</v>
      </c>
      <c r="W230" s="56" t="e">
        <f t="shared" si="49"/>
        <v>#N/A</v>
      </c>
      <c r="X230" s="51" t="e">
        <f t="shared" si="50"/>
        <v>#N/A</v>
      </c>
    </row>
    <row r="231" spans="1:24" s="44" customFormat="1" ht="9.9" customHeight="1">
      <c r="A231" s="45">
        <f>VLOOKUP(L231,'3. 취약성평가'!$C$5:$J$77,8,FALSE)</f>
        <v>8</v>
      </c>
      <c r="B231" s="45" t="str">
        <f t="shared" si="42"/>
        <v>SVR-U취약-04</v>
      </c>
      <c r="C231" s="16" t="str">
        <f>VLOOKUP(B231,'1. 자산평가'!$C:$O,2,FALSE)</f>
        <v>Order DB</v>
      </c>
      <c r="D231" s="16">
        <f>VLOOKUP(B231,'1. 자산평가'!$C:$O,8,FALSE)</f>
        <v>3</v>
      </c>
      <c r="E231" s="16">
        <f>VLOOKUP(B231,'1. 자산평가'!$C:$O,9,FALSE)</f>
        <v>3</v>
      </c>
      <c r="F231" s="16">
        <f>VLOOKUP(B231,'1. 자산평가'!$C:$O,10,FALSE)</f>
        <v>3</v>
      </c>
      <c r="G231" s="59">
        <f t="shared" si="43"/>
        <v>9</v>
      </c>
      <c r="H231" s="59" t="str">
        <f t="shared" si="44"/>
        <v>A</v>
      </c>
      <c r="I231" s="56">
        <f t="shared" si="45"/>
        <v>3</v>
      </c>
      <c r="J231" s="52" t="s">
        <v>1331</v>
      </c>
      <c r="K231" s="58">
        <f t="shared" si="46"/>
        <v>4</v>
      </c>
      <c r="L231" s="58" t="str">
        <f t="shared" si="47"/>
        <v>U-8</v>
      </c>
      <c r="M231" s="58" t="s">
        <v>1091</v>
      </c>
      <c r="N231" s="58">
        <f t="shared" si="41"/>
        <v>8</v>
      </c>
      <c r="O231" s="47" t="str">
        <f>VLOOKUP(L231,'3. 취약성평가'!$C:$F,2,FALSE)</f>
        <v>패스워드 최대 사용기간 설정</v>
      </c>
      <c r="P231" s="50" t="str">
        <f>VLOOKUP(L231,'3. 취약성평가'!$C:$F,3,FALSE)</f>
        <v>중</v>
      </c>
      <c r="Q231" s="48">
        <f t="shared" si="48"/>
        <v>2</v>
      </c>
      <c r="R231" s="49" t="str">
        <f>VLOOKUP(L231,'3. 취약성평가'!$C$5:$I$77,5,FALSE)</f>
        <v>TC6-03</v>
      </c>
      <c r="S231" s="49" t="str">
        <f>VLOOKUP(L231,'3. 취약성평가'!$C$5:$I$77,6,FALSE)</f>
        <v>패스워드 Cracking</v>
      </c>
      <c r="T231" s="49">
        <f>VLOOKUP(L231,'3. 취약성평가'!$C$5:$I$77,7,FALSE)</f>
        <v>2</v>
      </c>
      <c r="U231" s="49">
        <f>VLOOKUP(L231,'3. 취약성평가'!$C$5:$I$77,7,FALSE)</f>
        <v>2</v>
      </c>
      <c r="V231" s="56" t="e">
        <f>VLOOKUP(B231,'#1.Linux'!$C:$BZ,A231+1,FALSE)</f>
        <v>#N/A</v>
      </c>
      <c r="W231" s="56" t="e">
        <f t="shared" si="49"/>
        <v>#N/A</v>
      </c>
      <c r="X231" s="51" t="e">
        <f t="shared" si="50"/>
        <v>#N/A</v>
      </c>
    </row>
    <row r="232" spans="1:24" s="44" customFormat="1" ht="9.9" customHeight="1">
      <c r="A232" s="45">
        <f>VLOOKUP(L232,'3. 취약성평가'!$C$5:$J$77,8,FALSE)</f>
        <v>9</v>
      </c>
      <c r="B232" s="45" t="str">
        <f t="shared" si="42"/>
        <v>SVR-U취약-04</v>
      </c>
      <c r="C232" s="16" t="str">
        <f>VLOOKUP(B232,'1. 자산평가'!$C:$O,2,FALSE)</f>
        <v>Order DB</v>
      </c>
      <c r="D232" s="16">
        <f>VLOOKUP(B232,'1. 자산평가'!$C:$O,8,FALSE)</f>
        <v>3</v>
      </c>
      <c r="E232" s="16">
        <f>VLOOKUP(B232,'1. 자산평가'!$C:$O,9,FALSE)</f>
        <v>3</v>
      </c>
      <c r="F232" s="16">
        <f>VLOOKUP(B232,'1. 자산평가'!$C:$O,10,FALSE)</f>
        <v>3</v>
      </c>
      <c r="G232" s="59">
        <f t="shared" si="43"/>
        <v>9</v>
      </c>
      <c r="H232" s="59" t="str">
        <f t="shared" si="44"/>
        <v>A</v>
      </c>
      <c r="I232" s="56">
        <f t="shared" si="45"/>
        <v>3</v>
      </c>
      <c r="J232" s="52" t="s">
        <v>1331</v>
      </c>
      <c r="K232" s="58">
        <f t="shared" si="46"/>
        <v>4</v>
      </c>
      <c r="L232" s="58" t="str">
        <f t="shared" si="47"/>
        <v>U-9</v>
      </c>
      <c r="M232" s="58" t="s">
        <v>1091</v>
      </c>
      <c r="N232" s="58">
        <f t="shared" si="41"/>
        <v>9</v>
      </c>
      <c r="O232" s="47" t="str">
        <f>VLOOKUP(L232,'3. 취약성평가'!$C:$F,2,FALSE)</f>
        <v>패스워드 최소 사용기간 설정</v>
      </c>
      <c r="P232" s="50" t="str">
        <f>VLOOKUP(L232,'3. 취약성평가'!$C:$F,3,FALSE)</f>
        <v>중</v>
      </c>
      <c r="Q232" s="48">
        <f t="shared" si="48"/>
        <v>2</v>
      </c>
      <c r="R232" s="49" t="str">
        <f>VLOOKUP(L232,'3. 취약성평가'!$C$5:$I$77,5,FALSE)</f>
        <v>TC6-03</v>
      </c>
      <c r="S232" s="49" t="str">
        <f>VLOOKUP(L232,'3. 취약성평가'!$C$5:$I$77,6,FALSE)</f>
        <v>패스워드 Cracking</v>
      </c>
      <c r="T232" s="49">
        <f>VLOOKUP(L232,'3. 취약성평가'!$C$5:$I$77,7,FALSE)</f>
        <v>2</v>
      </c>
      <c r="U232" s="49">
        <f>VLOOKUP(L232,'3. 취약성평가'!$C$5:$I$77,7,FALSE)</f>
        <v>2</v>
      </c>
      <c r="V232" s="56" t="e">
        <f>VLOOKUP(B232,'#1.Linux'!$C:$BZ,A232+1,FALSE)</f>
        <v>#N/A</v>
      </c>
      <c r="W232" s="56" t="e">
        <f t="shared" si="49"/>
        <v>#N/A</v>
      </c>
      <c r="X232" s="51" t="e">
        <f t="shared" si="50"/>
        <v>#N/A</v>
      </c>
    </row>
    <row r="233" spans="1:24" s="44" customFormat="1" ht="9.9" customHeight="1">
      <c r="A233" s="45">
        <f>VLOOKUP(L233,'3. 취약성평가'!$C$5:$J$77,8,FALSE)</f>
        <v>10</v>
      </c>
      <c r="B233" s="45" t="str">
        <f t="shared" si="42"/>
        <v>SVR-U취약-04</v>
      </c>
      <c r="C233" s="16" t="str">
        <f>VLOOKUP(B233,'1. 자산평가'!$C:$O,2,FALSE)</f>
        <v>Order DB</v>
      </c>
      <c r="D233" s="16">
        <f>VLOOKUP(B233,'1. 자산평가'!$C:$O,8,FALSE)</f>
        <v>3</v>
      </c>
      <c r="E233" s="16">
        <f>VLOOKUP(B233,'1. 자산평가'!$C:$O,9,FALSE)</f>
        <v>3</v>
      </c>
      <c r="F233" s="16">
        <f>VLOOKUP(B233,'1. 자산평가'!$C:$O,10,FALSE)</f>
        <v>3</v>
      </c>
      <c r="G233" s="59">
        <f t="shared" si="43"/>
        <v>9</v>
      </c>
      <c r="H233" s="59" t="str">
        <f t="shared" si="44"/>
        <v>A</v>
      </c>
      <c r="I233" s="56">
        <f t="shared" si="45"/>
        <v>3</v>
      </c>
      <c r="J233" s="52" t="s">
        <v>1331</v>
      </c>
      <c r="K233" s="58">
        <f t="shared" si="46"/>
        <v>4</v>
      </c>
      <c r="L233" s="58" t="str">
        <f t="shared" si="47"/>
        <v>U-10</v>
      </c>
      <c r="M233" s="58" t="s">
        <v>1091</v>
      </c>
      <c r="N233" s="58">
        <f t="shared" si="41"/>
        <v>10</v>
      </c>
      <c r="O233" s="47" t="str">
        <f>VLOOKUP(L233,'3. 취약성평가'!$C:$F,2,FALSE)</f>
        <v>불필요한 계정 제거</v>
      </c>
      <c r="P233" s="50" t="str">
        <f>VLOOKUP(L233,'3. 취약성평가'!$C:$F,3,FALSE)</f>
        <v>하</v>
      </c>
      <c r="Q233" s="48">
        <f t="shared" si="48"/>
        <v>1</v>
      </c>
      <c r="R233" s="49" t="str">
        <f>VLOOKUP(L233,'3. 취약성평가'!$C$5:$I$77,5,FALSE)</f>
        <v>TC6-09</v>
      </c>
      <c r="S233" s="49" t="str">
        <f>VLOOKUP(L233,'3. 취약성평가'!$C$5:$I$77,6,FALSE)</f>
        <v>비인가된 시스템 및 네트워크 접근</v>
      </c>
      <c r="T233" s="49">
        <f>VLOOKUP(L233,'3. 취약성평가'!$C$5:$I$77,7,FALSE)</f>
        <v>2</v>
      </c>
      <c r="U233" s="49">
        <f>VLOOKUP(L233,'3. 취약성평가'!$C$5:$I$77,7,FALSE)</f>
        <v>2</v>
      </c>
      <c r="V233" s="56" t="e">
        <f>VLOOKUP(B233,'#1.Linux'!$C:$BZ,A233+1,FALSE)</f>
        <v>#N/A</v>
      </c>
      <c r="W233" s="56" t="e">
        <f t="shared" si="49"/>
        <v>#N/A</v>
      </c>
      <c r="X233" s="51" t="e">
        <f t="shared" si="50"/>
        <v>#N/A</v>
      </c>
    </row>
    <row r="234" spans="1:24" s="44" customFormat="1" ht="9.9" customHeight="1">
      <c r="A234" s="45">
        <f>VLOOKUP(L234,'3. 취약성평가'!$C$5:$J$77,8,FALSE)</f>
        <v>11</v>
      </c>
      <c r="B234" s="45" t="str">
        <f t="shared" si="42"/>
        <v>SVR-U취약-04</v>
      </c>
      <c r="C234" s="16" t="str">
        <f>VLOOKUP(B234,'1. 자산평가'!$C:$O,2,FALSE)</f>
        <v>Order DB</v>
      </c>
      <c r="D234" s="16">
        <f>VLOOKUP(B234,'1. 자산평가'!$C:$O,8,FALSE)</f>
        <v>3</v>
      </c>
      <c r="E234" s="16">
        <f>VLOOKUP(B234,'1. 자산평가'!$C:$O,9,FALSE)</f>
        <v>3</v>
      </c>
      <c r="F234" s="16">
        <f>VLOOKUP(B234,'1. 자산평가'!$C:$O,10,FALSE)</f>
        <v>3</v>
      </c>
      <c r="G234" s="59">
        <f t="shared" si="43"/>
        <v>9</v>
      </c>
      <c r="H234" s="59" t="str">
        <f t="shared" si="44"/>
        <v>A</v>
      </c>
      <c r="I234" s="56">
        <f t="shared" si="45"/>
        <v>3</v>
      </c>
      <c r="J234" s="52" t="s">
        <v>1331</v>
      </c>
      <c r="K234" s="58">
        <f t="shared" si="46"/>
        <v>4</v>
      </c>
      <c r="L234" s="58" t="str">
        <f t="shared" si="47"/>
        <v>U-11</v>
      </c>
      <c r="M234" s="58" t="s">
        <v>1091</v>
      </c>
      <c r="N234" s="58">
        <f t="shared" si="41"/>
        <v>11</v>
      </c>
      <c r="O234" s="47" t="str">
        <f>VLOOKUP(L234,'3. 취약성평가'!$C:$F,2,FALSE)</f>
        <v>관리자 그룹에 최소한의 계정 포함</v>
      </c>
      <c r="P234" s="50" t="str">
        <f>VLOOKUP(L234,'3. 취약성평가'!$C:$F,3,FALSE)</f>
        <v>하</v>
      </c>
      <c r="Q234" s="48">
        <f t="shared" si="48"/>
        <v>1</v>
      </c>
      <c r="R234" s="49" t="str">
        <f>VLOOKUP(L234,'3. 취약성평가'!$C$5:$I$77,5,FALSE)</f>
        <v>TC6-09</v>
      </c>
      <c r="S234" s="49" t="str">
        <f>VLOOKUP(L234,'3. 취약성평가'!$C$5:$I$77,6,FALSE)</f>
        <v>비인가된 시스템 및 네트워크 접근</v>
      </c>
      <c r="T234" s="49">
        <f>VLOOKUP(L234,'3. 취약성평가'!$C$5:$I$77,7,FALSE)</f>
        <v>2</v>
      </c>
      <c r="U234" s="49">
        <f>VLOOKUP(L234,'3. 취약성평가'!$C$5:$I$77,7,FALSE)</f>
        <v>2</v>
      </c>
      <c r="V234" s="56" t="e">
        <f>VLOOKUP(B234,'#1.Linux'!$C:$BZ,A234+1,FALSE)</f>
        <v>#N/A</v>
      </c>
      <c r="W234" s="56" t="e">
        <f t="shared" si="49"/>
        <v>#N/A</v>
      </c>
      <c r="X234" s="51" t="e">
        <f t="shared" si="50"/>
        <v>#N/A</v>
      </c>
    </row>
    <row r="235" spans="1:24" s="44" customFormat="1" ht="9.9" customHeight="1">
      <c r="A235" s="45">
        <f>VLOOKUP(L235,'3. 취약성평가'!$C$5:$J$77,8,FALSE)</f>
        <v>12</v>
      </c>
      <c r="B235" s="45" t="str">
        <f t="shared" si="42"/>
        <v>SVR-U취약-04</v>
      </c>
      <c r="C235" s="16" t="str">
        <f>VLOOKUP(B235,'1. 자산평가'!$C:$O,2,FALSE)</f>
        <v>Order DB</v>
      </c>
      <c r="D235" s="16">
        <f>VLOOKUP(B235,'1. 자산평가'!$C:$O,8,FALSE)</f>
        <v>3</v>
      </c>
      <c r="E235" s="16">
        <f>VLOOKUP(B235,'1. 자산평가'!$C:$O,9,FALSE)</f>
        <v>3</v>
      </c>
      <c r="F235" s="16">
        <f>VLOOKUP(B235,'1. 자산평가'!$C:$O,10,FALSE)</f>
        <v>3</v>
      </c>
      <c r="G235" s="59">
        <f t="shared" si="43"/>
        <v>9</v>
      </c>
      <c r="H235" s="59" t="str">
        <f t="shared" si="44"/>
        <v>A</v>
      </c>
      <c r="I235" s="56">
        <f t="shared" si="45"/>
        <v>3</v>
      </c>
      <c r="J235" s="52" t="s">
        <v>1331</v>
      </c>
      <c r="K235" s="58">
        <f t="shared" si="46"/>
        <v>4</v>
      </c>
      <c r="L235" s="58" t="str">
        <f t="shared" si="47"/>
        <v>U-12</v>
      </c>
      <c r="M235" s="58" t="s">
        <v>1091</v>
      </c>
      <c r="N235" s="58">
        <f t="shared" si="41"/>
        <v>12</v>
      </c>
      <c r="O235" s="47" t="str">
        <f>VLOOKUP(L235,'3. 취약성평가'!$C:$F,2,FALSE)</f>
        <v>계정이 존재하지 않는 GID 금지</v>
      </c>
      <c r="P235" s="50" t="str">
        <f>VLOOKUP(L235,'3. 취약성평가'!$C:$F,3,FALSE)</f>
        <v>하</v>
      </c>
      <c r="Q235" s="48">
        <f t="shared" si="48"/>
        <v>1</v>
      </c>
      <c r="R235" s="49" t="str">
        <f>VLOOKUP(L235,'3. 취약성평가'!$C$5:$I$77,5,FALSE)</f>
        <v>TC6-05</v>
      </c>
      <c r="S235" s="49" t="str">
        <f>VLOOKUP(L235,'3. 취약성평가'!$C$5:$I$77,6,FALSE)</f>
        <v>취약한 권한접근</v>
      </c>
      <c r="T235" s="49">
        <f>VLOOKUP(L235,'3. 취약성평가'!$C$5:$I$77,7,FALSE)</f>
        <v>2</v>
      </c>
      <c r="U235" s="49">
        <f>VLOOKUP(L235,'3. 취약성평가'!$C$5:$I$77,7,FALSE)</f>
        <v>2</v>
      </c>
      <c r="V235" s="56" t="e">
        <f>VLOOKUP(B235,'#1.Linux'!$C:$BZ,A235+1,FALSE)</f>
        <v>#N/A</v>
      </c>
      <c r="W235" s="56" t="e">
        <f t="shared" si="49"/>
        <v>#N/A</v>
      </c>
      <c r="X235" s="51" t="e">
        <f t="shared" si="50"/>
        <v>#N/A</v>
      </c>
    </row>
    <row r="236" spans="1:24" s="44" customFormat="1" ht="9.9" customHeight="1">
      <c r="A236" s="45">
        <f>VLOOKUP(L236,'3. 취약성평가'!$C$5:$J$77,8,FALSE)</f>
        <v>13</v>
      </c>
      <c r="B236" s="45" t="str">
        <f t="shared" si="42"/>
        <v>SVR-U취약-04</v>
      </c>
      <c r="C236" s="16" t="str">
        <f>VLOOKUP(B236,'1. 자산평가'!$C:$O,2,FALSE)</f>
        <v>Order DB</v>
      </c>
      <c r="D236" s="16">
        <f>VLOOKUP(B236,'1. 자산평가'!$C:$O,8,FALSE)</f>
        <v>3</v>
      </c>
      <c r="E236" s="16">
        <f>VLOOKUP(B236,'1. 자산평가'!$C:$O,9,FALSE)</f>
        <v>3</v>
      </c>
      <c r="F236" s="16">
        <f>VLOOKUP(B236,'1. 자산평가'!$C:$O,10,FALSE)</f>
        <v>3</v>
      </c>
      <c r="G236" s="59">
        <f t="shared" si="43"/>
        <v>9</v>
      </c>
      <c r="H236" s="59" t="str">
        <f t="shared" si="44"/>
        <v>A</v>
      </c>
      <c r="I236" s="56">
        <f t="shared" si="45"/>
        <v>3</v>
      </c>
      <c r="J236" s="52" t="s">
        <v>1331</v>
      </c>
      <c r="K236" s="58">
        <f t="shared" si="46"/>
        <v>4</v>
      </c>
      <c r="L236" s="58" t="str">
        <f t="shared" si="47"/>
        <v>U-13</v>
      </c>
      <c r="M236" s="58" t="s">
        <v>1091</v>
      </c>
      <c r="N236" s="58">
        <f t="shared" si="41"/>
        <v>13</v>
      </c>
      <c r="O236" s="47" t="str">
        <f>VLOOKUP(L236,'3. 취약성평가'!$C:$F,2,FALSE)</f>
        <v>동일한 UID 금지</v>
      </c>
      <c r="P236" s="50" t="str">
        <f>VLOOKUP(L236,'3. 취약성평가'!$C:$F,3,FALSE)</f>
        <v>중</v>
      </c>
      <c r="Q236" s="48">
        <f t="shared" si="48"/>
        <v>2</v>
      </c>
      <c r="R236" s="49" t="str">
        <f>VLOOKUP(L236,'3. 취약성평가'!$C$5:$I$77,5,FALSE)</f>
        <v>TC6-05</v>
      </c>
      <c r="S236" s="49" t="str">
        <f>VLOOKUP(L236,'3. 취약성평가'!$C$5:$I$77,6,FALSE)</f>
        <v>취약한 권한접근</v>
      </c>
      <c r="T236" s="49">
        <f>VLOOKUP(L236,'3. 취약성평가'!$C$5:$I$77,7,FALSE)</f>
        <v>2</v>
      </c>
      <c r="U236" s="49">
        <f>VLOOKUP(L236,'3. 취약성평가'!$C$5:$I$77,7,FALSE)</f>
        <v>2</v>
      </c>
      <c r="V236" s="56" t="e">
        <f>VLOOKUP(B236,'#1.Linux'!$C:$BZ,A236+1,FALSE)</f>
        <v>#N/A</v>
      </c>
      <c r="W236" s="56" t="e">
        <f t="shared" si="49"/>
        <v>#N/A</v>
      </c>
      <c r="X236" s="51" t="e">
        <f t="shared" si="50"/>
        <v>#N/A</v>
      </c>
    </row>
    <row r="237" spans="1:24" s="44" customFormat="1" ht="9.9" customHeight="1">
      <c r="A237" s="45">
        <f>VLOOKUP(L237,'3. 취약성평가'!$C$5:$J$77,8,FALSE)</f>
        <v>14</v>
      </c>
      <c r="B237" s="45" t="str">
        <f t="shared" si="42"/>
        <v>SVR-U취약-04</v>
      </c>
      <c r="C237" s="16" t="str">
        <f>VLOOKUP(B237,'1. 자산평가'!$C:$O,2,FALSE)</f>
        <v>Order DB</v>
      </c>
      <c r="D237" s="16">
        <f>VLOOKUP(B237,'1. 자산평가'!$C:$O,8,FALSE)</f>
        <v>3</v>
      </c>
      <c r="E237" s="16">
        <f>VLOOKUP(B237,'1. 자산평가'!$C:$O,9,FALSE)</f>
        <v>3</v>
      </c>
      <c r="F237" s="16">
        <f>VLOOKUP(B237,'1. 자산평가'!$C:$O,10,FALSE)</f>
        <v>3</v>
      </c>
      <c r="G237" s="59">
        <f t="shared" si="43"/>
        <v>9</v>
      </c>
      <c r="H237" s="59" t="str">
        <f t="shared" si="44"/>
        <v>A</v>
      </c>
      <c r="I237" s="56">
        <f t="shared" si="45"/>
        <v>3</v>
      </c>
      <c r="J237" s="52" t="s">
        <v>1331</v>
      </c>
      <c r="K237" s="58">
        <f t="shared" si="46"/>
        <v>4</v>
      </c>
      <c r="L237" s="58" t="str">
        <f t="shared" si="47"/>
        <v>U-14</v>
      </c>
      <c r="M237" s="58" t="s">
        <v>1091</v>
      </c>
      <c r="N237" s="58">
        <f t="shared" si="41"/>
        <v>14</v>
      </c>
      <c r="O237" s="47" t="str">
        <f>VLOOKUP(L237,'3. 취약성평가'!$C:$F,2,FALSE)</f>
        <v>사용자 shell 점검</v>
      </c>
      <c r="P237" s="50" t="str">
        <f>VLOOKUP(L237,'3. 취약성평가'!$C:$F,3,FALSE)</f>
        <v>하</v>
      </c>
      <c r="Q237" s="48">
        <f t="shared" si="48"/>
        <v>1</v>
      </c>
      <c r="R237" s="49" t="str">
        <f>VLOOKUP(L237,'3. 취약성평가'!$C$5:$I$77,5,FALSE)</f>
        <v>TC6-06</v>
      </c>
      <c r="S237" s="49" t="str">
        <f>VLOOKUP(L237,'3. 취약성평가'!$C$5:$I$77,6,FALSE)</f>
        <v>취약한 권한접근</v>
      </c>
      <c r="T237" s="49">
        <f>VLOOKUP(L237,'3. 취약성평가'!$C$5:$I$77,7,FALSE)</f>
        <v>2</v>
      </c>
      <c r="U237" s="49">
        <f>VLOOKUP(L237,'3. 취약성평가'!$C$5:$I$77,7,FALSE)</f>
        <v>2</v>
      </c>
      <c r="V237" s="56" t="e">
        <f>VLOOKUP(B237,'#1.Linux'!$C:$BZ,A237+1,FALSE)</f>
        <v>#N/A</v>
      </c>
      <c r="W237" s="56" t="e">
        <f t="shared" si="49"/>
        <v>#N/A</v>
      </c>
      <c r="X237" s="51" t="e">
        <f t="shared" si="50"/>
        <v>#N/A</v>
      </c>
    </row>
    <row r="238" spans="1:24" s="44" customFormat="1" ht="9.9" customHeight="1">
      <c r="A238" s="45">
        <f>VLOOKUP(L238,'3. 취약성평가'!$C$5:$J$77,8,FALSE)</f>
        <v>15</v>
      </c>
      <c r="B238" s="45" t="str">
        <f t="shared" si="42"/>
        <v>SVR-U취약-04</v>
      </c>
      <c r="C238" s="16" t="str">
        <f>VLOOKUP(B238,'1. 자산평가'!$C:$O,2,FALSE)</f>
        <v>Order DB</v>
      </c>
      <c r="D238" s="16">
        <f>VLOOKUP(B238,'1. 자산평가'!$C:$O,8,FALSE)</f>
        <v>3</v>
      </c>
      <c r="E238" s="16">
        <f>VLOOKUP(B238,'1. 자산평가'!$C:$O,9,FALSE)</f>
        <v>3</v>
      </c>
      <c r="F238" s="16">
        <f>VLOOKUP(B238,'1. 자산평가'!$C:$O,10,FALSE)</f>
        <v>3</v>
      </c>
      <c r="G238" s="59">
        <f t="shared" si="43"/>
        <v>9</v>
      </c>
      <c r="H238" s="59" t="str">
        <f t="shared" si="44"/>
        <v>A</v>
      </c>
      <c r="I238" s="56">
        <f t="shared" si="45"/>
        <v>3</v>
      </c>
      <c r="J238" s="52" t="s">
        <v>1331</v>
      </c>
      <c r="K238" s="58">
        <f t="shared" si="46"/>
        <v>4</v>
      </c>
      <c r="L238" s="58" t="str">
        <f t="shared" si="47"/>
        <v>U-15</v>
      </c>
      <c r="M238" s="58" t="s">
        <v>1091</v>
      </c>
      <c r="N238" s="58">
        <f t="shared" si="41"/>
        <v>15</v>
      </c>
      <c r="O238" s="47" t="str">
        <f>VLOOKUP(L238,'3. 취약성평가'!$C:$F,2,FALSE)</f>
        <v>Session Timeout 설정</v>
      </c>
      <c r="P238" s="50" t="str">
        <f>VLOOKUP(L238,'3. 취약성평가'!$C:$F,3,FALSE)</f>
        <v>하</v>
      </c>
      <c r="Q238" s="48">
        <f t="shared" si="48"/>
        <v>1</v>
      </c>
      <c r="R238" s="49" t="str">
        <f>VLOOKUP(L238,'3. 취약성평가'!$C$5:$I$77,5,FALSE)</f>
        <v>TC6-17</v>
      </c>
      <c r="S238" s="49" t="str">
        <f>VLOOKUP(L238,'3. 취약성평가'!$C$5:$I$77,6,FALSE)</f>
        <v>비인가된 물리적 접근</v>
      </c>
      <c r="T238" s="49">
        <f>VLOOKUP(L238,'3. 취약성평가'!$C$5:$I$77,7,FALSE)</f>
        <v>3</v>
      </c>
      <c r="U238" s="49">
        <f>VLOOKUP(L238,'3. 취약성평가'!$C$5:$I$77,7,FALSE)</f>
        <v>3</v>
      </c>
      <c r="V238" s="56" t="e">
        <f>VLOOKUP(B238,'#1.Linux'!$C:$BZ,A238+1,FALSE)</f>
        <v>#N/A</v>
      </c>
      <c r="W238" s="56" t="e">
        <f t="shared" si="49"/>
        <v>#N/A</v>
      </c>
      <c r="X238" s="51" t="e">
        <f t="shared" si="50"/>
        <v>#N/A</v>
      </c>
    </row>
    <row r="239" spans="1:24" s="44" customFormat="1" ht="9.9" customHeight="1">
      <c r="A239" s="45">
        <f>VLOOKUP(L239,'3. 취약성평가'!$C$5:$J$77,8,FALSE)</f>
        <v>16</v>
      </c>
      <c r="B239" s="45" t="str">
        <f t="shared" si="42"/>
        <v>SVR-U취약-04</v>
      </c>
      <c r="C239" s="16" t="str">
        <f>VLOOKUP(B239,'1. 자산평가'!$C:$O,2,FALSE)</f>
        <v>Order DB</v>
      </c>
      <c r="D239" s="16">
        <f>VLOOKUP(B239,'1. 자산평가'!$C:$O,8,FALSE)</f>
        <v>3</v>
      </c>
      <c r="E239" s="16">
        <f>VLOOKUP(B239,'1. 자산평가'!$C:$O,9,FALSE)</f>
        <v>3</v>
      </c>
      <c r="F239" s="16">
        <f>VLOOKUP(B239,'1. 자산평가'!$C:$O,10,FALSE)</f>
        <v>3</v>
      </c>
      <c r="G239" s="59">
        <f t="shared" si="43"/>
        <v>9</v>
      </c>
      <c r="H239" s="59" t="str">
        <f t="shared" si="44"/>
        <v>A</v>
      </c>
      <c r="I239" s="56">
        <f t="shared" si="45"/>
        <v>3</v>
      </c>
      <c r="J239" s="52" t="s">
        <v>1331</v>
      </c>
      <c r="K239" s="58">
        <f t="shared" si="46"/>
        <v>4</v>
      </c>
      <c r="L239" s="58" t="str">
        <f t="shared" si="47"/>
        <v>U-16</v>
      </c>
      <c r="M239" s="58" t="s">
        <v>1091</v>
      </c>
      <c r="N239" s="58">
        <f t="shared" si="41"/>
        <v>16</v>
      </c>
      <c r="O239" s="47" t="str">
        <f>VLOOKUP(L239,'3. 취약성평가'!$C:$F,2,FALSE)</f>
        <v>root 홈, 패스 디렉토리 권한 및 패스 설정</v>
      </c>
      <c r="P239" s="50" t="str">
        <f>VLOOKUP(L239,'3. 취약성평가'!$C:$F,3,FALSE)</f>
        <v>상</v>
      </c>
      <c r="Q239" s="48">
        <f t="shared" si="48"/>
        <v>3</v>
      </c>
      <c r="R239" s="49" t="str">
        <f>VLOOKUP(L239,'3. 취약성평가'!$C$5:$I$77,5,FALSE)</f>
        <v>TC6-07</v>
      </c>
      <c r="S239" s="49" t="str">
        <f>VLOOKUP(L239,'3. 취약성평가'!$C$5:$I$77,6,FALSE)</f>
        <v>취약한 권한접근</v>
      </c>
      <c r="T239" s="49">
        <f>VLOOKUP(L239,'3. 취약성평가'!$C$5:$I$77,7,FALSE)</f>
        <v>2</v>
      </c>
      <c r="U239" s="49">
        <f>VLOOKUP(L239,'3. 취약성평가'!$C$5:$I$77,7,FALSE)</f>
        <v>2</v>
      </c>
      <c r="V239" s="56" t="e">
        <f>VLOOKUP(B239,'#1.Linux'!$C:$BZ,A239+1,FALSE)</f>
        <v>#N/A</v>
      </c>
      <c r="W239" s="56" t="e">
        <f t="shared" si="49"/>
        <v>#N/A</v>
      </c>
      <c r="X239" s="51" t="e">
        <f t="shared" si="50"/>
        <v>#N/A</v>
      </c>
    </row>
    <row r="240" spans="1:24" s="44" customFormat="1" ht="9.9" customHeight="1">
      <c r="A240" s="45">
        <f>VLOOKUP(L240,'3. 취약성평가'!$C$5:$J$77,8,FALSE)</f>
        <v>17</v>
      </c>
      <c r="B240" s="45" t="str">
        <f t="shared" si="42"/>
        <v>SVR-U취약-04</v>
      </c>
      <c r="C240" s="16" t="str">
        <f>VLOOKUP(B240,'1. 자산평가'!$C:$O,2,FALSE)</f>
        <v>Order DB</v>
      </c>
      <c r="D240" s="16">
        <f>VLOOKUP(B240,'1. 자산평가'!$C:$O,8,FALSE)</f>
        <v>3</v>
      </c>
      <c r="E240" s="16">
        <f>VLOOKUP(B240,'1. 자산평가'!$C:$O,9,FALSE)</f>
        <v>3</v>
      </c>
      <c r="F240" s="16">
        <f>VLOOKUP(B240,'1. 자산평가'!$C:$O,10,FALSE)</f>
        <v>3</v>
      </c>
      <c r="G240" s="59">
        <f t="shared" si="43"/>
        <v>9</v>
      </c>
      <c r="H240" s="59" t="str">
        <f t="shared" si="44"/>
        <v>A</v>
      </c>
      <c r="I240" s="56">
        <f t="shared" si="45"/>
        <v>3</v>
      </c>
      <c r="J240" s="52" t="s">
        <v>1331</v>
      </c>
      <c r="K240" s="58">
        <f t="shared" si="46"/>
        <v>4</v>
      </c>
      <c r="L240" s="58" t="str">
        <f t="shared" si="47"/>
        <v>U-17</v>
      </c>
      <c r="M240" s="58" t="s">
        <v>1091</v>
      </c>
      <c r="N240" s="58">
        <f t="shared" si="41"/>
        <v>17</v>
      </c>
      <c r="O240" s="47" t="str">
        <f>VLOOKUP(L240,'3. 취약성평가'!$C:$F,2,FALSE)</f>
        <v>파일 및 디렉토리 소유자 설정</v>
      </c>
      <c r="P240" s="50" t="str">
        <f>VLOOKUP(L240,'3. 취약성평가'!$C:$F,3,FALSE)</f>
        <v>상</v>
      </c>
      <c r="Q240" s="48">
        <f t="shared" si="48"/>
        <v>3</v>
      </c>
      <c r="R240" s="49" t="str">
        <f>VLOOKUP(L240,'3. 취약성평가'!$C$5:$I$77,5,FALSE)</f>
        <v>TC6-07</v>
      </c>
      <c r="S240" s="49" t="str">
        <f>VLOOKUP(L240,'3. 취약성평가'!$C$5:$I$77,6,FALSE)</f>
        <v>취약한 권한접근</v>
      </c>
      <c r="T240" s="49">
        <f>VLOOKUP(L240,'3. 취약성평가'!$C$5:$I$77,7,FALSE)</f>
        <v>2</v>
      </c>
      <c r="U240" s="49">
        <f>VLOOKUP(L240,'3. 취약성평가'!$C$5:$I$77,7,FALSE)</f>
        <v>2</v>
      </c>
      <c r="V240" s="56" t="e">
        <f>VLOOKUP(B240,'#1.Linux'!$C:$BZ,A240+1,FALSE)</f>
        <v>#N/A</v>
      </c>
      <c r="W240" s="56" t="e">
        <f t="shared" si="49"/>
        <v>#N/A</v>
      </c>
      <c r="X240" s="51" t="e">
        <f t="shared" si="50"/>
        <v>#N/A</v>
      </c>
    </row>
    <row r="241" spans="1:24" s="44" customFormat="1" ht="9.9" customHeight="1">
      <c r="A241" s="45">
        <f>VLOOKUP(L241,'3. 취약성평가'!$C$5:$J$77,8,FALSE)</f>
        <v>18</v>
      </c>
      <c r="B241" s="45" t="str">
        <f t="shared" si="42"/>
        <v>SVR-U취약-04</v>
      </c>
      <c r="C241" s="16" t="str">
        <f>VLOOKUP(B241,'1. 자산평가'!$C:$O,2,FALSE)</f>
        <v>Order DB</v>
      </c>
      <c r="D241" s="16">
        <f>VLOOKUP(B241,'1. 자산평가'!$C:$O,8,FALSE)</f>
        <v>3</v>
      </c>
      <c r="E241" s="16">
        <f>VLOOKUP(B241,'1. 자산평가'!$C:$O,9,FALSE)</f>
        <v>3</v>
      </c>
      <c r="F241" s="16">
        <f>VLOOKUP(B241,'1. 자산평가'!$C:$O,10,FALSE)</f>
        <v>3</v>
      </c>
      <c r="G241" s="59">
        <f t="shared" si="43"/>
        <v>9</v>
      </c>
      <c r="H241" s="59" t="str">
        <f t="shared" si="44"/>
        <v>A</v>
      </c>
      <c r="I241" s="56">
        <f t="shared" si="45"/>
        <v>3</v>
      </c>
      <c r="J241" s="52" t="s">
        <v>1331</v>
      </c>
      <c r="K241" s="58">
        <f t="shared" si="46"/>
        <v>4</v>
      </c>
      <c r="L241" s="58" t="str">
        <f t="shared" si="47"/>
        <v>U-18</v>
      </c>
      <c r="M241" s="58" t="s">
        <v>1091</v>
      </c>
      <c r="N241" s="58">
        <f t="shared" si="41"/>
        <v>18</v>
      </c>
      <c r="O241" s="47" t="str">
        <f>VLOOKUP(L241,'3. 취약성평가'!$C:$F,2,FALSE)</f>
        <v>/etc/passwd 파일 소유자 및 권한 설정</v>
      </c>
      <c r="P241" s="50" t="str">
        <f>VLOOKUP(L241,'3. 취약성평가'!$C:$F,3,FALSE)</f>
        <v>상</v>
      </c>
      <c r="Q241" s="48">
        <f t="shared" si="48"/>
        <v>3</v>
      </c>
      <c r="R241" s="49" t="str">
        <f>VLOOKUP(L241,'3. 취약성평가'!$C$5:$I$77,5,FALSE)</f>
        <v>TC6-07</v>
      </c>
      <c r="S241" s="49" t="str">
        <f>VLOOKUP(L241,'3. 취약성평가'!$C$5:$I$77,6,FALSE)</f>
        <v>취약한 권한접근</v>
      </c>
      <c r="T241" s="49">
        <f>VLOOKUP(L241,'3. 취약성평가'!$C$5:$I$77,7,FALSE)</f>
        <v>2</v>
      </c>
      <c r="U241" s="49">
        <f>VLOOKUP(L241,'3. 취약성평가'!$C$5:$I$77,7,FALSE)</f>
        <v>2</v>
      </c>
      <c r="V241" s="56" t="e">
        <f>VLOOKUP(B241,'#1.Linux'!$C:$BZ,A241+1,FALSE)</f>
        <v>#N/A</v>
      </c>
      <c r="W241" s="56" t="e">
        <f t="shared" si="49"/>
        <v>#N/A</v>
      </c>
      <c r="X241" s="51" t="e">
        <f t="shared" si="50"/>
        <v>#N/A</v>
      </c>
    </row>
    <row r="242" spans="1:24" s="44" customFormat="1" ht="9.9" customHeight="1">
      <c r="A242" s="45">
        <f>VLOOKUP(L242,'3. 취약성평가'!$C$5:$J$77,8,FALSE)</f>
        <v>19</v>
      </c>
      <c r="B242" s="45" t="str">
        <f t="shared" si="42"/>
        <v>SVR-U취약-04</v>
      </c>
      <c r="C242" s="16" t="str">
        <f>VLOOKUP(B242,'1. 자산평가'!$C:$O,2,FALSE)</f>
        <v>Order DB</v>
      </c>
      <c r="D242" s="16">
        <f>VLOOKUP(B242,'1. 자산평가'!$C:$O,8,FALSE)</f>
        <v>3</v>
      </c>
      <c r="E242" s="16">
        <f>VLOOKUP(B242,'1. 자산평가'!$C:$O,9,FALSE)</f>
        <v>3</v>
      </c>
      <c r="F242" s="16">
        <f>VLOOKUP(B242,'1. 자산평가'!$C:$O,10,FALSE)</f>
        <v>3</v>
      </c>
      <c r="G242" s="59">
        <f t="shared" si="43"/>
        <v>9</v>
      </c>
      <c r="H242" s="59" t="str">
        <f t="shared" si="44"/>
        <v>A</v>
      </c>
      <c r="I242" s="56">
        <f t="shared" si="45"/>
        <v>3</v>
      </c>
      <c r="J242" s="52" t="s">
        <v>1331</v>
      </c>
      <c r="K242" s="58">
        <f t="shared" si="46"/>
        <v>4</v>
      </c>
      <c r="L242" s="58" t="str">
        <f t="shared" si="47"/>
        <v>U-19</v>
      </c>
      <c r="M242" s="58" t="s">
        <v>1091</v>
      </c>
      <c r="N242" s="58">
        <f t="shared" si="41"/>
        <v>19</v>
      </c>
      <c r="O242" s="47" t="str">
        <f>VLOOKUP(L242,'3. 취약성평가'!$C:$F,2,FALSE)</f>
        <v>/etc/shadow 파일 소유자 및 권한 설정</v>
      </c>
      <c r="P242" s="50" t="str">
        <f>VLOOKUP(L242,'3. 취약성평가'!$C:$F,3,FALSE)</f>
        <v>상</v>
      </c>
      <c r="Q242" s="48">
        <f t="shared" si="48"/>
        <v>3</v>
      </c>
      <c r="R242" s="49" t="str">
        <f>VLOOKUP(L242,'3. 취약성평가'!$C$5:$I$77,5,FALSE)</f>
        <v>TC6-07</v>
      </c>
      <c r="S242" s="49" t="str">
        <f>VLOOKUP(L242,'3. 취약성평가'!$C$5:$I$77,6,FALSE)</f>
        <v>취약한 권한접근</v>
      </c>
      <c r="T242" s="49">
        <f>VLOOKUP(L242,'3. 취약성평가'!$C$5:$I$77,7,FALSE)</f>
        <v>2</v>
      </c>
      <c r="U242" s="49">
        <f>VLOOKUP(L242,'3. 취약성평가'!$C$5:$I$77,7,FALSE)</f>
        <v>2</v>
      </c>
      <c r="V242" s="56" t="e">
        <f>VLOOKUP(B242,'#1.Linux'!$C:$BZ,A242+1,FALSE)</f>
        <v>#N/A</v>
      </c>
      <c r="W242" s="56" t="e">
        <f t="shared" si="49"/>
        <v>#N/A</v>
      </c>
      <c r="X242" s="51" t="e">
        <f t="shared" si="50"/>
        <v>#N/A</v>
      </c>
    </row>
    <row r="243" spans="1:24" s="44" customFormat="1" ht="9.9" customHeight="1">
      <c r="A243" s="45">
        <f>VLOOKUP(L243,'3. 취약성평가'!$C$5:$J$77,8,FALSE)</f>
        <v>20</v>
      </c>
      <c r="B243" s="45" t="str">
        <f t="shared" si="42"/>
        <v>SVR-U취약-04</v>
      </c>
      <c r="C243" s="16" t="str">
        <f>VLOOKUP(B243,'1. 자산평가'!$C:$O,2,FALSE)</f>
        <v>Order DB</v>
      </c>
      <c r="D243" s="16">
        <f>VLOOKUP(B243,'1. 자산평가'!$C:$O,8,FALSE)</f>
        <v>3</v>
      </c>
      <c r="E243" s="16">
        <f>VLOOKUP(B243,'1. 자산평가'!$C:$O,9,FALSE)</f>
        <v>3</v>
      </c>
      <c r="F243" s="16">
        <f>VLOOKUP(B243,'1. 자산평가'!$C:$O,10,FALSE)</f>
        <v>3</v>
      </c>
      <c r="G243" s="59">
        <f t="shared" si="43"/>
        <v>9</v>
      </c>
      <c r="H243" s="59" t="str">
        <f t="shared" si="44"/>
        <v>A</v>
      </c>
      <c r="I243" s="56">
        <f t="shared" si="45"/>
        <v>3</v>
      </c>
      <c r="J243" s="52" t="s">
        <v>1331</v>
      </c>
      <c r="K243" s="58">
        <f t="shared" si="46"/>
        <v>4</v>
      </c>
      <c r="L243" s="58" t="str">
        <f t="shared" si="47"/>
        <v>U-20</v>
      </c>
      <c r="M243" s="58" t="s">
        <v>1091</v>
      </c>
      <c r="N243" s="58">
        <f t="shared" si="41"/>
        <v>20</v>
      </c>
      <c r="O243" s="47" t="str">
        <f>VLOOKUP(L243,'3. 취약성평가'!$C:$F,2,FALSE)</f>
        <v>/etc/hosts 파일 소유자 및 권한 설정</v>
      </c>
      <c r="P243" s="50" t="str">
        <f>VLOOKUP(L243,'3. 취약성평가'!$C:$F,3,FALSE)</f>
        <v>상</v>
      </c>
      <c r="Q243" s="48">
        <f t="shared" si="48"/>
        <v>3</v>
      </c>
      <c r="R243" s="49" t="str">
        <f>VLOOKUP(L243,'3. 취약성평가'!$C$5:$I$77,5,FALSE)</f>
        <v>TC6-07</v>
      </c>
      <c r="S243" s="49" t="str">
        <f>VLOOKUP(L243,'3. 취약성평가'!$C$5:$I$77,6,FALSE)</f>
        <v>취약한 권한접근</v>
      </c>
      <c r="T243" s="49">
        <f>VLOOKUP(L243,'3. 취약성평가'!$C$5:$I$77,7,FALSE)</f>
        <v>2</v>
      </c>
      <c r="U243" s="49">
        <f>VLOOKUP(L243,'3. 취약성평가'!$C$5:$I$77,7,FALSE)</f>
        <v>2</v>
      </c>
      <c r="V243" s="56" t="e">
        <f>VLOOKUP(B243,'#1.Linux'!$C:$BZ,A243+1,FALSE)</f>
        <v>#N/A</v>
      </c>
      <c r="W243" s="56" t="e">
        <f t="shared" si="49"/>
        <v>#N/A</v>
      </c>
      <c r="X243" s="51" t="e">
        <f t="shared" si="50"/>
        <v>#N/A</v>
      </c>
    </row>
    <row r="244" spans="1:24" s="44" customFormat="1" ht="9.9" customHeight="1">
      <c r="A244" s="45">
        <f>VLOOKUP(L244,'3. 취약성평가'!$C$5:$J$77,8,FALSE)</f>
        <v>21</v>
      </c>
      <c r="B244" s="45" t="str">
        <f t="shared" si="42"/>
        <v>SVR-U취약-04</v>
      </c>
      <c r="C244" s="16" t="str">
        <f>VLOOKUP(B244,'1. 자산평가'!$C:$O,2,FALSE)</f>
        <v>Order DB</v>
      </c>
      <c r="D244" s="16">
        <f>VLOOKUP(B244,'1. 자산평가'!$C:$O,8,FALSE)</f>
        <v>3</v>
      </c>
      <c r="E244" s="16">
        <f>VLOOKUP(B244,'1. 자산평가'!$C:$O,9,FALSE)</f>
        <v>3</v>
      </c>
      <c r="F244" s="16">
        <f>VLOOKUP(B244,'1. 자산평가'!$C:$O,10,FALSE)</f>
        <v>3</v>
      </c>
      <c r="G244" s="59">
        <f t="shared" si="43"/>
        <v>9</v>
      </c>
      <c r="H244" s="59" t="str">
        <f t="shared" si="44"/>
        <v>A</v>
      </c>
      <c r="I244" s="56">
        <f t="shared" si="45"/>
        <v>3</v>
      </c>
      <c r="J244" s="52" t="s">
        <v>1331</v>
      </c>
      <c r="K244" s="58">
        <f t="shared" si="46"/>
        <v>4</v>
      </c>
      <c r="L244" s="58" t="str">
        <f t="shared" si="47"/>
        <v>U-21</v>
      </c>
      <c r="M244" s="58" t="s">
        <v>1091</v>
      </c>
      <c r="N244" s="58">
        <f t="shared" si="41"/>
        <v>21</v>
      </c>
      <c r="O244" s="47" t="str">
        <f>VLOOKUP(L244,'3. 취약성평가'!$C:$F,2,FALSE)</f>
        <v>/etc/(취약)inetd.conf 파일 소유자 및 권한 설정</v>
      </c>
      <c r="P244" s="50" t="str">
        <f>VLOOKUP(L244,'3. 취약성평가'!$C:$F,3,FALSE)</f>
        <v>상</v>
      </c>
      <c r="Q244" s="48">
        <f t="shared" si="48"/>
        <v>3</v>
      </c>
      <c r="R244" s="49" t="str">
        <f>VLOOKUP(L244,'3. 취약성평가'!$C$5:$I$77,5,FALSE)</f>
        <v>TC6-07</v>
      </c>
      <c r="S244" s="49" t="str">
        <f>VLOOKUP(L244,'3. 취약성평가'!$C$5:$I$77,6,FALSE)</f>
        <v>취약한 권한접근</v>
      </c>
      <c r="T244" s="49">
        <f>VLOOKUP(L244,'3. 취약성평가'!$C$5:$I$77,7,FALSE)</f>
        <v>2</v>
      </c>
      <c r="U244" s="49">
        <f>VLOOKUP(L244,'3. 취약성평가'!$C$5:$I$77,7,FALSE)</f>
        <v>2</v>
      </c>
      <c r="V244" s="56" t="e">
        <f>VLOOKUP(B244,'#1.Linux'!$C:$BZ,A244+1,FALSE)</f>
        <v>#N/A</v>
      </c>
      <c r="W244" s="56" t="e">
        <f t="shared" si="49"/>
        <v>#N/A</v>
      </c>
      <c r="X244" s="51" t="e">
        <f t="shared" si="50"/>
        <v>#N/A</v>
      </c>
    </row>
    <row r="245" spans="1:24" s="44" customFormat="1" ht="9.9" customHeight="1">
      <c r="A245" s="45">
        <f>VLOOKUP(L245,'3. 취약성평가'!$C$5:$J$77,8,FALSE)</f>
        <v>22</v>
      </c>
      <c r="B245" s="45" t="str">
        <f t="shared" si="42"/>
        <v>SVR-U취약-04</v>
      </c>
      <c r="C245" s="16" t="str">
        <f>VLOOKUP(B245,'1. 자산평가'!$C:$O,2,FALSE)</f>
        <v>Order DB</v>
      </c>
      <c r="D245" s="16">
        <f>VLOOKUP(B245,'1. 자산평가'!$C:$O,8,FALSE)</f>
        <v>3</v>
      </c>
      <c r="E245" s="16">
        <f>VLOOKUP(B245,'1. 자산평가'!$C:$O,9,FALSE)</f>
        <v>3</v>
      </c>
      <c r="F245" s="16">
        <f>VLOOKUP(B245,'1. 자산평가'!$C:$O,10,FALSE)</f>
        <v>3</v>
      </c>
      <c r="G245" s="59">
        <f t="shared" si="43"/>
        <v>9</v>
      </c>
      <c r="H245" s="59" t="str">
        <f t="shared" si="44"/>
        <v>A</v>
      </c>
      <c r="I245" s="56">
        <f t="shared" si="45"/>
        <v>3</v>
      </c>
      <c r="J245" s="52" t="s">
        <v>1331</v>
      </c>
      <c r="K245" s="58">
        <f t="shared" si="46"/>
        <v>4</v>
      </c>
      <c r="L245" s="58" t="str">
        <f t="shared" si="47"/>
        <v>U-22</v>
      </c>
      <c r="M245" s="58" t="s">
        <v>1091</v>
      </c>
      <c r="N245" s="58">
        <f t="shared" si="41"/>
        <v>22</v>
      </c>
      <c r="O245" s="47" t="str">
        <f>VLOOKUP(L245,'3. 취약성평가'!$C:$F,2,FALSE)</f>
        <v>/etc/syslog.conf 파일 소유자 및 권한 설정</v>
      </c>
      <c r="P245" s="50" t="str">
        <f>VLOOKUP(L245,'3. 취약성평가'!$C:$F,3,FALSE)</f>
        <v>상</v>
      </c>
      <c r="Q245" s="48">
        <f t="shared" si="48"/>
        <v>3</v>
      </c>
      <c r="R245" s="49" t="str">
        <f>VLOOKUP(L245,'3. 취약성평가'!$C$5:$I$77,5,FALSE)</f>
        <v>TC6-07</v>
      </c>
      <c r="S245" s="49" t="str">
        <f>VLOOKUP(L245,'3. 취약성평가'!$C$5:$I$77,6,FALSE)</f>
        <v>취약한 권한접근</v>
      </c>
      <c r="T245" s="49">
        <f>VLOOKUP(L245,'3. 취약성평가'!$C$5:$I$77,7,FALSE)</f>
        <v>2</v>
      </c>
      <c r="U245" s="49">
        <f>VLOOKUP(L245,'3. 취약성평가'!$C$5:$I$77,7,FALSE)</f>
        <v>2</v>
      </c>
      <c r="V245" s="56" t="e">
        <f>VLOOKUP(B245,'#1.Linux'!$C:$BZ,A245+1,FALSE)</f>
        <v>#N/A</v>
      </c>
      <c r="W245" s="56" t="e">
        <f t="shared" si="49"/>
        <v>#N/A</v>
      </c>
      <c r="X245" s="51" t="e">
        <f t="shared" si="50"/>
        <v>#N/A</v>
      </c>
    </row>
    <row r="246" spans="1:24" s="44" customFormat="1" ht="9.9" customHeight="1">
      <c r="A246" s="45">
        <f>VLOOKUP(L246,'3. 취약성평가'!$C$5:$J$77,8,FALSE)</f>
        <v>23</v>
      </c>
      <c r="B246" s="45" t="str">
        <f t="shared" si="42"/>
        <v>SVR-U취약-04</v>
      </c>
      <c r="C246" s="16" t="str">
        <f>VLOOKUP(B246,'1. 자산평가'!$C:$O,2,FALSE)</f>
        <v>Order DB</v>
      </c>
      <c r="D246" s="16">
        <f>VLOOKUP(B246,'1. 자산평가'!$C:$O,8,FALSE)</f>
        <v>3</v>
      </c>
      <c r="E246" s="16">
        <f>VLOOKUP(B246,'1. 자산평가'!$C:$O,9,FALSE)</f>
        <v>3</v>
      </c>
      <c r="F246" s="16">
        <f>VLOOKUP(B246,'1. 자산평가'!$C:$O,10,FALSE)</f>
        <v>3</v>
      </c>
      <c r="G246" s="59">
        <f t="shared" si="43"/>
        <v>9</v>
      </c>
      <c r="H246" s="59" t="str">
        <f t="shared" si="44"/>
        <v>A</v>
      </c>
      <c r="I246" s="56">
        <f t="shared" si="45"/>
        <v>3</v>
      </c>
      <c r="J246" s="52" t="s">
        <v>1331</v>
      </c>
      <c r="K246" s="58">
        <f t="shared" si="46"/>
        <v>4</v>
      </c>
      <c r="L246" s="58" t="str">
        <f t="shared" si="47"/>
        <v>U-23</v>
      </c>
      <c r="M246" s="58" t="s">
        <v>1091</v>
      </c>
      <c r="N246" s="58">
        <f t="shared" si="41"/>
        <v>23</v>
      </c>
      <c r="O246" s="47" t="str">
        <f>VLOOKUP(L246,'3. 취약성평가'!$C:$F,2,FALSE)</f>
        <v>/etc/services 파일 소유자 및 권한 설정</v>
      </c>
      <c r="P246" s="50" t="str">
        <f>VLOOKUP(L246,'3. 취약성평가'!$C:$F,3,FALSE)</f>
        <v>상</v>
      </c>
      <c r="Q246" s="48">
        <f t="shared" si="48"/>
        <v>3</v>
      </c>
      <c r="R246" s="49" t="str">
        <f>VLOOKUP(L246,'3. 취약성평가'!$C$5:$I$77,5,FALSE)</f>
        <v>TC6-07</v>
      </c>
      <c r="S246" s="49" t="str">
        <f>VLOOKUP(L246,'3. 취약성평가'!$C$5:$I$77,6,FALSE)</f>
        <v>취약한 권한접근</v>
      </c>
      <c r="T246" s="49">
        <f>VLOOKUP(L246,'3. 취약성평가'!$C$5:$I$77,7,FALSE)</f>
        <v>2</v>
      </c>
      <c r="U246" s="49">
        <f>VLOOKUP(L246,'3. 취약성평가'!$C$5:$I$77,7,FALSE)</f>
        <v>2</v>
      </c>
      <c r="V246" s="56" t="e">
        <f>VLOOKUP(B246,'#1.Linux'!$C:$BZ,A246+1,FALSE)</f>
        <v>#N/A</v>
      </c>
      <c r="W246" s="56" t="e">
        <f t="shared" si="49"/>
        <v>#N/A</v>
      </c>
      <c r="X246" s="51" t="e">
        <f t="shared" si="50"/>
        <v>#N/A</v>
      </c>
    </row>
    <row r="247" spans="1:24" s="44" customFormat="1" ht="9.9" customHeight="1">
      <c r="A247" s="45">
        <f>VLOOKUP(L247,'3. 취약성평가'!$C$5:$J$77,8,FALSE)</f>
        <v>24</v>
      </c>
      <c r="B247" s="45" t="str">
        <f t="shared" si="42"/>
        <v>SVR-U취약-04</v>
      </c>
      <c r="C247" s="16" t="str">
        <f>VLOOKUP(B247,'1. 자산평가'!$C:$O,2,FALSE)</f>
        <v>Order DB</v>
      </c>
      <c r="D247" s="16">
        <f>VLOOKUP(B247,'1. 자산평가'!$C:$O,8,FALSE)</f>
        <v>3</v>
      </c>
      <c r="E247" s="16">
        <f>VLOOKUP(B247,'1. 자산평가'!$C:$O,9,FALSE)</f>
        <v>3</v>
      </c>
      <c r="F247" s="16">
        <f>VLOOKUP(B247,'1. 자산평가'!$C:$O,10,FALSE)</f>
        <v>3</v>
      </c>
      <c r="G247" s="59">
        <f t="shared" si="43"/>
        <v>9</v>
      </c>
      <c r="H247" s="59" t="str">
        <f t="shared" si="44"/>
        <v>A</v>
      </c>
      <c r="I247" s="56">
        <f t="shared" si="45"/>
        <v>3</v>
      </c>
      <c r="J247" s="52" t="s">
        <v>1331</v>
      </c>
      <c r="K247" s="58">
        <f t="shared" si="46"/>
        <v>4</v>
      </c>
      <c r="L247" s="58" t="str">
        <f t="shared" si="47"/>
        <v>U-24</v>
      </c>
      <c r="M247" s="58" t="s">
        <v>1091</v>
      </c>
      <c r="N247" s="58">
        <f t="shared" si="41"/>
        <v>24</v>
      </c>
      <c r="O247" s="47" t="str">
        <f>VLOOKUP(L247,'3. 취약성평가'!$C:$F,2,FALSE)</f>
        <v>SUID, SGID, Sticky bit 설정 파일 점검</v>
      </c>
      <c r="P247" s="50" t="str">
        <f>VLOOKUP(L247,'3. 취약성평가'!$C:$F,3,FALSE)</f>
        <v>상</v>
      </c>
      <c r="Q247" s="48">
        <f t="shared" si="48"/>
        <v>3</v>
      </c>
      <c r="R247" s="49" t="str">
        <f>VLOOKUP(L247,'3. 취약성평가'!$C$5:$I$77,5,FALSE)</f>
        <v>TC6-05</v>
      </c>
      <c r="S247" s="49" t="str">
        <f>VLOOKUP(L247,'3. 취약성평가'!$C$5:$I$77,6,FALSE)</f>
        <v>취약한 권한접근</v>
      </c>
      <c r="T247" s="49">
        <f>VLOOKUP(L247,'3. 취약성평가'!$C$5:$I$77,7,FALSE)</f>
        <v>2</v>
      </c>
      <c r="U247" s="49">
        <f>VLOOKUP(L247,'3. 취약성평가'!$C$5:$I$77,7,FALSE)</f>
        <v>2</v>
      </c>
      <c r="V247" s="56" t="e">
        <f>VLOOKUP(B247,'#1.Linux'!$C:$BZ,A247+1,FALSE)</f>
        <v>#N/A</v>
      </c>
      <c r="W247" s="56" t="e">
        <f t="shared" si="49"/>
        <v>#N/A</v>
      </c>
      <c r="X247" s="51" t="e">
        <f t="shared" si="50"/>
        <v>#N/A</v>
      </c>
    </row>
    <row r="248" spans="1:24" s="44" customFormat="1" ht="9.9" customHeight="1">
      <c r="A248" s="45">
        <f>VLOOKUP(L248,'3. 취약성평가'!$C$5:$J$77,8,FALSE)</f>
        <v>25</v>
      </c>
      <c r="B248" s="45" t="str">
        <f t="shared" si="42"/>
        <v>SVR-U취약-04</v>
      </c>
      <c r="C248" s="16" t="str">
        <f>VLOOKUP(B248,'1. 자산평가'!$C:$O,2,FALSE)</f>
        <v>Order DB</v>
      </c>
      <c r="D248" s="16">
        <f>VLOOKUP(B248,'1. 자산평가'!$C:$O,8,FALSE)</f>
        <v>3</v>
      </c>
      <c r="E248" s="16">
        <f>VLOOKUP(B248,'1. 자산평가'!$C:$O,9,FALSE)</f>
        <v>3</v>
      </c>
      <c r="F248" s="16">
        <f>VLOOKUP(B248,'1. 자산평가'!$C:$O,10,FALSE)</f>
        <v>3</v>
      </c>
      <c r="G248" s="59">
        <f t="shared" si="43"/>
        <v>9</v>
      </c>
      <c r="H248" s="59" t="str">
        <f t="shared" si="44"/>
        <v>A</v>
      </c>
      <c r="I248" s="56">
        <f t="shared" si="45"/>
        <v>3</v>
      </c>
      <c r="J248" s="52" t="s">
        <v>1331</v>
      </c>
      <c r="K248" s="58">
        <f t="shared" si="46"/>
        <v>4</v>
      </c>
      <c r="L248" s="58" t="str">
        <f t="shared" si="47"/>
        <v>U-25</v>
      </c>
      <c r="M248" s="58" t="s">
        <v>1091</v>
      </c>
      <c r="N248" s="58">
        <f t="shared" si="41"/>
        <v>25</v>
      </c>
      <c r="O248" s="47" t="str">
        <f>VLOOKUP(L248,'3. 취약성평가'!$C:$F,2,FALSE)</f>
        <v>사용자, 시스템 시작파일 및 환경파일 소유자 및 권한 설정</v>
      </c>
      <c r="P248" s="50" t="str">
        <f>VLOOKUP(L248,'3. 취약성평가'!$C:$F,3,FALSE)</f>
        <v>상</v>
      </c>
      <c r="Q248" s="48">
        <f t="shared" si="48"/>
        <v>3</v>
      </c>
      <c r="R248" s="49" t="str">
        <f>VLOOKUP(L248,'3. 취약성평가'!$C$5:$I$77,5,FALSE)</f>
        <v>TC6-09</v>
      </c>
      <c r="S248" s="49" t="str">
        <f>VLOOKUP(L248,'3. 취약성평가'!$C$5:$I$77,6,FALSE)</f>
        <v>비인가된 시스템 및 네트워크 접근</v>
      </c>
      <c r="T248" s="49">
        <f>VLOOKUP(L248,'3. 취약성평가'!$C$5:$I$77,7,FALSE)</f>
        <v>2</v>
      </c>
      <c r="U248" s="49">
        <f>VLOOKUP(L248,'3. 취약성평가'!$C$5:$I$77,7,FALSE)</f>
        <v>2</v>
      </c>
      <c r="V248" s="56" t="e">
        <f>VLOOKUP(B248,'#1.Linux'!$C:$BZ,A248+1,FALSE)</f>
        <v>#N/A</v>
      </c>
      <c r="W248" s="56" t="e">
        <f t="shared" si="49"/>
        <v>#N/A</v>
      </c>
      <c r="X248" s="51" t="e">
        <f t="shared" si="50"/>
        <v>#N/A</v>
      </c>
    </row>
    <row r="249" spans="1:24" s="44" customFormat="1" ht="9.9" customHeight="1">
      <c r="A249" s="45">
        <f>VLOOKUP(L249,'3. 취약성평가'!$C$5:$J$77,8,FALSE)</f>
        <v>26</v>
      </c>
      <c r="B249" s="45" t="str">
        <f t="shared" si="42"/>
        <v>SVR-U취약-04</v>
      </c>
      <c r="C249" s="16" t="str">
        <f>VLOOKUP(B249,'1. 자산평가'!$C:$O,2,FALSE)</f>
        <v>Order DB</v>
      </c>
      <c r="D249" s="16">
        <f>VLOOKUP(B249,'1. 자산평가'!$C:$O,8,FALSE)</f>
        <v>3</v>
      </c>
      <c r="E249" s="16">
        <f>VLOOKUP(B249,'1. 자산평가'!$C:$O,9,FALSE)</f>
        <v>3</v>
      </c>
      <c r="F249" s="16">
        <f>VLOOKUP(B249,'1. 자산평가'!$C:$O,10,FALSE)</f>
        <v>3</v>
      </c>
      <c r="G249" s="59">
        <f t="shared" si="43"/>
        <v>9</v>
      </c>
      <c r="H249" s="59" t="str">
        <f t="shared" si="44"/>
        <v>A</v>
      </c>
      <c r="I249" s="56">
        <f t="shared" si="45"/>
        <v>3</v>
      </c>
      <c r="J249" s="52" t="s">
        <v>1331</v>
      </c>
      <c r="K249" s="58">
        <f t="shared" si="46"/>
        <v>4</v>
      </c>
      <c r="L249" s="58" t="str">
        <f t="shared" si="47"/>
        <v>U-26</v>
      </c>
      <c r="M249" s="58" t="s">
        <v>1091</v>
      </c>
      <c r="N249" s="58">
        <f t="shared" si="41"/>
        <v>26</v>
      </c>
      <c r="O249" s="47" t="str">
        <f>VLOOKUP(L249,'3. 취약성평가'!$C:$F,2,FALSE)</f>
        <v>world writable 파일 점검</v>
      </c>
      <c r="P249" s="50" t="str">
        <f>VLOOKUP(L249,'3. 취약성평가'!$C:$F,3,FALSE)</f>
        <v>상</v>
      </c>
      <c r="Q249" s="48">
        <f t="shared" si="48"/>
        <v>3</v>
      </c>
      <c r="R249" s="49" t="str">
        <f>VLOOKUP(L249,'3. 취약성평가'!$C$5:$I$77,5,FALSE)</f>
        <v>TC6-06</v>
      </c>
      <c r="S249" s="49" t="str">
        <f>VLOOKUP(L249,'3. 취약성평가'!$C$5:$I$77,6,FALSE)</f>
        <v>취약한 권한접근</v>
      </c>
      <c r="T249" s="49">
        <f>VLOOKUP(L249,'3. 취약성평가'!$C$5:$I$77,7,FALSE)</f>
        <v>2</v>
      </c>
      <c r="U249" s="49">
        <f>VLOOKUP(L249,'3. 취약성평가'!$C$5:$I$77,7,FALSE)</f>
        <v>2</v>
      </c>
      <c r="V249" s="56" t="e">
        <f>VLOOKUP(B249,'#1.Linux'!$C:$BZ,A249+1,FALSE)</f>
        <v>#N/A</v>
      </c>
      <c r="W249" s="56" t="e">
        <f t="shared" si="49"/>
        <v>#N/A</v>
      </c>
      <c r="X249" s="51" t="e">
        <f t="shared" si="50"/>
        <v>#N/A</v>
      </c>
    </row>
    <row r="250" spans="1:24" s="44" customFormat="1" ht="9.9" customHeight="1">
      <c r="A250" s="45">
        <f>VLOOKUP(L250,'3. 취약성평가'!$C$5:$J$77,8,FALSE)</f>
        <v>27</v>
      </c>
      <c r="B250" s="45" t="str">
        <f t="shared" si="42"/>
        <v>SVR-U취약-04</v>
      </c>
      <c r="C250" s="16" t="str">
        <f>VLOOKUP(B250,'1. 자산평가'!$C:$O,2,FALSE)</f>
        <v>Order DB</v>
      </c>
      <c r="D250" s="16">
        <f>VLOOKUP(B250,'1. 자산평가'!$C:$O,8,FALSE)</f>
        <v>3</v>
      </c>
      <c r="E250" s="16">
        <f>VLOOKUP(B250,'1. 자산평가'!$C:$O,9,FALSE)</f>
        <v>3</v>
      </c>
      <c r="F250" s="16">
        <f>VLOOKUP(B250,'1. 자산평가'!$C:$O,10,FALSE)</f>
        <v>3</v>
      </c>
      <c r="G250" s="59">
        <f t="shared" si="43"/>
        <v>9</v>
      </c>
      <c r="H250" s="59" t="str">
        <f t="shared" si="44"/>
        <v>A</v>
      </c>
      <c r="I250" s="56">
        <f t="shared" si="45"/>
        <v>3</v>
      </c>
      <c r="J250" s="52" t="s">
        <v>1331</v>
      </c>
      <c r="K250" s="58">
        <f t="shared" si="46"/>
        <v>4</v>
      </c>
      <c r="L250" s="58" t="str">
        <f t="shared" si="47"/>
        <v>U-27</v>
      </c>
      <c r="M250" s="58" t="s">
        <v>1091</v>
      </c>
      <c r="N250" s="58">
        <f t="shared" si="41"/>
        <v>27</v>
      </c>
      <c r="O250" s="47" t="str">
        <f>VLOOKUP(L250,'3. 취약성평가'!$C:$F,2,FALSE)</f>
        <v>/dev에 존재하지 않는 device 파일 점검</v>
      </c>
      <c r="P250" s="50" t="str">
        <f>VLOOKUP(L250,'3. 취약성평가'!$C:$F,3,FALSE)</f>
        <v>상</v>
      </c>
      <c r="Q250" s="48">
        <f t="shared" si="48"/>
        <v>3</v>
      </c>
      <c r="R250" s="49" t="str">
        <f>VLOOKUP(L250,'3. 취약성평가'!$C$5:$I$77,5,FALSE)</f>
        <v>TC4-07</v>
      </c>
      <c r="S250" s="49" t="str">
        <f>VLOOKUP(L250,'3. 취약성평가'!$C$5:$I$77,6,FALSE)</f>
        <v>취약한 시스템 설정 악용</v>
      </c>
      <c r="T250" s="49">
        <f>VLOOKUP(L250,'3. 취약성평가'!$C$5:$I$77,7,FALSE)</f>
        <v>2</v>
      </c>
      <c r="U250" s="49">
        <f>VLOOKUP(L250,'3. 취약성평가'!$C$5:$I$77,7,FALSE)</f>
        <v>2</v>
      </c>
      <c r="V250" s="56" t="e">
        <f>VLOOKUP(B250,'#1.Linux'!$C:$BZ,A250+1,FALSE)</f>
        <v>#N/A</v>
      </c>
      <c r="W250" s="56" t="e">
        <f t="shared" si="49"/>
        <v>#N/A</v>
      </c>
      <c r="X250" s="51" t="e">
        <f t="shared" si="50"/>
        <v>#N/A</v>
      </c>
    </row>
    <row r="251" spans="1:24" s="44" customFormat="1" ht="9.9" customHeight="1">
      <c r="A251" s="45">
        <f>VLOOKUP(L251,'3. 취약성평가'!$C$5:$J$77,8,FALSE)</f>
        <v>28</v>
      </c>
      <c r="B251" s="45" t="str">
        <f t="shared" si="42"/>
        <v>SVR-U취약-04</v>
      </c>
      <c r="C251" s="16" t="str">
        <f>VLOOKUP(B251,'1. 자산평가'!$C:$O,2,FALSE)</f>
        <v>Order DB</v>
      </c>
      <c r="D251" s="16">
        <f>VLOOKUP(B251,'1. 자산평가'!$C:$O,8,FALSE)</f>
        <v>3</v>
      </c>
      <c r="E251" s="16">
        <f>VLOOKUP(B251,'1. 자산평가'!$C:$O,9,FALSE)</f>
        <v>3</v>
      </c>
      <c r="F251" s="16">
        <f>VLOOKUP(B251,'1. 자산평가'!$C:$O,10,FALSE)</f>
        <v>3</v>
      </c>
      <c r="G251" s="59">
        <f t="shared" si="43"/>
        <v>9</v>
      </c>
      <c r="H251" s="59" t="str">
        <f t="shared" si="44"/>
        <v>A</v>
      </c>
      <c r="I251" s="56">
        <f t="shared" si="45"/>
        <v>3</v>
      </c>
      <c r="J251" s="52" t="s">
        <v>1331</v>
      </c>
      <c r="K251" s="58">
        <f t="shared" si="46"/>
        <v>4</v>
      </c>
      <c r="L251" s="58" t="str">
        <f t="shared" si="47"/>
        <v>U-28</v>
      </c>
      <c r="M251" s="58" t="s">
        <v>1091</v>
      </c>
      <c r="N251" s="58">
        <f t="shared" si="41"/>
        <v>28</v>
      </c>
      <c r="O251" s="47" t="str">
        <f>VLOOKUP(L251,'3. 취약성평가'!$C:$F,2,FALSE)</f>
        <v>$HOME/.rhosts, hosts.equiv 사용 금지</v>
      </c>
      <c r="P251" s="50" t="str">
        <f>VLOOKUP(L251,'3. 취약성평가'!$C:$F,3,FALSE)</f>
        <v>상</v>
      </c>
      <c r="Q251" s="48">
        <f t="shared" si="48"/>
        <v>3</v>
      </c>
      <c r="R251" s="49" t="str">
        <f>VLOOKUP(L251,'3. 취약성평가'!$C$5:$I$77,5,FALSE)</f>
        <v>TC6-09</v>
      </c>
      <c r="S251" s="49" t="str">
        <f>VLOOKUP(L251,'3. 취약성평가'!$C$5:$I$77,6,FALSE)</f>
        <v>비인가된 시스템 및 네트워크 접근</v>
      </c>
      <c r="T251" s="49">
        <f>VLOOKUP(L251,'3. 취약성평가'!$C$5:$I$77,7,FALSE)</f>
        <v>2</v>
      </c>
      <c r="U251" s="49">
        <f>VLOOKUP(L251,'3. 취약성평가'!$C$5:$I$77,7,FALSE)</f>
        <v>2</v>
      </c>
      <c r="V251" s="56" t="e">
        <f>VLOOKUP(B251,'#1.Linux'!$C:$BZ,A251+1,FALSE)</f>
        <v>#N/A</v>
      </c>
      <c r="W251" s="56" t="e">
        <f t="shared" si="49"/>
        <v>#N/A</v>
      </c>
      <c r="X251" s="51" t="e">
        <f t="shared" si="50"/>
        <v>#N/A</v>
      </c>
    </row>
    <row r="252" spans="1:24" s="44" customFormat="1" ht="9.9" customHeight="1">
      <c r="A252" s="45">
        <f>VLOOKUP(L252,'3. 취약성평가'!$C$5:$J$77,8,FALSE)</f>
        <v>29</v>
      </c>
      <c r="B252" s="45" t="str">
        <f t="shared" si="42"/>
        <v>SVR-U취약-04</v>
      </c>
      <c r="C252" s="16" t="str">
        <f>VLOOKUP(B252,'1. 자산평가'!$C:$O,2,FALSE)</f>
        <v>Order DB</v>
      </c>
      <c r="D252" s="16">
        <f>VLOOKUP(B252,'1. 자산평가'!$C:$O,8,FALSE)</f>
        <v>3</v>
      </c>
      <c r="E252" s="16">
        <f>VLOOKUP(B252,'1. 자산평가'!$C:$O,9,FALSE)</f>
        <v>3</v>
      </c>
      <c r="F252" s="16">
        <f>VLOOKUP(B252,'1. 자산평가'!$C:$O,10,FALSE)</f>
        <v>3</v>
      </c>
      <c r="G252" s="59">
        <f t="shared" si="43"/>
        <v>9</v>
      </c>
      <c r="H252" s="59" t="str">
        <f t="shared" si="44"/>
        <v>A</v>
      </c>
      <c r="I252" s="56">
        <f t="shared" si="45"/>
        <v>3</v>
      </c>
      <c r="J252" s="52" t="s">
        <v>1331</v>
      </c>
      <c r="K252" s="58">
        <f t="shared" si="46"/>
        <v>4</v>
      </c>
      <c r="L252" s="58" t="str">
        <f t="shared" si="47"/>
        <v>U-29</v>
      </c>
      <c r="M252" s="58" t="s">
        <v>1091</v>
      </c>
      <c r="N252" s="58">
        <f t="shared" si="41"/>
        <v>29</v>
      </c>
      <c r="O252" s="47" t="str">
        <f>VLOOKUP(L252,'3. 취약성평가'!$C:$F,2,FALSE)</f>
        <v>접속 IP 및 포트 제한</v>
      </c>
      <c r="P252" s="50" t="str">
        <f>VLOOKUP(L252,'3. 취약성평가'!$C:$F,3,FALSE)</f>
        <v>상</v>
      </c>
      <c r="Q252" s="48">
        <f t="shared" si="48"/>
        <v>3</v>
      </c>
      <c r="R252" s="49" t="str">
        <f>VLOOKUP(L252,'3. 취약성평가'!$C$5:$I$77,5,FALSE)</f>
        <v>TC6-11</v>
      </c>
      <c r="S252" s="49" t="str">
        <f>VLOOKUP(L252,'3. 취약성평가'!$C$5:$I$77,6,FALSE)</f>
        <v>비인가된 시스템 및 네트워크 접근</v>
      </c>
      <c r="T252" s="49">
        <f>VLOOKUP(L252,'3. 취약성평가'!$C$5:$I$77,7,FALSE)</f>
        <v>2</v>
      </c>
      <c r="U252" s="49">
        <f>VLOOKUP(L252,'3. 취약성평가'!$C$5:$I$77,7,FALSE)</f>
        <v>2</v>
      </c>
      <c r="V252" s="56" t="e">
        <f>VLOOKUP(B252,'#1.Linux'!$C:$BZ,A252+1,FALSE)</f>
        <v>#N/A</v>
      </c>
      <c r="W252" s="56" t="e">
        <f t="shared" si="49"/>
        <v>#N/A</v>
      </c>
      <c r="X252" s="51" t="e">
        <f t="shared" si="50"/>
        <v>#N/A</v>
      </c>
    </row>
    <row r="253" spans="1:24" s="44" customFormat="1" ht="9.9" customHeight="1">
      <c r="A253" s="45">
        <f>VLOOKUP(L253,'3. 취약성평가'!$C$5:$J$77,8,FALSE)</f>
        <v>30</v>
      </c>
      <c r="B253" s="45" t="str">
        <f t="shared" si="42"/>
        <v>SVR-U취약-04</v>
      </c>
      <c r="C253" s="16" t="str">
        <f>VLOOKUP(B253,'1. 자산평가'!$C:$O,2,FALSE)</f>
        <v>Order DB</v>
      </c>
      <c r="D253" s="16">
        <f>VLOOKUP(B253,'1. 자산평가'!$C:$O,8,FALSE)</f>
        <v>3</v>
      </c>
      <c r="E253" s="16">
        <f>VLOOKUP(B253,'1. 자산평가'!$C:$O,9,FALSE)</f>
        <v>3</v>
      </c>
      <c r="F253" s="16">
        <f>VLOOKUP(B253,'1. 자산평가'!$C:$O,10,FALSE)</f>
        <v>3</v>
      </c>
      <c r="G253" s="59">
        <f t="shared" si="43"/>
        <v>9</v>
      </c>
      <c r="H253" s="59" t="str">
        <f t="shared" si="44"/>
        <v>A</v>
      </c>
      <c r="I253" s="56">
        <f t="shared" si="45"/>
        <v>3</v>
      </c>
      <c r="J253" s="52" t="s">
        <v>1331</v>
      </c>
      <c r="K253" s="58">
        <f t="shared" si="46"/>
        <v>4</v>
      </c>
      <c r="L253" s="58" t="str">
        <f t="shared" si="47"/>
        <v>U-30</v>
      </c>
      <c r="M253" s="58" t="s">
        <v>1091</v>
      </c>
      <c r="N253" s="58">
        <f t="shared" si="41"/>
        <v>30</v>
      </c>
      <c r="O253" s="47" t="str">
        <f>VLOOKUP(L253,'3. 취약성평가'!$C:$F,2,FALSE)</f>
        <v>hosts.lpd 파일 소유자 및 권한 설정</v>
      </c>
      <c r="P253" s="50" t="str">
        <f>VLOOKUP(L253,'3. 취약성평가'!$C:$F,3,FALSE)</f>
        <v>하</v>
      </c>
      <c r="Q253" s="48">
        <f t="shared" si="48"/>
        <v>1</v>
      </c>
      <c r="R253" s="49" t="str">
        <f>VLOOKUP(L253,'3. 취약성평가'!$C$5:$I$77,5,FALSE)</f>
        <v>TC6-09</v>
      </c>
      <c r="S253" s="49" t="str">
        <f>VLOOKUP(L253,'3. 취약성평가'!$C$5:$I$77,6,FALSE)</f>
        <v>비인가된 시스템 및 네트워크 접근</v>
      </c>
      <c r="T253" s="49">
        <f>VLOOKUP(L253,'3. 취약성평가'!$C$5:$I$77,7,FALSE)</f>
        <v>2</v>
      </c>
      <c r="U253" s="49">
        <f>VLOOKUP(L253,'3. 취약성평가'!$C$5:$I$77,7,FALSE)</f>
        <v>2</v>
      </c>
      <c r="V253" s="56" t="e">
        <f>VLOOKUP(B253,'#1.Linux'!$C:$BZ,A253+1,FALSE)</f>
        <v>#N/A</v>
      </c>
      <c r="W253" s="56" t="e">
        <f t="shared" si="49"/>
        <v>#N/A</v>
      </c>
      <c r="X253" s="51" t="e">
        <f t="shared" si="50"/>
        <v>#N/A</v>
      </c>
    </row>
    <row r="254" spans="1:24" s="44" customFormat="1" ht="9.9" customHeight="1">
      <c r="A254" s="45">
        <f>VLOOKUP(L254,'3. 취약성평가'!$C$5:$J$77,8,FALSE)</f>
        <v>31</v>
      </c>
      <c r="B254" s="45" t="str">
        <f t="shared" si="42"/>
        <v>SVR-U취약-04</v>
      </c>
      <c r="C254" s="16" t="str">
        <f>VLOOKUP(B254,'1. 자산평가'!$C:$O,2,FALSE)</f>
        <v>Order DB</v>
      </c>
      <c r="D254" s="16">
        <f>VLOOKUP(B254,'1. 자산평가'!$C:$O,8,FALSE)</f>
        <v>3</v>
      </c>
      <c r="E254" s="16">
        <f>VLOOKUP(B254,'1. 자산평가'!$C:$O,9,FALSE)</f>
        <v>3</v>
      </c>
      <c r="F254" s="16">
        <f>VLOOKUP(B254,'1. 자산평가'!$C:$O,10,FALSE)</f>
        <v>3</v>
      </c>
      <c r="G254" s="59">
        <f t="shared" si="43"/>
        <v>9</v>
      </c>
      <c r="H254" s="59" t="str">
        <f t="shared" si="44"/>
        <v>A</v>
      </c>
      <c r="I254" s="56">
        <f t="shared" si="45"/>
        <v>3</v>
      </c>
      <c r="J254" s="52" t="s">
        <v>1331</v>
      </c>
      <c r="K254" s="58">
        <f t="shared" si="46"/>
        <v>4</v>
      </c>
      <c r="L254" s="58" t="str">
        <f t="shared" si="47"/>
        <v>U-31</v>
      </c>
      <c r="M254" s="58" t="s">
        <v>1091</v>
      </c>
      <c r="N254" s="58">
        <f t="shared" si="41"/>
        <v>31</v>
      </c>
      <c r="O254" s="47" t="str">
        <f>VLOOKUP(L254,'3. 취약성평가'!$C:$F,2,FALSE)</f>
        <v>NIS 서비스 비활성화</v>
      </c>
      <c r="P254" s="50" t="str">
        <f>VLOOKUP(L254,'3. 취약성평가'!$C:$F,3,FALSE)</f>
        <v>중</v>
      </c>
      <c r="Q254" s="48">
        <f t="shared" si="48"/>
        <v>2</v>
      </c>
      <c r="R254" s="49" t="str">
        <f>VLOOKUP(L254,'3. 취약성평가'!$C$5:$I$77,5,FALSE)</f>
        <v>TC6-09</v>
      </c>
      <c r="S254" s="49" t="str">
        <f>VLOOKUP(L254,'3. 취약성평가'!$C$5:$I$77,6,FALSE)</f>
        <v>비인가된 시스템 및 네트워크 접근</v>
      </c>
      <c r="T254" s="49">
        <f>VLOOKUP(L254,'3. 취약성평가'!$C$5:$I$77,7,FALSE)</f>
        <v>2</v>
      </c>
      <c r="U254" s="49">
        <f>VLOOKUP(L254,'3. 취약성평가'!$C$5:$I$77,7,FALSE)</f>
        <v>2</v>
      </c>
      <c r="V254" s="56" t="e">
        <f>VLOOKUP(B254,'#1.Linux'!$C:$BZ,A254+1,FALSE)</f>
        <v>#N/A</v>
      </c>
      <c r="W254" s="56" t="e">
        <f t="shared" si="49"/>
        <v>#N/A</v>
      </c>
      <c r="X254" s="51" t="e">
        <f t="shared" si="50"/>
        <v>#N/A</v>
      </c>
    </row>
    <row r="255" spans="1:24" s="44" customFormat="1" ht="9.9" customHeight="1">
      <c r="A255" s="45">
        <f>VLOOKUP(L255,'3. 취약성평가'!$C$5:$J$77,8,FALSE)</f>
        <v>32</v>
      </c>
      <c r="B255" s="45" t="str">
        <f t="shared" si="42"/>
        <v>SVR-U취약-04</v>
      </c>
      <c r="C255" s="16" t="str">
        <f>VLOOKUP(B255,'1. 자산평가'!$C:$O,2,FALSE)</f>
        <v>Order DB</v>
      </c>
      <c r="D255" s="16">
        <f>VLOOKUP(B255,'1. 자산평가'!$C:$O,8,FALSE)</f>
        <v>3</v>
      </c>
      <c r="E255" s="16">
        <f>VLOOKUP(B255,'1. 자산평가'!$C:$O,9,FALSE)</f>
        <v>3</v>
      </c>
      <c r="F255" s="16">
        <f>VLOOKUP(B255,'1. 자산평가'!$C:$O,10,FALSE)</f>
        <v>3</v>
      </c>
      <c r="G255" s="59">
        <f t="shared" si="43"/>
        <v>9</v>
      </c>
      <c r="H255" s="59" t="str">
        <f t="shared" si="44"/>
        <v>A</v>
      </c>
      <c r="I255" s="56">
        <f t="shared" si="45"/>
        <v>3</v>
      </c>
      <c r="J255" s="52" t="s">
        <v>1331</v>
      </c>
      <c r="K255" s="58">
        <f t="shared" si="46"/>
        <v>4</v>
      </c>
      <c r="L255" s="58" t="str">
        <f t="shared" si="47"/>
        <v>U-32</v>
      </c>
      <c r="M255" s="58" t="s">
        <v>1091</v>
      </c>
      <c r="N255" s="58">
        <f t="shared" si="41"/>
        <v>32</v>
      </c>
      <c r="O255" s="47" t="str">
        <f>VLOOKUP(L255,'3. 취약성평가'!$C:$F,2,FALSE)</f>
        <v>UMASK 설정 관리</v>
      </c>
      <c r="P255" s="50" t="str">
        <f>VLOOKUP(L255,'3. 취약성평가'!$C:$F,3,FALSE)</f>
        <v>중</v>
      </c>
      <c r="Q255" s="48">
        <f t="shared" si="48"/>
        <v>2</v>
      </c>
      <c r="R255" s="49" t="str">
        <f>VLOOKUP(L255,'3. 취약성평가'!$C$5:$I$77,5,FALSE)</f>
        <v>TC6-07</v>
      </c>
      <c r="S255" s="49" t="str">
        <f>VLOOKUP(L255,'3. 취약성평가'!$C$5:$I$77,6,FALSE)</f>
        <v>취약한 권한접근</v>
      </c>
      <c r="T255" s="49">
        <f>VLOOKUP(L255,'3. 취약성평가'!$C$5:$I$77,7,FALSE)</f>
        <v>2</v>
      </c>
      <c r="U255" s="49">
        <f>VLOOKUP(L255,'3. 취약성평가'!$C$5:$I$77,7,FALSE)</f>
        <v>2</v>
      </c>
      <c r="V255" s="56" t="e">
        <f>VLOOKUP(B255,'#1.Linux'!$C:$BZ,A255+1,FALSE)</f>
        <v>#N/A</v>
      </c>
      <c r="W255" s="56" t="e">
        <f t="shared" si="49"/>
        <v>#N/A</v>
      </c>
      <c r="X255" s="51" t="e">
        <f t="shared" si="50"/>
        <v>#N/A</v>
      </c>
    </row>
    <row r="256" spans="1:24" s="44" customFormat="1" ht="9.9" customHeight="1">
      <c r="A256" s="45">
        <f>VLOOKUP(L256,'3. 취약성평가'!$C$5:$J$77,8,FALSE)</f>
        <v>33</v>
      </c>
      <c r="B256" s="45" t="str">
        <f t="shared" si="42"/>
        <v>SVR-U취약-04</v>
      </c>
      <c r="C256" s="16" t="str">
        <f>VLOOKUP(B256,'1. 자산평가'!$C:$O,2,FALSE)</f>
        <v>Order DB</v>
      </c>
      <c r="D256" s="16">
        <f>VLOOKUP(B256,'1. 자산평가'!$C:$O,8,FALSE)</f>
        <v>3</v>
      </c>
      <c r="E256" s="16">
        <f>VLOOKUP(B256,'1. 자산평가'!$C:$O,9,FALSE)</f>
        <v>3</v>
      </c>
      <c r="F256" s="16">
        <f>VLOOKUP(B256,'1. 자산평가'!$C:$O,10,FALSE)</f>
        <v>3</v>
      </c>
      <c r="G256" s="59">
        <f t="shared" si="43"/>
        <v>9</v>
      </c>
      <c r="H256" s="59" t="str">
        <f t="shared" si="44"/>
        <v>A</v>
      </c>
      <c r="I256" s="56">
        <f t="shared" si="45"/>
        <v>3</v>
      </c>
      <c r="J256" s="52" t="s">
        <v>1331</v>
      </c>
      <c r="K256" s="58">
        <f t="shared" si="46"/>
        <v>4</v>
      </c>
      <c r="L256" s="58" t="str">
        <f t="shared" si="47"/>
        <v>U-33</v>
      </c>
      <c r="M256" s="58" t="s">
        <v>1091</v>
      </c>
      <c r="N256" s="58">
        <f t="shared" si="41"/>
        <v>33</v>
      </c>
      <c r="O256" s="47" t="str">
        <f>VLOOKUP(L256,'3. 취약성평가'!$C:$F,2,FALSE)</f>
        <v>홈 디렉토리 소유자 및 권한 설정</v>
      </c>
      <c r="P256" s="50" t="str">
        <f>VLOOKUP(L256,'3. 취약성평가'!$C:$F,3,FALSE)</f>
        <v>중</v>
      </c>
      <c r="Q256" s="48">
        <f t="shared" si="48"/>
        <v>2</v>
      </c>
      <c r="R256" s="49" t="str">
        <f>VLOOKUP(L256,'3. 취약성평가'!$C$5:$I$77,5,FALSE)</f>
        <v>TC6-07</v>
      </c>
      <c r="S256" s="49" t="str">
        <f>VLOOKUP(L256,'3. 취약성평가'!$C$5:$I$77,6,FALSE)</f>
        <v>취약한 권한접근</v>
      </c>
      <c r="T256" s="49">
        <f>VLOOKUP(L256,'3. 취약성평가'!$C$5:$I$77,7,FALSE)</f>
        <v>2</v>
      </c>
      <c r="U256" s="49">
        <f>VLOOKUP(L256,'3. 취약성평가'!$C$5:$I$77,7,FALSE)</f>
        <v>2</v>
      </c>
      <c r="V256" s="56" t="e">
        <f>VLOOKUP(B256,'#1.Linux'!$C:$BZ,A256+1,FALSE)</f>
        <v>#N/A</v>
      </c>
      <c r="W256" s="56" t="e">
        <f t="shared" si="49"/>
        <v>#N/A</v>
      </c>
      <c r="X256" s="51" t="e">
        <f t="shared" si="50"/>
        <v>#N/A</v>
      </c>
    </row>
    <row r="257" spans="1:24" s="44" customFormat="1" ht="9.9" customHeight="1">
      <c r="A257" s="45">
        <f>VLOOKUP(L257,'3. 취약성평가'!$C$5:$J$77,8,FALSE)</f>
        <v>34</v>
      </c>
      <c r="B257" s="45" t="str">
        <f t="shared" si="42"/>
        <v>SVR-U취약-04</v>
      </c>
      <c r="C257" s="16" t="str">
        <f>VLOOKUP(B257,'1. 자산평가'!$C:$O,2,FALSE)</f>
        <v>Order DB</v>
      </c>
      <c r="D257" s="16">
        <f>VLOOKUP(B257,'1. 자산평가'!$C:$O,8,FALSE)</f>
        <v>3</v>
      </c>
      <c r="E257" s="16">
        <f>VLOOKUP(B257,'1. 자산평가'!$C:$O,9,FALSE)</f>
        <v>3</v>
      </c>
      <c r="F257" s="16">
        <f>VLOOKUP(B257,'1. 자산평가'!$C:$O,10,FALSE)</f>
        <v>3</v>
      </c>
      <c r="G257" s="59">
        <f t="shared" si="43"/>
        <v>9</v>
      </c>
      <c r="H257" s="59" t="str">
        <f t="shared" si="44"/>
        <v>A</v>
      </c>
      <c r="I257" s="56">
        <f t="shared" si="45"/>
        <v>3</v>
      </c>
      <c r="J257" s="52" t="s">
        <v>1331</v>
      </c>
      <c r="K257" s="58">
        <f t="shared" si="46"/>
        <v>4</v>
      </c>
      <c r="L257" s="58" t="str">
        <f t="shared" si="47"/>
        <v>U-34</v>
      </c>
      <c r="M257" s="58" t="s">
        <v>1091</v>
      </c>
      <c r="N257" s="58">
        <f t="shared" si="41"/>
        <v>34</v>
      </c>
      <c r="O257" s="47" t="str">
        <f>VLOOKUP(L257,'3. 취약성평가'!$C:$F,2,FALSE)</f>
        <v>홈 디렉토리로 지정한 디렉토리의 존재 및 관리</v>
      </c>
      <c r="P257" s="50" t="str">
        <f>VLOOKUP(L257,'3. 취약성평가'!$C:$F,3,FALSE)</f>
        <v>중</v>
      </c>
      <c r="Q257" s="48">
        <f t="shared" si="48"/>
        <v>2</v>
      </c>
      <c r="R257" s="49" t="str">
        <f>VLOOKUP(L257,'3. 취약성평가'!$C$5:$I$77,5,FALSE)</f>
        <v>TC5-02</v>
      </c>
      <c r="S257" s="49" t="str">
        <f>VLOOKUP(L257,'3. 취약성평가'!$C$5:$I$77,6,FALSE)</f>
        <v>정보 및 정보처리 프로세스의 변조</v>
      </c>
      <c r="T257" s="49">
        <f>VLOOKUP(L257,'3. 취약성평가'!$C$5:$I$77,7,FALSE)</f>
        <v>2</v>
      </c>
      <c r="U257" s="49">
        <f>VLOOKUP(L257,'3. 취약성평가'!$C$5:$I$77,7,FALSE)</f>
        <v>2</v>
      </c>
      <c r="V257" s="56" t="e">
        <f>VLOOKUP(B257,'#1.Linux'!$C:$BZ,A257+1,FALSE)</f>
        <v>#N/A</v>
      </c>
      <c r="W257" s="56" t="e">
        <f t="shared" si="49"/>
        <v>#N/A</v>
      </c>
      <c r="X257" s="51" t="e">
        <f t="shared" si="50"/>
        <v>#N/A</v>
      </c>
    </row>
    <row r="258" spans="1:24" s="44" customFormat="1" ht="9.9" customHeight="1">
      <c r="A258" s="45">
        <f>VLOOKUP(L258,'3. 취약성평가'!$C$5:$J$77,8,FALSE)</f>
        <v>35</v>
      </c>
      <c r="B258" s="45" t="str">
        <f t="shared" si="42"/>
        <v>SVR-U취약-04</v>
      </c>
      <c r="C258" s="16" t="str">
        <f>VLOOKUP(B258,'1. 자산평가'!$C:$O,2,FALSE)</f>
        <v>Order DB</v>
      </c>
      <c r="D258" s="16">
        <f>VLOOKUP(B258,'1. 자산평가'!$C:$O,8,FALSE)</f>
        <v>3</v>
      </c>
      <c r="E258" s="16">
        <f>VLOOKUP(B258,'1. 자산평가'!$C:$O,9,FALSE)</f>
        <v>3</v>
      </c>
      <c r="F258" s="16">
        <f>VLOOKUP(B258,'1. 자산평가'!$C:$O,10,FALSE)</f>
        <v>3</v>
      </c>
      <c r="G258" s="59">
        <f t="shared" si="43"/>
        <v>9</v>
      </c>
      <c r="H258" s="59" t="str">
        <f t="shared" si="44"/>
        <v>A</v>
      </c>
      <c r="I258" s="56">
        <f t="shared" si="45"/>
        <v>3</v>
      </c>
      <c r="J258" s="52" t="s">
        <v>1331</v>
      </c>
      <c r="K258" s="58">
        <f t="shared" si="46"/>
        <v>4</v>
      </c>
      <c r="L258" s="58" t="str">
        <f t="shared" si="47"/>
        <v>U-35</v>
      </c>
      <c r="M258" s="58" t="s">
        <v>1091</v>
      </c>
      <c r="N258" s="58">
        <f t="shared" si="41"/>
        <v>35</v>
      </c>
      <c r="O258" s="47" t="str">
        <f>VLOOKUP(L258,'3. 취약성평가'!$C:$F,2,FALSE)</f>
        <v>숨겨진 파일 및 디렉토리 검색 및 제거(dot file)</v>
      </c>
      <c r="P258" s="50" t="str">
        <f>VLOOKUP(L258,'3. 취약성평가'!$C:$F,3,FALSE)</f>
        <v>하</v>
      </c>
      <c r="Q258" s="48">
        <f t="shared" si="48"/>
        <v>1</v>
      </c>
      <c r="R258" s="49" t="str">
        <f>VLOOKUP(L258,'3. 취약성평가'!$C$5:$I$77,5,FALSE)</f>
        <v>TC5-02</v>
      </c>
      <c r="S258" s="49" t="str">
        <f>VLOOKUP(L258,'3. 취약성평가'!$C$5:$I$77,6,FALSE)</f>
        <v>정보 및 정보처리 프로세스의 변조</v>
      </c>
      <c r="T258" s="49">
        <f>VLOOKUP(L258,'3. 취약성평가'!$C$5:$I$77,7,FALSE)</f>
        <v>2</v>
      </c>
      <c r="U258" s="49">
        <f>VLOOKUP(L258,'3. 취약성평가'!$C$5:$I$77,7,FALSE)</f>
        <v>2</v>
      </c>
      <c r="V258" s="56" t="e">
        <f>VLOOKUP(B258,'#1.Linux'!$C:$BZ,A258+1,FALSE)</f>
        <v>#N/A</v>
      </c>
      <c r="W258" s="56" t="e">
        <f t="shared" si="49"/>
        <v>#N/A</v>
      </c>
      <c r="X258" s="51" t="e">
        <f t="shared" si="50"/>
        <v>#N/A</v>
      </c>
    </row>
    <row r="259" spans="1:24" s="44" customFormat="1" ht="9.9" customHeight="1">
      <c r="A259" s="45">
        <f>VLOOKUP(L259,'3. 취약성평가'!$C$5:$J$77,8,FALSE)</f>
        <v>36</v>
      </c>
      <c r="B259" s="45" t="str">
        <f t="shared" si="42"/>
        <v>SVR-U취약-04</v>
      </c>
      <c r="C259" s="16" t="str">
        <f>VLOOKUP(B259,'1. 자산평가'!$C:$O,2,FALSE)</f>
        <v>Order DB</v>
      </c>
      <c r="D259" s="16">
        <f>VLOOKUP(B259,'1. 자산평가'!$C:$O,8,FALSE)</f>
        <v>3</v>
      </c>
      <c r="E259" s="16">
        <f>VLOOKUP(B259,'1. 자산평가'!$C:$O,9,FALSE)</f>
        <v>3</v>
      </c>
      <c r="F259" s="16">
        <f>VLOOKUP(B259,'1. 자산평가'!$C:$O,10,FALSE)</f>
        <v>3</v>
      </c>
      <c r="G259" s="59">
        <f t="shared" si="43"/>
        <v>9</v>
      </c>
      <c r="H259" s="59" t="str">
        <f t="shared" si="44"/>
        <v>A</v>
      </c>
      <c r="I259" s="56">
        <f t="shared" si="45"/>
        <v>3</v>
      </c>
      <c r="J259" s="52" t="s">
        <v>1331</v>
      </c>
      <c r="K259" s="58">
        <f t="shared" si="46"/>
        <v>4</v>
      </c>
      <c r="L259" s="58" t="str">
        <f t="shared" si="47"/>
        <v>U-36</v>
      </c>
      <c r="M259" s="58" t="s">
        <v>1091</v>
      </c>
      <c r="N259" s="58">
        <f t="shared" si="41"/>
        <v>36</v>
      </c>
      <c r="O259" s="47" t="str">
        <f>VLOOKUP(L259,'3. 취약성평가'!$C:$F,2,FALSE)</f>
        <v>finger 서비스 비활성화</v>
      </c>
      <c r="P259" s="50" t="str">
        <f>VLOOKUP(L259,'3. 취약성평가'!$C:$F,3,FALSE)</f>
        <v>상</v>
      </c>
      <c r="Q259" s="48">
        <f t="shared" si="48"/>
        <v>3</v>
      </c>
      <c r="R259" s="49" t="str">
        <f>VLOOKUP(L259,'3. 취약성평가'!$C$5:$I$77,5,FALSE)</f>
        <v>TC6-16</v>
      </c>
      <c r="S259" s="49" t="str">
        <f>VLOOKUP(L259,'3. 취약성평가'!$C$5:$I$77,6,FALSE)</f>
        <v>웹 서비스 공격</v>
      </c>
      <c r="T259" s="49">
        <f>VLOOKUP(L259,'3. 취약성평가'!$C$5:$I$77,7,FALSE)</f>
        <v>2</v>
      </c>
      <c r="U259" s="49">
        <f>VLOOKUP(L259,'3. 취약성평가'!$C$5:$I$77,7,FALSE)</f>
        <v>2</v>
      </c>
      <c r="V259" s="56" t="e">
        <f>VLOOKUP(B259,'#1.Linux'!$C:$BZ,A259+1,FALSE)</f>
        <v>#N/A</v>
      </c>
      <c r="W259" s="56" t="e">
        <f t="shared" si="49"/>
        <v>#N/A</v>
      </c>
      <c r="X259" s="51" t="e">
        <f t="shared" si="50"/>
        <v>#N/A</v>
      </c>
    </row>
    <row r="260" spans="1:24" s="44" customFormat="1" ht="9.9" customHeight="1">
      <c r="A260" s="45">
        <f>VLOOKUP(L260,'3. 취약성평가'!$C$5:$J$77,8,FALSE)</f>
        <v>37</v>
      </c>
      <c r="B260" s="45" t="str">
        <f t="shared" si="42"/>
        <v>SVR-U취약-04</v>
      </c>
      <c r="C260" s="16" t="str">
        <f>VLOOKUP(B260,'1. 자산평가'!$C:$O,2,FALSE)</f>
        <v>Order DB</v>
      </c>
      <c r="D260" s="16">
        <f>VLOOKUP(B260,'1. 자산평가'!$C:$O,8,FALSE)</f>
        <v>3</v>
      </c>
      <c r="E260" s="16">
        <f>VLOOKUP(B260,'1. 자산평가'!$C:$O,9,FALSE)</f>
        <v>3</v>
      </c>
      <c r="F260" s="16">
        <f>VLOOKUP(B260,'1. 자산평가'!$C:$O,10,FALSE)</f>
        <v>3</v>
      </c>
      <c r="G260" s="59">
        <f t="shared" si="43"/>
        <v>9</v>
      </c>
      <c r="H260" s="59" t="str">
        <f t="shared" si="44"/>
        <v>A</v>
      </c>
      <c r="I260" s="56">
        <f t="shared" si="45"/>
        <v>3</v>
      </c>
      <c r="J260" s="52" t="s">
        <v>1331</v>
      </c>
      <c r="K260" s="58">
        <f t="shared" si="46"/>
        <v>4</v>
      </c>
      <c r="L260" s="58" t="str">
        <f t="shared" si="47"/>
        <v>U-37</v>
      </c>
      <c r="M260" s="58" t="s">
        <v>1091</v>
      </c>
      <c r="N260" s="58">
        <f t="shared" si="41"/>
        <v>37</v>
      </c>
      <c r="O260" s="47" t="str">
        <f>VLOOKUP(L260,'3. 취약성평가'!$C:$F,2,FALSE)</f>
        <v>Anonymous ftp 비활성화</v>
      </c>
      <c r="P260" s="50" t="str">
        <f>VLOOKUP(L260,'3. 취약성평가'!$C:$F,3,FALSE)</f>
        <v>상</v>
      </c>
      <c r="Q260" s="48">
        <f t="shared" si="48"/>
        <v>3</v>
      </c>
      <c r="R260" s="49" t="str">
        <f>VLOOKUP(L260,'3. 취약성평가'!$C$5:$I$77,5,FALSE)</f>
        <v>TC6-13</v>
      </c>
      <c r="S260" s="49" t="str">
        <f>VLOOKUP(L260,'3. 취약성평가'!$C$5:$I$77,6,FALSE)</f>
        <v>웹 서비스 공격</v>
      </c>
      <c r="T260" s="49">
        <f>VLOOKUP(L260,'3. 취약성평가'!$C$5:$I$77,7,FALSE)</f>
        <v>2</v>
      </c>
      <c r="U260" s="49">
        <f>VLOOKUP(L260,'3. 취약성평가'!$C$5:$I$77,7,FALSE)</f>
        <v>2</v>
      </c>
      <c r="V260" s="56" t="e">
        <f>VLOOKUP(B260,'#1.Linux'!$C:$BZ,A260+1,FALSE)</f>
        <v>#N/A</v>
      </c>
      <c r="W260" s="56" t="e">
        <f t="shared" si="49"/>
        <v>#N/A</v>
      </c>
      <c r="X260" s="51" t="e">
        <f t="shared" si="50"/>
        <v>#N/A</v>
      </c>
    </row>
    <row r="261" spans="1:24" s="44" customFormat="1" ht="9.9" customHeight="1">
      <c r="A261" s="45">
        <f>VLOOKUP(L261,'3. 취약성평가'!$C$5:$J$77,8,FALSE)</f>
        <v>38</v>
      </c>
      <c r="B261" s="45" t="str">
        <f t="shared" si="42"/>
        <v>SVR-U취약-04</v>
      </c>
      <c r="C261" s="16" t="str">
        <f>VLOOKUP(B261,'1. 자산평가'!$C:$O,2,FALSE)</f>
        <v>Order DB</v>
      </c>
      <c r="D261" s="16">
        <f>VLOOKUP(B261,'1. 자산평가'!$C:$O,8,FALSE)</f>
        <v>3</v>
      </c>
      <c r="E261" s="16">
        <f>VLOOKUP(B261,'1. 자산평가'!$C:$O,9,FALSE)</f>
        <v>3</v>
      </c>
      <c r="F261" s="16">
        <f>VLOOKUP(B261,'1. 자산평가'!$C:$O,10,FALSE)</f>
        <v>3</v>
      </c>
      <c r="G261" s="59">
        <f t="shared" si="43"/>
        <v>9</v>
      </c>
      <c r="H261" s="59" t="str">
        <f t="shared" si="44"/>
        <v>A</v>
      </c>
      <c r="I261" s="56">
        <f t="shared" si="45"/>
        <v>3</v>
      </c>
      <c r="J261" s="52" t="s">
        <v>1331</v>
      </c>
      <c r="K261" s="58">
        <f t="shared" si="46"/>
        <v>4</v>
      </c>
      <c r="L261" s="58" t="str">
        <f t="shared" si="47"/>
        <v>U-38</v>
      </c>
      <c r="M261" s="58" t="s">
        <v>1091</v>
      </c>
      <c r="N261" s="58">
        <f t="shared" si="41"/>
        <v>38</v>
      </c>
      <c r="O261" s="47" t="str">
        <f>VLOOKUP(L261,'3. 취약성평가'!$C:$F,2,FALSE)</f>
        <v>r 계열 서비스 비활성화</v>
      </c>
      <c r="P261" s="50" t="str">
        <f>VLOOKUP(L261,'3. 취약성평가'!$C:$F,3,FALSE)</f>
        <v>상</v>
      </c>
      <c r="Q261" s="48">
        <f t="shared" si="48"/>
        <v>3</v>
      </c>
      <c r="R261" s="49" t="str">
        <f>VLOOKUP(L261,'3. 취약성평가'!$C$5:$I$77,5,FALSE)</f>
        <v>TC6-09</v>
      </c>
      <c r="S261" s="49" t="str">
        <f>VLOOKUP(L261,'3. 취약성평가'!$C$5:$I$77,6,FALSE)</f>
        <v>비인가된 시스템 및 네트워크 접근</v>
      </c>
      <c r="T261" s="49">
        <f>VLOOKUP(L261,'3. 취약성평가'!$C$5:$I$77,7,FALSE)</f>
        <v>2</v>
      </c>
      <c r="U261" s="49">
        <f>VLOOKUP(L261,'3. 취약성평가'!$C$5:$I$77,7,FALSE)</f>
        <v>2</v>
      </c>
      <c r="V261" s="56" t="e">
        <f>VLOOKUP(B261,'#1.Linux'!$C:$BZ,A261+1,FALSE)</f>
        <v>#N/A</v>
      </c>
      <c r="W261" s="56" t="e">
        <f t="shared" si="49"/>
        <v>#N/A</v>
      </c>
      <c r="X261" s="51" t="e">
        <f t="shared" si="50"/>
        <v>#N/A</v>
      </c>
    </row>
    <row r="262" spans="1:24" s="44" customFormat="1" ht="9.9" customHeight="1">
      <c r="A262" s="45">
        <f>VLOOKUP(L262,'3. 취약성평가'!$C$5:$J$77,8,FALSE)</f>
        <v>39</v>
      </c>
      <c r="B262" s="45" t="str">
        <f t="shared" si="42"/>
        <v>SVR-U취약-04</v>
      </c>
      <c r="C262" s="16" t="str">
        <f>VLOOKUP(B262,'1. 자산평가'!$C:$O,2,FALSE)</f>
        <v>Order DB</v>
      </c>
      <c r="D262" s="16">
        <f>VLOOKUP(B262,'1. 자산평가'!$C:$O,8,FALSE)</f>
        <v>3</v>
      </c>
      <c r="E262" s="16">
        <f>VLOOKUP(B262,'1. 자산평가'!$C:$O,9,FALSE)</f>
        <v>3</v>
      </c>
      <c r="F262" s="16">
        <f>VLOOKUP(B262,'1. 자산평가'!$C:$O,10,FALSE)</f>
        <v>3</v>
      </c>
      <c r="G262" s="59">
        <f t="shared" si="43"/>
        <v>9</v>
      </c>
      <c r="H262" s="59" t="str">
        <f t="shared" si="44"/>
        <v>A</v>
      </c>
      <c r="I262" s="56">
        <f t="shared" si="45"/>
        <v>3</v>
      </c>
      <c r="J262" s="52" t="s">
        <v>1331</v>
      </c>
      <c r="K262" s="58">
        <f t="shared" si="46"/>
        <v>4</v>
      </c>
      <c r="L262" s="58" t="str">
        <f t="shared" si="47"/>
        <v>U-39</v>
      </c>
      <c r="M262" s="58" t="s">
        <v>1091</v>
      </c>
      <c r="N262" s="58">
        <f t="shared" si="41"/>
        <v>39</v>
      </c>
      <c r="O262" s="47" t="str">
        <f>VLOOKUP(L262,'3. 취약성평가'!$C:$F,2,FALSE)</f>
        <v>cron 파일 소유자 및 권한 설정</v>
      </c>
      <c r="P262" s="50" t="str">
        <f>VLOOKUP(L262,'3. 취약성평가'!$C:$F,3,FALSE)</f>
        <v>상</v>
      </c>
      <c r="Q262" s="48">
        <f t="shared" si="48"/>
        <v>3</v>
      </c>
      <c r="R262" s="49" t="str">
        <f>VLOOKUP(L262,'3. 취약성평가'!$C$5:$I$77,5,FALSE)</f>
        <v>TC5-02</v>
      </c>
      <c r="S262" s="49" t="str">
        <f>VLOOKUP(L262,'3. 취약성평가'!$C$5:$I$77,6,FALSE)</f>
        <v>정보 및 정보처리 프로세스의 변조</v>
      </c>
      <c r="T262" s="49">
        <f>VLOOKUP(L262,'3. 취약성평가'!$C$5:$I$77,7,FALSE)</f>
        <v>2</v>
      </c>
      <c r="U262" s="49">
        <f>VLOOKUP(L262,'3. 취약성평가'!$C$5:$I$77,7,FALSE)</f>
        <v>2</v>
      </c>
      <c r="V262" s="56" t="e">
        <f>VLOOKUP(B262,'#1.Linux'!$C:$BZ,A262+1,FALSE)</f>
        <v>#N/A</v>
      </c>
      <c r="W262" s="56" t="e">
        <f t="shared" si="49"/>
        <v>#N/A</v>
      </c>
      <c r="X262" s="51" t="e">
        <f t="shared" si="50"/>
        <v>#N/A</v>
      </c>
    </row>
    <row r="263" spans="1:24" s="44" customFormat="1" ht="9.9" customHeight="1">
      <c r="A263" s="45">
        <f>VLOOKUP(L263,'3. 취약성평가'!$C$5:$J$77,8,FALSE)</f>
        <v>40</v>
      </c>
      <c r="B263" s="45" t="str">
        <f t="shared" si="42"/>
        <v>SVR-U취약-04</v>
      </c>
      <c r="C263" s="16" t="str">
        <f>VLOOKUP(B263,'1. 자산평가'!$C:$O,2,FALSE)</f>
        <v>Order DB</v>
      </c>
      <c r="D263" s="16">
        <f>VLOOKUP(B263,'1. 자산평가'!$C:$O,8,FALSE)</f>
        <v>3</v>
      </c>
      <c r="E263" s="16">
        <f>VLOOKUP(B263,'1. 자산평가'!$C:$O,9,FALSE)</f>
        <v>3</v>
      </c>
      <c r="F263" s="16">
        <f>VLOOKUP(B263,'1. 자산평가'!$C:$O,10,FALSE)</f>
        <v>3</v>
      </c>
      <c r="G263" s="59">
        <f t="shared" si="43"/>
        <v>9</v>
      </c>
      <c r="H263" s="59" t="str">
        <f t="shared" si="44"/>
        <v>A</v>
      </c>
      <c r="I263" s="56">
        <f t="shared" si="45"/>
        <v>3</v>
      </c>
      <c r="J263" s="52" t="s">
        <v>1331</v>
      </c>
      <c r="K263" s="58">
        <f t="shared" si="46"/>
        <v>4</v>
      </c>
      <c r="L263" s="58" t="str">
        <f t="shared" si="47"/>
        <v>U-40</v>
      </c>
      <c r="M263" s="58" t="s">
        <v>1091</v>
      </c>
      <c r="N263" s="58">
        <f t="shared" ref="N263:N296" si="51">IF(N262=73,1,N262+1)</f>
        <v>40</v>
      </c>
      <c r="O263" s="47" t="str">
        <f>VLOOKUP(L263,'3. 취약성평가'!$C:$F,2,FALSE)</f>
        <v>DoS 공격에 취약한 서비스 비활성화</v>
      </c>
      <c r="P263" s="50" t="str">
        <f>VLOOKUP(L263,'3. 취약성평가'!$C:$F,3,FALSE)</f>
        <v>상</v>
      </c>
      <c r="Q263" s="48">
        <f t="shared" si="48"/>
        <v>3</v>
      </c>
      <c r="R263" s="49" t="str">
        <f>VLOOKUP(L263,'3. 취약성평가'!$C$5:$I$77,5,FALSE)</f>
        <v>TC3-11</v>
      </c>
      <c r="S263" s="49" t="str">
        <f>VLOOKUP(L263,'3. 취약성평가'!$C$5:$I$77,6,FALSE)</f>
        <v>서비스 거부</v>
      </c>
      <c r="T263" s="49">
        <f>VLOOKUP(L263,'3. 취약성평가'!$C$5:$I$77,7,FALSE)</f>
        <v>3</v>
      </c>
      <c r="U263" s="49">
        <f>VLOOKUP(L263,'3. 취약성평가'!$C$5:$I$77,7,FALSE)</f>
        <v>3</v>
      </c>
      <c r="V263" s="56" t="e">
        <f>VLOOKUP(B263,'#1.Linux'!$C:$BZ,A263+1,FALSE)</f>
        <v>#N/A</v>
      </c>
      <c r="W263" s="56" t="e">
        <f t="shared" si="49"/>
        <v>#N/A</v>
      </c>
      <c r="X263" s="51" t="e">
        <f t="shared" si="50"/>
        <v>#N/A</v>
      </c>
    </row>
    <row r="264" spans="1:24" s="44" customFormat="1" ht="9.9" customHeight="1">
      <c r="A264" s="45">
        <f>VLOOKUP(L264,'3. 취약성평가'!$C$5:$J$77,8,FALSE)</f>
        <v>41</v>
      </c>
      <c r="B264" s="45" t="str">
        <f t="shared" si="42"/>
        <v>SVR-U취약-04</v>
      </c>
      <c r="C264" s="16" t="str">
        <f>VLOOKUP(B264,'1. 자산평가'!$C:$O,2,FALSE)</f>
        <v>Order DB</v>
      </c>
      <c r="D264" s="16">
        <f>VLOOKUP(B264,'1. 자산평가'!$C:$O,8,FALSE)</f>
        <v>3</v>
      </c>
      <c r="E264" s="16">
        <f>VLOOKUP(B264,'1. 자산평가'!$C:$O,9,FALSE)</f>
        <v>3</v>
      </c>
      <c r="F264" s="16">
        <f>VLOOKUP(B264,'1. 자산평가'!$C:$O,10,FALSE)</f>
        <v>3</v>
      </c>
      <c r="G264" s="59">
        <f t="shared" si="43"/>
        <v>9</v>
      </c>
      <c r="H264" s="59" t="str">
        <f t="shared" si="44"/>
        <v>A</v>
      </c>
      <c r="I264" s="56">
        <f t="shared" si="45"/>
        <v>3</v>
      </c>
      <c r="J264" s="52" t="s">
        <v>1331</v>
      </c>
      <c r="K264" s="58">
        <f t="shared" si="46"/>
        <v>4</v>
      </c>
      <c r="L264" s="58" t="str">
        <f t="shared" si="47"/>
        <v>U-41</v>
      </c>
      <c r="M264" s="58" t="s">
        <v>1091</v>
      </c>
      <c r="N264" s="58">
        <f t="shared" si="51"/>
        <v>41</v>
      </c>
      <c r="O264" s="47" t="str">
        <f>VLOOKUP(L264,'3. 취약성평가'!$C:$F,2,FALSE)</f>
        <v>NFS 서비스 비활성화</v>
      </c>
      <c r="P264" s="50" t="str">
        <f>VLOOKUP(L264,'3. 취약성평가'!$C:$F,3,FALSE)</f>
        <v>상</v>
      </c>
      <c r="Q264" s="48">
        <f t="shared" si="48"/>
        <v>3</v>
      </c>
      <c r="R264" s="49" t="str">
        <f>VLOOKUP(L264,'3. 취약성평가'!$C$5:$I$77,5,FALSE)</f>
        <v>TC6-09</v>
      </c>
      <c r="S264" s="49" t="str">
        <f>VLOOKUP(L264,'3. 취약성평가'!$C$5:$I$77,6,FALSE)</f>
        <v>비인가된 시스템 및 네트워크 접근</v>
      </c>
      <c r="T264" s="49">
        <f>VLOOKUP(L264,'3. 취약성평가'!$C$5:$I$77,7,FALSE)</f>
        <v>2</v>
      </c>
      <c r="U264" s="49">
        <f>VLOOKUP(L264,'3. 취약성평가'!$C$5:$I$77,7,FALSE)</f>
        <v>2</v>
      </c>
      <c r="V264" s="56" t="e">
        <f>VLOOKUP(B264,'#1.Linux'!$C:$BZ,A264+1,FALSE)</f>
        <v>#N/A</v>
      </c>
      <c r="W264" s="56" t="e">
        <f t="shared" si="49"/>
        <v>#N/A</v>
      </c>
      <c r="X264" s="51" t="e">
        <f t="shared" si="50"/>
        <v>#N/A</v>
      </c>
    </row>
    <row r="265" spans="1:24" s="44" customFormat="1" ht="9.9" customHeight="1">
      <c r="A265" s="45">
        <f>VLOOKUP(L265,'3. 취약성평가'!$C$5:$J$77,8,FALSE)</f>
        <v>42</v>
      </c>
      <c r="B265" s="45" t="str">
        <f t="shared" si="42"/>
        <v>SVR-U취약-04</v>
      </c>
      <c r="C265" s="16" t="str">
        <f>VLOOKUP(B265,'1. 자산평가'!$C:$O,2,FALSE)</f>
        <v>Order DB</v>
      </c>
      <c r="D265" s="16">
        <f>VLOOKUP(B265,'1. 자산평가'!$C:$O,8,FALSE)</f>
        <v>3</v>
      </c>
      <c r="E265" s="16">
        <f>VLOOKUP(B265,'1. 자산평가'!$C:$O,9,FALSE)</f>
        <v>3</v>
      </c>
      <c r="F265" s="16">
        <f>VLOOKUP(B265,'1. 자산평가'!$C:$O,10,FALSE)</f>
        <v>3</v>
      </c>
      <c r="G265" s="59">
        <f t="shared" si="43"/>
        <v>9</v>
      </c>
      <c r="H265" s="59" t="str">
        <f t="shared" si="44"/>
        <v>A</v>
      </c>
      <c r="I265" s="56">
        <f t="shared" si="45"/>
        <v>3</v>
      </c>
      <c r="J265" s="52" t="s">
        <v>1331</v>
      </c>
      <c r="K265" s="58">
        <f t="shared" si="46"/>
        <v>4</v>
      </c>
      <c r="L265" s="58" t="str">
        <f t="shared" si="47"/>
        <v>U-42</v>
      </c>
      <c r="M265" s="58" t="s">
        <v>1091</v>
      </c>
      <c r="N265" s="58">
        <f t="shared" si="51"/>
        <v>42</v>
      </c>
      <c r="O265" s="47" t="str">
        <f>VLOOKUP(L265,'3. 취약성평가'!$C:$F,2,FALSE)</f>
        <v>NFS 접근 통제</v>
      </c>
      <c r="P265" s="50" t="str">
        <f>VLOOKUP(L265,'3. 취약성평가'!$C:$F,3,FALSE)</f>
        <v>상</v>
      </c>
      <c r="Q265" s="48">
        <f t="shared" si="48"/>
        <v>3</v>
      </c>
      <c r="R265" s="49" t="str">
        <f>VLOOKUP(L265,'3. 취약성평가'!$C$5:$I$77,5,FALSE)</f>
        <v>TC6-09</v>
      </c>
      <c r="S265" s="49" t="str">
        <f>VLOOKUP(L265,'3. 취약성평가'!$C$5:$I$77,6,FALSE)</f>
        <v>비인가된 시스템 및 네트워크 접근</v>
      </c>
      <c r="T265" s="49">
        <f>VLOOKUP(L265,'3. 취약성평가'!$C$5:$I$77,7,FALSE)</f>
        <v>2</v>
      </c>
      <c r="U265" s="49">
        <f>VLOOKUP(L265,'3. 취약성평가'!$C$5:$I$77,7,FALSE)</f>
        <v>2</v>
      </c>
      <c r="V265" s="56" t="e">
        <f>VLOOKUP(B265,'#1.Linux'!$C:$BZ,A265+1,FALSE)</f>
        <v>#N/A</v>
      </c>
      <c r="W265" s="56" t="e">
        <f t="shared" si="49"/>
        <v>#N/A</v>
      </c>
      <c r="X265" s="51" t="e">
        <f t="shared" si="50"/>
        <v>#N/A</v>
      </c>
    </row>
    <row r="266" spans="1:24" s="44" customFormat="1" ht="9.9" customHeight="1">
      <c r="A266" s="45">
        <f>VLOOKUP(L266,'3. 취약성평가'!$C$5:$J$77,8,FALSE)</f>
        <v>43</v>
      </c>
      <c r="B266" s="45" t="str">
        <f t="shared" si="42"/>
        <v>SVR-U취약-04</v>
      </c>
      <c r="C266" s="16" t="str">
        <f>VLOOKUP(B266,'1. 자산평가'!$C:$O,2,FALSE)</f>
        <v>Order DB</v>
      </c>
      <c r="D266" s="16">
        <f>VLOOKUP(B266,'1. 자산평가'!$C:$O,8,FALSE)</f>
        <v>3</v>
      </c>
      <c r="E266" s="16">
        <f>VLOOKUP(B266,'1. 자산평가'!$C:$O,9,FALSE)</f>
        <v>3</v>
      </c>
      <c r="F266" s="16">
        <f>VLOOKUP(B266,'1. 자산평가'!$C:$O,10,FALSE)</f>
        <v>3</v>
      </c>
      <c r="G266" s="59">
        <f t="shared" si="43"/>
        <v>9</v>
      </c>
      <c r="H266" s="59" t="str">
        <f t="shared" si="44"/>
        <v>A</v>
      </c>
      <c r="I266" s="56">
        <f t="shared" si="45"/>
        <v>3</v>
      </c>
      <c r="J266" s="52" t="s">
        <v>1331</v>
      </c>
      <c r="K266" s="58">
        <f t="shared" si="46"/>
        <v>4</v>
      </c>
      <c r="L266" s="58" t="str">
        <f t="shared" si="47"/>
        <v>U-43</v>
      </c>
      <c r="M266" s="58" t="s">
        <v>1091</v>
      </c>
      <c r="N266" s="58">
        <f t="shared" si="51"/>
        <v>43</v>
      </c>
      <c r="O266" s="47" t="str">
        <f>VLOOKUP(L266,'3. 취약성평가'!$C:$F,2,FALSE)</f>
        <v>automountd 제거</v>
      </c>
      <c r="P266" s="50" t="str">
        <f>VLOOKUP(L266,'3. 취약성평가'!$C:$F,3,FALSE)</f>
        <v>상</v>
      </c>
      <c r="Q266" s="48">
        <f t="shared" si="48"/>
        <v>3</v>
      </c>
      <c r="R266" s="49" t="str">
        <f>VLOOKUP(L266,'3. 취약성평가'!$C$5:$I$77,5,FALSE)</f>
        <v>TC6-15</v>
      </c>
      <c r="S266" s="49" t="str">
        <f>VLOOKUP(L266,'3. 취약성평가'!$C$5:$I$77,6,FALSE)</f>
        <v>웹 서비스 공격</v>
      </c>
      <c r="T266" s="49">
        <f>VLOOKUP(L266,'3. 취약성평가'!$C$5:$I$77,7,FALSE)</f>
        <v>2</v>
      </c>
      <c r="U266" s="49">
        <f>VLOOKUP(L266,'3. 취약성평가'!$C$5:$I$77,7,FALSE)</f>
        <v>2</v>
      </c>
      <c r="V266" s="56" t="e">
        <f>VLOOKUP(B266,'#1.Linux'!$C:$BZ,A266+1,FALSE)</f>
        <v>#N/A</v>
      </c>
      <c r="W266" s="56" t="e">
        <f t="shared" si="49"/>
        <v>#N/A</v>
      </c>
      <c r="X266" s="51" t="e">
        <f t="shared" si="50"/>
        <v>#N/A</v>
      </c>
    </row>
    <row r="267" spans="1:24" s="44" customFormat="1" ht="9.9" customHeight="1">
      <c r="A267" s="45">
        <f>VLOOKUP(L267,'3. 취약성평가'!$C$5:$J$77,8,FALSE)</f>
        <v>44</v>
      </c>
      <c r="B267" s="45" t="str">
        <f t="shared" si="42"/>
        <v>SVR-U취약-04</v>
      </c>
      <c r="C267" s="16" t="str">
        <f>VLOOKUP(B267,'1. 자산평가'!$C:$O,2,FALSE)</f>
        <v>Order DB</v>
      </c>
      <c r="D267" s="16">
        <f>VLOOKUP(B267,'1. 자산평가'!$C:$O,8,FALSE)</f>
        <v>3</v>
      </c>
      <c r="E267" s="16">
        <f>VLOOKUP(B267,'1. 자산평가'!$C:$O,9,FALSE)</f>
        <v>3</v>
      </c>
      <c r="F267" s="16">
        <f>VLOOKUP(B267,'1. 자산평가'!$C:$O,10,FALSE)</f>
        <v>3</v>
      </c>
      <c r="G267" s="59">
        <f t="shared" si="43"/>
        <v>9</v>
      </c>
      <c r="H267" s="59" t="str">
        <f t="shared" si="44"/>
        <v>A</v>
      </c>
      <c r="I267" s="56">
        <f t="shared" si="45"/>
        <v>3</v>
      </c>
      <c r="J267" s="52" t="s">
        <v>1331</v>
      </c>
      <c r="K267" s="58">
        <f t="shared" si="46"/>
        <v>4</v>
      </c>
      <c r="L267" s="58" t="str">
        <f t="shared" si="47"/>
        <v>U-44</v>
      </c>
      <c r="M267" s="58" t="s">
        <v>1091</v>
      </c>
      <c r="N267" s="58">
        <f t="shared" si="51"/>
        <v>44</v>
      </c>
      <c r="O267" s="47" t="str">
        <f>VLOOKUP(L267,'3. 취약성평가'!$C:$F,2,FALSE)</f>
        <v>RPC 서비스 N/A</v>
      </c>
      <c r="P267" s="50" t="str">
        <f>VLOOKUP(L267,'3. 취약성평가'!$C:$F,3,FALSE)</f>
        <v>상</v>
      </c>
      <c r="Q267" s="48">
        <f t="shared" si="48"/>
        <v>3</v>
      </c>
      <c r="R267" s="49" t="str">
        <f>VLOOKUP(L267,'3. 취약성평가'!$C$5:$I$77,5,FALSE)</f>
        <v>TC6-15</v>
      </c>
      <c r="S267" s="49" t="str">
        <f>VLOOKUP(L267,'3. 취약성평가'!$C$5:$I$77,6,FALSE)</f>
        <v>웹 서비스 공격</v>
      </c>
      <c r="T267" s="49">
        <f>VLOOKUP(L267,'3. 취약성평가'!$C$5:$I$77,7,FALSE)</f>
        <v>2</v>
      </c>
      <c r="U267" s="49">
        <f>VLOOKUP(L267,'3. 취약성평가'!$C$5:$I$77,7,FALSE)</f>
        <v>2</v>
      </c>
      <c r="V267" s="56" t="e">
        <f>VLOOKUP(B267,'#1.Linux'!$C:$BZ,A267+1,FALSE)</f>
        <v>#N/A</v>
      </c>
      <c r="W267" s="56" t="e">
        <f t="shared" si="49"/>
        <v>#N/A</v>
      </c>
      <c r="X267" s="51" t="e">
        <f t="shared" si="50"/>
        <v>#N/A</v>
      </c>
    </row>
    <row r="268" spans="1:24" s="44" customFormat="1" ht="9.9" customHeight="1">
      <c r="A268" s="45">
        <f>VLOOKUP(L268,'3. 취약성평가'!$C$5:$J$77,8,FALSE)</f>
        <v>45</v>
      </c>
      <c r="B268" s="45" t="str">
        <f t="shared" si="42"/>
        <v>SVR-U취약-04</v>
      </c>
      <c r="C268" s="16" t="str">
        <f>VLOOKUP(B268,'1. 자산평가'!$C:$O,2,FALSE)</f>
        <v>Order DB</v>
      </c>
      <c r="D268" s="16">
        <f>VLOOKUP(B268,'1. 자산평가'!$C:$O,8,FALSE)</f>
        <v>3</v>
      </c>
      <c r="E268" s="16">
        <f>VLOOKUP(B268,'1. 자산평가'!$C:$O,9,FALSE)</f>
        <v>3</v>
      </c>
      <c r="F268" s="16">
        <f>VLOOKUP(B268,'1. 자산평가'!$C:$O,10,FALSE)</f>
        <v>3</v>
      </c>
      <c r="G268" s="59">
        <f t="shared" si="43"/>
        <v>9</v>
      </c>
      <c r="H268" s="59" t="str">
        <f t="shared" si="44"/>
        <v>A</v>
      </c>
      <c r="I268" s="56">
        <f t="shared" si="45"/>
        <v>3</v>
      </c>
      <c r="J268" s="52" t="s">
        <v>1331</v>
      </c>
      <c r="K268" s="58">
        <f t="shared" si="46"/>
        <v>4</v>
      </c>
      <c r="L268" s="58" t="str">
        <f t="shared" si="47"/>
        <v>U-45</v>
      </c>
      <c r="M268" s="58" t="s">
        <v>1091</v>
      </c>
      <c r="N268" s="58">
        <f t="shared" si="51"/>
        <v>45</v>
      </c>
      <c r="O268" s="47" t="str">
        <f>VLOOKUP(L268,'3. 취약성평가'!$C:$F,2,FALSE)</f>
        <v>NIS, NIS+ 점검</v>
      </c>
      <c r="P268" s="50" t="str">
        <f>VLOOKUP(L268,'3. 취약성평가'!$C:$F,3,FALSE)</f>
        <v>상</v>
      </c>
      <c r="Q268" s="48">
        <f t="shared" si="48"/>
        <v>3</v>
      </c>
      <c r="R268" s="49" t="str">
        <f>VLOOKUP(L268,'3. 취약성평가'!$C$5:$I$77,5,FALSE)</f>
        <v>TC6-09</v>
      </c>
      <c r="S268" s="49" t="str">
        <f>VLOOKUP(L268,'3. 취약성평가'!$C$5:$I$77,6,FALSE)</f>
        <v>비인가된 시스템 및 네트워크 접근</v>
      </c>
      <c r="T268" s="49">
        <f>VLOOKUP(L268,'3. 취약성평가'!$C$5:$I$77,7,FALSE)</f>
        <v>2</v>
      </c>
      <c r="U268" s="49">
        <f>VLOOKUP(L268,'3. 취약성평가'!$C$5:$I$77,7,FALSE)</f>
        <v>2</v>
      </c>
      <c r="V268" s="56" t="e">
        <f>VLOOKUP(B268,'#1.Linux'!$C:$BZ,A268+1,FALSE)</f>
        <v>#N/A</v>
      </c>
      <c r="W268" s="56" t="e">
        <f t="shared" si="49"/>
        <v>#N/A</v>
      </c>
      <c r="X268" s="51" t="e">
        <f t="shared" si="50"/>
        <v>#N/A</v>
      </c>
    </row>
    <row r="269" spans="1:24" s="44" customFormat="1" ht="9.9" customHeight="1">
      <c r="A269" s="45">
        <f>VLOOKUP(L269,'3. 취약성평가'!$C$5:$J$77,8,FALSE)</f>
        <v>46</v>
      </c>
      <c r="B269" s="45" t="str">
        <f t="shared" si="42"/>
        <v>SVR-U취약-04</v>
      </c>
      <c r="C269" s="16" t="str">
        <f>VLOOKUP(B269,'1. 자산평가'!$C:$O,2,FALSE)</f>
        <v>Order DB</v>
      </c>
      <c r="D269" s="16">
        <f>VLOOKUP(B269,'1. 자산평가'!$C:$O,8,FALSE)</f>
        <v>3</v>
      </c>
      <c r="E269" s="16">
        <f>VLOOKUP(B269,'1. 자산평가'!$C:$O,9,FALSE)</f>
        <v>3</v>
      </c>
      <c r="F269" s="16">
        <f>VLOOKUP(B269,'1. 자산평가'!$C:$O,10,FALSE)</f>
        <v>3</v>
      </c>
      <c r="G269" s="59">
        <f t="shared" si="43"/>
        <v>9</v>
      </c>
      <c r="H269" s="59" t="str">
        <f t="shared" si="44"/>
        <v>A</v>
      </c>
      <c r="I269" s="56">
        <f t="shared" si="45"/>
        <v>3</v>
      </c>
      <c r="J269" s="52" t="s">
        <v>1331</v>
      </c>
      <c r="K269" s="58">
        <f t="shared" si="46"/>
        <v>4</v>
      </c>
      <c r="L269" s="58" t="str">
        <f t="shared" si="47"/>
        <v>U-46</v>
      </c>
      <c r="M269" s="58" t="s">
        <v>1091</v>
      </c>
      <c r="N269" s="58">
        <f t="shared" si="51"/>
        <v>46</v>
      </c>
      <c r="O269" s="47" t="str">
        <f>VLOOKUP(L269,'3. 취약성평가'!$C:$F,2,FALSE)</f>
        <v>tftp, talk 서비스 비활성화</v>
      </c>
      <c r="P269" s="50" t="str">
        <f>VLOOKUP(L269,'3. 취약성평가'!$C:$F,3,FALSE)</f>
        <v>상</v>
      </c>
      <c r="Q269" s="48">
        <f t="shared" si="48"/>
        <v>3</v>
      </c>
      <c r="R269" s="49" t="str">
        <f>VLOOKUP(L269,'3. 취약성평가'!$C$5:$I$77,5,FALSE)</f>
        <v>TC4-07</v>
      </c>
      <c r="S269" s="49" t="str">
        <f>VLOOKUP(L269,'3. 취약성평가'!$C$5:$I$77,6,FALSE)</f>
        <v>취약한 시스템 설정 악용</v>
      </c>
      <c r="T269" s="49">
        <f>VLOOKUP(L269,'3. 취약성평가'!$C$5:$I$77,7,FALSE)</f>
        <v>2</v>
      </c>
      <c r="U269" s="49">
        <f>VLOOKUP(L269,'3. 취약성평가'!$C$5:$I$77,7,FALSE)</f>
        <v>2</v>
      </c>
      <c r="V269" s="56" t="e">
        <f>VLOOKUP(B269,'#1.Linux'!$C:$BZ,A269+1,FALSE)</f>
        <v>#N/A</v>
      </c>
      <c r="W269" s="56" t="e">
        <f t="shared" si="49"/>
        <v>#N/A</v>
      </c>
      <c r="X269" s="51" t="e">
        <f t="shared" si="50"/>
        <v>#N/A</v>
      </c>
    </row>
    <row r="270" spans="1:24" s="44" customFormat="1" ht="9.9" customHeight="1">
      <c r="A270" s="45">
        <f>VLOOKUP(L270,'3. 취약성평가'!$C$5:$J$77,8,FALSE)</f>
        <v>47</v>
      </c>
      <c r="B270" s="45" t="str">
        <f t="shared" ref="B270:B294" si="52">J270&amp;TEXT(K270,"00")</f>
        <v>SVR-U취약-04</v>
      </c>
      <c r="C270" s="16" t="str">
        <f>VLOOKUP(B270,'1. 자산평가'!$C:$O,2,FALSE)</f>
        <v>Order DB</v>
      </c>
      <c r="D270" s="16">
        <f>VLOOKUP(B270,'1. 자산평가'!$C:$O,8,FALSE)</f>
        <v>3</v>
      </c>
      <c r="E270" s="16">
        <f>VLOOKUP(B270,'1. 자산평가'!$C:$O,9,FALSE)</f>
        <v>3</v>
      </c>
      <c r="F270" s="16">
        <f>VLOOKUP(B270,'1. 자산평가'!$C:$O,10,FALSE)</f>
        <v>3</v>
      </c>
      <c r="G270" s="59">
        <f t="shared" ref="G270:G294" si="53">D270+E270+F270</f>
        <v>9</v>
      </c>
      <c r="H270" s="59" t="str">
        <f t="shared" ref="H270:H294" si="54">IF(G270&gt;=8,"A", IF(G270&gt;=5,"B","C"))</f>
        <v>A</v>
      </c>
      <c r="I270" s="56">
        <f t="shared" ref="I270:I294" si="55">IF(H270="A",3,IF(H270="B",2,1))</f>
        <v>3</v>
      </c>
      <c r="J270" s="52" t="s">
        <v>1331</v>
      </c>
      <c r="K270" s="58">
        <f t="shared" ref="K270:K294" si="56">IF(L270="U-1",K269+1,K269)</f>
        <v>4</v>
      </c>
      <c r="L270" s="58" t="str">
        <f t="shared" ref="L270:L294" si="57">M270&amp;N270</f>
        <v>U-47</v>
      </c>
      <c r="M270" s="58" t="s">
        <v>1091</v>
      </c>
      <c r="N270" s="58">
        <f t="shared" si="51"/>
        <v>47</v>
      </c>
      <c r="O270" s="47" t="str">
        <f>VLOOKUP(L270,'3. 취약성평가'!$C:$F,2,FALSE)</f>
        <v>sendmail 버전 점검</v>
      </c>
      <c r="P270" s="50" t="str">
        <f>VLOOKUP(L270,'3. 취약성평가'!$C:$F,3,FALSE)</f>
        <v>상</v>
      </c>
      <c r="Q270" s="48">
        <f t="shared" ref="Q270:Q294" si="58">IF(P270="상",3,IF(P270="중",2,1))</f>
        <v>3</v>
      </c>
      <c r="R270" s="49" t="str">
        <f>VLOOKUP(L270,'3. 취약성평가'!$C$5:$I$77,5,FALSE)</f>
        <v>TC6-16</v>
      </c>
      <c r="S270" s="49" t="str">
        <f>VLOOKUP(L270,'3. 취약성평가'!$C$5:$I$77,6,FALSE)</f>
        <v>웹 서비스 공격</v>
      </c>
      <c r="T270" s="49">
        <f>VLOOKUP(L270,'3. 취약성평가'!$C$5:$I$77,7,FALSE)</f>
        <v>2</v>
      </c>
      <c r="U270" s="49">
        <f>VLOOKUP(L270,'3. 취약성평가'!$C$5:$I$77,7,FALSE)</f>
        <v>2</v>
      </c>
      <c r="V270" s="56" t="e">
        <f>VLOOKUP(B270,'#1.Linux'!$C:$BZ,A270+1,FALSE)</f>
        <v>#N/A</v>
      </c>
      <c r="W270" s="56" t="e">
        <f t="shared" ref="W270:W294" si="59">IF(V270="N/A","N/A",IF(V270="O",0,IF(V270="X",I270+Q270+U270)))</f>
        <v>#N/A</v>
      </c>
      <c r="X270" s="51" t="e">
        <f t="shared" ref="X270:X294" si="60">IF(W270="N/A","N/A",IF(W270=0,"-",IF(W270&gt;=8,"상",IF(W270&gt;=5,"중","하"))))</f>
        <v>#N/A</v>
      </c>
    </row>
    <row r="271" spans="1:24" s="44" customFormat="1" ht="9.9" customHeight="1">
      <c r="A271" s="45">
        <f>VLOOKUP(L271,'3. 취약성평가'!$C$5:$J$77,8,FALSE)</f>
        <v>48</v>
      </c>
      <c r="B271" s="45" t="str">
        <f t="shared" si="52"/>
        <v>SVR-U취약-04</v>
      </c>
      <c r="C271" s="16" t="str">
        <f>VLOOKUP(B271,'1. 자산평가'!$C:$O,2,FALSE)</f>
        <v>Order DB</v>
      </c>
      <c r="D271" s="16">
        <f>VLOOKUP(B271,'1. 자산평가'!$C:$O,8,FALSE)</f>
        <v>3</v>
      </c>
      <c r="E271" s="16">
        <f>VLOOKUP(B271,'1. 자산평가'!$C:$O,9,FALSE)</f>
        <v>3</v>
      </c>
      <c r="F271" s="16">
        <f>VLOOKUP(B271,'1. 자산평가'!$C:$O,10,FALSE)</f>
        <v>3</v>
      </c>
      <c r="G271" s="59">
        <f t="shared" si="53"/>
        <v>9</v>
      </c>
      <c r="H271" s="59" t="str">
        <f t="shared" si="54"/>
        <v>A</v>
      </c>
      <c r="I271" s="56">
        <f t="shared" si="55"/>
        <v>3</v>
      </c>
      <c r="J271" s="52" t="s">
        <v>1331</v>
      </c>
      <c r="K271" s="58">
        <f t="shared" si="56"/>
        <v>4</v>
      </c>
      <c r="L271" s="58" t="str">
        <f t="shared" si="57"/>
        <v>U-48</v>
      </c>
      <c r="M271" s="58" t="s">
        <v>1091</v>
      </c>
      <c r="N271" s="58">
        <f t="shared" si="51"/>
        <v>48</v>
      </c>
      <c r="O271" s="47" t="str">
        <f>VLOOKUP(L271,'3. 취약성평가'!$C:$F,2,FALSE)</f>
        <v>스팸 메일 릴레이 제한</v>
      </c>
      <c r="P271" s="50" t="str">
        <f>VLOOKUP(L271,'3. 취약성평가'!$C:$F,3,FALSE)</f>
        <v>상</v>
      </c>
      <c r="Q271" s="48">
        <f t="shared" si="58"/>
        <v>3</v>
      </c>
      <c r="R271" s="49" t="str">
        <f>VLOOKUP(L271,'3. 취약성평가'!$C$5:$I$77,5,FALSE)</f>
        <v>TC6-08</v>
      </c>
      <c r="S271" s="49" t="str">
        <f>VLOOKUP(L271,'3. 취약성평가'!$C$5:$I$77,6,FALSE)</f>
        <v>비인가된 시스템 및 네트워크 접근</v>
      </c>
      <c r="T271" s="49">
        <f>VLOOKUP(L271,'3. 취약성평가'!$C$5:$I$77,7,FALSE)</f>
        <v>2</v>
      </c>
      <c r="U271" s="49">
        <f>VLOOKUP(L271,'3. 취약성평가'!$C$5:$I$77,7,FALSE)</f>
        <v>2</v>
      </c>
      <c r="V271" s="56" t="e">
        <f>VLOOKUP(B271,'#1.Linux'!$C:$BZ,A271+1,FALSE)</f>
        <v>#N/A</v>
      </c>
      <c r="W271" s="56" t="e">
        <f t="shared" si="59"/>
        <v>#N/A</v>
      </c>
      <c r="X271" s="51" t="e">
        <f t="shared" si="60"/>
        <v>#N/A</v>
      </c>
    </row>
    <row r="272" spans="1:24" s="44" customFormat="1" ht="9.9" customHeight="1">
      <c r="A272" s="45">
        <f>VLOOKUP(L272,'3. 취약성평가'!$C$5:$J$77,8,FALSE)</f>
        <v>49</v>
      </c>
      <c r="B272" s="45" t="str">
        <f t="shared" si="52"/>
        <v>SVR-U취약-04</v>
      </c>
      <c r="C272" s="16" t="str">
        <f>VLOOKUP(B272,'1. 자산평가'!$C:$O,2,FALSE)</f>
        <v>Order DB</v>
      </c>
      <c r="D272" s="16">
        <f>VLOOKUP(B272,'1. 자산평가'!$C:$O,8,FALSE)</f>
        <v>3</v>
      </c>
      <c r="E272" s="16">
        <f>VLOOKUP(B272,'1. 자산평가'!$C:$O,9,FALSE)</f>
        <v>3</v>
      </c>
      <c r="F272" s="16">
        <f>VLOOKUP(B272,'1. 자산평가'!$C:$O,10,FALSE)</f>
        <v>3</v>
      </c>
      <c r="G272" s="59">
        <f t="shared" si="53"/>
        <v>9</v>
      </c>
      <c r="H272" s="59" t="str">
        <f t="shared" si="54"/>
        <v>A</v>
      </c>
      <c r="I272" s="56">
        <f t="shared" si="55"/>
        <v>3</v>
      </c>
      <c r="J272" s="52" t="s">
        <v>1331</v>
      </c>
      <c r="K272" s="58">
        <f t="shared" si="56"/>
        <v>4</v>
      </c>
      <c r="L272" s="58" t="str">
        <f t="shared" si="57"/>
        <v>U-49</v>
      </c>
      <c r="M272" s="58" t="s">
        <v>1091</v>
      </c>
      <c r="N272" s="58">
        <f t="shared" si="51"/>
        <v>49</v>
      </c>
      <c r="O272" s="47" t="str">
        <f>VLOOKUP(L272,'3. 취약성평가'!$C:$F,2,FALSE)</f>
        <v>일반 사용자의 sendmail 실행 방지</v>
      </c>
      <c r="P272" s="50" t="str">
        <f>VLOOKUP(L272,'3. 취약성평가'!$C:$F,3,FALSE)</f>
        <v>상</v>
      </c>
      <c r="Q272" s="48">
        <f t="shared" si="58"/>
        <v>3</v>
      </c>
      <c r="R272" s="49" t="str">
        <f>VLOOKUP(L272,'3. 취약성평가'!$C$5:$I$77,5,FALSE)</f>
        <v>TC4-07</v>
      </c>
      <c r="S272" s="49" t="str">
        <f>VLOOKUP(L272,'3. 취약성평가'!$C$5:$I$77,6,FALSE)</f>
        <v>취약한 시스템 설정 악용</v>
      </c>
      <c r="T272" s="49">
        <f>VLOOKUP(L272,'3. 취약성평가'!$C$5:$I$77,7,FALSE)</f>
        <v>2</v>
      </c>
      <c r="U272" s="49">
        <f>VLOOKUP(L272,'3. 취약성평가'!$C$5:$I$77,7,FALSE)</f>
        <v>2</v>
      </c>
      <c r="V272" s="56" t="e">
        <f>VLOOKUP(B272,'#1.Linux'!$C:$BZ,A272+1,FALSE)</f>
        <v>#N/A</v>
      </c>
      <c r="W272" s="56" t="e">
        <f t="shared" si="59"/>
        <v>#N/A</v>
      </c>
      <c r="X272" s="51" t="e">
        <f t="shared" si="60"/>
        <v>#N/A</v>
      </c>
    </row>
    <row r="273" spans="1:24" s="44" customFormat="1" ht="9.9" customHeight="1">
      <c r="A273" s="45">
        <f>VLOOKUP(L273,'3. 취약성평가'!$C$5:$J$77,8,FALSE)</f>
        <v>50</v>
      </c>
      <c r="B273" s="45" t="str">
        <f t="shared" si="52"/>
        <v>SVR-U취약-04</v>
      </c>
      <c r="C273" s="16" t="str">
        <f>VLOOKUP(B273,'1. 자산평가'!$C:$O,2,FALSE)</f>
        <v>Order DB</v>
      </c>
      <c r="D273" s="16">
        <f>VLOOKUP(B273,'1. 자산평가'!$C:$O,8,FALSE)</f>
        <v>3</v>
      </c>
      <c r="E273" s="16">
        <f>VLOOKUP(B273,'1. 자산평가'!$C:$O,9,FALSE)</f>
        <v>3</v>
      </c>
      <c r="F273" s="16">
        <f>VLOOKUP(B273,'1. 자산평가'!$C:$O,10,FALSE)</f>
        <v>3</v>
      </c>
      <c r="G273" s="59">
        <f t="shared" si="53"/>
        <v>9</v>
      </c>
      <c r="H273" s="59" t="str">
        <f t="shared" si="54"/>
        <v>A</v>
      </c>
      <c r="I273" s="56">
        <f t="shared" si="55"/>
        <v>3</v>
      </c>
      <c r="J273" s="52" t="s">
        <v>1331</v>
      </c>
      <c r="K273" s="58">
        <f t="shared" si="56"/>
        <v>4</v>
      </c>
      <c r="L273" s="58" t="str">
        <f t="shared" si="57"/>
        <v>U-50</v>
      </c>
      <c r="M273" s="58" t="s">
        <v>1091</v>
      </c>
      <c r="N273" s="58">
        <f t="shared" si="51"/>
        <v>50</v>
      </c>
      <c r="O273" s="47" t="str">
        <f>VLOOKUP(L273,'3. 취약성평가'!$C:$F,2,FALSE)</f>
        <v>DNS 보안 패치</v>
      </c>
      <c r="P273" s="50" t="str">
        <f>VLOOKUP(L273,'3. 취약성평가'!$C:$F,3,FALSE)</f>
        <v>상</v>
      </c>
      <c r="Q273" s="48">
        <f t="shared" si="58"/>
        <v>3</v>
      </c>
      <c r="R273" s="49" t="str">
        <f>VLOOKUP(L273,'3. 취약성평가'!$C$5:$I$77,5,FALSE)</f>
        <v>TC6-16</v>
      </c>
      <c r="S273" s="49" t="str">
        <f>VLOOKUP(L273,'3. 취약성평가'!$C$5:$I$77,6,FALSE)</f>
        <v>웹 서비스 공격</v>
      </c>
      <c r="T273" s="49">
        <f>VLOOKUP(L273,'3. 취약성평가'!$C$5:$I$77,7,FALSE)</f>
        <v>2</v>
      </c>
      <c r="U273" s="49">
        <f>VLOOKUP(L273,'3. 취약성평가'!$C$5:$I$77,7,FALSE)</f>
        <v>2</v>
      </c>
      <c r="V273" s="56" t="e">
        <f>VLOOKUP(B273,'#1.Linux'!$C:$BZ,A273+1,FALSE)</f>
        <v>#N/A</v>
      </c>
      <c r="W273" s="56" t="e">
        <f t="shared" si="59"/>
        <v>#N/A</v>
      </c>
      <c r="X273" s="51" t="e">
        <f t="shared" si="60"/>
        <v>#N/A</v>
      </c>
    </row>
    <row r="274" spans="1:24" s="44" customFormat="1" ht="9.9" customHeight="1">
      <c r="A274" s="45">
        <f>VLOOKUP(L274,'3. 취약성평가'!$C$5:$J$77,8,FALSE)</f>
        <v>51</v>
      </c>
      <c r="B274" s="45" t="str">
        <f t="shared" si="52"/>
        <v>SVR-U취약-04</v>
      </c>
      <c r="C274" s="16" t="str">
        <f>VLOOKUP(B274,'1. 자산평가'!$C:$O,2,FALSE)</f>
        <v>Order DB</v>
      </c>
      <c r="D274" s="16">
        <f>VLOOKUP(B274,'1. 자산평가'!$C:$O,8,FALSE)</f>
        <v>3</v>
      </c>
      <c r="E274" s="16">
        <f>VLOOKUP(B274,'1. 자산평가'!$C:$O,9,FALSE)</f>
        <v>3</v>
      </c>
      <c r="F274" s="16">
        <f>VLOOKUP(B274,'1. 자산평가'!$C:$O,10,FALSE)</f>
        <v>3</v>
      </c>
      <c r="G274" s="59">
        <f t="shared" si="53"/>
        <v>9</v>
      </c>
      <c r="H274" s="59" t="str">
        <f t="shared" si="54"/>
        <v>A</v>
      </c>
      <c r="I274" s="56">
        <f t="shared" si="55"/>
        <v>3</v>
      </c>
      <c r="J274" s="52" t="s">
        <v>1331</v>
      </c>
      <c r="K274" s="58">
        <f t="shared" si="56"/>
        <v>4</v>
      </c>
      <c r="L274" s="58" t="str">
        <f t="shared" si="57"/>
        <v>U-51</v>
      </c>
      <c r="M274" s="58" t="s">
        <v>1091</v>
      </c>
      <c r="N274" s="58">
        <f t="shared" si="51"/>
        <v>51</v>
      </c>
      <c r="O274" s="47" t="str">
        <f>VLOOKUP(L274,'3. 취약성평가'!$C:$F,2,FALSE)</f>
        <v>DNS Zone Transfer 설정</v>
      </c>
      <c r="P274" s="50" t="str">
        <f>VLOOKUP(L274,'3. 취약성평가'!$C:$F,3,FALSE)</f>
        <v>상</v>
      </c>
      <c r="Q274" s="48">
        <f t="shared" si="58"/>
        <v>3</v>
      </c>
      <c r="R274" s="49" t="str">
        <f>VLOOKUP(L274,'3. 취약성평가'!$C$5:$I$77,5,FALSE)</f>
        <v>TC4-07</v>
      </c>
      <c r="S274" s="49" t="str">
        <f>VLOOKUP(L274,'3. 취약성평가'!$C$5:$I$77,6,FALSE)</f>
        <v>취약한 시스템 설정 악용</v>
      </c>
      <c r="T274" s="49">
        <f>VLOOKUP(L274,'3. 취약성평가'!$C$5:$I$77,7,FALSE)</f>
        <v>2</v>
      </c>
      <c r="U274" s="49">
        <f>VLOOKUP(L274,'3. 취약성평가'!$C$5:$I$77,7,FALSE)</f>
        <v>2</v>
      </c>
      <c r="V274" s="56" t="e">
        <f>VLOOKUP(B274,'#1.Linux'!$C:$BZ,A274+1,FALSE)</f>
        <v>#N/A</v>
      </c>
      <c r="W274" s="56" t="e">
        <f t="shared" si="59"/>
        <v>#N/A</v>
      </c>
      <c r="X274" s="51" t="e">
        <f t="shared" si="60"/>
        <v>#N/A</v>
      </c>
    </row>
    <row r="275" spans="1:24" s="44" customFormat="1" ht="9.9" customHeight="1">
      <c r="A275" s="45">
        <f>VLOOKUP(L275,'3. 취약성평가'!$C$5:$J$77,8,FALSE)</f>
        <v>52</v>
      </c>
      <c r="B275" s="45" t="str">
        <f t="shared" si="52"/>
        <v>SVR-U취약-04</v>
      </c>
      <c r="C275" s="16" t="str">
        <f>VLOOKUP(B275,'1. 자산평가'!$C:$O,2,FALSE)</f>
        <v>Order DB</v>
      </c>
      <c r="D275" s="16">
        <f>VLOOKUP(B275,'1. 자산평가'!$C:$O,8,FALSE)</f>
        <v>3</v>
      </c>
      <c r="E275" s="16">
        <f>VLOOKUP(B275,'1. 자산평가'!$C:$O,9,FALSE)</f>
        <v>3</v>
      </c>
      <c r="F275" s="16">
        <f>VLOOKUP(B275,'1. 자산평가'!$C:$O,10,FALSE)</f>
        <v>3</v>
      </c>
      <c r="G275" s="59">
        <f t="shared" si="53"/>
        <v>9</v>
      </c>
      <c r="H275" s="59" t="str">
        <f t="shared" si="54"/>
        <v>A</v>
      </c>
      <c r="I275" s="56">
        <f t="shared" si="55"/>
        <v>3</v>
      </c>
      <c r="J275" s="52" t="s">
        <v>1331</v>
      </c>
      <c r="K275" s="58">
        <f t="shared" si="56"/>
        <v>4</v>
      </c>
      <c r="L275" s="58" t="str">
        <f t="shared" si="57"/>
        <v>U-52</v>
      </c>
      <c r="M275" s="58" t="s">
        <v>1091</v>
      </c>
      <c r="N275" s="58">
        <f t="shared" si="51"/>
        <v>52</v>
      </c>
      <c r="O275" s="47" t="str">
        <f>VLOOKUP(L275,'3. 취약성평가'!$C:$F,2,FALSE)</f>
        <v>Apache 디렉토리 리스팅 제거</v>
      </c>
      <c r="P275" s="50" t="str">
        <f>VLOOKUP(L275,'3. 취약성평가'!$C:$F,3,FALSE)</f>
        <v>상</v>
      </c>
      <c r="Q275" s="48">
        <f t="shared" si="58"/>
        <v>3</v>
      </c>
      <c r="R275" s="49" t="str">
        <f>VLOOKUP(L275,'3. 취약성평가'!$C$5:$I$77,5,FALSE)</f>
        <v>TC4-07</v>
      </c>
      <c r="S275" s="49" t="str">
        <f>VLOOKUP(L275,'3. 취약성평가'!$C$5:$I$77,6,FALSE)</f>
        <v>취약한 시스템 설정 악용</v>
      </c>
      <c r="T275" s="49">
        <f>VLOOKUP(L275,'3. 취약성평가'!$C$5:$I$77,7,FALSE)</f>
        <v>2</v>
      </c>
      <c r="U275" s="49">
        <f>VLOOKUP(L275,'3. 취약성평가'!$C$5:$I$77,7,FALSE)</f>
        <v>2</v>
      </c>
      <c r="V275" s="56" t="e">
        <f>VLOOKUP(B275,'#1.Linux'!$C:$BZ,A275+1,FALSE)</f>
        <v>#N/A</v>
      </c>
      <c r="W275" s="56" t="e">
        <f t="shared" si="59"/>
        <v>#N/A</v>
      </c>
      <c r="X275" s="51" t="e">
        <f t="shared" si="60"/>
        <v>#N/A</v>
      </c>
    </row>
    <row r="276" spans="1:24" s="44" customFormat="1" ht="9.9" customHeight="1">
      <c r="A276" s="45">
        <f>VLOOKUP(L276,'3. 취약성평가'!$C$5:$J$77,8,FALSE)</f>
        <v>53</v>
      </c>
      <c r="B276" s="45" t="str">
        <f t="shared" si="52"/>
        <v>SVR-U취약-04</v>
      </c>
      <c r="C276" s="16" t="str">
        <f>VLOOKUP(B276,'1. 자산평가'!$C:$O,2,FALSE)</f>
        <v>Order DB</v>
      </c>
      <c r="D276" s="16">
        <f>VLOOKUP(B276,'1. 자산평가'!$C:$O,8,FALSE)</f>
        <v>3</v>
      </c>
      <c r="E276" s="16">
        <f>VLOOKUP(B276,'1. 자산평가'!$C:$O,9,FALSE)</f>
        <v>3</v>
      </c>
      <c r="F276" s="16">
        <f>VLOOKUP(B276,'1. 자산평가'!$C:$O,10,FALSE)</f>
        <v>3</v>
      </c>
      <c r="G276" s="59">
        <f t="shared" si="53"/>
        <v>9</v>
      </c>
      <c r="H276" s="59" t="str">
        <f t="shared" si="54"/>
        <v>A</v>
      </c>
      <c r="I276" s="56">
        <f t="shared" si="55"/>
        <v>3</v>
      </c>
      <c r="J276" s="52" t="s">
        <v>1331</v>
      </c>
      <c r="K276" s="58">
        <f t="shared" si="56"/>
        <v>4</v>
      </c>
      <c r="L276" s="58" t="str">
        <f t="shared" si="57"/>
        <v>U-53</v>
      </c>
      <c r="M276" s="58" t="s">
        <v>1091</v>
      </c>
      <c r="N276" s="58">
        <f t="shared" si="51"/>
        <v>53</v>
      </c>
      <c r="O276" s="47" t="str">
        <f>VLOOKUP(L276,'3. 취약성평가'!$C:$F,2,FALSE)</f>
        <v>Apache 웹 프로세스 권한 제한</v>
      </c>
      <c r="P276" s="50" t="str">
        <f>VLOOKUP(L276,'3. 취약성평가'!$C:$F,3,FALSE)</f>
        <v>상</v>
      </c>
      <c r="Q276" s="48">
        <f t="shared" si="58"/>
        <v>3</v>
      </c>
      <c r="R276" s="49" t="str">
        <f>VLOOKUP(L276,'3. 취약성평가'!$C$5:$I$77,5,FALSE)</f>
        <v>TC4-07</v>
      </c>
      <c r="S276" s="49" t="str">
        <f>VLOOKUP(L276,'3. 취약성평가'!$C$5:$I$77,6,FALSE)</f>
        <v>취약한 시스템 설정 악용</v>
      </c>
      <c r="T276" s="49">
        <f>VLOOKUP(L276,'3. 취약성평가'!$C$5:$I$77,7,FALSE)</f>
        <v>2</v>
      </c>
      <c r="U276" s="49">
        <f>VLOOKUP(L276,'3. 취약성평가'!$C$5:$I$77,7,FALSE)</f>
        <v>2</v>
      </c>
      <c r="V276" s="56" t="e">
        <f>VLOOKUP(B276,'#1.Linux'!$C:$BZ,A276+1,FALSE)</f>
        <v>#N/A</v>
      </c>
      <c r="W276" s="56" t="e">
        <f t="shared" si="59"/>
        <v>#N/A</v>
      </c>
      <c r="X276" s="51" t="e">
        <f t="shared" si="60"/>
        <v>#N/A</v>
      </c>
    </row>
    <row r="277" spans="1:24" s="44" customFormat="1" ht="9.9" customHeight="1">
      <c r="A277" s="45">
        <f>VLOOKUP(L277,'3. 취약성평가'!$C$5:$J$77,8,FALSE)</f>
        <v>54</v>
      </c>
      <c r="B277" s="45" t="str">
        <f t="shared" si="52"/>
        <v>SVR-U취약-04</v>
      </c>
      <c r="C277" s="16" t="str">
        <f>VLOOKUP(B277,'1. 자산평가'!$C:$O,2,FALSE)</f>
        <v>Order DB</v>
      </c>
      <c r="D277" s="16">
        <f>VLOOKUP(B277,'1. 자산평가'!$C:$O,8,FALSE)</f>
        <v>3</v>
      </c>
      <c r="E277" s="16">
        <f>VLOOKUP(B277,'1. 자산평가'!$C:$O,9,FALSE)</f>
        <v>3</v>
      </c>
      <c r="F277" s="16">
        <f>VLOOKUP(B277,'1. 자산평가'!$C:$O,10,FALSE)</f>
        <v>3</v>
      </c>
      <c r="G277" s="59">
        <f t="shared" si="53"/>
        <v>9</v>
      </c>
      <c r="H277" s="59" t="str">
        <f t="shared" si="54"/>
        <v>A</v>
      </c>
      <c r="I277" s="56">
        <f t="shared" si="55"/>
        <v>3</v>
      </c>
      <c r="J277" s="52" t="s">
        <v>1331</v>
      </c>
      <c r="K277" s="58">
        <f t="shared" si="56"/>
        <v>4</v>
      </c>
      <c r="L277" s="58" t="str">
        <f t="shared" si="57"/>
        <v>U-54</v>
      </c>
      <c r="M277" s="58" t="s">
        <v>1091</v>
      </c>
      <c r="N277" s="58">
        <f t="shared" si="51"/>
        <v>54</v>
      </c>
      <c r="O277" s="47" t="str">
        <f>VLOOKUP(L277,'3. 취약성평가'!$C:$F,2,FALSE)</f>
        <v>Apache 상위 디렉토리 접근 금지</v>
      </c>
      <c r="P277" s="50" t="str">
        <f>VLOOKUP(L277,'3. 취약성평가'!$C:$F,3,FALSE)</f>
        <v>상</v>
      </c>
      <c r="Q277" s="48">
        <f t="shared" si="58"/>
        <v>3</v>
      </c>
      <c r="R277" s="49" t="str">
        <f>VLOOKUP(L277,'3. 취약성평가'!$C$5:$I$77,5,FALSE)</f>
        <v>TC4-07</v>
      </c>
      <c r="S277" s="49" t="str">
        <f>VLOOKUP(L277,'3. 취약성평가'!$C$5:$I$77,6,FALSE)</f>
        <v>취약한 시스템 설정 악용</v>
      </c>
      <c r="T277" s="49">
        <f>VLOOKUP(L277,'3. 취약성평가'!$C$5:$I$77,7,FALSE)</f>
        <v>2</v>
      </c>
      <c r="U277" s="49">
        <f>VLOOKUP(L277,'3. 취약성평가'!$C$5:$I$77,7,FALSE)</f>
        <v>2</v>
      </c>
      <c r="V277" s="56" t="e">
        <f>VLOOKUP(B277,'#1.Linux'!$C:$BZ,A277+1,FALSE)</f>
        <v>#N/A</v>
      </c>
      <c r="W277" s="56" t="e">
        <f t="shared" si="59"/>
        <v>#N/A</v>
      </c>
      <c r="X277" s="51" t="e">
        <f t="shared" si="60"/>
        <v>#N/A</v>
      </c>
    </row>
    <row r="278" spans="1:24" s="44" customFormat="1" ht="9.9" customHeight="1">
      <c r="A278" s="45">
        <f>VLOOKUP(L278,'3. 취약성평가'!$C$5:$J$77,8,FALSE)</f>
        <v>55</v>
      </c>
      <c r="B278" s="45" t="str">
        <f t="shared" si="52"/>
        <v>SVR-U취약-04</v>
      </c>
      <c r="C278" s="16" t="str">
        <f>VLOOKUP(B278,'1. 자산평가'!$C:$O,2,FALSE)</f>
        <v>Order DB</v>
      </c>
      <c r="D278" s="16">
        <f>VLOOKUP(B278,'1. 자산평가'!$C:$O,8,FALSE)</f>
        <v>3</v>
      </c>
      <c r="E278" s="16">
        <f>VLOOKUP(B278,'1. 자산평가'!$C:$O,9,FALSE)</f>
        <v>3</v>
      </c>
      <c r="F278" s="16">
        <f>VLOOKUP(B278,'1. 자산평가'!$C:$O,10,FALSE)</f>
        <v>3</v>
      </c>
      <c r="G278" s="59">
        <f t="shared" si="53"/>
        <v>9</v>
      </c>
      <c r="H278" s="59" t="str">
        <f t="shared" si="54"/>
        <v>A</v>
      </c>
      <c r="I278" s="56">
        <f t="shared" si="55"/>
        <v>3</v>
      </c>
      <c r="J278" s="52" t="s">
        <v>1331</v>
      </c>
      <c r="K278" s="58">
        <f t="shared" si="56"/>
        <v>4</v>
      </c>
      <c r="L278" s="58" t="str">
        <f t="shared" si="57"/>
        <v>U-55</v>
      </c>
      <c r="M278" s="58" t="s">
        <v>1091</v>
      </c>
      <c r="N278" s="58">
        <f t="shared" si="51"/>
        <v>55</v>
      </c>
      <c r="O278" s="47" t="str">
        <f>VLOOKUP(L278,'3. 취약성평가'!$C:$F,2,FALSE)</f>
        <v>Apache 불필요한 파일 제거</v>
      </c>
      <c r="P278" s="50" t="str">
        <f>VLOOKUP(L278,'3. 취약성평가'!$C:$F,3,FALSE)</f>
        <v>상</v>
      </c>
      <c r="Q278" s="48">
        <f t="shared" si="58"/>
        <v>3</v>
      </c>
      <c r="R278" s="49" t="str">
        <f>VLOOKUP(L278,'3. 취약성평가'!$C$5:$I$77,5,FALSE)</f>
        <v>TC4-07</v>
      </c>
      <c r="S278" s="49" t="str">
        <f>VLOOKUP(L278,'3. 취약성평가'!$C$5:$I$77,6,FALSE)</f>
        <v>취약한 시스템 설정 악용</v>
      </c>
      <c r="T278" s="49">
        <f>VLOOKUP(L278,'3. 취약성평가'!$C$5:$I$77,7,FALSE)</f>
        <v>2</v>
      </c>
      <c r="U278" s="49">
        <f>VLOOKUP(L278,'3. 취약성평가'!$C$5:$I$77,7,FALSE)</f>
        <v>2</v>
      </c>
      <c r="V278" s="56" t="e">
        <f>VLOOKUP(B278,'#1.Linux'!$C:$BZ,A278+1,FALSE)</f>
        <v>#N/A</v>
      </c>
      <c r="W278" s="56" t="e">
        <f t="shared" si="59"/>
        <v>#N/A</v>
      </c>
      <c r="X278" s="51" t="e">
        <f t="shared" si="60"/>
        <v>#N/A</v>
      </c>
    </row>
    <row r="279" spans="1:24" s="44" customFormat="1" ht="9.9" customHeight="1">
      <c r="A279" s="45">
        <f>VLOOKUP(L279,'3. 취약성평가'!$C$5:$J$77,8,FALSE)</f>
        <v>56</v>
      </c>
      <c r="B279" s="45" t="str">
        <f t="shared" si="52"/>
        <v>SVR-U취약-04</v>
      </c>
      <c r="C279" s="16" t="str">
        <f>VLOOKUP(B279,'1. 자산평가'!$C:$O,2,FALSE)</f>
        <v>Order DB</v>
      </c>
      <c r="D279" s="16">
        <f>VLOOKUP(B279,'1. 자산평가'!$C:$O,8,FALSE)</f>
        <v>3</v>
      </c>
      <c r="E279" s="16">
        <f>VLOOKUP(B279,'1. 자산평가'!$C:$O,9,FALSE)</f>
        <v>3</v>
      </c>
      <c r="F279" s="16">
        <f>VLOOKUP(B279,'1. 자산평가'!$C:$O,10,FALSE)</f>
        <v>3</v>
      </c>
      <c r="G279" s="59">
        <f t="shared" si="53"/>
        <v>9</v>
      </c>
      <c r="H279" s="59" t="str">
        <f t="shared" si="54"/>
        <v>A</v>
      </c>
      <c r="I279" s="56">
        <f t="shared" si="55"/>
        <v>3</v>
      </c>
      <c r="J279" s="52" t="s">
        <v>1331</v>
      </c>
      <c r="K279" s="58">
        <f t="shared" si="56"/>
        <v>4</v>
      </c>
      <c r="L279" s="58" t="str">
        <f t="shared" si="57"/>
        <v>U-56</v>
      </c>
      <c r="M279" s="58" t="s">
        <v>1091</v>
      </c>
      <c r="N279" s="58">
        <f t="shared" si="51"/>
        <v>56</v>
      </c>
      <c r="O279" s="47" t="str">
        <f>VLOOKUP(L279,'3. 취약성평가'!$C:$F,2,FALSE)</f>
        <v>Apache 링크 사용 금지</v>
      </c>
      <c r="P279" s="50" t="str">
        <f>VLOOKUP(L279,'3. 취약성평가'!$C:$F,3,FALSE)</f>
        <v>상</v>
      </c>
      <c r="Q279" s="48">
        <f t="shared" si="58"/>
        <v>3</v>
      </c>
      <c r="R279" s="49" t="str">
        <f>VLOOKUP(L279,'3. 취약성평가'!$C$5:$I$77,5,FALSE)</f>
        <v>TC4-07</v>
      </c>
      <c r="S279" s="49" t="str">
        <f>VLOOKUP(L279,'3. 취약성평가'!$C$5:$I$77,6,FALSE)</f>
        <v>취약한 시스템 설정 악용</v>
      </c>
      <c r="T279" s="49">
        <f>VLOOKUP(L279,'3. 취약성평가'!$C$5:$I$77,7,FALSE)</f>
        <v>2</v>
      </c>
      <c r="U279" s="49">
        <f>VLOOKUP(L279,'3. 취약성평가'!$C$5:$I$77,7,FALSE)</f>
        <v>2</v>
      </c>
      <c r="V279" s="56" t="e">
        <f>VLOOKUP(B279,'#1.Linux'!$C:$BZ,A279+1,FALSE)</f>
        <v>#N/A</v>
      </c>
      <c r="W279" s="56" t="e">
        <f t="shared" si="59"/>
        <v>#N/A</v>
      </c>
      <c r="X279" s="51" t="e">
        <f t="shared" si="60"/>
        <v>#N/A</v>
      </c>
    </row>
    <row r="280" spans="1:24" s="44" customFormat="1" ht="9.9" customHeight="1">
      <c r="A280" s="45">
        <f>VLOOKUP(L280,'3. 취약성평가'!$C$5:$J$77,8,FALSE)</f>
        <v>57</v>
      </c>
      <c r="B280" s="45" t="str">
        <f t="shared" si="52"/>
        <v>SVR-U취약-04</v>
      </c>
      <c r="C280" s="16" t="str">
        <f>VLOOKUP(B280,'1. 자산평가'!$C:$O,2,FALSE)</f>
        <v>Order DB</v>
      </c>
      <c r="D280" s="16">
        <f>VLOOKUP(B280,'1. 자산평가'!$C:$O,8,FALSE)</f>
        <v>3</v>
      </c>
      <c r="E280" s="16">
        <f>VLOOKUP(B280,'1. 자산평가'!$C:$O,9,FALSE)</f>
        <v>3</v>
      </c>
      <c r="F280" s="16">
        <f>VLOOKUP(B280,'1. 자산평가'!$C:$O,10,FALSE)</f>
        <v>3</v>
      </c>
      <c r="G280" s="59">
        <f t="shared" si="53"/>
        <v>9</v>
      </c>
      <c r="H280" s="59" t="str">
        <f t="shared" si="54"/>
        <v>A</v>
      </c>
      <c r="I280" s="56">
        <f t="shared" si="55"/>
        <v>3</v>
      </c>
      <c r="J280" s="52" t="s">
        <v>1331</v>
      </c>
      <c r="K280" s="58">
        <f t="shared" si="56"/>
        <v>4</v>
      </c>
      <c r="L280" s="58" t="str">
        <f t="shared" si="57"/>
        <v>U-57</v>
      </c>
      <c r="M280" s="58" t="s">
        <v>1091</v>
      </c>
      <c r="N280" s="58">
        <f t="shared" si="51"/>
        <v>57</v>
      </c>
      <c r="O280" s="47" t="str">
        <f>VLOOKUP(L280,'3. 취약성평가'!$C:$F,2,FALSE)</f>
        <v>Apache 파일 업로드 및 다운로드 제한</v>
      </c>
      <c r="P280" s="50" t="str">
        <f>VLOOKUP(L280,'3. 취약성평가'!$C:$F,3,FALSE)</f>
        <v>상</v>
      </c>
      <c r="Q280" s="48">
        <f t="shared" si="58"/>
        <v>3</v>
      </c>
      <c r="R280" s="49" t="str">
        <f>VLOOKUP(L280,'3. 취약성평가'!$C$5:$I$77,5,FALSE)</f>
        <v>TC4-07</v>
      </c>
      <c r="S280" s="49" t="str">
        <f>VLOOKUP(L280,'3. 취약성평가'!$C$5:$I$77,6,FALSE)</f>
        <v>취약한 시스템 설정 악용</v>
      </c>
      <c r="T280" s="49">
        <f>VLOOKUP(L280,'3. 취약성평가'!$C$5:$I$77,7,FALSE)</f>
        <v>2</v>
      </c>
      <c r="U280" s="49">
        <f>VLOOKUP(L280,'3. 취약성평가'!$C$5:$I$77,7,FALSE)</f>
        <v>2</v>
      </c>
      <c r="V280" s="56" t="e">
        <f>VLOOKUP(B280,'#1.Linux'!$C:$BZ,A280+1,FALSE)</f>
        <v>#N/A</v>
      </c>
      <c r="W280" s="56" t="e">
        <f t="shared" si="59"/>
        <v>#N/A</v>
      </c>
      <c r="X280" s="51" t="e">
        <f t="shared" si="60"/>
        <v>#N/A</v>
      </c>
    </row>
    <row r="281" spans="1:24" s="44" customFormat="1" ht="9.9" customHeight="1">
      <c r="A281" s="45">
        <f>VLOOKUP(L281,'3. 취약성평가'!$C$5:$J$77,8,FALSE)</f>
        <v>58</v>
      </c>
      <c r="B281" s="45" t="str">
        <f t="shared" si="52"/>
        <v>SVR-U취약-04</v>
      </c>
      <c r="C281" s="16" t="str">
        <f>VLOOKUP(B281,'1. 자산평가'!$C:$O,2,FALSE)</f>
        <v>Order DB</v>
      </c>
      <c r="D281" s="16">
        <f>VLOOKUP(B281,'1. 자산평가'!$C:$O,8,FALSE)</f>
        <v>3</v>
      </c>
      <c r="E281" s="16">
        <f>VLOOKUP(B281,'1. 자산평가'!$C:$O,9,FALSE)</f>
        <v>3</v>
      </c>
      <c r="F281" s="16">
        <f>VLOOKUP(B281,'1. 자산평가'!$C:$O,10,FALSE)</f>
        <v>3</v>
      </c>
      <c r="G281" s="59">
        <f t="shared" si="53"/>
        <v>9</v>
      </c>
      <c r="H281" s="59" t="str">
        <f t="shared" si="54"/>
        <v>A</v>
      </c>
      <c r="I281" s="56">
        <f t="shared" si="55"/>
        <v>3</v>
      </c>
      <c r="J281" s="52" t="s">
        <v>1331</v>
      </c>
      <c r="K281" s="58">
        <f t="shared" si="56"/>
        <v>4</v>
      </c>
      <c r="L281" s="58" t="str">
        <f t="shared" si="57"/>
        <v>U-58</v>
      </c>
      <c r="M281" s="58" t="s">
        <v>1091</v>
      </c>
      <c r="N281" s="58">
        <f t="shared" si="51"/>
        <v>58</v>
      </c>
      <c r="O281" s="47" t="str">
        <f>VLOOKUP(L281,'3. 취약성평가'!$C:$F,2,FALSE)</f>
        <v>Apache 웹 서비스 영역의 분리</v>
      </c>
      <c r="P281" s="50" t="str">
        <f>VLOOKUP(L281,'3. 취약성평가'!$C:$F,3,FALSE)</f>
        <v>상</v>
      </c>
      <c r="Q281" s="48">
        <f t="shared" si="58"/>
        <v>3</v>
      </c>
      <c r="R281" s="49" t="str">
        <f>VLOOKUP(L281,'3. 취약성평가'!$C$5:$I$77,5,FALSE)</f>
        <v>TC4-07</v>
      </c>
      <c r="S281" s="49" t="str">
        <f>VLOOKUP(L281,'3. 취약성평가'!$C$5:$I$77,6,FALSE)</f>
        <v>취약한 시스템 설정 악용</v>
      </c>
      <c r="T281" s="49">
        <f>VLOOKUP(L281,'3. 취약성평가'!$C$5:$I$77,7,FALSE)</f>
        <v>2</v>
      </c>
      <c r="U281" s="49">
        <f>VLOOKUP(L281,'3. 취약성평가'!$C$5:$I$77,7,FALSE)</f>
        <v>2</v>
      </c>
      <c r="V281" s="56" t="e">
        <f>VLOOKUP(B281,'#1.Linux'!$C:$BZ,A281+1,FALSE)</f>
        <v>#N/A</v>
      </c>
      <c r="W281" s="56" t="e">
        <f t="shared" si="59"/>
        <v>#N/A</v>
      </c>
      <c r="X281" s="51" t="e">
        <f t="shared" si="60"/>
        <v>#N/A</v>
      </c>
    </row>
    <row r="282" spans="1:24" s="44" customFormat="1" ht="9.9" customHeight="1">
      <c r="A282" s="45">
        <f>VLOOKUP(L282,'3. 취약성평가'!$C$5:$J$77,8,FALSE)</f>
        <v>59</v>
      </c>
      <c r="B282" s="45" t="str">
        <f t="shared" si="52"/>
        <v>SVR-U취약-04</v>
      </c>
      <c r="C282" s="16" t="str">
        <f>VLOOKUP(B282,'1. 자산평가'!$C:$O,2,FALSE)</f>
        <v>Order DB</v>
      </c>
      <c r="D282" s="16">
        <f>VLOOKUP(B282,'1. 자산평가'!$C:$O,8,FALSE)</f>
        <v>3</v>
      </c>
      <c r="E282" s="16">
        <f>VLOOKUP(B282,'1. 자산평가'!$C:$O,9,FALSE)</f>
        <v>3</v>
      </c>
      <c r="F282" s="16">
        <f>VLOOKUP(B282,'1. 자산평가'!$C:$O,10,FALSE)</f>
        <v>3</v>
      </c>
      <c r="G282" s="59">
        <f t="shared" si="53"/>
        <v>9</v>
      </c>
      <c r="H282" s="59" t="str">
        <f t="shared" si="54"/>
        <v>A</v>
      </c>
      <c r="I282" s="56">
        <f t="shared" si="55"/>
        <v>3</v>
      </c>
      <c r="J282" s="52" t="s">
        <v>1331</v>
      </c>
      <c r="K282" s="58">
        <f t="shared" si="56"/>
        <v>4</v>
      </c>
      <c r="L282" s="58" t="str">
        <f t="shared" si="57"/>
        <v>U-59</v>
      </c>
      <c r="M282" s="58" t="s">
        <v>1091</v>
      </c>
      <c r="N282" s="58">
        <f t="shared" si="51"/>
        <v>59</v>
      </c>
      <c r="O282" s="47" t="str">
        <f>VLOOKUP(L282,'3. 취약성평가'!$C:$F,2,FALSE)</f>
        <v>ssh 원격 접속 허용</v>
      </c>
      <c r="P282" s="50" t="str">
        <f>VLOOKUP(L282,'3. 취약성평가'!$C:$F,3,FALSE)</f>
        <v>중</v>
      </c>
      <c r="Q282" s="48">
        <f t="shared" si="58"/>
        <v>2</v>
      </c>
      <c r="R282" s="49" t="str">
        <f>VLOOKUP(L282,'3. 취약성평가'!$C$5:$I$77,5,FALSE)</f>
        <v>TC6-03</v>
      </c>
      <c r="S282" s="49" t="str">
        <f>VLOOKUP(L282,'3. 취약성평가'!$C$5:$I$77,6,FALSE)</f>
        <v>패스워드 Cracking</v>
      </c>
      <c r="T282" s="49">
        <f>VLOOKUP(L282,'3. 취약성평가'!$C$5:$I$77,7,FALSE)</f>
        <v>2</v>
      </c>
      <c r="U282" s="49">
        <f>VLOOKUP(L282,'3. 취약성평가'!$C$5:$I$77,7,FALSE)</f>
        <v>2</v>
      </c>
      <c r="V282" s="56" t="e">
        <f>VLOOKUP(B282,'#1.Linux'!$C:$BZ,A282+1,FALSE)</f>
        <v>#N/A</v>
      </c>
      <c r="W282" s="56" t="e">
        <f t="shared" si="59"/>
        <v>#N/A</v>
      </c>
      <c r="X282" s="51" t="e">
        <f t="shared" si="60"/>
        <v>#N/A</v>
      </c>
    </row>
    <row r="283" spans="1:24" s="44" customFormat="1" ht="9.9" customHeight="1">
      <c r="A283" s="45">
        <f>VLOOKUP(L283,'3. 취약성평가'!$C$5:$J$77,8,FALSE)</f>
        <v>60</v>
      </c>
      <c r="B283" s="45" t="str">
        <f t="shared" si="52"/>
        <v>SVR-U취약-04</v>
      </c>
      <c r="C283" s="16" t="str">
        <f>VLOOKUP(B283,'1. 자산평가'!$C:$O,2,FALSE)</f>
        <v>Order DB</v>
      </c>
      <c r="D283" s="16">
        <f>VLOOKUP(B283,'1. 자산평가'!$C:$O,8,FALSE)</f>
        <v>3</v>
      </c>
      <c r="E283" s="16">
        <f>VLOOKUP(B283,'1. 자산평가'!$C:$O,9,FALSE)</f>
        <v>3</v>
      </c>
      <c r="F283" s="16">
        <f>VLOOKUP(B283,'1. 자산평가'!$C:$O,10,FALSE)</f>
        <v>3</v>
      </c>
      <c r="G283" s="59">
        <f t="shared" si="53"/>
        <v>9</v>
      </c>
      <c r="H283" s="59" t="str">
        <f t="shared" si="54"/>
        <v>A</v>
      </c>
      <c r="I283" s="56">
        <f t="shared" si="55"/>
        <v>3</v>
      </c>
      <c r="J283" s="52" t="s">
        <v>1331</v>
      </c>
      <c r="K283" s="58">
        <f t="shared" si="56"/>
        <v>4</v>
      </c>
      <c r="L283" s="58" t="str">
        <f t="shared" si="57"/>
        <v>U-60</v>
      </c>
      <c r="M283" s="58" t="s">
        <v>1091</v>
      </c>
      <c r="N283" s="58">
        <f t="shared" si="51"/>
        <v>60</v>
      </c>
      <c r="O283" s="47" t="str">
        <f>VLOOKUP(L283,'3. 취약성평가'!$C:$F,2,FALSE)</f>
        <v>ftp 서비스 N/A</v>
      </c>
      <c r="P283" s="50" t="str">
        <f>VLOOKUP(L283,'3. 취약성평가'!$C:$F,3,FALSE)</f>
        <v>하</v>
      </c>
      <c r="Q283" s="48">
        <f t="shared" si="58"/>
        <v>1</v>
      </c>
      <c r="R283" s="49" t="str">
        <f>VLOOKUP(L283,'3. 취약성평가'!$C$5:$I$77,5,FALSE)</f>
        <v>TC6-16</v>
      </c>
      <c r="S283" s="49" t="str">
        <f>VLOOKUP(L283,'3. 취약성평가'!$C$5:$I$77,6,FALSE)</f>
        <v>웹 서비스 공격</v>
      </c>
      <c r="T283" s="49">
        <f>VLOOKUP(L283,'3. 취약성평가'!$C$5:$I$77,7,FALSE)</f>
        <v>2</v>
      </c>
      <c r="U283" s="49">
        <f>VLOOKUP(L283,'3. 취약성평가'!$C$5:$I$77,7,FALSE)</f>
        <v>2</v>
      </c>
      <c r="V283" s="56" t="e">
        <f>VLOOKUP(B283,'#1.Linux'!$C:$BZ,A283+1,FALSE)</f>
        <v>#N/A</v>
      </c>
      <c r="W283" s="56" t="e">
        <f t="shared" si="59"/>
        <v>#N/A</v>
      </c>
      <c r="X283" s="51" t="e">
        <f t="shared" si="60"/>
        <v>#N/A</v>
      </c>
    </row>
    <row r="284" spans="1:24" s="44" customFormat="1" ht="9.9" customHeight="1">
      <c r="A284" s="45">
        <f>VLOOKUP(L284,'3. 취약성평가'!$C$5:$J$77,8,FALSE)</f>
        <v>61</v>
      </c>
      <c r="B284" s="45" t="str">
        <f t="shared" si="52"/>
        <v>SVR-U취약-04</v>
      </c>
      <c r="C284" s="16" t="str">
        <f>VLOOKUP(B284,'1. 자산평가'!$C:$O,2,FALSE)</f>
        <v>Order DB</v>
      </c>
      <c r="D284" s="16">
        <f>VLOOKUP(B284,'1. 자산평가'!$C:$O,8,FALSE)</f>
        <v>3</v>
      </c>
      <c r="E284" s="16">
        <f>VLOOKUP(B284,'1. 자산평가'!$C:$O,9,FALSE)</f>
        <v>3</v>
      </c>
      <c r="F284" s="16">
        <f>VLOOKUP(B284,'1. 자산평가'!$C:$O,10,FALSE)</f>
        <v>3</v>
      </c>
      <c r="G284" s="59">
        <f t="shared" si="53"/>
        <v>9</v>
      </c>
      <c r="H284" s="59" t="str">
        <f t="shared" si="54"/>
        <v>A</v>
      </c>
      <c r="I284" s="56">
        <f t="shared" si="55"/>
        <v>3</v>
      </c>
      <c r="J284" s="52" t="s">
        <v>1331</v>
      </c>
      <c r="K284" s="58">
        <f t="shared" si="56"/>
        <v>4</v>
      </c>
      <c r="L284" s="58" t="str">
        <f t="shared" si="57"/>
        <v>U-61</v>
      </c>
      <c r="M284" s="58" t="s">
        <v>1091</v>
      </c>
      <c r="N284" s="58">
        <f t="shared" si="51"/>
        <v>61</v>
      </c>
      <c r="O284" s="47" t="str">
        <f>VLOOKUP(L284,'3. 취약성평가'!$C:$F,2,FALSE)</f>
        <v>ftp 계정 shell 제한</v>
      </c>
      <c r="P284" s="50" t="str">
        <f>VLOOKUP(L284,'3. 취약성평가'!$C:$F,3,FALSE)</f>
        <v>중</v>
      </c>
      <c r="Q284" s="48">
        <f t="shared" si="58"/>
        <v>2</v>
      </c>
      <c r="R284" s="49" t="str">
        <f>VLOOKUP(L284,'3. 취약성평가'!$C$5:$I$77,5,FALSE)</f>
        <v>TC6-16</v>
      </c>
      <c r="S284" s="49" t="str">
        <f>VLOOKUP(L284,'3. 취약성평가'!$C$5:$I$77,6,FALSE)</f>
        <v>웹 서비스 공격</v>
      </c>
      <c r="T284" s="49">
        <f>VLOOKUP(L284,'3. 취약성평가'!$C$5:$I$77,7,FALSE)</f>
        <v>2</v>
      </c>
      <c r="U284" s="49">
        <f>VLOOKUP(L284,'3. 취약성평가'!$C$5:$I$77,7,FALSE)</f>
        <v>2</v>
      </c>
      <c r="V284" s="56" t="e">
        <f>VLOOKUP(B284,'#1.Linux'!$C:$BZ,A284+1,FALSE)</f>
        <v>#N/A</v>
      </c>
      <c r="W284" s="56" t="e">
        <f t="shared" si="59"/>
        <v>#N/A</v>
      </c>
      <c r="X284" s="51" t="e">
        <f t="shared" si="60"/>
        <v>#N/A</v>
      </c>
    </row>
    <row r="285" spans="1:24" s="44" customFormat="1" ht="9.9" customHeight="1">
      <c r="A285" s="45">
        <f>VLOOKUP(L285,'3. 취약성평가'!$C$5:$J$77,8,FALSE)</f>
        <v>62</v>
      </c>
      <c r="B285" s="45" t="str">
        <f t="shared" si="52"/>
        <v>SVR-U취약-04</v>
      </c>
      <c r="C285" s="16" t="str">
        <f>VLOOKUP(B285,'1. 자산평가'!$C:$O,2,FALSE)</f>
        <v>Order DB</v>
      </c>
      <c r="D285" s="16">
        <f>VLOOKUP(B285,'1. 자산평가'!$C:$O,8,FALSE)</f>
        <v>3</v>
      </c>
      <c r="E285" s="16">
        <f>VLOOKUP(B285,'1. 자산평가'!$C:$O,9,FALSE)</f>
        <v>3</v>
      </c>
      <c r="F285" s="16">
        <f>VLOOKUP(B285,'1. 자산평가'!$C:$O,10,FALSE)</f>
        <v>3</v>
      </c>
      <c r="G285" s="59">
        <f t="shared" si="53"/>
        <v>9</v>
      </c>
      <c r="H285" s="59" t="str">
        <f t="shared" si="54"/>
        <v>A</v>
      </c>
      <c r="I285" s="56">
        <f t="shared" si="55"/>
        <v>3</v>
      </c>
      <c r="J285" s="52" t="s">
        <v>1331</v>
      </c>
      <c r="K285" s="58">
        <f t="shared" si="56"/>
        <v>4</v>
      </c>
      <c r="L285" s="58" t="str">
        <f t="shared" si="57"/>
        <v>U-62</v>
      </c>
      <c r="M285" s="58" t="s">
        <v>1091</v>
      </c>
      <c r="N285" s="58">
        <f t="shared" si="51"/>
        <v>62</v>
      </c>
      <c r="O285" s="47" t="str">
        <f>VLOOKUP(L285,'3. 취약성평가'!$C:$F,2,FALSE)</f>
        <v>ftpusers 파일 소유자 및 권한 설정</v>
      </c>
      <c r="P285" s="50" t="str">
        <f>VLOOKUP(L285,'3. 취약성평가'!$C:$F,3,FALSE)</f>
        <v>중</v>
      </c>
      <c r="Q285" s="48">
        <f t="shared" si="58"/>
        <v>2</v>
      </c>
      <c r="R285" s="49" t="str">
        <f>VLOOKUP(L285,'3. 취약성평가'!$C$5:$I$77,5,FALSE)</f>
        <v>TC6-16</v>
      </c>
      <c r="S285" s="49" t="str">
        <f>VLOOKUP(L285,'3. 취약성평가'!$C$5:$I$77,6,FALSE)</f>
        <v>웹 서비스 공격</v>
      </c>
      <c r="T285" s="49">
        <f>VLOOKUP(L285,'3. 취약성평가'!$C$5:$I$77,7,FALSE)</f>
        <v>2</v>
      </c>
      <c r="U285" s="49">
        <f>VLOOKUP(L285,'3. 취약성평가'!$C$5:$I$77,7,FALSE)</f>
        <v>2</v>
      </c>
      <c r="V285" s="56" t="e">
        <f>VLOOKUP(B285,'#1.Linux'!$C:$BZ,A285+1,FALSE)</f>
        <v>#N/A</v>
      </c>
      <c r="W285" s="56" t="e">
        <f t="shared" si="59"/>
        <v>#N/A</v>
      </c>
      <c r="X285" s="51" t="e">
        <f t="shared" si="60"/>
        <v>#N/A</v>
      </c>
    </row>
    <row r="286" spans="1:24" s="44" customFormat="1" ht="9.9" customHeight="1">
      <c r="A286" s="45">
        <f>VLOOKUP(L286,'3. 취약성평가'!$C$5:$J$77,8,FALSE)</f>
        <v>63</v>
      </c>
      <c r="B286" s="45" t="str">
        <f t="shared" si="52"/>
        <v>SVR-U취약-04</v>
      </c>
      <c r="C286" s="16" t="str">
        <f>VLOOKUP(B286,'1. 자산평가'!$C:$O,2,FALSE)</f>
        <v>Order DB</v>
      </c>
      <c r="D286" s="16">
        <f>VLOOKUP(B286,'1. 자산평가'!$C:$O,8,FALSE)</f>
        <v>3</v>
      </c>
      <c r="E286" s="16">
        <f>VLOOKUP(B286,'1. 자산평가'!$C:$O,9,FALSE)</f>
        <v>3</v>
      </c>
      <c r="F286" s="16">
        <f>VLOOKUP(B286,'1. 자산평가'!$C:$O,10,FALSE)</f>
        <v>3</v>
      </c>
      <c r="G286" s="59">
        <f t="shared" si="53"/>
        <v>9</v>
      </c>
      <c r="H286" s="59" t="str">
        <f t="shared" si="54"/>
        <v>A</v>
      </c>
      <c r="I286" s="56">
        <f t="shared" si="55"/>
        <v>3</v>
      </c>
      <c r="J286" s="52" t="s">
        <v>1331</v>
      </c>
      <c r="K286" s="58">
        <f t="shared" si="56"/>
        <v>4</v>
      </c>
      <c r="L286" s="58" t="str">
        <f t="shared" si="57"/>
        <v>U-63</v>
      </c>
      <c r="M286" s="58" t="s">
        <v>1091</v>
      </c>
      <c r="N286" s="58">
        <f t="shared" si="51"/>
        <v>63</v>
      </c>
      <c r="O286" s="47" t="str">
        <f>VLOOKUP(L286,'3. 취약성평가'!$C:$F,2,FALSE)</f>
        <v>ftpusers 파일 설정</v>
      </c>
      <c r="P286" s="50" t="str">
        <f>VLOOKUP(L286,'3. 취약성평가'!$C:$F,3,FALSE)</f>
        <v>중</v>
      </c>
      <c r="Q286" s="48">
        <f t="shared" si="58"/>
        <v>2</v>
      </c>
      <c r="R286" s="49" t="str">
        <f>VLOOKUP(L286,'3. 취약성평가'!$C$5:$I$77,5,FALSE)</f>
        <v>TC6-16</v>
      </c>
      <c r="S286" s="49" t="str">
        <f>VLOOKUP(L286,'3. 취약성평가'!$C$5:$I$77,6,FALSE)</f>
        <v>웹 서비스 공격</v>
      </c>
      <c r="T286" s="49">
        <f>VLOOKUP(L286,'3. 취약성평가'!$C$5:$I$77,7,FALSE)</f>
        <v>2</v>
      </c>
      <c r="U286" s="49">
        <f>VLOOKUP(L286,'3. 취약성평가'!$C$5:$I$77,7,FALSE)</f>
        <v>2</v>
      </c>
      <c r="V286" s="56" t="e">
        <f>VLOOKUP(B286,'#1.Linux'!$C:$BZ,A286+1,FALSE)</f>
        <v>#N/A</v>
      </c>
      <c r="W286" s="56" t="e">
        <f t="shared" si="59"/>
        <v>#N/A</v>
      </c>
      <c r="X286" s="51" t="e">
        <f t="shared" si="60"/>
        <v>#N/A</v>
      </c>
    </row>
    <row r="287" spans="1:24" s="44" customFormat="1" ht="9.9" customHeight="1">
      <c r="A287" s="45">
        <f>VLOOKUP(L287,'3. 취약성평가'!$C$5:$J$77,8,FALSE)</f>
        <v>64</v>
      </c>
      <c r="B287" s="45" t="str">
        <f t="shared" si="52"/>
        <v>SVR-U취약-04</v>
      </c>
      <c r="C287" s="16" t="str">
        <f>VLOOKUP(B287,'1. 자산평가'!$C:$O,2,FALSE)</f>
        <v>Order DB</v>
      </c>
      <c r="D287" s="16">
        <f>VLOOKUP(B287,'1. 자산평가'!$C:$O,8,FALSE)</f>
        <v>3</v>
      </c>
      <c r="E287" s="16">
        <f>VLOOKUP(B287,'1. 자산평가'!$C:$O,9,FALSE)</f>
        <v>3</v>
      </c>
      <c r="F287" s="16">
        <f>VLOOKUP(B287,'1. 자산평가'!$C:$O,10,FALSE)</f>
        <v>3</v>
      </c>
      <c r="G287" s="59">
        <f t="shared" si="53"/>
        <v>9</v>
      </c>
      <c r="H287" s="59" t="str">
        <f t="shared" si="54"/>
        <v>A</v>
      </c>
      <c r="I287" s="56">
        <f t="shared" si="55"/>
        <v>3</v>
      </c>
      <c r="J287" s="52" t="s">
        <v>1331</v>
      </c>
      <c r="K287" s="58">
        <f t="shared" si="56"/>
        <v>4</v>
      </c>
      <c r="L287" s="58" t="str">
        <f t="shared" si="57"/>
        <v>U-64</v>
      </c>
      <c r="M287" s="58" t="s">
        <v>1091</v>
      </c>
      <c r="N287" s="58">
        <f t="shared" si="51"/>
        <v>64</v>
      </c>
      <c r="O287" s="47" t="str">
        <f>VLOOKUP(L287,'3. 취약성평가'!$C:$F,2,FALSE)</f>
        <v>at 파일 소유자 및 권한 설정</v>
      </c>
      <c r="P287" s="50" t="str">
        <f>VLOOKUP(L287,'3. 취약성평가'!$C:$F,3,FALSE)</f>
        <v>중</v>
      </c>
      <c r="Q287" s="48">
        <f t="shared" si="58"/>
        <v>2</v>
      </c>
      <c r="R287" s="49" t="str">
        <f>VLOOKUP(L287,'3. 취약성평가'!$C$5:$I$77,5,FALSE)</f>
        <v>TC6-07</v>
      </c>
      <c r="S287" s="49" t="str">
        <f>VLOOKUP(L287,'3. 취약성평가'!$C$5:$I$77,6,FALSE)</f>
        <v>취약한 권한접근</v>
      </c>
      <c r="T287" s="49">
        <f>VLOOKUP(L287,'3. 취약성평가'!$C$5:$I$77,7,FALSE)</f>
        <v>2</v>
      </c>
      <c r="U287" s="49">
        <f>VLOOKUP(L287,'3. 취약성평가'!$C$5:$I$77,7,FALSE)</f>
        <v>2</v>
      </c>
      <c r="V287" s="56" t="e">
        <f>VLOOKUP(B287,'#1.Linux'!$C:$BZ,A287+1,FALSE)</f>
        <v>#N/A</v>
      </c>
      <c r="W287" s="56" t="e">
        <f t="shared" si="59"/>
        <v>#N/A</v>
      </c>
      <c r="X287" s="51" t="e">
        <f t="shared" si="60"/>
        <v>#N/A</v>
      </c>
    </row>
    <row r="288" spans="1:24" s="44" customFormat="1" ht="9.9" customHeight="1">
      <c r="A288" s="45">
        <f>VLOOKUP(L288,'3. 취약성평가'!$C$5:$J$77,8,FALSE)</f>
        <v>65</v>
      </c>
      <c r="B288" s="45" t="str">
        <f t="shared" si="52"/>
        <v>SVR-U취약-04</v>
      </c>
      <c r="C288" s="16" t="str">
        <f>VLOOKUP(B288,'1. 자산평가'!$C:$O,2,FALSE)</f>
        <v>Order DB</v>
      </c>
      <c r="D288" s="16">
        <f>VLOOKUP(B288,'1. 자산평가'!$C:$O,8,FALSE)</f>
        <v>3</v>
      </c>
      <c r="E288" s="16">
        <f>VLOOKUP(B288,'1. 자산평가'!$C:$O,9,FALSE)</f>
        <v>3</v>
      </c>
      <c r="F288" s="16">
        <f>VLOOKUP(B288,'1. 자산평가'!$C:$O,10,FALSE)</f>
        <v>3</v>
      </c>
      <c r="G288" s="59">
        <f t="shared" si="53"/>
        <v>9</v>
      </c>
      <c r="H288" s="59" t="str">
        <f t="shared" si="54"/>
        <v>A</v>
      </c>
      <c r="I288" s="56">
        <f t="shared" si="55"/>
        <v>3</v>
      </c>
      <c r="J288" s="52" t="s">
        <v>1331</v>
      </c>
      <c r="K288" s="58">
        <f t="shared" si="56"/>
        <v>4</v>
      </c>
      <c r="L288" s="58" t="str">
        <f t="shared" si="57"/>
        <v>U-65</v>
      </c>
      <c r="M288" s="58" t="s">
        <v>1091</v>
      </c>
      <c r="N288" s="58">
        <f t="shared" si="51"/>
        <v>65</v>
      </c>
      <c r="O288" s="47" t="str">
        <f>VLOOKUP(L288,'3. 취약성평가'!$C:$F,2,FALSE)</f>
        <v>SNMP 서비스 구동 점검</v>
      </c>
      <c r="P288" s="50" t="str">
        <f>VLOOKUP(L288,'3. 취약성평가'!$C:$F,3,FALSE)</f>
        <v>중</v>
      </c>
      <c r="Q288" s="48">
        <f t="shared" si="58"/>
        <v>2</v>
      </c>
      <c r="R288" s="49" t="str">
        <f>VLOOKUP(L288,'3. 취약성평가'!$C$5:$I$77,5,FALSE)</f>
        <v>TC4-07</v>
      </c>
      <c r="S288" s="49" t="str">
        <f>VLOOKUP(L288,'3. 취약성평가'!$C$5:$I$77,6,FALSE)</f>
        <v>취약한 시스템 설정 악용</v>
      </c>
      <c r="T288" s="49">
        <f>VLOOKUP(L288,'3. 취약성평가'!$C$5:$I$77,7,FALSE)</f>
        <v>2</v>
      </c>
      <c r="U288" s="49">
        <f>VLOOKUP(L288,'3. 취약성평가'!$C$5:$I$77,7,FALSE)</f>
        <v>2</v>
      </c>
      <c r="V288" s="56" t="e">
        <f>VLOOKUP(B288,'#1.Linux'!$C:$BZ,A288+1,FALSE)</f>
        <v>#N/A</v>
      </c>
      <c r="W288" s="56" t="e">
        <f t="shared" si="59"/>
        <v>#N/A</v>
      </c>
      <c r="X288" s="51" t="e">
        <f t="shared" si="60"/>
        <v>#N/A</v>
      </c>
    </row>
    <row r="289" spans="1:24" s="44" customFormat="1" ht="9.9" customHeight="1">
      <c r="A289" s="45">
        <f>VLOOKUP(L289,'3. 취약성평가'!$C$5:$J$77,8,FALSE)</f>
        <v>66</v>
      </c>
      <c r="B289" s="45" t="str">
        <f t="shared" si="52"/>
        <v>SVR-U취약-04</v>
      </c>
      <c r="C289" s="16" t="str">
        <f>VLOOKUP(B289,'1. 자산평가'!$C:$O,2,FALSE)</f>
        <v>Order DB</v>
      </c>
      <c r="D289" s="16">
        <f>VLOOKUP(B289,'1. 자산평가'!$C:$O,8,FALSE)</f>
        <v>3</v>
      </c>
      <c r="E289" s="16">
        <f>VLOOKUP(B289,'1. 자산평가'!$C:$O,9,FALSE)</f>
        <v>3</v>
      </c>
      <c r="F289" s="16">
        <f>VLOOKUP(B289,'1. 자산평가'!$C:$O,10,FALSE)</f>
        <v>3</v>
      </c>
      <c r="G289" s="59">
        <f t="shared" si="53"/>
        <v>9</v>
      </c>
      <c r="H289" s="59" t="str">
        <f t="shared" si="54"/>
        <v>A</v>
      </c>
      <c r="I289" s="56">
        <f t="shared" si="55"/>
        <v>3</v>
      </c>
      <c r="J289" s="52" t="s">
        <v>1331</v>
      </c>
      <c r="K289" s="58">
        <f t="shared" si="56"/>
        <v>4</v>
      </c>
      <c r="L289" s="58" t="str">
        <f t="shared" si="57"/>
        <v>U-66</v>
      </c>
      <c r="M289" s="58" t="s">
        <v>1091</v>
      </c>
      <c r="N289" s="58">
        <f t="shared" si="51"/>
        <v>66</v>
      </c>
      <c r="O289" s="47" t="str">
        <f>VLOOKUP(L289,'3. 취약성평가'!$C:$F,2,FALSE)</f>
        <v>SNMP 서비스 커뮤니티 스트링의 복잡성 설정</v>
      </c>
      <c r="P289" s="50" t="str">
        <f>VLOOKUP(L289,'3. 취약성평가'!$C:$F,3,FALSE)</f>
        <v>중</v>
      </c>
      <c r="Q289" s="48">
        <f t="shared" si="58"/>
        <v>2</v>
      </c>
      <c r="R289" s="49" t="str">
        <f>VLOOKUP(L289,'3. 취약성평가'!$C$5:$I$77,5,FALSE)</f>
        <v>TC4-07</v>
      </c>
      <c r="S289" s="49" t="str">
        <f>VLOOKUP(L289,'3. 취약성평가'!$C$5:$I$77,6,FALSE)</f>
        <v>취약한 시스템 설정 악용</v>
      </c>
      <c r="T289" s="49">
        <f>VLOOKUP(L289,'3. 취약성평가'!$C$5:$I$77,7,FALSE)</f>
        <v>2</v>
      </c>
      <c r="U289" s="49">
        <f>VLOOKUP(L289,'3. 취약성평가'!$C$5:$I$77,7,FALSE)</f>
        <v>2</v>
      </c>
      <c r="V289" s="56" t="e">
        <f>VLOOKUP(B289,'#1.Linux'!$C:$BZ,A289+1,FALSE)</f>
        <v>#N/A</v>
      </c>
      <c r="W289" s="56" t="e">
        <f t="shared" si="59"/>
        <v>#N/A</v>
      </c>
      <c r="X289" s="51" t="e">
        <f t="shared" si="60"/>
        <v>#N/A</v>
      </c>
    </row>
    <row r="290" spans="1:24" s="44" customFormat="1" ht="9.9" customHeight="1">
      <c r="A290" s="45">
        <f>VLOOKUP(L290,'3. 취약성평가'!$C$5:$J$77,8,FALSE)</f>
        <v>67</v>
      </c>
      <c r="B290" s="45" t="str">
        <f t="shared" si="52"/>
        <v>SVR-U취약-04</v>
      </c>
      <c r="C290" s="16" t="str">
        <f>VLOOKUP(B290,'1. 자산평가'!$C:$O,2,FALSE)</f>
        <v>Order DB</v>
      </c>
      <c r="D290" s="16">
        <f>VLOOKUP(B290,'1. 자산평가'!$C:$O,8,FALSE)</f>
        <v>3</v>
      </c>
      <c r="E290" s="16">
        <f>VLOOKUP(B290,'1. 자산평가'!$C:$O,9,FALSE)</f>
        <v>3</v>
      </c>
      <c r="F290" s="16">
        <f>VLOOKUP(B290,'1. 자산평가'!$C:$O,10,FALSE)</f>
        <v>3</v>
      </c>
      <c r="G290" s="59">
        <f t="shared" si="53"/>
        <v>9</v>
      </c>
      <c r="H290" s="59" t="str">
        <f t="shared" si="54"/>
        <v>A</v>
      </c>
      <c r="I290" s="56">
        <f t="shared" si="55"/>
        <v>3</v>
      </c>
      <c r="J290" s="52" t="s">
        <v>1331</v>
      </c>
      <c r="K290" s="58">
        <f t="shared" si="56"/>
        <v>4</v>
      </c>
      <c r="L290" s="58" t="str">
        <f t="shared" si="57"/>
        <v>U-67</v>
      </c>
      <c r="M290" s="58" t="s">
        <v>1091</v>
      </c>
      <c r="N290" s="58">
        <f t="shared" si="51"/>
        <v>67</v>
      </c>
      <c r="O290" s="47" t="str">
        <f>VLOOKUP(L290,'3. 취약성평가'!$C:$F,2,FALSE)</f>
        <v>로그온 시 경고 메시지 제공</v>
      </c>
      <c r="P290" s="50" t="str">
        <f>VLOOKUP(L290,'3. 취약성평가'!$C:$F,3,FALSE)</f>
        <v>하</v>
      </c>
      <c r="Q290" s="48">
        <f t="shared" si="58"/>
        <v>1</v>
      </c>
      <c r="R290" s="49" t="str">
        <f>VLOOKUP(L290,'3. 취약성평가'!$C$5:$I$77,5,FALSE)</f>
        <v>TC4-07</v>
      </c>
      <c r="S290" s="49" t="str">
        <f>VLOOKUP(L290,'3. 취약성평가'!$C$5:$I$77,6,FALSE)</f>
        <v>취약한 시스템 설정 악용</v>
      </c>
      <c r="T290" s="49">
        <f>VLOOKUP(L290,'3. 취약성평가'!$C$5:$I$77,7,FALSE)</f>
        <v>2</v>
      </c>
      <c r="U290" s="49">
        <f>VLOOKUP(L290,'3. 취약성평가'!$C$5:$I$77,7,FALSE)</f>
        <v>2</v>
      </c>
      <c r="V290" s="56" t="e">
        <f>VLOOKUP(B290,'#1.Linux'!$C:$BZ,A290+1,FALSE)</f>
        <v>#N/A</v>
      </c>
      <c r="W290" s="56" t="e">
        <f t="shared" si="59"/>
        <v>#N/A</v>
      </c>
      <c r="X290" s="51" t="e">
        <f t="shared" si="60"/>
        <v>#N/A</v>
      </c>
    </row>
    <row r="291" spans="1:24" s="44" customFormat="1" ht="9.9" customHeight="1">
      <c r="A291" s="45">
        <f>VLOOKUP(L291,'3. 취약성평가'!$C$5:$J$77,8,FALSE)</f>
        <v>68</v>
      </c>
      <c r="B291" s="45" t="str">
        <f t="shared" si="52"/>
        <v>SVR-U취약-04</v>
      </c>
      <c r="C291" s="16" t="str">
        <f>VLOOKUP(B291,'1. 자산평가'!$C:$O,2,FALSE)</f>
        <v>Order DB</v>
      </c>
      <c r="D291" s="16">
        <f>VLOOKUP(B291,'1. 자산평가'!$C:$O,8,FALSE)</f>
        <v>3</v>
      </c>
      <c r="E291" s="16">
        <f>VLOOKUP(B291,'1. 자산평가'!$C:$O,9,FALSE)</f>
        <v>3</v>
      </c>
      <c r="F291" s="16">
        <f>VLOOKUP(B291,'1. 자산평가'!$C:$O,10,FALSE)</f>
        <v>3</v>
      </c>
      <c r="G291" s="59">
        <f t="shared" si="53"/>
        <v>9</v>
      </c>
      <c r="H291" s="59" t="str">
        <f t="shared" si="54"/>
        <v>A</v>
      </c>
      <c r="I291" s="56">
        <f t="shared" si="55"/>
        <v>3</v>
      </c>
      <c r="J291" s="52" t="s">
        <v>1331</v>
      </c>
      <c r="K291" s="58">
        <f t="shared" si="56"/>
        <v>4</v>
      </c>
      <c r="L291" s="58" t="str">
        <f t="shared" si="57"/>
        <v>U-68</v>
      </c>
      <c r="M291" s="58" t="s">
        <v>1091</v>
      </c>
      <c r="N291" s="58">
        <f t="shared" si="51"/>
        <v>68</v>
      </c>
      <c r="O291" s="47" t="str">
        <f>VLOOKUP(L291,'3. 취약성평가'!$C:$F,2,FALSE)</f>
        <v>NFS 설정 파일 접근 권한</v>
      </c>
      <c r="P291" s="50" t="str">
        <f>VLOOKUP(L291,'3. 취약성평가'!$C:$F,3,FALSE)</f>
        <v>중</v>
      </c>
      <c r="Q291" s="48">
        <f t="shared" si="58"/>
        <v>2</v>
      </c>
      <c r="R291" s="49" t="str">
        <f>VLOOKUP(L291,'3. 취약성평가'!$C$5:$I$77,5,FALSE)</f>
        <v>TC6-09</v>
      </c>
      <c r="S291" s="49" t="str">
        <f>VLOOKUP(L291,'3. 취약성평가'!$C$5:$I$77,6,FALSE)</f>
        <v>비인가된 시스템 및 네트워크 접근</v>
      </c>
      <c r="T291" s="49">
        <f>VLOOKUP(L291,'3. 취약성평가'!$C$5:$I$77,7,FALSE)</f>
        <v>2</v>
      </c>
      <c r="U291" s="49">
        <f>VLOOKUP(L291,'3. 취약성평가'!$C$5:$I$77,7,FALSE)</f>
        <v>2</v>
      </c>
      <c r="V291" s="56" t="e">
        <f>VLOOKUP(B291,'#1.Linux'!$C:$BZ,A291+1,FALSE)</f>
        <v>#N/A</v>
      </c>
      <c r="W291" s="56" t="e">
        <f t="shared" si="59"/>
        <v>#N/A</v>
      </c>
      <c r="X291" s="51" t="e">
        <f t="shared" si="60"/>
        <v>#N/A</v>
      </c>
    </row>
    <row r="292" spans="1:24" s="44" customFormat="1" ht="9.9" customHeight="1">
      <c r="A292" s="45">
        <f>VLOOKUP(L292,'3. 취약성평가'!$C$5:$J$77,8,FALSE)</f>
        <v>69</v>
      </c>
      <c r="B292" s="45" t="str">
        <f t="shared" si="52"/>
        <v>SVR-U취약-04</v>
      </c>
      <c r="C292" s="16" t="str">
        <f>VLOOKUP(B292,'1. 자산평가'!$C:$O,2,FALSE)</f>
        <v>Order DB</v>
      </c>
      <c r="D292" s="16">
        <f>VLOOKUP(B292,'1. 자산평가'!$C:$O,8,FALSE)</f>
        <v>3</v>
      </c>
      <c r="E292" s="16">
        <f>VLOOKUP(B292,'1. 자산평가'!$C:$O,9,FALSE)</f>
        <v>3</v>
      </c>
      <c r="F292" s="16">
        <f>VLOOKUP(B292,'1. 자산평가'!$C:$O,10,FALSE)</f>
        <v>3</v>
      </c>
      <c r="G292" s="59">
        <f t="shared" si="53"/>
        <v>9</v>
      </c>
      <c r="H292" s="59" t="str">
        <f t="shared" si="54"/>
        <v>A</v>
      </c>
      <c r="I292" s="56">
        <f t="shared" si="55"/>
        <v>3</v>
      </c>
      <c r="J292" s="52" t="s">
        <v>1331</v>
      </c>
      <c r="K292" s="58">
        <f t="shared" si="56"/>
        <v>4</v>
      </c>
      <c r="L292" s="58" t="str">
        <f t="shared" si="57"/>
        <v>U-69</v>
      </c>
      <c r="M292" s="58" t="s">
        <v>1091</v>
      </c>
      <c r="N292" s="58">
        <f t="shared" si="51"/>
        <v>69</v>
      </c>
      <c r="O292" s="47" t="str">
        <f>VLOOKUP(L292,'3. 취약성평가'!$C:$F,2,FALSE)</f>
        <v>e취약pn, vrfy 명령어 제한</v>
      </c>
      <c r="P292" s="50" t="str">
        <f>VLOOKUP(L292,'3. 취약성평가'!$C:$F,3,FALSE)</f>
        <v>중</v>
      </c>
      <c r="Q292" s="48">
        <f t="shared" si="58"/>
        <v>2</v>
      </c>
      <c r="R292" s="49" t="str">
        <f>VLOOKUP(L292,'3. 취약성평가'!$C$5:$I$77,5,FALSE)</f>
        <v>TC4-07</v>
      </c>
      <c r="S292" s="49" t="str">
        <f>VLOOKUP(L292,'3. 취약성평가'!$C$5:$I$77,6,FALSE)</f>
        <v>취약한 시스템 설정 악용</v>
      </c>
      <c r="T292" s="49">
        <f>VLOOKUP(L292,'3. 취약성평가'!$C$5:$I$77,7,FALSE)</f>
        <v>2</v>
      </c>
      <c r="U292" s="49">
        <f>VLOOKUP(L292,'3. 취약성평가'!$C$5:$I$77,7,FALSE)</f>
        <v>2</v>
      </c>
      <c r="V292" s="56" t="e">
        <f>VLOOKUP(B292,'#1.Linux'!$C:$BZ,A292+1,FALSE)</f>
        <v>#N/A</v>
      </c>
      <c r="W292" s="56" t="e">
        <f t="shared" si="59"/>
        <v>#N/A</v>
      </c>
      <c r="X292" s="51" t="e">
        <f t="shared" si="60"/>
        <v>#N/A</v>
      </c>
    </row>
    <row r="293" spans="1:24" s="44" customFormat="1" ht="9.9" customHeight="1">
      <c r="A293" s="45">
        <f>VLOOKUP(L293,'3. 취약성평가'!$C$5:$J$77,8,FALSE)</f>
        <v>70</v>
      </c>
      <c r="B293" s="45" t="str">
        <f t="shared" si="52"/>
        <v>SVR-U취약-04</v>
      </c>
      <c r="C293" s="16" t="str">
        <f>VLOOKUP(B293,'1. 자산평가'!$C:$O,2,FALSE)</f>
        <v>Order DB</v>
      </c>
      <c r="D293" s="16">
        <f>VLOOKUP(B293,'1. 자산평가'!$C:$O,8,FALSE)</f>
        <v>3</v>
      </c>
      <c r="E293" s="16">
        <f>VLOOKUP(B293,'1. 자산평가'!$C:$O,9,FALSE)</f>
        <v>3</v>
      </c>
      <c r="F293" s="16">
        <f>VLOOKUP(B293,'1. 자산평가'!$C:$O,10,FALSE)</f>
        <v>3</v>
      </c>
      <c r="G293" s="59">
        <f t="shared" si="53"/>
        <v>9</v>
      </c>
      <c r="H293" s="59" t="str">
        <f t="shared" si="54"/>
        <v>A</v>
      </c>
      <c r="I293" s="56">
        <f t="shared" si="55"/>
        <v>3</v>
      </c>
      <c r="J293" s="52" t="s">
        <v>1331</v>
      </c>
      <c r="K293" s="58">
        <f t="shared" si="56"/>
        <v>4</v>
      </c>
      <c r="L293" s="58" t="str">
        <f t="shared" si="57"/>
        <v>U-70</v>
      </c>
      <c r="M293" s="58" t="s">
        <v>1091</v>
      </c>
      <c r="N293" s="58">
        <f t="shared" si="51"/>
        <v>70</v>
      </c>
      <c r="O293" s="47" t="str">
        <f>VLOOKUP(L293,'3. 취약성평가'!$C:$F,2,FALSE)</f>
        <v>Apache 웹 서비스 정보 숨김</v>
      </c>
      <c r="P293" s="50" t="str">
        <f>VLOOKUP(L293,'3. 취약성평가'!$C:$F,3,FALSE)</f>
        <v>중</v>
      </c>
      <c r="Q293" s="48">
        <f t="shared" si="58"/>
        <v>2</v>
      </c>
      <c r="R293" s="49" t="str">
        <f>VLOOKUP(L293,'3. 취약성평가'!$C$5:$I$77,5,FALSE)</f>
        <v>TC4-07</v>
      </c>
      <c r="S293" s="49" t="str">
        <f>VLOOKUP(L293,'3. 취약성평가'!$C$5:$I$77,6,FALSE)</f>
        <v>취약한 시스템 설정 악용</v>
      </c>
      <c r="T293" s="49">
        <f>VLOOKUP(L293,'3. 취약성평가'!$C$5:$I$77,7,FALSE)</f>
        <v>2</v>
      </c>
      <c r="U293" s="49">
        <f>VLOOKUP(L293,'3. 취약성평가'!$C$5:$I$77,7,FALSE)</f>
        <v>2</v>
      </c>
      <c r="V293" s="56" t="e">
        <f>VLOOKUP(B293,'#1.Linux'!$C:$BZ,A293+1,FALSE)</f>
        <v>#N/A</v>
      </c>
      <c r="W293" s="56" t="e">
        <f t="shared" si="59"/>
        <v>#N/A</v>
      </c>
      <c r="X293" s="51" t="e">
        <f t="shared" si="60"/>
        <v>#N/A</v>
      </c>
    </row>
    <row r="294" spans="1:24" s="44" customFormat="1" ht="9.9" customHeight="1">
      <c r="A294" s="45">
        <f>VLOOKUP(L294,'3. 취약성평가'!$C$5:$J$77,8,FALSE)</f>
        <v>71</v>
      </c>
      <c r="B294" s="45" t="str">
        <f t="shared" si="52"/>
        <v>SVR-U취약-04</v>
      </c>
      <c r="C294" s="16" t="str">
        <f>VLOOKUP(B294,'1. 자산평가'!$C:$O,2,FALSE)</f>
        <v>Order DB</v>
      </c>
      <c r="D294" s="16">
        <f>VLOOKUP(B294,'1. 자산평가'!$C:$O,8,FALSE)</f>
        <v>3</v>
      </c>
      <c r="E294" s="16">
        <f>VLOOKUP(B294,'1. 자산평가'!$C:$O,9,FALSE)</f>
        <v>3</v>
      </c>
      <c r="F294" s="16">
        <f>VLOOKUP(B294,'1. 자산평가'!$C:$O,10,FALSE)</f>
        <v>3</v>
      </c>
      <c r="G294" s="59">
        <f t="shared" si="53"/>
        <v>9</v>
      </c>
      <c r="H294" s="59" t="str">
        <f t="shared" si="54"/>
        <v>A</v>
      </c>
      <c r="I294" s="56">
        <f t="shared" si="55"/>
        <v>3</v>
      </c>
      <c r="J294" s="52" t="s">
        <v>1331</v>
      </c>
      <c r="K294" s="58">
        <f t="shared" si="56"/>
        <v>4</v>
      </c>
      <c r="L294" s="58" t="str">
        <f t="shared" si="57"/>
        <v>U-71</v>
      </c>
      <c r="M294" s="58" t="s">
        <v>1091</v>
      </c>
      <c r="N294" s="58">
        <f t="shared" si="51"/>
        <v>71</v>
      </c>
      <c r="O294" s="47" t="str">
        <f>VLOOKUP(L294,'3. 취약성평가'!$C:$F,2,FALSE)</f>
        <v>최신 보안 패치 및 벤더 권고사항 적용</v>
      </c>
      <c r="P294" s="50" t="str">
        <f>VLOOKUP(L294,'3. 취약성평가'!$C:$F,3,FALSE)</f>
        <v>상</v>
      </c>
      <c r="Q294" s="48">
        <f t="shared" si="58"/>
        <v>3</v>
      </c>
      <c r="R294" s="49" t="str">
        <f>VLOOKUP(L294,'3. 취약성평가'!$C$5:$I$77,5,FALSE)</f>
        <v>TC6-16</v>
      </c>
      <c r="S294" s="49" t="str">
        <f>VLOOKUP(L294,'3. 취약성평가'!$C$5:$I$77,6,FALSE)</f>
        <v>웹 서비스 공격</v>
      </c>
      <c r="T294" s="49">
        <f>VLOOKUP(L294,'3. 취약성평가'!$C$5:$I$77,7,FALSE)</f>
        <v>2</v>
      </c>
      <c r="U294" s="49">
        <f>VLOOKUP(L294,'3. 취약성평가'!$C$5:$I$77,7,FALSE)</f>
        <v>2</v>
      </c>
      <c r="V294" s="56" t="e">
        <f>VLOOKUP(B294,'#1.Linux'!$C:$BZ,A294+1,FALSE)</f>
        <v>#N/A</v>
      </c>
      <c r="W294" s="56" t="e">
        <f t="shared" si="59"/>
        <v>#N/A</v>
      </c>
      <c r="X294" s="51" t="e">
        <f t="shared" si="60"/>
        <v>#N/A</v>
      </c>
    </row>
    <row r="295" spans="1:24" s="44" customFormat="1" ht="9.9" customHeight="1">
      <c r="A295" s="45">
        <f>VLOOKUP(L295,'3. 취약성평가'!$C$5:$J$77,8,FALSE)</f>
        <v>72</v>
      </c>
      <c r="B295" s="45" t="str">
        <f t="shared" ref="B295:B296" si="61">J295&amp;TEXT(K295,"00")</f>
        <v>SVR-U취약-04</v>
      </c>
      <c r="C295" s="16" t="str">
        <f>VLOOKUP(B295,'1. 자산평가'!$C:$O,2,FALSE)</f>
        <v>Order DB</v>
      </c>
      <c r="D295" s="16">
        <f>VLOOKUP(B295,'1. 자산평가'!$C:$O,8,FALSE)</f>
        <v>3</v>
      </c>
      <c r="E295" s="16">
        <f>VLOOKUP(B295,'1. 자산평가'!$C:$O,9,FALSE)</f>
        <v>3</v>
      </c>
      <c r="F295" s="16">
        <f>VLOOKUP(B295,'1. 자산평가'!$C:$O,10,FALSE)</f>
        <v>3</v>
      </c>
      <c r="G295" s="59">
        <f t="shared" ref="G295:G296" si="62">D295+E295+F295</f>
        <v>9</v>
      </c>
      <c r="H295" s="59" t="str">
        <f t="shared" ref="H295:H296" si="63">IF(G295&gt;=8,"A", IF(G295&gt;=5,"B","C"))</f>
        <v>A</v>
      </c>
      <c r="I295" s="56">
        <f t="shared" ref="I295:I296" si="64">IF(H295="A",3,IF(H295="B",2,1))</f>
        <v>3</v>
      </c>
      <c r="J295" s="52" t="s">
        <v>1331</v>
      </c>
      <c r="K295" s="58">
        <f t="shared" ref="K295:K296" si="65">IF(L295="U-1",K294+1,K294)</f>
        <v>4</v>
      </c>
      <c r="L295" s="58" t="str">
        <f t="shared" ref="L295:L296" si="66">M295&amp;N295</f>
        <v>U-72</v>
      </c>
      <c r="M295" s="58" t="s">
        <v>1091</v>
      </c>
      <c r="N295" s="58">
        <f t="shared" si="51"/>
        <v>72</v>
      </c>
      <c r="O295" s="47" t="str">
        <f>VLOOKUP(L295,'3. 취약성평가'!$C:$F,2,FALSE)</f>
        <v>로그의 정기적 검토 및 보고</v>
      </c>
      <c r="P295" s="50" t="str">
        <f>VLOOKUP(L295,'3. 취약성평가'!$C:$F,3,FALSE)</f>
        <v>상</v>
      </c>
      <c r="Q295" s="48">
        <f t="shared" ref="Q295:Q296" si="67">IF(P295="상",3,IF(P295="중",2,1))</f>
        <v>3</v>
      </c>
      <c r="R295" s="49" t="str">
        <f>VLOOKUP(L295,'3. 취약성평가'!$C$5:$I$77,5,FALSE)</f>
        <v>TC7-02</v>
      </c>
      <c r="S295" s="49" t="str">
        <f>VLOOKUP(L295,'3. 취약성평가'!$C$5:$I$77,6,FALSE)</f>
        <v>침해 부인</v>
      </c>
      <c r="T295" s="49">
        <f>VLOOKUP(L295,'3. 취약성평가'!$C$5:$I$77,7,FALSE)</f>
        <v>2</v>
      </c>
      <c r="U295" s="49">
        <f>VLOOKUP(L295,'3. 취약성평가'!$C$5:$I$77,7,FALSE)</f>
        <v>2</v>
      </c>
      <c r="V295" s="56" t="e">
        <f>VLOOKUP(B295,'#1.Linux'!$C:$BZ,A295+1,FALSE)</f>
        <v>#N/A</v>
      </c>
      <c r="W295" s="56" t="e">
        <f t="shared" ref="W295:W296" si="68">IF(V295="N/A","N/A",IF(V295="O",0,IF(V295="X",I295+Q295+U295)))</f>
        <v>#N/A</v>
      </c>
      <c r="X295" s="51" t="e">
        <f t="shared" ref="X295:X296" si="69">IF(W295="N/A","N/A",IF(W295=0,"-",IF(W295&gt;=8,"상",IF(W295&gt;=5,"중","하"))))</f>
        <v>#N/A</v>
      </c>
    </row>
    <row r="296" spans="1:24" s="44" customFormat="1" ht="9.9" customHeight="1">
      <c r="A296" s="45">
        <f>VLOOKUP(L296,'3. 취약성평가'!$C$5:$J$77,8,FALSE)</f>
        <v>73</v>
      </c>
      <c r="B296" s="45" t="str">
        <f t="shared" si="61"/>
        <v>SVR-U취약-04</v>
      </c>
      <c r="C296" s="16" t="str">
        <f>VLOOKUP(B296,'1. 자산평가'!$C:$O,2,FALSE)</f>
        <v>Order DB</v>
      </c>
      <c r="D296" s="16">
        <f>VLOOKUP(B296,'1. 자산평가'!$C:$O,8,FALSE)</f>
        <v>3</v>
      </c>
      <c r="E296" s="16">
        <f>VLOOKUP(B296,'1. 자산평가'!$C:$O,9,FALSE)</f>
        <v>3</v>
      </c>
      <c r="F296" s="16">
        <f>VLOOKUP(B296,'1. 자산평가'!$C:$O,10,FALSE)</f>
        <v>3</v>
      </c>
      <c r="G296" s="59">
        <f t="shared" si="62"/>
        <v>9</v>
      </c>
      <c r="H296" s="59" t="str">
        <f t="shared" si="63"/>
        <v>A</v>
      </c>
      <c r="I296" s="56">
        <f t="shared" si="64"/>
        <v>3</v>
      </c>
      <c r="J296" s="52" t="s">
        <v>1331</v>
      </c>
      <c r="K296" s="58">
        <f t="shared" si="65"/>
        <v>4</v>
      </c>
      <c r="L296" s="58" t="str">
        <f t="shared" si="66"/>
        <v>U-73</v>
      </c>
      <c r="M296" s="58" t="s">
        <v>1091</v>
      </c>
      <c r="N296" s="58">
        <f t="shared" si="51"/>
        <v>73</v>
      </c>
      <c r="O296" s="47" t="str">
        <f>VLOOKUP(L296,'3. 취약성평가'!$C:$F,2,FALSE)</f>
        <v>정책에 따른 시스템 로깅 설정</v>
      </c>
      <c r="P296" s="50" t="str">
        <f>VLOOKUP(L296,'3. 취약성평가'!$C:$F,3,FALSE)</f>
        <v>하</v>
      </c>
      <c r="Q296" s="48">
        <f t="shared" si="67"/>
        <v>1</v>
      </c>
      <c r="R296" s="49" t="str">
        <f>VLOOKUP(L296,'3. 취약성평가'!$C$5:$I$77,5,FALSE)</f>
        <v>TC7-01</v>
      </c>
      <c r="S296" s="49" t="str">
        <f>VLOOKUP(L296,'3. 취약성평가'!$C$5:$I$77,6,FALSE)</f>
        <v>침해 부인</v>
      </c>
      <c r="T296" s="49">
        <f>VLOOKUP(L296,'3. 취약성평가'!$C$5:$I$77,7,FALSE)</f>
        <v>2</v>
      </c>
      <c r="U296" s="49">
        <f>VLOOKUP(L296,'3. 취약성평가'!$C$5:$I$77,7,FALSE)</f>
        <v>2</v>
      </c>
      <c r="V296" s="56" t="e">
        <f>VLOOKUP(B296,'#1.Linux'!$C:$BZ,A296+1,FALSE)</f>
        <v>#N/A</v>
      </c>
      <c r="W296" s="56" t="e">
        <f t="shared" si="68"/>
        <v>#N/A</v>
      </c>
      <c r="X296" s="51" t="e">
        <f t="shared" si="69"/>
        <v>#N/A</v>
      </c>
    </row>
    <row r="297" spans="1:24" ht="9.9" customHeight="1">
      <c r="A297" s="45">
        <f>VLOOKUP(L297,'3. 취약성평가'!$C:$J,8,FALSE)</f>
        <v>1</v>
      </c>
      <c r="B297" s="45" t="str">
        <f t="shared" ref="B297:B360" si="70">J297&amp;TEXT(K297,"00")</f>
        <v>SVR-WIN-01</v>
      </c>
      <c r="C297" s="16" t="str">
        <f>VLOOKUP(B297,'1. 자산평가'!$C:$O,2,FALSE)</f>
        <v>파일서버</v>
      </c>
      <c r="D297" s="16">
        <f>VLOOKUP(B297,'1. 자산평가'!$C:$O,8,FALSE)</f>
        <v>3</v>
      </c>
      <c r="E297" s="16">
        <f>VLOOKUP(B297,'1. 자산평가'!$C:$O,9,FALSE)</f>
        <v>3</v>
      </c>
      <c r="F297" s="16">
        <f>VLOOKUP(B297,'1. 자산평가'!$C:$O,10,FALSE)</f>
        <v>1</v>
      </c>
      <c r="G297" s="59">
        <f t="shared" ref="G297:G360" si="71">D297+E297+F297</f>
        <v>7</v>
      </c>
      <c r="H297" s="59" t="str">
        <f t="shared" ref="H297:H360" si="72">IF(G297&gt;=8,"A", IF(G297&gt;=5,"B","C"))</f>
        <v>B</v>
      </c>
      <c r="I297" s="56">
        <f t="shared" ref="I297:I360" si="73">IF(H297="A",3,IF(H297="B",2,1))</f>
        <v>2</v>
      </c>
      <c r="J297" s="52" t="s">
        <v>321</v>
      </c>
      <c r="K297" s="20">
        <v>1</v>
      </c>
      <c r="L297" s="58" t="str">
        <f t="shared" ref="L297:L298" si="74">M297&amp;N297</f>
        <v>W-1</v>
      </c>
      <c r="M297" s="109" t="s">
        <v>1092</v>
      </c>
      <c r="N297" s="32">
        <v>1</v>
      </c>
      <c r="O297" s="47" t="str">
        <f>VLOOKUP(L297,'3. 취약성평가'!$C:$F,2,FALSE)</f>
        <v>Administrator 계정 이름 바꾸기</v>
      </c>
      <c r="P297" s="50" t="str">
        <f>VLOOKUP(L297,'3. 취약성평가'!$C:$F,3,FALSE)</f>
        <v>상</v>
      </c>
      <c r="Q297" s="48">
        <f t="shared" ref="Q297:Q360" si="75">IF(P297="상",3,IF(P297="중",2,1))</f>
        <v>3</v>
      </c>
      <c r="R297" s="49" t="str">
        <f>VLOOKUP(L297,'3. 취약성평가'!$C:$I,5,FALSE)</f>
        <v>TC6-03</v>
      </c>
      <c r="S297" s="49" t="str">
        <f>VLOOKUP(L297,'3. 취약성평가'!$C:$I,6,FALSE)</f>
        <v>패스워드 Cracking</v>
      </c>
      <c r="T297" s="49">
        <f>VLOOKUP(L297,'3. 취약성평가'!$C:$I,7,FALSE)</f>
        <v>2</v>
      </c>
      <c r="U297" s="49">
        <f>VLOOKUP(L297,'3. 취약성평가'!$C:$I,7,FALSE)</f>
        <v>2</v>
      </c>
      <c r="V297" s="56" t="str">
        <f>VLOOKUP(B297,'#2.Windows'!C:CF,A297+1,FALSE)</f>
        <v>X</v>
      </c>
      <c r="W297" s="56">
        <f t="shared" ref="W297" si="76">IF(V297="N/A","N/A",IF(V297="O",0,IF(V297="X",I297+Q297+U297)))</f>
        <v>7</v>
      </c>
      <c r="X297" s="51" t="str">
        <f t="shared" ref="X297:X301" si="77">IF(W297="N/A","N/A",IF(W297=0,"-",IF(W297&gt;=8,"상",IF(W297&gt;=5,"중","하"))))</f>
        <v>중</v>
      </c>
    </row>
    <row r="298" spans="1:24" ht="9.9" customHeight="1">
      <c r="A298" s="45">
        <f>VLOOKUP(L298,'3. 취약성평가'!$C:$J,8,FALSE)</f>
        <v>2</v>
      </c>
      <c r="B298" s="45" t="str">
        <f t="shared" si="70"/>
        <v>SVR-WIN-01</v>
      </c>
      <c r="C298" s="16" t="str">
        <f>VLOOKUP(B298,'1. 자산평가'!$C:$O,2,FALSE)</f>
        <v>파일서버</v>
      </c>
      <c r="D298" s="16">
        <f>VLOOKUP(B298,'1. 자산평가'!$C:$O,8,FALSE)</f>
        <v>3</v>
      </c>
      <c r="E298" s="16">
        <f>VLOOKUP(B298,'1. 자산평가'!$C:$O,9,FALSE)</f>
        <v>3</v>
      </c>
      <c r="F298" s="16">
        <f>VLOOKUP(B298,'1. 자산평가'!$C:$O,10,FALSE)</f>
        <v>1</v>
      </c>
      <c r="G298" s="59">
        <f t="shared" si="71"/>
        <v>7</v>
      </c>
      <c r="H298" s="59" t="str">
        <f t="shared" si="72"/>
        <v>B</v>
      </c>
      <c r="I298" s="56">
        <f t="shared" si="73"/>
        <v>2</v>
      </c>
      <c r="J298" s="52" t="s">
        <v>321</v>
      </c>
      <c r="K298" s="58">
        <f>IF(L298="W-1",K297+1,K297)</f>
        <v>1</v>
      </c>
      <c r="L298" s="58" t="str">
        <f t="shared" si="74"/>
        <v>W-2</v>
      </c>
      <c r="M298" s="109" t="s">
        <v>1092</v>
      </c>
      <c r="N298" s="58">
        <f>IF(N297=81,1,N297+1)</f>
        <v>2</v>
      </c>
      <c r="O298" s="47" t="str">
        <f>VLOOKUP(L298,'3. 취약성평가'!$C:$F,2,FALSE)</f>
        <v>GUEST 계정 상태</v>
      </c>
      <c r="P298" s="50" t="str">
        <f>VLOOKUP(L298,'3. 취약성평가'!$C:$F,3,FALSE)</f>
        <v>상</v>
      </c>
      <c r="Q298" s="48">
        <f t="shared" si="75"/>
        <v>3</v>
      </c>
      <c r="R298" s="49" t="str">
        <f>VLOOKUP(L298,'3. 취약성평가'!$C:$I,5,FALSE)</f>
        <v>TC6-09</v>
      </c>
      <c r="S298" s="49" t="str">
        <f>VLOOKUP(L298,'3. 취약성평가'!$C:$I,6,FALSE)</f>
        <v>비인가된 시스템 및 네트워크 접근</v>
      </c>
      <c r="T298" s="49">
        <f>VLOOKUP(L298,'3. 취약성평가'!$C:$I,7,FALSE)</f>
        <v>2</v>
      </c>
      <c r="U298" s="49">
        <f>VLOOKUP(L298,'3. 취약성평가'!$C:$I,7,FALSE)</f>
        <v>2</v>
      </c>
      <c r="V298" s="56" t="str">
        <f>VLOOKUP(B298,'#2.Windows'!C:CF,A298+1,FALSE)</f>
        <v>O</v>
      </c>
      <c r="W298" s="56">
        <f t="shared" ref="W298:W361" si="78">IF(V298="N/A","N/A",IF(V298="O",0,IF(V298="X",I298+Q298+U298)))</f>
        <v>0</v>
      </c>
      <c r="X298" s="51" t="str">
        <f t="shared" si="77"/>
        <v>-</v>
      </c>
    </row>
    <row r="299" spans="1:24" ht="9.9" customHeight="1">
      <c r="A299" s="45">
        <f>VLOOKUP(L299,'3. 취약성평가'!$C:$J,8,FALSE)</f>
        <v>3</v>
      </c>
      <c r="B299" s="45" t="str">
        <f t="shared" si="70"/>
        <v>SVR-WIN-01</v>
      </c>
      <c r="C299" s="16" t="str">
        <f>VLOOKUP(B299,'1. 자산평가'!$C:$O,2,FALSE)</f>
        <v>파일서버</v>
      </c>
      <c r="D299" s="16">
        <f>VLOOKUP(B299,'1. 자산평가'!$C:$O,8,FALSE)</f>
        <v>3</v>
      </c>
      <c r="E299" s="16">
        <f>VLOOKUP(B299,'1. 자산평가'!$C:$O,9,FALSE)</f>
        <v>3</v>
      </c>
      <c r="F299" s="16">
        <f>VLOOKUP(B299,'1. 자산평가'!$C:$O,10,FALSE)</f>
        <v>1</v>
      </c>
      <c r="G299" s="59">
        <f t="shared" si="71"/>
        <v>7</v>
      </c>
      <c r="H299" s="59" t="str">
        <f t="shared" si="72"/>
        <v>B</v>
      </c>
      <c r="I299" s="56">
        <f t="shared" si="73"/>
        <v>2</v>
      </c>
      <c r="J299" s="52" t="s">
        <v>321</v>
      </c>
      <c r="K299" s="58">
        <f t="shared" ref="K299:K356" si="79">IF(L299="W-1",K298+1,K298)</f>
        <v>1</v>
      </c>
      <c r="L299" s="58" t="str">
        <f t="shared" ref="L299:L357" si="80">M299&amp;N299</f>
        <v>W-3</v>
      </c>
      <c r="M299" s="109" t="s">
        <v>1092</v>
      </c>
      <c r="N299" s="58">
        <f t="shared" ref="N299:N356" si="81">IF(N298=81,1,N298+1)</f>
        <v>3</v>
      </c>
      <c r="O299" s="47" t="str">
        <f>VLOOKUP(L299,'3. 취약성평가'!$C:$F,2,FALSE)</f>
        <v>불필요한 계정 제거</v>
      </c>
      <c r="P299" s="50" t="str">
        <f>VLOOKUP(L299,'3. 취약성평가'!$C:$F,3,FALSE)</f>
        <v>상</v>
      </c>
      <c r="Q299" s="48">
        <f t="shared" si="75"/>
        <v>3</v>
      </c>
      <c r="R299" s="49" t="str">
        <f>VLOOKUP(L299,'3. 취약성평가'!$C:$I,5,FALSE)</f>
        <v>TC6-09</v>
      </c>
      <c r="S299" s="49" t="str">
        <f>VLOOKUP(L299,'3. 취약성평가'!$C:$I,6,FALSE)</f>
        <v>비인가된 시스템 및 네트워크 접근</v>
      </c>
      <c r="T299" s="49">
        <f>VLOOKUP(L299,'3. 취약성평가'!$C:$I,7,FALSE)</f>
        <v>2</v>
      </c>
      <c r="U299" s="49">
        <f>VLOOKUP(L299,'3. 취약성평가'!$C:$I,7,FALSE)</f>
        <v>2</v>
      </c>
      <c r="V299" s="56" t="str">
        <f>VLOOKUP(B299,'#2.Windows'!C:CF,A299+1,FALSE)</f>
        <v>O</v>
      </c>
      <c r="W299" s="56">
        <f t="shared" si="78"/>
        <v>0</v>
      </c>
      <c r="X299" s="51" t="str">
        <f t="shared" si="77"/>
        <v>-</v>
      </c>
    </row>
    <row r="300" spans="1:24" ht="9.9" customHeight="1">
      <c r="A300" s="45">
        <f>VLOOKUP(L300,'3. 취약성평가'!$C:$J,8,FALSE)</f>
        <v>4</v>
      </c>
      <c r="B300" s="45" t="str">
        <f t="shared" si="70"/>
        <v>SVR-WIN-01</v>
      </c>
      <c r="C300" s="16" t="str">
        <f>VLOOKUP(B300,'1. 자산평가'!$C:$O,2,FALSE)</f>
        <v>파일서버</v>
      </c>
      <c r="D300" s="16">
        <f>VLOOKUP(B300,'1. 자산평가'!$C:$O,8,FALSE)</f>
        <v>3</v>
      </c>
      <c r="E300" s="16">
        <f>VLOOKUP(B300,'1. 자산평가'!$C:$O,9,FALSE)</f>
        <v>3</v>
      </c>
      <c r="F300" s="16">
        <f>VLOOKUP(B300,'1. 자산평가'!$C:$O,10,FALSE)</f>
        <v>1</v>
      </c>
      <c r="G300" s="59">
        <f t="shared" si="71"/>
        <v>7</v>
      </c>
      <c r="H300" s="59" t="str">
        <f t="shared" si="72"/>
        <v>B</v>
      </c>
      <c r="I300" s="56">
        <f t="shared" si="73"/>
        <v>2</v>
      </c>
      <c r="J300" s="52" t="s">
        <v>321</v>
      </c>
      <c r="K300" s="58">
        <f t="shared" si="79"/>
        <v>1</v>
      </c>
      <c r="L300" s="58" t="str">
        <f t="shared" si="80"/>
        <v>W-4</v>
      </c>
      <c r="M300" s="109" t="s">
        <v>1092</v>
      </c>
      <c r="N300" s="58">
        <f t="shared" si="81"/>
        <v>4</v>
      </c>
      <c r="O300" s="47" t="str">
        <f>VLOOKUP(L300,'3. 취약성평가'!$C:$F,2,FALSE)</f>
        <v>계정 잠금 임계값 설정</v>
      </c>
      <c r="P300" s="50" t="str">
        <f>VLOOKUP(L300,'3. 취약성평가'!$C:$F,3,FALSE)</f>
        <v>상</v>
      </c>
      <c r="Q300" s="48">
        <f t="shared" si="75"/>
        <v>3</v>
      </c>
      <c r="R300" s="49" t="str">
        <f>VLOOKUP(L300,'3. 취약성평가'!$C:$I,5,FALSE)</f>
        <v>TC6-03</v>
      </c>
      <c r="S300" s="49" t="str">
        <f>VLOOKUP(L300,'3. 취약성평가'!$C:$I,6,FALSE)</f>
        <v>패스워드 Cracking</v>
      </c>
      <c r="T300" s="49">
        <f>VLOOKUP(L300,'3. 취약성평가'!$C:$I,7,FALSE)</f>
        <v>2</v>
      </c>
      <c r="U300" s="49">
        <f>VLOOKUP(L300,'3. 취약성평가'!$C:$I,7,FALSE)</f>
        <v>2</v>
      </c>
      <c r="V300" s="56" t="str">
        <f>VLOOKUP(B300,'#2.Windows'!C:CF,A300+1,FALSE)</f>
        <v>X</v>
      </c>
      <c r="W300" s="56">
        <f t="shared" si="78"/>
        <v>7</v>
      </c>
      <c r="X300" s="51" t="str">
        <f t="shared" si="77"/>
        <v>중</v>
      </c>
    </row>
    <row r="301" spans="1:24" ht="9.9" customHeight="1">
      <c r="A301" s="45">
        <f>VLOOKUP(L301,'3. 취약성평가'!$C:$J,8,FALSE)</f>
        <v>5</v>
      </c>
      <c r="B301" s="45" t="str">
        <f t="shared" si="70"/>
        <v>SVR-WIN-01</v>
      </c>
      <c r="C301" s="16" t="str">
        <f>VLOOKUP(B301,'1. 자산평가'!$C:$O,2,FALSE)</f>
        <v>파일서버</v>
      </c>
      <c r="D301" s="16">
        <f>VLOOKUP(B301,'1. 자산평가'!$C:$O,8,FALSE)</f>
        <v>3</v>
      </c>
      <c r="E301" s="16">
        <f>VLOOKUP(B301,'1. 자산평가'!$C:$O,9,FALSE)</f>
        <v>3</v>
      </c>
      <c r="F301" s="16">
        <f>VLOOKUP(B301,'1. 자산평가'!$C:$O,10,FALSE)</f>
        <v>1</v>
      </c>
      <c r="G301" s="59">
        <f t="shared" si="71"/>
        <v>7</v>
      </c>
      <c r="H301" s="59" t="str">
        <f t="shared" si="72"/>
        <v>B</v>
      </c>
      <c r="I301" s="56">
        <f t="shared" si="73"/>
        <v>2</v>
      </c>
      <c r="J301" s="52" t="s">
        <v>321</v>
      </c>
      <c r="K301" s="58">
        <f t="shared" si="79"/>
        <v>1</v>
      </c>
      <c r="L301" s="58" t="str">
        <f t="shared" si="80"/>
        <v>W-5</v>
      </c>
      <c r="M301" s="109" t="s">
        <v>1092</v>
      </c>
      <c r="N301" s="58">
        <f t="shared" si="81"/>
        <v>5</v>
      </c>
      <c r="O301" s="47" t="str">
        <f>VLOOKUP(L301,'3. 취약성평가'!$C:$F,2,FALSE)</f>
        <v>해독 가능한 암호화를 사용하여 암호 저장</v>
      </c>
      <c r="P301" s="50" t="str">
        <f>VLOOKUP(L301,'3. 취약성평가'!$C:$F,3,FALSE)</f>
        <v>상</v>
      </c>
      <c r="Q301" s="48">
        <f t="shared" si="75"/>
        <v>3</v>
      </c>
      <c r="R301" s="49" t="str">
        <f>VLOOKUP(L301,'3. 취약성평가'!$C:$I,5,FALSE)</f>
        <v>TC6-03</v>
      </c>
      <c r="S301" s="49" t="str">
        <f>VLOOKUP(L301,'3. 취약성평가'!$C:$I,6,FALSE)</f>
        <v>패스워드 Cracking</v>
      </c>
      <c r="T301" s="49">
        <f>VLOOKUP(L301,'3. 취약성평가'!$C:$I,7,FALSE)</f>
        <v>2</v>
      </c>
      <c r="U301" s="49">
        <f>VLOOKUP(L301,'3. 취약성평가'!$C:$I,7,FALSE)</f>
        <v>2</v>
      </c>
      <c r="V301" s="56" t="str">
        <f>VLOOKUP(B301,'#2.Windows'!C:CF,A301+1,FALSE)</f>
        <v>O</v>
      </c>
      <c r="W301" s="56">
        <f t="shared" si="78"/>
        <v>0</v>
      </c>
      <c r="X301" s="51" t="str">
        <f t="shared" si="77"/>
        <v>-</v>
      </c>
    </row>
    <row r="302" spans="1:24" ht="9.9" customHeight="1">
      <c r="A302" s="45">
        <f>VLOOKUP(L302,'3. 취약성평가'!$C:$J,8,FALSE)</f>
        <v>6</v>
      </c>
      <c r="B302" s="45" t="str">
        <f t="shared" si="70"/>
        <v>SVR-WIN-01</v>
      </c>
      <c r="C302" s="16" t="str">
        <f>VLOOKUP(B302,'1. 자산평가'!$C:$O,2,FALSE)</f>
        <v>파일서버</v>
      </c>
      <c r="D302" s="16">
        <f>VLOOKUP(B302,'1. 자산평가'!$C:$O,8,FALSE)</f>
        <v>3</v>
      </c>
      <c r="E302" s="16">
        <f>VLOOKUP(B302,'1. 자산평가'!$C:$O,9,FALSE)</f>
        <v>3</v>
      </c>
      <c r="F302" s="16">
        <f>VLOOKUP(B302,'1. 자산평가'!$C:$O,10,FALSE)</f>
        <v>1</v>
      </c>
      <c r="G302" s="59">
        <f t="shared" si="71"/>
        <v>7</v>
      </c>
      <c r="H302" s="59" t="str">
        <f t="shared" si="72"/>
        <v>B</v>
      </c>
      <c r="I302" s="56">
        <f t="shared" si="73"/>
        <v>2</v>
      </c>
      <c r="J302" s="52" t="s">
        <v>321</v>
      </c>
      <c r="K302" s="58">
        <f t="shared" si="79"/>
        <v>1</v>
      </c>
      <c r="L302" s="58" t="str">
        <f t="shared" si="80"/>
        <v>W-6</v>
      </c>
      <c r="M302" s="109" t="s">
        <v>1092</v>
      </c>
      <c r="N302" s="58">
        <f t="shared" si="81"/>
        <v>6</v>
      </c>
      <c r="O302" s="47" t="str">
        <f>VLOOKUP(L302,'3. 취약성평가'!$C:$F,2,FALSE)</f>
        <v>관리자 그룹에 최소한의 사용자 포함</v>
      </c>
      <c r="P302" s="50" t="str">
        <f>VLOOKUP(L302,'3. 취약성평가'!$C:$F,3,FALSE)</f>
        <v>상</v>
      </c>
      <c r="Q302" s="48">
        <f t="shared" si="75"/>
        <v>3</v>
      </c>
      <c r="R302" s="49" t="str">
        <f>VLOOKUP(L302,'3. 취약성평가'!$C:$I,5,FALSE)</f>
        <v>TC6-03</v>
      </c>
      <c r="S302" s="49" t="str">
        <f>VLOOKUP(L302,'3. 취약성평가'!$C:$I,6,FALSE)</f>
        <v>패스워드 Cracking</v>
      </c>
      <c r="T302" s="49">
        <f>VLOOKUP(L302,'3. 취약성평가'!$C:$I,7,FALSE)</f>
        <v>2</v>
      </c>
      <c r="U302" s="49">
        <f>VLOOKUP(L302,'3. 취약성평가'!$C:$I,7,FALSE)</f>
        <v>2</v>
      </c>
      <c r="V302" s="56" t="str">
        <f>VLOOKUP(B302,'#2.Windows'!C:CF,A302+1,FALSE)</f>
        <v>O</v>
      </c>
      <c r="W302" s="56">
        <f t="shared" si="78"/>
        <v>0</v>
      </c>
      <c r="X302" s="51" t="str">
        <f t="shared" ref="X302:X365" si="82">IF(W302="N/A","N/A",IF(W302=0,"-",IF(W302&gt;=8,"상",IF(W302&gt;=5,"중","하"))))</f>
        <v>-</v>
      </c>
    </row>
    <row r="303" spans="1:24" ht="9.9" customHeight="1">
      <c r="A303" s="45">
        <f>VLOOKUP(L303,'3. 취약성평가'!$C:$J,8,FALSE)</f>
        <v>7</v>
      </c>
      <c r="B303" s="45" t="str">
        <f t="shared" si="70"/>
        <v>SVR-WIN-01</v>
      </c>
      <c r="C303" s="16" t="str">
        <f>VLOOKUP(B303,'1. 자산평가'!$C:$O,2,FALSE)</f>
        <v>파일서버</v>
      </c>
      <c r="D303" s="16">
        <f>VLOOKUP(B303,'1. 자산평가'!$C:$O,8,FALSE)</f>
        <v>3</v>
      </c>
      <c r="E303" s="16">
        <f>VLOOKUP(B303,'1. 자산평가'!$C:$O,9,FALSE)</f>
        <v>3</v>
      </c>
      <c r="F303" s="16">
        <f>VLOOKUP(B303,'1. 자산평가'!$C:$O,10,FALSE)</f>
        <v>1</v>
      </c>
      <c r="G303" s="59">
        <f t="shared" si="71"/>
        <v>7</v>
      </c>
      <c r="H303" s="59" t="str">
        <f t="shared" si="72"/>
        <v>B</v>
      </c>
      <c r="I303" s="56">
        <f t="shared" si="73"/>
        <v>2</v>
      </c>
      <c r="J303" s="52" t="s">
        <v>321</v>
      </c>
      <c r="K303" s="58">
        <f t="shared" si="79"/>
        <v>1</v>
      </c>
      <c r="L303" s="58" t="str">
        <f t="shared" si="80"/>
        <v>W-7</v>
      </c>
      <c r="M303" s="109" t="s">
        <v>1092</v>
      </c>
      <c r="N303" s="58">
        <f t="shared" si="81"/>
        <v>7</v>
      </c>
      <c r="O303" s="47" t="str">
        <f>VLOOKUP(L303,'3. 취약성평가'!$C:$F,2,FALSE)</f>
        <v>Everyone 사용 권한을 익명 사용자에게 적용</v>
      </c>
      <c r="P303" s="50" t="str">
        <f>VLOOKUP(L303,'3. 취약성평가'!$C:$F,3,FALSE)</f>
        <v>중</v>
      </c>
      <c r="Q303" s="48">
        <f t="shared" si="75"/>
        <v>2</v>
      </c>
      <c r="R303" s="49" t="str">
        <f>VLOOKUP(L303,'3. 취약성평가'!$C:$I,5,FALSE)</f>
        <v>TC6-09</v>
      </c>
      <c r="S303" s="49" t="str">
        <f>VLOOKUP(L303,'3. 취약성평가'!$C:$I,6,FALSE)</f>
        <v>비인가된 시스템 및 네트워크 접근</v>
      </c>
      <c r="T303" s="49">
        <f>VLOOKUP(L303,'3. 취약성평가'!$C:$I,7,FALSE)</f>
        <v>2</v>
      </c>
      <c r="U303" s="49">
        <f>VLOOKUP(L303,'3. 취약성평가'!$C:$I,7,FALSE)</f>
        <v>2</v>
      </c>
      <c r="V303" s="56" t="str">
        <f>VLOOKUP(B303,'#2.Windows'!C:CF,A303+1,FALSE)</f>
        <v>O</v>
      </c>
      <c r="W303" s="56">
        <f t="shared" si="78"/>
        <v>0</v>
      </c>
      <c r="X303" s="51" t="str">
        <f t="shared" si="82"/>
        <v>-</v>
      </c>
    </row>
    <row r="304" spans="1:24" ht="9.9" customHeight="1">
      <c r="A304" s="45">
        <f>VLOOKUP(L304,'3. 취약성평가'!$C:$J,8,FALSE)</f>
        <v>8</v>
      </c>
      <c r="B304" s="45" t="str">
        <f t="shared" si="70"/>
        <v>SVR-WIN-01</v>
      </c>
      <c r="C304" s="16" t="str">
        <f>VLOOKUP(B304,'1. 자산평가'!$C:$O,2,FALSE)</f>
        <v>파일서버</v>
      </c>
      <c r="D304" s="16">
        <f>VLOOKUP(B304,'1. 자산평가'!$C:$O,8,FALSE)</f>
        <v>3</v>
      </c>
      <c r="E304" s="16">
        <f>VLOOKUP(B304,'1. 자산평가'!$C:$O,9,FALSE)</f>
        <v>3</v>
      </c>
      <c r="F304" s="16">
        <f>VLOOKUP(B304,'1. 자산평가'!$C:$O,10,FALSE)</f>
        <v>1</v>
      </c>
      <c r="G304" s="59">
        <f t="shared" si="71"/>
        <v>7</v>
      </c>
      <c r="H304" s="59" t="str">
        <f t="shared" si="72"/>
        <v>B</v>
      </c>
      <c r="I304" s="56">
        <f t="shared" si="73"/>
        <v>2</v>
      </c>
      <c r="J304" s="52" t="s">
        <v>321</v>
      </c>
      <c r="K304" s="58">
        <f t="shared" si="79"/>
        <v>1</v>
      </c>
      <c r="L304" s="58" t="str">
        <f t="shared" si="80"/>
        <v>W-8</v>
      </c>
      <c r="M304" s="109" t="s">
        <v>1092</v>
      </c>
      <c r="N304" s="58">
        <f t="shared" si="81"/>
        <v>8</v>
      </c>
      <c r="O304" s="47" t="str">
        <f>VLOOKUP(L304,'3. 취약성평가'!$C:$F,2,FALSE)</f>
        <v>계정 잠금 기간 설정</v>
      </c>
      <c r="P304" s="50" t="str">
        <f>VLOOKUP(L304,'3. 취약성평가'!$C:$F,3,FALSE)</f>
        <v>중</v>
      </c>
      <c r="Q304" s="48">
        <f t="shared" si="75"/>
        <v>2</v>
      </c>
      <c r="R304" s="49" t="str">
        <f>VLOOKUP(L304,'3. 취약성평가'!$C:$I,5,FALSE)</f>
        <v>TC6-03</v>
      </c>
      <c r="S304" s="49" t="str">
        <f>VLOOKUP(L304,'3. 취약성평가'!$C:$I,6,FALSE)</f>
        <v>패스워드 Cracking</v>
      </c>
      <c r="T304" s="49">
        <f>VLOOKUP(L304,'3. 취약성평가'!$C:$I,7,FALSE)</f>
        <v>2</v>
      </c>
      <c r="U304" s="49">
        <f>VLOOKUP(L304,'3. 취약성평가'!$C:$I,7,FALSE)</f>
        <v>2</v>
      </c>
      <c r="V304" s="56" t="str">
        <f>VLOOKUP(B304,'#2.Windows'!C:CF,A304+1,FALSE)</f>
        <v>X</v>
      </c>
      <c r="W304" s="56">
        <f t="shared" si="78"/>
        <v>6</v>
      </c>
      <c r="X304" s="51" t="str">
        <f t="shared" si="82"/>
        <v>중</v>
      </c>
    </row>
    <row r="305" spans="1:24" ht="9.9" customHeight="1">
      <c r="A305" s="45">
        <f>VLOOKUP(L305,'3. 취약성평가'!$C:$J,8,FALSE)</f>
        <v>9</v>
      </c>
      <c r="B305" s="45" t="str">
        <f t="shared" si="70"/>
        <v>SVR-WIN-01</v>
      </c>
      <c r="C305" s="16" t="str">
        <f>VLOOKUP(B305,'1. 자산평가'!$C:$O,2,FALSE)</f>
        <v>파일서버</v>
      </c>
      <c r="D305" s="16">
        <f>VLOOKUP(B305,'1. 자산평가'!$C:$O,8,FALSE)</f>
        <v>3</v>
      </c>
      <c r="E305" s="16">
        <f>VLOOKUP(B305,'1. 자산평가'!$C:$O,9,FALSE)</f>
        <v>3</v>
      </c>
      <c r="F305" s="16">
        <f>VLOOKUP(B305,'1. 자산평가'!$C:$O,10,FALSE)</f>
        <v>1</v>
      </c>
      <c r="G305" s="59">
        <f t="shared" si="71"/>
        <v>7</v>
      </c>
      <c r="H305" s="59" t="str">
        <f t="shared" si="72"/>
        <v>B</v>
      </c>
      <c r="I305" s="56">
        <f t="shared" si="73"/>
        <v>2</v>
      </c>
      <c r="J305" s="52" t="s">
        <v>321</v>
      </c>
      <c r="K305" s="58">
        <f t="shared" si="79"/>
        <v>1</v>
      </c>
      <c r="L305" s="58" t="str">
        <f t="shared" si="80"/>
        <v>W-9</v>
      </c>
      <c r="M305" s="109" t="s">
        <v>1092</v>
      </c>
      <c r="N305" s="58">
        <f t="shared" si="81"/>
        <v>9</v>
      </c>
      <c r="O305" s="47" t="str">
        <f>VLOOKUP(L305,'3. 취약성평가'!$C:$F,2,FALSE)</f>
        <v>패스워드 복잡성 설정</v>
      </c>
      <c r="P305" s="50" t="str">
        <f>VLOOKUP(L305,'3. 취약성평가'!$C:$F,3,FALSE)</f>
        <v>중</v>
      </c>
      <c r="Q305" s="48">
        <f t="shared" si="75"/>
        <v>2</v>
      </c>
      <c r="R305" s="49" t="str">
        <f>VLOOKUP(L305,'3. 취약성평가'!$C:$I,5,FALSE)</f>
        <v>TC6-03</v>
      </c>
      <c r="S305" s="49" t="str">
        <f>VLOOKUP(L305,'3. 취약성평가'!$C:$I,6,FALSE)</f>
        <v>패스워드 Cracking</v>
      </c>
      <c r="T305" s="49">
        <f>VLOOKUP(L305,'3. 취약성평가'!$C:$I,7,FALSE)</f>
        <v>2</v>
      </c>
      <c r="U305" s="49">
        <f>VLOOKUP(L305,'3. 취약성평가'!$C:$I,7,FALSE)</f>
        <v>2</v>
      </c>
      <c r="V305" s="56" t="str">
        <f>VLOOKUP(B305,'#2.Windows'!C:CF,A305+1,FALSE)</f>
        <v>O</v>
      </c>
      <c r="W305" s="56">
        <f t="shared" si="78"/>
        <v>0</v>
      </c>
      <c r="X305" s="51" t="str">
        <f t="shared" si="82"/>
        <v>-</v>
      </c>
    </row>
    <row r="306" spans="1:24" ht="9.9" customHeight="1">
      <c r="A306" s="45">
        <f>VLOOKUP(L306,'3. 취약성평가'!$C:$J,8,FALSE)</f>
        <v>10</v>
      </c>
      <c r="B306" s="45" t="str">
        <f t="shared" si="70"/>
        <v>SVR-WIN-01</v>
      </c>
      <c r="C306" s="16" t="str">
        <f>VLOOKUP(B306,'1. 자산평가'!$C:$O,2,FALSE)</f>
        <v>파일서버</v>
      </c>
      <c r="D306" s="16">
        <f>VLOOKUP(B306,'1. 자산평가'!$C:$O,8,FALSE)</f>
        <v>3</v>
      </c>
      <c r="E306" s="16">
        <f>VLOOKUP(B306,'1. 자산평가'!$C:$O,9,FALSE)</f>
        <v>3</v>
      </c>
      <c r="F306" s="16">
        <f>VLOOKUP(B306,'1. 자산평가'!$C:$O,10,FALSE)</f>
        <v>1</v>
      </c>
      <c r="G306" s="59">
        <f t="shared" si="71"/>
        <v>7</v>
      </c>
      <c r="H306" s="59" t="str">
        <f t="shared" si="72"/>
        <v>B</v>
      </c>
      <c r="I306" s="56">
        <f t="shared" si="73"/>
        <v>2</v>
      </c>
      <c r="J306" s="52" t="s">
        <v>321</v>
      </c>
      <c r="K306" s="58">
        <f t="shared" si="79"/>
        <v>1</v>
      </c>
      <c r="L306" s="58" t="str">
        <f t="shared" si="80"/>
        <v>W-10</v>
      </c>
      <c r="M306" s="109" t="s">
        <v>1092</v>
      </c>
      <c r="N306" s="58">
        <f t="shared" si="81"/>
        <v>10</v>
      </c>
      <c r="O306" s="47" t="str">
        <f>VLOOKUP(L306,'3. 취약성평가'!$C:$F,2,FALSE)</f>
        <v>패스워드 최소 암호 길이</v>
      </c>
      <c r="P306" s="50" t="str">
        <f>VLOOKUP(L306,'3. 취약성평가'!$C:$F,3,FALSE)</f>
        <v>중</v>
      </c>
      <c r="Q306" s="48">
        <f t="shared" si="75"/>
        <v>2</v>
      </c>
      <c r="R306" s="49" t="str">
        <f>VLOOKUP(L306,'3. 취약성평가'!$C:$I,5,FALSE)</f>
        <v>TC6-03</v>
      </c>
      <c r="S306" s="49" t="str">
        <f>VLOOKUP(L306,'3. 취약성평가'!$C:$I,6,FALSE)</f>
        <v>패스워드 Cracking</v>
      </c>
      <c r="T306" s="49">
        <f>VLOOKUP(L306,'3. 취약성평가'!$C:$I,7,FALSE)</f>
        <v>2</v>
      </c>
      <c r="U306" s="49">
        <f>VLOOKUP(L306,'3. 취약성평가'!$C:$I,7,FALSE)</f>
        <v>2</v>
      </c>
      <c r="V306" s="56" t="str">
        <f>VLOOKUP(B306,'#2.Windows'!C:CF,A306+1,FALSE)</f>
        <v>X</v>
      </c>
      <c r="W306" s="56">
        <f t="shared" si="78"/>
        <v>6</v>
      </c>
      <c r="X306" s="51" t="str">
        <f t="shared" si="82"/>
        <v>중</v>
      </c>
    </row>
    <row r="307" spans="1:24" ht="9.9" customHeight="1">
      <c r="A307" s="45">
        <f>VLOOKUP(L307,'3. 취약성평가'!$C:$J,8,FALSE)</f>
        <v>11</v>
      </c>
      <c r="B307" s="45" t="str">
        <f t="shared" si="70"/>
        <v>SVR-WIN-01</v>
      </c>
      <c r="C307" s="16" t="str">
        <f>VLOOKUP(B307,'1. 자산평가'!$C:$O,2,FALSE)</f>
        <v>파일서버</v>
      </c>
      <c r="D307" s="16">
        <f>VLOOKUP(B307,'1. 자산평가'!$C:$O,8,FALSE)</f>
        <v>3</v>
      </c>
      <c r="E307" s="16">
        <f>VLOOKUP(B307,'1. 자산평가'!$C:$O,9,FALSE)</f>
        <v>3</v>
      </c>
      <c r="F307" s="16">
        <f>VLOOKUP(B307,'1. 자산평가'!$C:$O,10,FALSE)</f>
        <v>1</v>
      </c>
      <c r="G307" s="59">
        <f t="shared" si="71"/>
        <v>7</v>
      </c>
      <c r="H307" s="59" t="str">
        <f t="shared" si="72"/>
        <v>B</v>
      </c>
      <c r="I307" s="56">
        <f t="shared" si="73"/>
        <v>2</v>
      </c>
      <c r="J307" s="52" t="s">
        <v>321</v>
      </c>
      <c r="K307" s="58">
        <f t="shared" si="79"/>
        <v>1</v>
      </c>
      <c r="L307" s="58" t="str">
        <f t="shared" si="80"/>
        <v>W-11</v>
      </c>
      <c r="M307" s="109" t="s">
        <v>1092</v>
      </c>
      <c r="N307" s="58">
        <f t="shared" si="81"/>
        <v>11</v>
      </c>
      <c r="O307" s="47" t="str">
        <f>VLOOKUP(L307,'3. 취약성평가'!$C:$F,2,FALSE)</f>
        <v>패스워드 최대 사용 기간</v>
      </c>
      <c r="P307" s="50" t="str">
        <f>VLOOKUP(L307,'3. 취약성평가'!$C:$F,3,FALSE)</f>
        <v>중</v>
      </c>
      <c r="Q307" s="48">
        <f t="shared" si="75"/>
        <v>2</v>
      </c>
      <c r="R307" s="49" t="str">
        <f>VLOOKUP(L307,'3. 취약성평가'!$C:$I,5,FALSE)</f>
        <v>TC6-03</v>
      </c>
      <c r="S307" s="49" t="str">
        <f>VLOOKUP(L307,'3. 취약성평가'!$C:$I,6,FALSE)</f>
        <v>패스워드 Cracking</v>
      </c>
      <c r="T307" s="49">
        <f>VLOOKUP(L307,'3. 취약성평가'!$C:$I,7,FALSE)</f>
        <v>2</v>
      </c>
      <c r="U307" s="49">
        <f>VLOOKUP(L307,'3. 취약성평가'!$C:$I,7,FALSE)</f>
        <v>2</v>
      </c>
      <c r="V307" s="56" t="str">
        <f>VLOOKUP(B307,'#2.Windows'!C:CF,A307+1,FALSE)</f>
        <v>X</v>
      </c>
      <c r="W307" s="56">
        <f t="shared" si="78"/>
        <v>6</v>
      </c>
      <c r="X307" s="51" t="str">
        <f t="shared" si="82"/>
        <v>중</v>
      </c>
    </row>
    <row r="308" spans="1:24" ht="9.9" customHeight="1">
      <c r="A308" s="45">
        <f>VLOOKUP(L308,'3. 취약성평가'!$C:$J,8,FALSE)</f>
        <v>12</v>
      </c>
      <c r="B308" s="45" t="str">
        <f t="shared" si="70"/>
        <v>SVR-WIN-01</v>
      </c>
      <c r="C308" s="16" t="str">
        <f>VLOOKUP(B308,'1. 자산평가'!$C:$O,2,FALSE)</f>
        <v>파일서버</v>
      </c>
      <c r="D308" s="16">
        <f>VLOOKUP(B308,'1. 자산평가'!$C:$O,8,FALSE)</f>
        <v>3</v>
      </c>
      <c r="E308" s="16">
        <f>VLOOKUP(B308,'1. 자산평가'!$C:$O,9,FALSE)</f>
        <v>3</v>
      </c>
      <c r="F308" s="16">
        <f>VLOOKUP(B308,'1. 자산평가'!$C:$O,10,FALSE)</f>
        <v>1</v>
      </c>
      <c r="G308" s="59">
        <f t="shared" si="71"/>
        <v>7</v>
      </c>
      <c r="H308" s="59" t="str">
        <f t="shared" si="72"/>
        <v>B</v>
      </c>
      <c r="I308" s="56">
        <f t="shared" si="73"/>
        <v>2</v>
      </c>
      <c r="J308" s="52" t="s">
        <v>321</v>
      </c>
      <c r="K308" s="58">
        <f t="shared" si="79"/>
        <v>1</v>
      </c>
      <c r="L308" s="58" t="str">
        <f t="shared" si="80"/>
        <v>W-12</v>
      </c>
      <c r="M308" s="109" t="s">
        <v>1092</v>
      </c>
      <c r="N308" s="58">
        <f t="shared" si="81"/>
        <v>12</v>
      </c>
      <c r="O308" s="47" t="str">
        <f>VLOOKUP(L308,'3. 취약성평가'!$C:$F,2,FALSE)</f>
        <v>패스워드 최소 사용 기간</v>
      </c>
      <c r="P308" s="50" t="str">
        <f>VLOOKUP(L308,'3. 취약성평가'!$C:$F,3,FALSE)</f>
        <v>중</v>
      </c>
      <c r="Q308" s="48">
        <f t="shared" si="75"/>
        <v>2</v>
      </c>
      <c r="R308" s="49" t="str">
        <f>VLOOKUP(L308,'3. 취약성평가'!$C:$I,5,FALSE)</f>
        <v>TC6-03</v>
      </c>
      <c r="S308" s="49" t="str">
        <f>VLOOKUP(L308,'3. 취약성평가'!$C:$I,6,FALSE)</f>
        <v>패스워드 Cracking</v>
      </c>
      <c r="T308" s="49">
        <f>VLOOKUP(L308,'3. 취약성평가'!$C:$I,7,FALSE)</f>
        <v>2</v>
      </c>
      <c r="U308" s="49">
        <f>VLOOKUP(L308,'3. 취약성평가'!$C:$I,7,FALSE)</f>
        <v>2</v>
      </c>
      <c r="V308" s="56" t="str">
        <f>VLOOKUP(B308,'#2.Windows'!C:CF,A308+1,FALSE)</f>
        <v>X</v>
      </c>
      <c r="W308" s="56">
        <f t="shared" si="78"/>
        <v>6</v>
      </c>
      <c r="X308" s="51" t="str">
        <f t="shared" si="82"/>
        <v>중</v>
      </c>
    </row>
    <row r="309" spans="1:24" ht="9.9" customHeight="1">
      <c r="A309" s="45">
        <f>VLOOKUP(L309,'3. 취약성평가'!$C:$J,8,FALSE)</f>
        <v>13</v>
      </c>
      <c r="B309" s="45" t="str">
        <f t="shared" si="70"/>
        <v>SVR-WIN-01</v>
      </c>
      <c r="C309" s="16" t="str">
        <f>VLOOKUP(B309,'1. 자산평가'!$C:$O,2,FALSE)</f>
        <v>파일서버</v>
      </c>
      <c r="D309" s="16">
        <f>VLOOKUP(B309,'1. 자산평가'!$C:$O,8,FALSE)</f>
        <v>3</v>
      </c>
      <c r="E309" s="16">
        <f>VLOOKUP(B309,'1. 자산평가'!$C:$O,9,FALSE)</f>
        <v>3</v>
      </c>
      <c r="F309" s="16">
        <f>VLOOKUP(B309,'1. 자산평가'!$C:$O,10,FALSE)</f>
        <v>1</v>
      </c>
      <c r="G309" s="59">
        <f t="shared" si="71"/>
        <v>7</v>
      </c>
      <c r="H309" s="59" t="str">
        <f t="shared" si="72"/>
        <v>B</v>
      </c>
      <c r="I309" s="56">
        <f t="shared" si="73"/>
        <v>2</v>
      </c>
      <c r="J309" s="52" t="s">
        <v>321</v>
      </c>
      <c r="K309" s="58">
        <f t="shared" si="79"/>
        <v>1</v>
      </c>
      <c r="L309" s="58" t="str">
        <f t="shared" si="80"/>
        <v>W-13</v>
      </c>
      <c r="M309" s="109" t="s">
        <v>1092</v>
      </c>
      <c r="N309" s="58">
        <f t="shared" si="81"/>
        <v>13</v>
      </c>
      <c r="O309" s="47" t="str">
        <f>VLOOKUP(L309,'3. 취약성평가'!$C:$F,2,FALSE)</f>
        <v>마지막 사용자 이름 표시 안함</v>
      </c>
      <c r="P309" s="50" t="str">
        <f>VLOOKUP(L309,'3. 취약성평가'!$C:$F,3,FALSE)</f>
        <v>중</v>
      </c>
      <c r="Q309" s="48">
        <f t="shared" si="75"/>
        <v>2</v>
      </c>
      <c r="R309" s="49" t="str">
        <f>VLOOKUP(L309,'3. 취약성평가'!$C:$I,5,FALSE)</f>
        <v>TC6-03</v>
      </c>
      <c r="S309" s="49" t="str">
        <f>VLOOKUP(L309,'3. 취약성평가'!$C:$I,6,FALSE)</f>
        <v>패스워드 Cracking</v>
      </c>
      <c r="T309" s="49">
        <f>VLOOKUP(L309,'3. 취약성평가'!$C:$I,7,FALSE)</f>
        <v>2</v>
      </c>
      <c r="U309" s="49">
        <f>VLOOKUP(L309,'3. 취약성평가'!$C:$I,7,FALSE)</f>
        <v>2</v>
      </c>
      <c r="V309" s="56" t="str">
        <f>VLOOKUP(B309,'#2.Windows'!C:CF,A309+1,FALSE)</f>
        <v>X</v>
      </c>
      <c r="W309" s="56">
        <f t="shared" si="78"/>
        <v>6</v>
      </c>
      <c r="X309" s="51" t="str">
        <f t="shared" si="82"/>
        <v>중</v>
      </c>
    </row>
    <row r="310" spans="1:24" ht="9.9" customHeight="1">
      <c r="A310" s="45">
        <f>VLOOKUP(L310,'3. 취약성평가'!$C:$J,8,FALSE)</f>
        <v>14</v>
      </c>
      <c r="B310" s="45" t="str">
        <f t="shared" si="70"/>
        <v>SVR-WIN-01</v>
      </c>
      <c r="C310" s="16" t="str">
        <f>VLOOKUP(B310,'1. 자산평가'!$C:$O,2,FALSE)</f>
        <v>파일서버</v>
      </c>
      <c r="D310" s="16">
        <f>VLOOKUP(B310,'1. 자산평가'!$C:$O,8,FALSE)</f>
        <v>3</v>
      </c>
      <c r="E310" s="16">
        <f>VLOOKUP(B310,'1. 자산평가'!$C:$O,9,FALSE)</f>
        <v>3</v>
      </c>
      <c r="F310" s="16">
        <f>VLOOKUP(B310,'1. 자산평가'!$C:$O,10,FALSE)</f>
        <v>1</v>
      </c>
      <c r="G310" s="59">
        <f t="shared" si="71"/>
        <v>7</v>
      </c>
      <c r="H310" s="59" t="str">
        <f t="shared" si="72"/>
        <v>B</v>
      </c>
      <c r="I310" s="56">
        <f t="shared" si="73"/>
        <v>2</v>
      </c>
      <c r="J310" s="52" t="s">
        <v>321</v>
      </c>
      <c r="K310" s="58">
        <f t="shared" si="79"/>
        <v>1</v>
      </c>
      <c r="L310" s="58" t="str">
        <f t="shared" si="80"/>
        <v>W-14</v>
      </c>
      <c r="M310" s="109" t="s">
        <v>1092</v>
      </c>
      <c r="N310" s="58">
        <f t="shared" si="81"/>
        <v>14</v>
      </c>
      <c r="O310" s="47" t="str">
        <f>VLOOKUP(L310,'3. 취약성평가'!$C:$F,2,FALSE)</f>
        <v>로컬 로그온 허용</v>
      </c>
      <c r="P310" s="50" t="str">
        <f>VLOOKUP(L310,'3. 취약성평가'!$C:$F,3,FALSE)</f>
        <v>중</v>
      </c>
      <c r="Q310" s="48">
        <f t="shared" si="75"/>
        <v>2</v>
      </c>
      <c r="R310" s="49" t="str">
        <f>VLOOKUP(L310,'3. 취약성평가'!$C:$I,5,FALSE)</f>
        <v>TC6-09</v>
      </c>
      <c r="S310" s="49" t="str">
        <f>VLOOKUP(L310,'3. 취약성평가'!$C:$I,6,FALSE)</f>
        <v>비인가된 시스템 및 네트워크 접근</v>
      </c>
      <c r="T310" s="49">
        <f>VLOOKUP(L310,'3. 취약성평가'!$C:$I,7,FALSE)</f>
        <v>2</v>
      </c>
      <c r="U310" s="49">
        <f>VLOOKUP(L310,'3. 취약성평가'!$C:$I,7,FALSE)</f>
        <v>2</v>
      </c>
      <c r="V310" s="56" t="str">
        <f>VLOOKUP(B310,'#2.Windows'!C:CF,A310+1,FALSE)</f>
        <v>X</v>
      </c>
      <c r="W310" s="56">
        <f t="shared" si="78"/>
        <v>6</v>
      </c>
      <c r="X310" s="51" t="str">
        <f t="shared" si="82"/>
        <v>중</v>
      </c>
    </row>
    <row r="311" spans="1:24" ht="9.9" customHeight="1">
      <c r="A311" s="45">
        <f>VLOOKUP(L311,'3. 취약성평가'!$C:$J,8,FALSE)</f>
        <v>15</v>
      </c>
      <c r="B311" s="45" t="str">
        <f t="shared" si="70"/>
        <v>SVR-WIN-01</v>
      </c>
      <c r="C311" s="16" t="str">
        <f>VLOOKUP(B311,'1. 자산평가'!$C:$O,2,FALSE)</f>
        <v>파일서버</v>
      </c>
      <c r="D311" s="16">
        <f>VLOOKUP(B311,'1. 자산평가'!$C:$O,8,FALSE)</f>
        <v>3</v>
      </c>
      <c r="E311" s="16">
        <f>VLOOKUP(B311,'1. 자산평가'!$C:$O,9,FALSE)</f>
        <v>3</v>
      </c>
      <c r="F311" s="16">
        <f>VLOOKUP(B311,'1. 자산평가'!$C:$O,10,FALSE)</f>
        <v>1</v>
      </c>
      <c r="G311" s="59">
        <f t="shared" si="71"/>
        <v>7</v>
      </c>
      <c r="H311" s="59" t="str">
        <f t="shared" si="72"/>
        <v>B</v>
      </c>
      <c r="I311" s="56">
        <f t="shared" si="73"/>
        <v>2</v>
      </c>
      <c r="J311" s="52" t="s">
        <v>321</v>
      </c>
      <c r="K311" s="58">
        <f t="shared" si="79"/>
        <v>1</v>
      </c>
      <c r="L311" s="58" t="str">
        <f t="shared" si="80"/>
        <v>W-15</v>
      </c>
      <c r="M311" s="109" t="s">
        <v>1092</v>
      </c>
      <c r="N311" s="58">
        <f t="shared" si="81"/>
        <v>15</v>
      </c>
      <c r="O311" s="47" t="str">
        <f>VLOOKUP(L311,'3. 취약성평가'!$C:$F,2,FALSE)</f>
        <v>익명 SID/이름 변환 허용</v>
      </c>
      <c r="P311" s="50" t="str">
        <f>VLOOKUP(L311,'3. 취약성평가'!$C:$F,3,FALSE)</f>
        <v>중</v>
      </c>
      <c r="Q311" s="48">
        <f t="shared" si="75"/>
        <v>2</v>
      </c>
      <c r="R311" s="49" t="str">
        <f>VLOOKUP(L311,'3. 취약성평가'!$C:$I,5,FALSE)</f>
        <v>TC6-03</v>
      </c>
      <c r="S311" s="49" t="str">
        <f>VLOOKUP(L311,'3. 취약성평가'!$C:$I,6,FALSE)</f>
        <v>패스워드 Cracking</v>
      </c>
      <c r="T311" s="49">
        <f>VLOOKUP(L311,'3. 취약성평가'!$C:$I,7,FALSE)</f>
        <v>2</v>
      </c>
      <c r="U311" s="49">
        <f>VLOOKUP(L311,'3. 취약성평가'!$C:$I,7,FALSE)</f>
        <v>2</v>
      </c>
      <c r="V311" s="56" t="str">
        <f>VLOOKUP(B311,'#2.Windows'!C:CF,A311+1,FALSE)</f>
        <v>O</v>
      </c>
      <c r="W311" s="56">
        <f t="shared" si="78"/>
        <v>0</v>
      </c>
      <c r="X311" s="51" t="str">
        <f t="shared" si="82"/>
        <v>-</v>
      </c>
    </row>
    <row r="312" spans="1:24" ht="9.9" customHeight="1">
      <c r="A312" s="45">
        <f>VLOOKUP(L312,'3. 취약성평가'!$C:$J,8,FALSE)</f>
        <v>16</v>
      </c>
      <c r="B312" s="45" t="str">
        <f t="shared" si="70"/>
        <v>SVR-WIN-01</v>
      </c>
      <c r="C312" s="16" t="str">
        <f>VLOOKUP(B312,'1. 자산평가'!$C:$O,2,FALSE)</f>
        <v>파일서버</v>
      </c>
      <c r="D312" s="16">
        <f>VLOOKUP(B312,'1. 자산평가'!$C:$O,8,FALSE)</f>
        <v>3</v>
      </c>
      <c r="E312" s="16">
        <f>VLOOKUP(B312,'1. 자산평가'!$C:$O,9,FALSE)</f>
        <v>3</v>
      </c>
      <c r="F312" s="16">
        <f>VLOOKUP(B312,'1. 자산평가'!$C:$O,10,FALSE)</f>
        <v>1</v>
      </c>
      <c r="G312" s="59">
        <f t="shared" si="71"/>
        <v>7</v>
      </c>
      <c r="H312" s="59" t="str">
        <f t="shared" si="72"/>
        <v>B</v>
      </c>
      <c r="I312" s="56">
        <f t="shared" si="73"/>
        <v>2</v>
      </c>
      <c r="J312" s="52" t="s">
        <v>321</v>
      </c>
      <c r="K312" s="58">
        <f t="shared" si="79"/>
        <v>1</v>
      </c>
      <c r="L312" s="58" t="str">
        <f t="shared" si="80"/>
        <v>W-16</v>
      </c>
      <c r="M312" s="109" t="s">
        <v>1092</v>
      </c>
      <c r="N312" s="58">
        <f t="shared" si="81"/>
        <v>16</v>
      </c>
      <c r="O312" s="47" t="str">
        <f>VLOOKUP(L312,'3. 취약성평가'!$C:$F,2,FALSE)</f>
        <v>최근 암호 기억</v>
      </c>
      <c r="P312" s="50" t="str">
        <f>VLOOKUP(L312,'3. 취약성평가'!$C:$F,3,FALSE)</f>
        <v>중</v>
      </c>
      <c r="Q312" s="48">
        <f t="shared" si="75"/>
        <v>2</v>
      </c>
      <c r="R312" s="49" t="str">
        <f>VLOOKUP(L312,'3. 취약성평가'!$C:$I,5,FALSE)</f>
        <v>TC6-03</v>
      </c>
      <c r="S312" s="49" t="str">
        <f>VLOOKUP(L312,'3. 취약성평가'!$C:$I,6,FALSE)</f>
        <v>패스워드 Cracking</v>
      </c>
      <c r="T312" s="49">
        <f>VLOOKUP(L312,'3. 취약성평가'!$C:$I,7,FALSE)</f>
        <v>2</v>
      </c>
      <c r="U312" s="49">
        <f>VLOOKUP(L312,'3. 취약성평가'!$C:$I,7,FALSE)</f>
        <v>2</v>
      </c>
      <c r="V312" s="56" t="str">
        <f>VLOOKUP(B312,'#2.Windows'!C:CF,A312+1,FALSE)</f>
        <v>X</v>
      </c>
      <c r="W312" s="56">
        <f t="shared" si="78"/>
        <v>6</v>
      </c>
      <c r="X312" s="51" t="str">
        <f t="shared" si="82"/>
        <v>중</v>
      </c>
    </row>
    <row r="313" spans="1:24" ht="9.9" customHeight="1">
      <c r="A313" s="45">
        <f>VLOOKUP(L313,'3. 취약성평가'!$C:$J,8,FALSE)</f>
        <v>17</v>
      </c>
      <c r="B313" s="45" t="str">
        <f t="shared" si="70"/>
        <v>SVR-WIN-01</v>
      </c>
      <c r="C313" s="16" t="str">
        <f>VLOOKUP(B313,'1. 자산평가'!$C:$O,2,FALSE)</f>
        <v>파일서버</v>
      </c>
      <c r="D313" s="16">
        <f>VLOOKUP(B313,'1. 자산평가'!$C:$O,8,FALSE)</f>
        <v>3</v>
      </c>
      <c r="E313" s="16">
        <f>VLOOKUP(B313,'1. 자산평가'!$C:$O,9,FALSE)</f>
        <v>3</v>
      </c>
      <c r="F313" s="16">
        <f>VLOOKUP(B313,'1. 자산평가'!$C:$O,10,FALSE)</f>
        <v>1</v>
      </c>
      <c r="G313" s="59">
        <f t="shared" si="71"/>
        <v>7</v>
      </c>
      <c r="H313" s="59" t="str">
        <f t="shared" si="72"/>
        <v>B</v>
      </c>
      <c r="I313" s="56">
        <f t="shared" si="73"/>
        <v>2</v>
      </c>
      <c r="J313" s="52" t="s">
        <v>321</v>
      </c>
      <c r="K313" s="58">
        <f t="shared" si="79"/>
        <v>1</v>
      </c>
      <c r="L313" s="58" t="str">
        <f t="shared" si="80"/>
        <v>W-17</v>
      </c>
      <c r="M313" s="109" t="s">
        <v>1092</v>
      </c>
      <c r="N313" s="58">
        <f t="shared" si="81"/>
        <v>17</v>
      </c>
      <c r="O313" s="47" t="str">
        <f>VLOOKUP(L313,'3. 취약성평가'!$C:$F,2,FALSE)</f>
        <v>콘솔 로그온 시 로컬 계정에서 빈 암호 사용 제한</v>
      </c>
      <c r="P313" s="50" t="str">
        <f>VLOOKUP(L313,'3. 취약성평가'!$C:$F,3,FALSE)</f>
        <v>중</v>
      </c>
      <c r="Q313" s="48">
        <f t="shared" si="75"/>
        <v>2</v>
      </c>
      <c r="R313" s="49" t="str">
        <f>VLOOKUP(L313,'3. 취약성평가'!$C:$I,5,FALSE)</f>
        <v>TC3-05</v>
      </c>
      <c r="S313" s="49" t="str">
        <f>VLOOKUP(L313,'3. 취약성평가'!$C:$I,6,FALSE)</f>
        <v>서비스 실패</v>
      </c>
      <c r="T313" s="49">
        <f>VLOOKUP(L313,'3. 취약성평가'!$C:$I,7,FALSE)</f>
        <v>3</v>
      </c>
      <c r="U313" s="49">
        <f>VLOOKUP(L313,'3. 취약성평가'!$C:$I,7,FALSE)</f>
        <v>3</v>
      </c>
      <c r="V313" s="56" t="str">
        <f>VLOOKUP(B313,'#2.Windows'!C:CF,A313+1,FALSE)</f>
        <v>O</v>
      </c>
      <c r="W313" s="56">
        <f t="shared" si="78"/>
        <v>0</v>
      </c>
      <c r="X313" s="51" t="str">
        <f t="shared" si="82"/>
        <v>-</v>
      </c>
    </row>
    <row r="314" spans="1:24" ht="9.9" customHeight="1">
      <c r="A314" s="45">
        <f>VLOOKUP(L314,'3. 취약성평가'!$C:$J,8,FALSE)</f>
        <v>18</v>
      </c>
      <c r="B314" s="45" t="str">
        <f t="shared" si="70"/>
        <v>SVR-WIN-01</v>
      </c>
      <c r="C314" s="16" t="str">
        <f>VLOOKUP(B314,'1. 자산평가'!$C:$O,2,FALSE)</f>
        <v>파일서버</v>
      </c>
      <c r="D314" s="16">
        <f>VLOOKUP(B314,'1. 자산평가'!$C:$O,8,FALSE)</f>
        <v>3</v>
      </c>
      <c r="E314" s="16">
        <f>VLOOKUP(B314,'1. 자산평가'!$C:$O,9,FALSE)</f>
        <v>3</v>
      </c>
      <c r="F314" s="16">
        <f>VLOOKUP(B314,'1. 자산평가'!$C:$O,10,FALSE)</f>
        <v>1</v>
      </c>
      <c r="G314" s="59">
        <f t="shared" si="71"/>
        <v>7</v>
      </c>
      <c r="H314" s="59" t="str">
        <f t="shared" si="72"/>
        <v>B</v>
      </c>
      <c r="I314" s="56">
        <f t="shared" si="73"/>
        <v>2</v>
      </c>
      <c r="J314" s="52" t="s">
        <v>321</v>
      </c>
      <c r="K314" s="58">
        <f t="shared" si="79"/>
        <v>1</v>
      </c>
      <c r="L314" s="58" t="str">
        <f t="shared" si="80"/>
        <v>W-18</v>
      </c>
      <c r="M314" s="109" t="s">
        <v>1092</v>
      </c>
      <c r="N314" s="58">
        <f t="shared" si="81"/>
        <v>18</v>
      </c>
      <c r="O314" s="47" t="str">
        <f>VLOOKUP(L314,'3. 취약성평가'!$C:$F,2,FALSE)</f>
        <v>원격터미널 접속 가능한 사용자 그룹 제한</v>
      </c>
      <c r="P314" s="50" t="str">
        <f>VLOOKUP(L314,'3. 취약성평가'!$C:$F,3,FALSE)</f>
        <v>중</v>
      </c>
      <c r="Q314" s="48">
        <f t="shared" si="75"/>
        <v>2</v>
      </c>
      <c r="R314" s="49" t="str">
        <f>VLOOKUP(L314,'3. 취약성평가'!$C:$I,5,FALSE)</f>
        <v>TC6-09</v>
      </c>
      <c r="S314" s="49" t="str">
        <f>VLOOKUP(L314,'3. 취약성평가'!$C:$I,6,FALSE)</f>
        <v>비인가된 시스템 및 네트워크 접근</v>
      </c>
      <c r="T314" s="49">
        <f>VLOOKUP(L314,'3. 취약성평가'!$C:$I,7,FALSE)</f>
        <v>2</v>
      </c>
      <c r="U314" s="49">
        <f>VLOOKUP(L314,'3. 취약성평가'!$C:$I,7,FALSE)</f>
        <v>2</v>
      </c>
      <c r="V314" s="56" t="str">
        <f>VLOOKUP(B314,'#2.Windows'!C:CF,A314+1,FALSE)</f>
        <v>X</v>
      </c>
      <c r="W314" s="56">
        <f t="shared" si="78"/>
        <v>6</v>
      </c>
      <c r="X314" s="51" t="str">
        <f t="shared" si="82"/>
        <v>중</v>
      </c>
    </row>
    <row r="315" spans="1:24" ht="9.9" customHeight="1">
      <c r="A315" s="45">
        <f>VLOOKUP(L315,'3. 취약성평가'!$C:$J,8,FALSE)</f>
        <v>19</v>
      </c>
      <c r="B315" s="45" t="str">
        <f t="shared" si="70"/>
        <v>SVR-WIN-01</v>
      </c>
      <c r="C315" s="16" t="str">
        <f>VLOOKUP(B315,'1. 자산평가'!$C:$O,2,FALSE)</f>
        <v>파일서버</v>
      </c>
      <c r="D315" s="16">
        <f>VLOOKUP(B315,'1. 자산평가'!$C:$O,8,FALSE)</f>
        <v>3</v>
      </c>
      <c r="E315" s="16">
        <f>VLOOKUP(B315,'1. 자산평가'!$C:$O,9,FALSE)</f>
        <v>3</v>
      </c>
      <c r="F315" s="16">
        <f>VLOOKUP(B315,'1. 자산평가'!$C:$O,10,FALSE)</f>
        <v>1</v>
      </c>
      <c r="G315" s="59">
        <f t="shared" si="71"/>
        <v>7</v>
      </c>
      <c r="H315" s="59" t="str">
        <f t="shared" si="72"/>
        <v>B</v>
      </c>
      <c r="I315" s="56">
        <f t="shared" si="73"/>
        <v>2</v>
      </c>
      <c r="J315" s="52" t="s">
        <v>321</v>
      </c>
      <c r="K315" s="58">
        <f t="shared" si="79"/>
        <v>1</v>
      </c>
      <c r="L315" s="58" t="str">
        <f t="shared" si="80"/>
        <v>W-19</v>
      </c>
      <c r="M315" s="109" t="s">
        <v>1092</v>
      </c>
      <c r="N315" s="58">
        <f t="shared" si="81"/>
        <v>19</v>
      </c>
      <c r="O315" s="47" t="str">
        <f>VLOOKUP(L315,'3. 취약성평가'!$C:$F,2,FALSE)</f>
        <v>공유 권한 및 사용자 그룹 설정</v>
      </c>
      <c r="P315" s="50" t="str">
        <f>VLOOKUP(L315,'3. 취약성평가'!$C:$F,3,FALSE)</f>
        <v>상</v>
      </c>
      <c r="Q315" s="48">
        <f t="shared" si="75"/>
        <v>3</v>
      </c>
      <c r="R315" s="49" t="str">
        <f>VLOOKUP(L315,'3. 취약성평가'!$C:$I,5,FALSE)</f>
        <v>TC6-09</v>
      </c>
      <c r="S315" s="49" t="str">
        <f>VLOOKUP(L315,'3. 취약성평가'!$C:$I,6,FALSE)</f>
        <v>비인가된 시스템 및 네트워크 접근</v>
      </c>
      <c r="T315" s="49">
        <f>VLOOKUP(L315,'3. 취약성평가'!$C:$I,7,FALSE)</f>
        <v>2</v>
      </c>
      <c r="U315" s="49">
        <f>VLOOKUP(L315,'3. 취약성평가'!$C:$I,7,FALSE)</f>
        <v>2</v>
      </c>
      <c r="V315" s="56" t="str">
        <f>VLOOKUP(B315,'#2.Windows'!C:CF,A315+1,FALSE)</f>
        <v>O</v>
      </c>
      <c r="W315" s="56">
        <f t="shared" si="78"/>
        <v>0</v>
      </c>
      <c r="X315" s="51" t="str">
        <f t="shared" si="82"/>
        <v>-</v>
      </c>
    </row>
    <row r="316" spans="1:24" ht="9.9" customHeight="1">
      <c r="A316" s="45">
        <f>VLOOKUP(L316,'3. 취약성평가'!$C:$J,8,FALSE)</f>
        <v>20</v>
      </c>
      <c r="B316" s="45" t="str">
        <f t="shared" si="70"/>
        <v>SVR-WIN-01</v>
      </c>
      <c r="C316" s="16" t="str">
        <f>VLOOKUP(B316,'1. 자산평가'!$C:$O,2,FALSE)</f>
        <v>파일서버</v>
      </c>
      <c r="D316" s="16">
        <f>VLOOKUP(B316,'1. 자산평가'!$C:$O,8,FALSE)</f>
        <v>3</v>
      </c>
      <c r="E316" s="16">
        <f>VLOOKUP(B316,'1. 자산평가'!$C:$O,9,FALSE)</f>
        <v>3</v>
      </c>
      <c r="F316" s="16">
        <f>VLOOKUP(B316,'1. 자산평가'!$C:$O,10,FALSE)</f>
        <v>1</v>
      </c>
      <c r="G316" s="59">
        <f t="shared" si="71"/>
        <v>7</v>
      </c>
      <c r="H316" s="59" t="str">
        <f t="shared" si="72"/>
        <v>B</v>
      </c>
      <c r="I316" s="56">
        <f t="shared" si="73"/>
        <v>2</v>
      </c>
      <c r="J316" s="52" t="s">
        <v>321</v>
      </c>
      <c r="K316" s="58">
        <f t="shared" si="79"/>
        <v>1</v>
      </c>
      <c r="L316" s="58" t="str">
        <f t="shared" si="80"/>
        <v>W-20</v>
      </c>
      <c r="M316" s="109" t="s">
        <v>1092</v>
      </c>
      <c r="N316" s="58">
        <f t="shared" si="81"/>
        <v>20</v>
      </c>
      <c r="O316" s="47" t="str">
        <f>VLOOKUP(L316,'3. 취약성평가'!$C:$F,2,FALSE)</f>
        <v>하드디스크 기본 공유 제거</v>
      </c>
      <c r="P316" s="50" t="str">
        <f>VLOOKUP(L316,'3. 취약성평가'!$C:$F,3,FALSE)</f>
        <v>상</v>
      </c>
      <c r="Q316" s="48">
        <f t="shared" si="75"/>
        <v>3</v>
      </c>
      <c r="R316" s="49" t="str">
        <f>VLOOKUP(L316,'3. 취약성평가'!$C:$I,5,FALSE)</f>
        <v>TC5-02</v>
      </c>
      <c r="S316" s="49" t="str">
        <f>VLOOKUP(L316,'3. 취약성평가'!$C:$I,6,FALSE)</f>
        <v>정보 및 정보처리 프로세스의 변조</v>
      </c>
      <c r="T316" s="49">
        <f>VLOOKUP(L316,'3. 취약성평가'!$C:$I,7,FALSE)</f>
        <v>2</v>
      </c>
      <c r="U316" s="49">
        <f>VLOOKUP(L316,'3. 취약성평가'!$C:$I,7,FALSE)</f>
        <v>2</v>
      </c>
      <c r="V316" s="56" t="str">
        <f>VLOOKUP(B316,'#2.Windows'!C:CF,A316+1,FALSE)</f>
        <v>X</v>
      </c>
      <c r="W316" s="56">
        <f t="shared" si="78"/>
        <v>7</v>
      </c>
      <c r="X316" s="51" t="str">
        <f t="shared" si="82"/>
        <v>중</v>
      </c>
    </row>
    <row r="317" spans="1:24" ht="9.9" customHeight="1">
      <c r="A317" s="45">
        <f>VLOOKUP(L317,'3. 취약성평가'!$C:$J,8,FALSE)</f>
        <v>21</v>
      </c>
      <c r="B317" s="45" t="str">
        <f t="shared" si="70"/>
        <v>SVR-WIN-01</v>
      </c>
      <c r="C317" s="16" t="str">
        <f>VLOOKUP(B317,'1. 자산평가'!$C:$O,2,FALSE)</f>
        <v>파일서버</v>
      </c>
      <c r="D317" s="16">
        <f>VLOOKUP(B317,'1. 자산평가'!$C:$O,8,FALSE)</f>
        <v>3</v>
      </c>
      <c r="E317" s="16">
        <f>VLOOKUP(B317,'1. 자산평가'!$C:$O,9,FALSE)</f>
        <v>3</v>
      </c>
      <c r="F317" s="16">
        <f>VLOOKUP(B317,'1. 자산평가'!$C:$O,10,FALSE)</f>
        <v>1</v>
      </c>
      <c r="G317" s="59">
        <f t="shared" si="71"/>
        <v>7</v>
      </c>
      <c r="H317" s="59" t="str">
        <f t="shared" si="72"/>
        <v>B</v>
      </c>
      <c r="I317" s="56">
        <f t="shared" si="73"/>
        <v>2</v>
      </c>
      <c r="J317" s="52" t="s">
        <v>321</v>
      </c>
      <c r="K317" s="58">
        <f t="shared" si="79"/>
        <v>1</v>
      </c>
      <c r="L317" s="58" t="str">
        <f t="shared" si="80"/>
        <v>W-21</v>
      </c>
      <c r="M317" s="109" t="s">
        <v>1092</v>
      </c>
      <c r="N317" s="58">
        <f t="shared" si="81"/>
        <v>21</v>
      </c>
      <c r="O317" s="47" t="str">
        <f>VLOOKUP(L317,'3. 취약성평가'!$C:$F,2,FALSE)</f>
        <v>불필요한 서비스 제거</v>
      </c>
      <c r="P317" s="50" t="str">
        <f>VLOOKUP(L317,'3. 취약성평가'!$C:$F,3,FALSE)</f>
        <v>상</v>
      </c>
      <c r="Q317" s="48">
        <f t="shared" si="75"/>
        <v>3</v>
      </c>
      <c r="R317" s="49" t="str">
        <f>VLOOKUP(L317,'3. 취약성평가'!$C:$I,5,FALSE)</f>
        <v>TC6-16</v>
      </c>
      <c r="S317" s="49" t="str">
        <f>VLOOKUP(L317,'3. 취약성평가'!$C:$I,6,FALSE)</f>
        <v>웹 서비스 공격</v>
      </c>
      <c r="T317" s="49">
        <f>VLOOKUP(L317,'3. 취약성평가'!$C:$I,7,FALSE)</f>
        <v>2</v>
      </c>
      <c r="U317" s="49">
        <f>VLOOKUP(L317,'3. 취약성평가'!$C:$I,7,FALSE)</f>
        <v>2</v>
      </c>
      <c r="V317" s="56" t="str">
        <f>VLOOKUP(B317,'#2.Windows'!C:CF,A317+1,FALSE)</f>
        <v>O</v>
      </c>
      <c r="W317" s="56">
        <f t="shared" si="78"/>
        <v>0</v>
      </c>
      <c r="X317" s="51" t="str">
        <f t="shared" si="82"/>
        <v>-</v>
      </c>
    </row>
    <row r="318" spans="1:24" ht="9.9" customHeight="1">
      <c r="A318" s="45">
        <f>VLOOKUP(L318,'3. 취약성평가'!$C:$J,8,FALSE)</f>
        <v>22</v>
      </c>
      <c r="B318" s="45" t="str">
        <f t="shared" si="70"/>
        <v>SVR-WIN-01</v>
      </c>
      <c r="C318" s="16" t="str">
        <f>VLOOKUP(B318,'1. 자산평가'!$C:$O,2,FALSE)</f>
        <v>파일서버</v>
      </c>
      <c r="D318" s="16">
        <f>VLOOKUP(B318,'1. 자산평가'!$C:$O,8,FALSE)</f>
        <v>3</v>
      </c>
      <c r="E318" s="16">
        <f>VLOOKUP(B318,'1. 자산평가'!$C:$O,9,FALSE)</f>
        <v>3</v>
      </c>
      <c r="F318" s="16">
        <f>VLOOKUP(B318,'1. 자산평가'!$C:$O,10,FALSE)</f>
        <v>1</v>
      </c>
      <c r="G318" s="59">
        <f t="shared" si="71"/>
        <v>7</v>
      </c>
      <c r="H318" s="59" t="str">
        <f t="shared" si="72"/>
        <v>B</v>
      </c>
      <c r="I318" s="56">
        <f t="shared" si="73"/>
        <v>2</v>
      </c>
      <c r="J318" s="52" t="s">
        <v>321</v>
      </c>
      <c r="K318" s="58">
        <f t="shared" si="79"/>
        <v>1</v>
      </c>
      <c r="L318" s="58" t="str">
        <f t="shared" si="80"/>
        <v>W-22</v>
      </c>
      <c r="M318" s="109" t="s">
        <v>1092</v>
      </c>
      <c r="N318" s="58">
        <f t="shared" si="81"/>
        <v>22</v>
      </c>
      <c r="O318" s="47" t="str">
        <f>VLOOKUP(L318,'3. 취약성평가'!$C:$F,2,FALSE)</f>
        <v>IIS 서비스 구동 점검</v>
      </c>
      <c r="P318" s="50" t="str">
        <f>VLOOKUP(L318,'3. 취약성평가'!$C:$F,3,FALSE)</f>
        <v>상</v>
      </c>
      <c r="Q318" s="48">
        <f t="shared" si="75"/>
        <v>3</v>
      </c>
      <c r="R318" s="49" t="str">
        <f>VLOOKUP(L318,'3. 취약성평가'!$C:$I,5,FALSE)</f>
        <v>TC6-15</v>
      </c>
      <c r="S318" s="49" t="str">
        <f>VLOOKUP(L318,'3. 취약성평가'!$C:$I,6,FALSE)</f>
        <v>웹 서비스 공격</v>
      </c>
      <c r="T318" s="49">
        <f>VLOOKUP(L318,'3. 취약성평가'!$C:$I,7,FALSE)</f>
        <v>2</v>
      </c>
      <c r="U318" s="49">
        <f>VLOOKUP(L318,'3. 취약성평가'!$C:$I,7,FALSE)</f>
        <v>2</v>
      </c>
      <c r="V318" s="56" t="str">
        <f>VLOOKUP(B318,'#2.Windows'!C:CF,A318+1,FALSE)</f>
        <v>X</v>
      </c>
      <c r="W318" s="56">
        <f t="shared" si="78"/>
        <v>7</v>
      </c>
      <c r="X318" s="51" t="str">
        <f t="shared" si="82"/>
        <v>중</v>
      </c>
    </row>
    <row r="319" spans="1:24" ht="9.9" customHeight="1">
      <c r="A319" s="45">
        <f>VLOOKUP(L319,'3. 취약성평가'!$C:$J,8,FALSE)</f>
        <v>23</v>
      </c>
      <c r="B319" s="45" t="str">
        <f t="shared" si="70"/>
        <v>SVR-WIN-01</v>
      </c>
      <c r="C319" s="16" t="str">
        <f>VLOOKUP(B319,'1. 자산평가'!$C:$O,2,FALSE)</f>
        <v>파일서버</v>
      </c>
      <c r="D319" s="16">
        <f>VLOOKUP(B319,'1. 자산평가'!$C:$O,8,FALSE)</f>
        <v>3</v>
      </c>
      <c r="E319" s="16">
        <f>VLOOKUP(B319,'1. 자산평가'!$C:$O,9,FALSE)</f>
        <v>3</v>
      </c>
      <c r="F319" s="16">
        <f>VLOOKUP(B319,'1. 자산평가'!$C:$O,10,FALSE)</f>
        <v>1</v>
      </c>
      <c r="G319" s="59">
        <f t="shared" si="71"/>
        <v>7</v>
      </c>
      <c r="H319" s="59" t="str">
        <f t="shared" si="72"/>
        <v>B</v>
      </c>
      <c r="I319" s="56">
        <f t="shared" si="73"/>
        <v>2</v>
      </c>
      <c r="J319" s="52" t="s">
        <v>321</v>
      </c>
      <c r="K319" s="58">
        <f t="shared" si="79"/>
        <v>1</v>
      </c>
      <c r="L319" s="58" t="str">
        <f t="shared" si="80"/>
        <v>W-23</v>
      </c>
      <c r="M319" s="109" t="s">
        <v>1092</v>
      </c>
      <c r="N319" s="58">
        <f t="shared" si="81"/>
        <v>23</v>
      </c>
      <c r="O319" s="47" t="str">
        <f>VLOOKUP(L319,'3. 취약성평가'!$C:$F,2,FALSE)</f>
        <v>IIS 디렉토리 리스팅 제거</v>
      </c>
      <c r="P319" s="50" t="str">
        <f>VLOOKUP(L319,'3. 취약성평가'!$C:$F,3,FALSE)</f>
        <v>상</v>
      </c>
      <c r="Q319" s="48">
        <f t="shared" si="75"/>
        <v>3</v>
      </c>
      <c r="R319" s="49" t="str">
        <f>VLOOKUP(L319,'3. 취약성평가'!$C:$I,5,FALSE)</f>
        <v>TC4-07</v>
      </c>
      <c r="S319" s="49" t="str">
        <f>VLOOKUP(L319,'3. 취약성평가'!$C:$I,6,FALSE)</f>
        <v>취약한 시스템 설정 악용</v>
      </c>
      <c r="T319" s="49">
        <f>VLOOKUP(L319,'3. 취약성평가'!$C:$I,7,FALSE)</f>
        <v>2</v>
      </c>
      <c r="U319" s="49">
        <f>VLOOKUP(L319,'3. 취약성평가'!$C:$I,7,FALSE)</f>
        <v>2</v>
      </c>
      <c r="V319" s="56" t="str">
        <f>VLOOKUP(B319,'#2.Windows'!C:CF,A319+1,FALSE)</f>
        <v>O</v>
      </c>
      <c r="W319" s="56">
        <f t="shared" si="78"/>
        <v>0</v>
      </c>
      <c r="X319" s="51" t="str">
        <f t="shared" si="82"/>
        <v>-</v>
      </c>
    </row>
    <row r="320" spans="1:24" ht="9.9" customHeight="1">
      <c r="A320" s="45">
        <f>VLOOKUP(L320,'3. 취약성평가'!$C:$J,8,FALSE)</f>
        <v>24</v>
      </c>
      <c r="B320" s="45" t="str">
        <f t="shared" si="70"/>
        <v>SVR-WIN-01</v>
      </c>
      <c r="C320" s="16" t="str">
        <f>VLOOKUP(B320,'1. 자산평가'!$C:$O,2,FALSE)</f>
        <v>파일서버</v>
      </c>
      <c r="D320" s="16">
        <f>VLOOKUP(B320,'1. 자산평가'!$C:$O,8,FALSE)</f>
        <v>3</v>
      </c>
      <c r="E320" s="16">
        <f>VLOOKUP(B320,'1. 자산평가'!$C:$O,9,FALSE)</f>
        <v>3</v>
      </c>
      <c r="F320" s="16">
        <f>VLOOKUP(B320,'1. 자산평가'!$C:$O,10,FALSE)</f>
        <v>1</v>
      </c>
      <c r="G320" s="59">
        <f t="shared" si="71"/>
        <v>7</v>
      </c>
      <c r="H320" s="59" t="str">
        <f t="shared" si="72"/>
        <v>B</v>
      </c>
      <c r="I320" s="56">
        <f t="shared" si="73"/>
        <v>2</v>
      </c>
      <c r="J320" s="52" t="s">
        <v>321</v>
      </c>
      <c r="K320" s="58">
        <f t="shared" si="79"/>
        <v>1</v>
      </c>
      <c r="L320" s="58" t="str">
        <f t="shared" si="80"/>
        <v>W-24</v>
      </c>
      <c r="M320" s="109" t="s">
        <v>1092</v>
      </c>
      <c r="N320" s="58">
        <f t="shared" si="81"/>
        <v>24</v>
      </c>
      <c r="O320" s="47" t="str">
        <f>VLOOKUP(L320,'3. 취약성평가'!$C:$F,2,FALSE)</f>
        <v>IIS CGI 실행 제한</v>
      </c>
      <c r="P320" s="50" t="str">
        <f>VLOOKUP(L320,'3. 취약성평가'!$C:$F,3,FALSE)</f>
        <v>상</v>
      </c>
      <c r="Q320" s="48">
        <f t="shared" si="75"/>
        <v>3</v>
      </c>
      <c r="R320" s="49" t="str">
        <f>VLOOKUP(L320,'3. 취약성평가'!$C:$I,5,FALSE)</f>
        <v>TC4-07</v>
      </c>
      <c r="S320" s="49" t="str">
        <f>VLOOKUP(L320,'3. 취약성평가'!$C:$I,6,FALSE)</f>
        <v>취약한 시스템 설정 악용</v>
      </c>
      <c r="T320" s="49">
        <f>VLOOKUP(L320,'3. 취약성평가'!$C:$I,7,FALSE)</f>
        <v>2</v>
      </c>
      <c r="U320" s="49">
        <f>VLOOKUP(L320,'3. 취약성평가'!$C:$I,7,FALSE)</f>
        <v>2</v>
      </c>
      <c r="V320" s="56" t="str">
        <f>VLOOKUP(B320,'#2.Windows'!C:CF,A320+1,FALSE)</f>
        <v>O</v>
      </c>
      <c r="W320" s="56">
        <f t="shared" si="78"/>
        <v>0</v>
      </c>
      <c r="X320" s="51" t="str">
        <f t="shared" si="82"/>
        <v>-</v>
      </c>
    </row>
    <row r="321" spans="1:24" ht="9.9" customHeight="1">
      <c r="A321" s="45">
        <f>VLOOKUP(L321,'3. 취약성평가'!$C:$J,8,FALSE)</f>
        <v>25</v>
      </c>
      <c r="B321" s="45" t="str">
        <f t="shared" si="70"/>
        <v>SVR-WIN-01</v>
      </c>
      <c r="C321" s="16" t="str">
        <f>VLOOKUP(B321,'1. 자산평가'!$C:$O,2,FALSE)</f>
        <v>파일서버</v>
      </c>
      <c r="D321" s="16">
        <f>VLOOKUP(B321,'1. 자산평가'!$C:$O,8,FALSE)</f>
        <v>3</v>
      </c>
      <c r="E321" s="16">
        <f>VLOOKUP(B321,'1. 자산평가'!$C:$O,9,FALSE)</f>
        <v>3</v>
      </c>
      <c r="F321" s="16">
        <f>VLOOKUP(B321,'1. 자산평가'!$C:$O,10,FALSE)</f>
        <v>1</v>
      </c>
      <c r="G321" s="59">
        <f t="shared" si="71"/>
        <v>7</v>
      </c>
      <c r="H321" s="59" t="str">
        <f t="shared" si="72"/>
        <v>B</v>
      </c>
      <c r="I321" s="56">
        <f t="shared" si="73"/>
        <v>2</v>
      </c>
      <c r="J321" s="52" t="s">
        <v>321</v>
      </c>
      <c r="K321" s="58">
        <f t="shared" si="79"/>
        <v>1</v>
      </c>
      <c r="L321" s="58" t="str">
        <f t="shared" si="80"/>
        <v>W-25</v>
      </c>
      <c r="M321" s="109" t="s">
        <v>1092</v>
      </c>
      <c r="N321" s="58">
        <f t="shared" si="81"/>
        <v>25</v>
      </c>
      <c r="O321" s="47" t="str">
        <f>VLOOKUP(L321,'3. 취약성평가'!$C:$F,2,FALSE)</f>
        <v>IIS 상위 디렉토리 접근 금지</v>
      </c>
      <c r="P321" s="50" t="str">
        <f>VLOOKUP(L321,'3. 취약성평가'!$C:$F,3,FALSE)</f>
        <v>상</v>
      </c>
      <c r="Q321" s="48">
        <f t="shared" si="75"/>
        <v>3</v>
      </c>
      <c r="R321" s="49" t="str">
        <f>VLOOKUP(L321,'3. 취약성평가'!$C:$I,5,FALSE)</f>
        <v>TC4-07</v>
      </c>
      <c r="S321" s="49" t="str">
        <f>VLOOKUP(L321,'3. 취약성평가'!$C:$I,6,FALSE)</f>
        <v>취약한 시스템 설정 악용</v>
      </c>
      <c r="T321" s="49">
        <f>VLOOKUP(L321,'3. 취약성평가'!$C:$I,7,FALSE)</f>
        <v>2</v>
      </c>
      <c r="U321" s="49">
        <f>VLOOKUP(L321,'3. 취약성평가'!$C:$I,7,FALSE)</f>
        <v>2</v>
      </c>
      <c r="V321" s="56" t="str">
        <f>VLOOKUP(B321,'#2.Windows'!C:CF,A321+1,FALSE)</f>
        <v>O</v>
      </c>
      <c r="W321" s="56">
        <f t="shared" si="78"/>
        <v>0</v>
      </c>
      <c r="X321" s="51" t="str">
        <f t="shared" si="82"/>
        <v>-</v>
      </c>
    </row>
    <row r="322" spans="1:24" ht="9.9" customHeight="1">
      <c r="A322" s="45">
        <f>VLOOKUP(L322,'3. 취약성평가'!$C:$J,8,FALSE)</f>
        <v>26</v>
      </c>
      <c r="B322" s="45" t="str">
        <f t="shared" si="70"/>
        <v>SVR-WIN-01</v>
      </c>
      <c r="C322" s="16" t="str">
        <f>VLOOKUP(B322,'1. 자산평가'!$C:$O,2,FALSE)</f>
        <v>파일서버</v>
      </c>
      <c r="D322" s="16">
        <f>VLOOKUP(B322,'1. 자산평가'!$C:$O,8,FALSE)</f>
        <v>3</v>
      </c>
      <c r="E322" s="16">
        <f>VLOOKUP(B322,'1. 자산평가'!$C:$O,9,FALSE)</f>
        <v>3</v>
      </c>
      <c r="F322" s="16">
        <f>VLOOKUP(B322,'1. 자산평가'!$C:$O,10,FALSE)</f>
        <v>1</v>
      </c>
      <c r="G322" s="59">
        <f t="shared" si="71"/>
        <v>7</v>
      </c>
      <c r="H322" s="59" t="str">
        <f t="shared" si="72"/>
        <v>B</v>
      </c>
      <c r="I322" s="56">
        <f t="shared" si="73"/>
        <v>2</v>
      </c>
      <c r="J322" s="52" t="s">
        <v>321</v>
      </c>
      <c r="K322" s="58">
        <f t="shared" si="79"/>
        <v>1</v>
      </c>
      <c r="L322" s="58" t="str">
        <f t="shared" si="80"/>
        <v>W-26</v>
      </c>
      <c r="M322" s="109" t="s">
        <v>1092</v>
      </c>
      <c r="N322" s="58">
        <f t="shared" si="81"/>
        <v>26</v>
      </c>
      <c r="O322" s="47" t="str">
        <f>VLOOKUP(L322,'3. 취약성평가'!$C:$F,2,FALSE)</f>
        <v>IIS 불필요한 파일 제거</v>
      </c>
      <c r="P322" s="50" t="str">
        <f>VLOOKUP(L322,'3. 취약성평가'!$C:$F,3,FALSE)</f>
        <v>상</v>
      </c>
      <c r="Q322" s="48">
        <f t="shared" si="75"/>
        <v>3</v>
      </c>
      <c r="R322" s="49" t="str">
        <f>VLOOKUP(L322,'3. 취약성평가'!$C:$I,5,FALSE)</f>
        <v>TC4-07</v>
      </c>
      <c r="S322" s="49" t="str">
        <f>VLOOKUP(L322,'3. 취약성평가'!$C:$I,6,FALSE)</f>
        <v>취약한 시스템 설정 악용</v>
      </c>
      <c r="T322" s="49">
        <f>VLOOKUP(L322,'3. 취약성평가'!$C:$I,7,FALSE)</f>
        <v>2</v>
      </c>
      <c r="U322" s="49">
        <f>VLOOKUP(L322,'3. 취약성평가'!$C:$I,7,FALSE)</f>
        <v>2</v>
      </c>
      <c r="V322" s="56" t="str">
        <f>VLOOKUP(B322,'#2.Windows'!C:CF,A322+1,FALSE)</f>
        <v>O</v>
      </c>
      <c r="W322" s="56">
        <f t="shared" si="78"/>
        <v>0</v>
      </c>
      <c r="X322" s="51" t="str">
        <f t="shared" si="82"/>
        <v>-</v>
      </c>
    </row>
    <row r="323" spans="1:24" ht="9.9" customHeight="1">
      <c r="A323" s="45">
        <f>VLOOKUP(L323,'3. 취약성평가'!$C:$J,8,FALSE)</f>
        <v>27</v>
      </c>
      <c r="B323" s="45" t="str">
        <f t="shared" si="70"/>
        <v>SVR-WIN-01</v>
      </c>
      <c r="C323" s="16" t="str">
        <f>VLOOKUP(B323,'1. 자산평가'!$C:$O,2,FALSE)</f>
        <v>파일서버</v>
      </c>
      <c r="D323" s="16">
        <f>VLOOKUP(B323,'1. 자산평가'!$C:$O,8,FALSE)</f>
        <v>3</v>
      </c>
      <c r="E323" s="16">
        <f>VLOOKUP(B323,'1. 자산평가'!$C:$O,9,FALSE)</f>
        <v>3</v>
      </c>
      <c r="F323" s="16">
        <f>VLOOKUP(B323,'1. 자산평가'!$C:$O,10,FALSE)</f>
        <v>1</v>
      </c>
      <c r="G323" s="59">
        <f t="shared" si="71"/>
        <v>7</v>
      </c>
      <c r="H323" s="59" t="str">
        <f t="shared" si="72"/>
        <v>B</v>
      </c>
      <c r="I323" s="56">
        <f t="shared" si="73"/>
        <v>2</v>
      </c>
      <c r="J323" s="52" t="s">
        <v>321</v>
      </c>
      <c r="K323" s="58">
        <f t="shared" si="79"/>
        <v>1</v>
      </c>
      <c r="L323" s="58" t="str">
        <f t="shared" si="80"/>
        <v>W-27</v>
      </c>
      <c r="M323" s="109" t="s">
        <v>1092</v>
      </c>
      <c r="N323" s="58">
        <f t="shared" si="81"/>
        <v>27</v>
      </c>
      <c r="O323" s="47" t="str">
        <f>VLOOKUP(L323,'3. 취약성평가'!$C:$F,2,FALSE)</f>
        <v>IIS 웹 프로세스 권한 제한</v>
      </c>
      <c r="P323" s="50" t="str">
        <f>VLOOKUP(L323,'3. 취약성평가'!$C:$F,3,FALSE)</f>
        <v>상</v>
      </c>
      <c r="Q323" s="48">
        <f t="shared" si="75"/>
        <v>3</v>
      </c>
      <c r="R323" s="49" t="str">
        <f>VLOOKUP(L323,'3. 취약성평가'!$C:$I,5,FALSE)</f>
        <v>TC4-07</v>
      </c>
      <c r="S323" s="49" t="str">
        <f>VLOOKUP(L323,'3. 취약성평가'!$C:$I,6,FALSE)</f>
        <v>취약한 시스템 설정 악용</v>
      </c>
      <c r="T323" s="49">
        <f>VLOOKUP(L323,'3. 취약성평가'!$C:$I,7,FALSE)</f>
        <v>2</v>
      </c>
      <c r="U323" s="49">
        <f>VLOOKUP(L323,'3. 취약성평가'!$C:$I,7,FALSE)</f>
        <v>2</v>
      </c>
      <c r="V323" s="56" t="str">
        <f>VLOOKUP(B323,'#2.Windows'!C:CF,A323+1,FALSE)</f>
        <v>X</v>
      </c>
      <c r="W323" s="56">
        <f t="shared" si="78"/>
        <v>7</v>
      </c>
      <c r="X323" s="51" t="str">
        <f t="shared" si="82"/>
        <v>중</v>
      </c>
    </row>
    <row r="324" spans="1:24" ht="9.9" customHeight="1">
      <c r="A324" s="45">
        <f>VLOOKUP(L324,'3. 취약성평가'!$C:$J,8,FALSE)</f>
        <v>28</v>
      </c>
      <c r="B324" s="45" t="str">
        <f t="shared" si="70"/>
        <v>SVR-WIN-01</v>
      </c>
      <c r="C324" s="16" t="str">
        <f>VLOOKUP(B324,'1. 자산평가'!$C:$O,2,FALSE)</f>
        <v>파일서버</v>
      </c>
      <c r="D324" s="16">
        <f>VLOOKUP(B324,'1. 자산평가'!$C:$O,8,FALSE)</f>
        <v>3</v>
      </c>
      <c r="E324" s="16">
        <f>VLOOKUP(B324,'1. 자산평가'!$C:$O,9,FALSE)</f>
        <v>3</v>
      </c>
      <c r="F324" s="16">
        <f>VLOOKUP(B324,'1. 자산평가'!$C:$O,10,FALSE)</f>
        <v>1</v>
      </c>
      <c r="G324" s="59">
        <f t="shared" si="71"/>
        <v>7</v>
      </c>
      <c r="H324" s="59" t="str">
        <f t="shared" si="72"/>
        <v>B</v>
      </c>
      <c r="I324" s="56">
        <f t="shared" si="73"/>
        <v>2</v>
      </c>
      <c r="J324" s="52" t="s">
        <v>321</v>
      </c>
      <c r="K324" s="58">
        <f t="shared" si="79"/>
        <v>1</v>
      </c>
      <c r="L324" s="58" t="str">
        <f t="shared" si="80"/>
        <v>W-28</v>
      </c>
      <c r="M324" s="109" t="s">
        <v>1092</v>
      </c>
      <c r="N324" s="58">
        <f t="shared" si="81"/>
        <v>28</v>
      </c>
      <c r="O324" s="47" t="str">
        <f>VLOOKUP(L324,'3. 취약성평가'!$C:$F,2,FALSE)</f>
        <v>IIS 링크 사용금지</v>
      </c>
      <c r="P324" s="50" t="str">
        <f>VLOOKUP(L324,'3. 취약성평가'!$C:$F,3,FALSE)</f>
        <v>상</v>
      </c>
      <c r="Q324" s="48">
        <f t="shared" si="75"/>
        <v>3</v>
      </c>
      <c r="R324" s="49" t="str">
        <f>VLOOKUP(L324,'3. 취약성평가'!$C:$I,5,FALSE)</f>
        <v>TC4-07</v>
      </c>
      <c r="S324" s="49" t="str">
        <f>VLOOKUP(L324,'3. 취약성평가'!$C:$I,6,FALSE)</f>
        <v>취약한 시스템 설정 악용</v>
      </c>
      <c r="T324" s="49">
        <f>VLOOKUP(L324,'3. 취약성평가'!$C:$I,7,FALSE)</f>
        <v>2</v>
      </c>
      <c r="U324" s="49">
        <f>VLOOKUP(L324,'3. 취약성평가'!$C:$I,7,FALSE)</f>
        <v>2</v>
      </c>
      <c r="V324" s="56" t="str">
        <f>VLOOKUP(B324,'#2.Windows'!C:CF,A324+1,FALSE)</f>
        <v>O</v>
      </c>
      <c r="W324" s="56">
        <f t="shared" si="78"/>
        <v>0</v>
      </c>
      <c r="X324" s="51" t="str">
        <f t="shared" si="82"/>
        <v>-</v>
      </c>
    </row>
    <row r="325" spans="1:24" ht="9.9" customHeight="1">
      <c r="A325" s="45">
        <f>VLOOKUP(L325,'3. 취약성평가'!$C:$J,8,FALSE)</f>
        <v>29</v>
      </c>
      <c r="B325" s="45" t="str">
        <f t="shared" si="70"/>
        <v>SVR-WIN-01</v>
      </c>
      <c r="C325" s="16" t="str">
        <f>VLOOKUP(B325,'1. 자산평가'!$C:$O,2,FALSE)</f>
        <v>파일서버</v>
      </c>
      <c r="D325" s="16">
        <f>VLOOKUP(B325,'1. 자산평가'!$C:$O,8,FALSE)</f>
        <v>3</v>
      </c>
      <c r="E325" s="16">
        <f>VLOOKUP(B325,'1. 자산평가'!$C:$O,9,FALSE)</f>
        <v>3</v>
      </c>
      <c r="F325" s="16">
        <f>VLOOKUP(B325,'1. 자산평가'!$C:$O,10,FALSE)</f>
        <v>1</v>
      </c>
      <c r="G325" s="59">
        <f t="shared" si="71"/>
        <v>7</v>
      </c>
      <c r="H325" s="59" t="str">
        <f t="shared" si="72"/>
        <v>B</v>
      </c>
      <c r="I325" s="56">
        <f t="shared" si="73"/>
        <v>2</v>
      </c>
      <c r="J325" s="52" t="s">
        <v>321</v>
      </c>
      <c r="K325" s="58">
        <f t="shared" si="79"/>
        <v>1</v>
      </c>
      <c r="L325" s="58" t="str">
        <f t="shared" si="80"/>
        <v>W-29</v>
      </c>
      <c r="M325" s="109" t="s">
        <v>1092</v>
      </c>
      <c r="N325" s="58">
        <f t="shared" si="81"/>
        <v>29</v>
      </c>
      <c r="O325" s="47" t="str">
        <f>VLOOKUP(L325,'3. 취약성평가'!$C:$F,2,FALSE)</f>
        <v>IIS 파일 업로드 및 다운로드 제한</v>
      </c>
      <c r="P325" s="50" t="str">
        <f>VLOOKUP(L325,'3. 취약성평가'!$C:$F,3,FALSE)</f>
        <v>상</v>
      </c>
      <c r="Q325" s="48">
        <f t="shared" si="75"/>
        <v>3</v>
      </c>
      <c r="R325" s="49" t="str">
        <f>VLOOKUP(L325,'3. 취약성평가'!$C:$I,5,FALSE)</f>
        <v>TC4-07</v>
      </c>
      <c r="S325" s="49" t="str">
        <f>VLOOKUP(L325,'3. 취약성평가'!$C:$I,6,FALSE)</f>
        <v>취약한 시스템 설정 악용</v>
      </c>
      <c r="T325" s="49">
        <f>VLOOKUP(L325,'3. 취약성평가'!$C:$I,7,FALSE)</f>
        <v>2</v>
      </c>
      <c r="U325" s="49">
        <f>VLOOKUP(L325,'3. 취약성평가'!$C:$I,7,FALSE)</f>
        <v>2</v>
      </c>
      <c r="V325" s="56" t="str">
        <f>VLOOKUP(B325,'#2.Windows'!C:CF,A325+1,FALSE)</f>
        <v>X</v>
      </c>
      <c r="W325" s="56">
        <f t="shared" si="78"/>
        <v>7</v>
      </c>
      <c r="X325" s="51" t="str">
        <f t="shared" si="82"/>
        <v>중</v>
      </c>
    </row>
    <row r="326" spans="1:24" ht="9.9" customHeight="1">
      <c r="A326" s="45">
        <f>VLOOKUP(L326,'3. 취약성평가'!$C:$J,8,FALSE)</f>
        <v>30</v>
      </c>
      <c r="B326" s="45" t="str">
        <f t="shared" si="70"/>
        <v>SVR-WIN-01</v>
      </c>
      <c r="C326" s="16" t="str">
        <f>VLOOKUP(B326,'1. 자산평가'!$C:$O,2,FALSE)</f>
        <v>파일서버</v>
      </c>
      <c r="D326" s="16">
        <f>VLOOKUP(B326,'1. 자산평가'!$C:$O,8,FALSE)</f>
        <v>3</v>
      </c>
      <c r="E326" s="16">
        <f>VLOOKUP(B326,'1. 자산평가'!$C:$O,9,FALSE)</f>
        <v>3</v>
      </c>
      <c r="F326" s="16">
        <f>VLOOKUP(B326,'1. 자산평가'!$C:$O,10,FALSE)</f>
        <v>1</v>
      </c>
      <c r="G326" s="59">
        <f t="shared" si="71"/>
        <v>7</v>
      </c>
      <c r="H326" s="59" t="str">
        <f t="shared" si="72"/>
        <v>B</v>
      </c>
      <c r="I326" s="56">
        <f t="shared" si="73"/>
        <v>2</v>
      </c>
      <c r="J326" s="52" t="s">
        <v>321</v>
      </c>
      <c r="K326" s="58">
        <f t="shared" si="79"/>
        <v>1</v>
      </c>
      <c r="L326" s="58" t="str">
        <f t="shared" si="80"/>
        <v>W-30</v>
      </c>
      <c r="M326" s="109" t="s">
        <v>1092</v>
      </c>
      <c r="N326" s="58">
        <f t="shared" si="81"/>
        <v>30</v>
      </c>
      <c r="O326" s="47" t="str">
        <f>VLOOKUP(L326,'3. 취약성평가'!$C:$F,2,FALSE)</f>
        <v>IIS DB 연결 취약점 점검</v>
      </c>
      <c r="P326" s="50" t="str">
        <f>VLOOKUP(L326,'3. 취약성평가'!$C:$F,3,FALSE)</f>
        <v>상</v>
      </c>
      <c r="Q326" s="48">
        <f t="shared" si="75"/>
        <v>3</v>
      </c>
      <c r="R326" s="49" t="str">
        <f>VLOOKUP(L326,'3. 취약성평가'!$C:$I,5,FALSE)</f>
        <v>TC4-07</v>
      </c>
      <c r="S326" s="49" t="str">
        <f>VLOOKUP(L326,'3. 취약성평가'!$C:$I,6,FALSE)</f>
        <v>취약한 시스템 설정 악용</v>
      </c>
      <c r="T326" s="49">
        <f>VLOOKUP(L326,'3. 취약성평가'!$C:$I,7,FALSE)</f>
        <v>2</v>
      </c>
      <c r="U326" s="49">
        <f>VLOOKUP(L326,'3. 취약성평가'!$C:$I,7,FALSE)</f>
        <v>2</v>
      </c>
      <c r="V326" s="56" t="str">
        <f>VLOOKUP(B326,'#2.Windows'!C:CF,A326+1,FALSE)</f>
        <v>X</v>
      </c>
      <c r="W326" s="56">
        <f t="shared" si="78"/>
        <v>7</v>
      </c>
      <c r="X326" s="51" t="str">
        <f t="shared" si="82"/>
        <v>중</v>
      </c>
    </row>
    <row r="327" spans="1:24" ht="9.9" customHeight="1">
      <c r="A327" s="45">
        <f>VLOOKUP(L327,'3. 취약성평가'!$C:$J,8,FALSE)</f>
        <v>31</v>
      </c>
      <c r="B327" s="45" t="str">
        <f t="shared" si="70"/>
        <v>SVR-WIN-01</v>
      </c>
      <c r="C327" s="16" t="str">
        <f>VLOOKUP(B327,'1. 자산평가'!$C:$O,2,FALSE)</f>
        <v>파일서버</v>
      </c>
      <c r="D327" s="16">
        <f>VLOOKUP(B327,'1. 자산평가'!$C:$O,8,FALSE)</f>
        <v>3</v>
      </c>
      <c r="E327" s="16">
        <f>VLOOKUP(B327,'1. 자산평가'!$C:$O,9,FALSE)</f>
        <v>3</v>
      </c>
      <c r="F327" s="16">
        <f>VLOOKUP(B327,'1. 자산평가'!$C:$O,10,FALSE)</f>
        <v>1</v>
      </c>
      <c r="G327" s="59">
        <f t="shared" si="71"/>
        <v>7</v>
      </c>
      <c r="H327" s="59" t="str">
        <f t="shared" si="72"/>
        <v>B</v>
      </c>
      <c r="I327" s="56">
        <f t="shared" si="73"/>
        <v>2</v>
      </c>
      <c r="J327" s="52" t="s">
        <v>321</v>
      </c>
      <c r="K327" s="58">
        <f t="shared" si="79"/>
        <v>1</v>
      </c>
      <c r="L327" s="58" t="str">
        <f t="shared" si="80"/>
        <v>W-31</v>
      </c>
      <c r="M327" s="109" t="s">
        <v>1092</v>
      </c>
      <c r="N327" s="58">
        <f t="shared" si="81"/>
        <v>31</v>
      </c>
      <c r="O327" s="47" t="str">
        <f>VLOOKUP(L327,'3. 취약성평가'!$C:$F,2,FALSE)</f>
        <v>IIS 가상 디렉토리 삭제</v>
      </c>
      <c r="P327" s="50" t="str">
        <f>VLOOKUP(L327,'3. 취약성평가'!$C:$F,3,FALSE)</f>
        <v>상</v>
      </c>
      <c r="Q327" s="48">
        <f t="shared" si="75"/>
        <v>3</v>
      </c>
      <c r="R327" s="49" t="str">
        <f>VLOOKUP(L327,'3. 취약성평가'!$C:$I,5,FALSE)</f>
        <v>TC4-07</v>
      </c>
      <c r="S327" s="49" t="str">
        <f>VLOOKUP(L327,'3. 취약성평가'!$C:$I,6,FALSE)</f>
        <v>취약한 시스템 설정 악용</v>
      </c>
      <c r="T327" s="49">
        <f>VLOOKUP(L327,'3. 취약성평가'!$C:$I,7,FALSE)</f>
        <v>2</v>
      </c>
      <c r="U327" s="49">
        <f>VLOOKUP(L327,'3. 취약성평가'!$C:$I,7,FALSE)</f>
        <v>2</v>
      </c>
      <c r="V327" s="56" t="str">
        <f>VLOOKUP(B327,'#2.Windows'!C:CF,A327+1,FALSE)</f>
        <v>O</v>
      </c>
      <c r="W327" s="56">
        <f t="shared" si="78"/>
        <v>0</v>
      </c>
      <c r="X327" s="51" t="str">
        <f t="shared" si="82"/>
        <v>-</v>
      </c>
    </row>
    <row r="328" spans="1:24" ht="9.9" customHeight="1">
      <c r="A328" s="45">
        <f>VLOOKUP(L328,'3. 취약성평가'!$C:$J,8,FALSE)</f>
        <v>32</v>
      </c>
      <c r="B328" s="45" t="str">
        <f t="shared" si="70"/>
        <v>SVR-WIN-01</v>
      </c>
      <c r="C328" s="16" t="str">
        <f>VLOOKUP(B328,'1. 자산평가'!$C:$O,2,FALSE)</f>
        <v>파일서버</v>
      </c>
      <c r="D328" s="16">
        <f>VLOOKUP(B328,'1. 자산평가'!$C:$O,8,FALSE)</f>
        <v>3</v>
      </c>
      <c r="E328" s="16">
        <f>VLOOKUP(B328,'1. 자산평가'!$C:$O,9,FALSE)</f>
        <v>3</v>
      </c>
      <c r="F328" s="16">
        <f>VLOOKUP(B328,'1. 자산평가'!$C:$O,10,FALSE)</f>
        <v>1</v>
      </c>
      <c r="G328" s="59">
        <f t="shared" si="71"/>
        <v>7</v>
      </c>
      <c r="H328" s="59" t="str">
        <f t="shared" si="72"/>
        <v>B</v>
      </c>
      <c r="I328" s="56">
        <f t="shared" si="73"/>
        <v>2</v>
      </c>
      <c r="J328" s="52" t="s">
        <v>321</v>
      </c>
      <c r="K328" s="58">
        <f t="shared" si="79"/>
        <v>1</v>
      </c>
      <c r="L328" s="58" t="str">
        <f t="shared" si="80"/>
        <v>W-32</v>
      </c>
      <c r="M328" s="109" t="s">
        <v>1092</v>
      </c>
      <c r="N328" s="58">
        <f t="shared" si="81"/>
        <v>32</v>
      </c>
      <c r="O328" s="47" t="str">
        <f>VLOOKUP(L328,'3. 취약성평가'!$C:$F,2,FALSE)</f>
        <v>IIS 데이터 파일 ACL 적용</v>
      </c>
      <c r="P328" s="50" t="str">
        <f>VLOOKUP(L328,'3. 취약성평가'!$C:$F,3,FALSE)</f>
        <v>상</v>
      </c>
      <c r="Q328" s="48">
        <f t="shared" si="75"/>
        <v>3</v>
      </c>
      <c r="R328" s="49" t="str">
        <f>VLOOKUP(L328,'3. 취약성평가'!$C:$I,5,FALSE)</f>
        <v>TC6-08</v>
      </c>
      <c r="S328" s="49" t="str">
        <f>VLOOKUP(L328,'3. 취약성평가'!$C:$I,6,FALSE)</f>
        <v>비인가된 시스템 및 네트워크 접근</v>
      </c>
      <c r="T328" s="49">
        <f>VLOOKUP(L328,'3. 취약성평가'!$C:$I,7,FALSE)</f>
        <v>2</v>
      </c>
      <c r="U328" s="49">
        <f>VLOOKUP(L328,'3. 취약성평가'!$C:$I,7,FALSE)</f>
        <v>2</v>
      </c>
      <c r="V328" s="56" t="str">
        <f>VLOOKUP(B328,'#2.Windows'!C:CF,A328+1,FALSE)</f>
        <v>O</v>
      </c>
      <c r="W328" s="56">
        <f t="shared" si="78"/>
        <v>0</v>
      </c>
      <c r="X328" s="51" t="str">
        <f t="shared" si="82"/>
        <v>-</v>
      </c>
    </row>
    <row r="329" spans="1:24" ht="9.9" customHeight="1">
      <c r="A329" s="45">
        <f>VLOOKUP(L329,'3. 취약성평가'!$C:$J,8,FALSE)</f>
        <v>33</v>
      </c>
      <c r="B329" s="45" t="str">
        <f t="shared" si="70"/>
        <v>SVR-WIN-01</v>
      </c>
      <c r="C329" s="16" t="str">
        <f>VLOOKUP(B329,'1. 자산평가'!$C:$O,2,FALSE)</f>
        <v>파일서버</v>
      </c>
      <c r="D329" s="16">
        <f>VLOOKUP(B329,'1. 자산평가'!$C:$O,8,FALSE)</f>
        <v>3</v>
      </c>
      <c r="E329" s="16">
        <f>VLOOKUP(B329,'1. 자산평가'!$C:$O,9,FALSE)</f>
        <v>3</v>
      </c>
      <c r="F329" s="16">
        <f>VLOOKUP(B329,'1. 자산평가'!$C:$O,10,FALSE)</f>
        <v>1</v>
      </c>
      <c r="G329" s="59">
        <f t="shared" si="71"/>
        <v>7</v>
      </c>
      <c r="H329" s="59" t="str">
        <f t="shared" si="72"/>
        <v>B</v>
      </c>
      <c r="I329" s="56">
        <f t="shared" si="73"/>
        <v>2</v>
      </c>
      <c r="J329" s="52" t="s">
        <v>321</v>
      </c>
      <c r="K329" s="58">
        <f t="shared" si="79"/>
        <v>1</v>
      </c>
      <c r="L329" s="58" t="str">
        <f t="shared" si="80"/>
        <v>W-33</v>
      </c>
      <c r="M329" s="109" t="s">
        <v>1092</v>
      </c>
      <c r="N329" s="58">
        <f t="shared" si="81"/>
        <v>33</v>
      </c>
      <c r="O329" s="47" t="str">
        <f>VLOOKUP(L329,'3. 취약성평가'!$C:$F,2,FALSE)</f>
        <v>IIS 미사용 스크립트 매핑 제거</v>
      </c>
      <c r="P329" s="50" t="str">
        <f>VLOOKUP(L329,'3. 취약성평가'!$C:$F,3,FALSE)</f>
        <v>상</v>
      </c>
      <c r="Q329" s="48">
        <f t="shared" si="75"/>
        <v>3</v>
      </c>
      <c r="R329" s="49" t="str">
        <f>VLOOKUP(L329,'3. 취약성평가'!$C:$I,5,FALSE)</f>
        <v>TC4-07</v>
      </c>
      <c r="S329" s="49" t="str">
        <f>VLOOKUP(L329,'3. 취약성평가'!$C:$I,6,FALSE)</f>
        <v>취약한 시스템 설정 악용</v>
      </c>
      <c r="T329" s="49">
        <f>VLOOKUP(L329,'3. 취약성평가'!$C:$I,7,FALSE)</f>
        <v>2</v>
      </c>
      <c r="U329" s="49">
        <f>VLOOKUP(L329,'3. 취약성평가'!$C:$I,7,FALSE)</f>
        <v>2</v>
      </c>
      <c r="V329" s="56" t="str">
        <f>VLOOKUP(B329,'#2.Windows'!C:CF,A329+1,FALSE)</f>
        <v>O</v>
      </c>
      <c r="W329" s="56">
        <f t="shared" si="78"/>
        <v>0</v>
      </c>
      <c r="X329" s="51" t="str">
        <f t="shared" si="82"/>
        <v>-</v>
      </c>
    </row>
    <row r="330" spans="1:24" ht="9.9" customHeight="1">
      <c r="A330" s="45">
        <f>VLOOKUP(L330,'3. 취약성평가'!$C:$J,8,FALSE)</f>
        <v>34</v>
      </c>
      <c r="B330" s="45" t="str">
        <f t="shared" si="70"/>
        <v>SVR-WIN-01</v>
      </c>
      <c r="C330" s="16" t="str">
        <f>VLOOKUP(B330,'1. 자산평가'!$C:$O,2,FALSE)</f>
        <v>파일서버</v>
      </c>
      <c r="D330" s="16">
        <f>VLOOKUP(B330,'1. 자산평가'!$C:$O,8,FALSE)</f>
        <v>3</v>
      </c>
      <c r="E330" s="16">
        <f>VLOOKUP(B330,'1. 자산평가'!$C:$O,9,FALSE)</f>
        <v>3</v>
      </c>
      <c r="F330" s="16">
        <f>VLOOKUP(B330,'1. 자산평가'!$C:$O,10,FALSE)</f>
        <v>1</v>
      </c>
      <c r="G330" s="59">
        <f t="shared" si="71"/>
        <v>7</v>
      </c>
      <c r="H330" s="59" t="str">
        <f t="shared" si="72"/>
        <v>B</v>
      </c>
      <c r="I330" s="56">
        <f t="shared" si="73"/>
        <v>2</v>
      </c>
      <c r="J330" s="52" t="s">
        <v>321</v>
      </c>
      <c r="K330" s="58">
        <f t="shared" si="79"/>
        <v>1</v>
      </c>
      <c r="L330" s="58" t="str">
        <f t="shared" si="80"/>
        <v>W-34</v>
      </c>
      <c r="M330" s="109" t="s">
        <v>1092</v>
      </c>
      <c r="N330" s="58">
        <f t="shared" si="81"/>
        <v>34</v>
      </c>
      <c r="O330" s="47" t="str">
        <f>VLOOKUP(L330,'3. 취약성평가'!$C:$F,2,FALSE)</f>
        <v>IIS E취약ec 명령어 쉘 호출 진단</v>
      </c>
      <c r="P330" s="50" t="str">
        <f>VLOOKUP(L330,'3. 취약성평가'!$C:$F,3,FALSE)</f>
        <v>상</v>
      </c>
      <c r="Q330" s="48">
        <f t="shared" si="75"/>
        <v>3</v>
      </c>
      <c r="R330" s="49" t="str">
        <f>VLOOKUP(L330,'3. 취약성평가'!$C:$I,5,FALSE)</f>
        <v>TC4-07</v>
      </c>
      <c r="S330" s="49" t="str">
        <f>VLOOKUP(L330,'3. 취약성평가'!$C:$I,6,FALSE)</f>
        <v>취약한 시스템 설정 악용</v>
      </c>
      <c r="T330" s="49">
        <f>VLOOKUP(L330,'3. 취약성평가'!$C:$I,7,FALSE)</f>
        <v>2</v>
      </c>
      <c r="U330" s="49">
        <f>VLOOKUP(L330,'3. 취약성평가'!$C:$I,7,FALSE)</f>
        <v>2</v>
      </c>
      <c r="V330" s="56" t="str">
        <f>VLOOKUP(B330,'#2.Windows'!C:CF,A330+1,FALSE)</f>
        <v>O</v>
      </c>
      <c r="W330" s="56">
        <f t="shared" si="78"/>
        <v>0</v>
      </c>
      <c r="X330" s="51" t="str">
        <f t="shared" si="82"/>
        <v>-</v>
      </c>
    </row>
    <row r="331" spans="1:24" ht="9.9" customHeight="1">
      <c r="A331" s="45">
        <f>VLOOKUP(L331,'3. 취약성평가'!$C:$J,8,FALSE)</f>
        <v>35</v>
      </c>
      <c r="B331" s="45" t="str">
        <f t="shared" si="70"/>
        <v>SVR-WIN-01</v>
      </c>
      <c r="C331" s="16" t="str">
        <f>VLOOKUP(B331,'1. 자산평가'!$C:$O,2,FALSE)</f>
        <v>파일서버</v>
      </c>
      <c r="D331" s="16">
        <f>VLOOKUP(B331,'1. 자산평가'!$C:$O,8,FALSE)</f>
        <v>3</v>
      </c>
      <c r="E331" s="16">
        <f>VLOOKUP(B331,'1. 자산평가'!$C:$O,9,FALSE)</f>
        <v>3</v>
      </c>
      <c r="F331" s="16">
        <f>VLOOKUP(B331,'1. 자산평가'!$C:$O,10,FALSE)</f>
        <v>1</v>
      </c>
      <c r="G331" s="59">
        <f t="shared" si="71"/>
        <v>7</v>
      </c>
      <c r="H331" s="59" t="str">
        <f t="shared" si="72"/>
        <v>B</v>
      </c>
      <c r="I331" s="56">
        <f t="shared" si="73"/>
        <v>2</v>
      </c>
      <c r="J331" s="52" t="s">
        <v>321</v>
      </c>
      <c r="K331" s="58">
        <f t="shared" si="79"/>
        <v>1</v>
      </c>
      <c r="L331" s="58" t="str">
        <f t="shared" si="80"/>
        <v>W-35</v>
      </c>
      <c r="M331" s="109" t="s">
        <v>1092</v>
      </c>
      <c r="N331" s="58">
        <f t="shared" si="81"/>
        <v>35</v>
      </c>
      <c r="O331" s="47" t="str">
        <f>VLOOKUP(L331,'3. 취약성평가'!$C:$F,2,FALSE)</f>
        <v>IIS WebDAV 비활성화</v>
      </c>
      <c r="P331" s="50" t="str">
        <f>VLOOKUP(L331,'3. 취약성평가'!$C:$F,3,FALSE)</f>
        <v>상</v>
      </c>
      <c r="Q331" s="48">
        <f t="shared" si="75"/>
        <v>3</v>
      </c>
      <c r="R331" s="49" t="str">
        <f>VLOOKUP(L331,'3. 취약성평가'!$C:$I,5,FALSE)</f>
        <v>TC4-07</v>
      </c>
      <c r="S331" s="49" t="str">
        <f>VLOOKUP(L331,'3. 취약성평가'!$C:$I,6,FALSE)</f>
        <v>취약한 시스템 설정 악용</v>
      </c>
      <c r="T331" s="49">
        <f>VLOOKUP(L331,'3. 취약성평가'!$C:$I,7,FALSE)</f>
        <v>2</v>
      </c>
      <c r="U331" s="49">
        <f>VLOOKUP(L331,'3. 취약성평가'!$C:$I,7,FALSE)</f>
        <v>2</v>
      </c>
      <c r="V331" s="56" t="str">
        <f>VLOOKUP(B331,'#2.Windows'!C:CF,A331+1,FALSE)</f>
        <v>X</v>
      </c>
      <c r="W331" s="56">
        <f t="shared" si="78"/>
        <v>7</v>
      </c>
      <c r="X331" s="51" t="str">
        <f t="shared" si="82"/>
        <v>중</v>
      </c>
    </row>
    <row r="332" spans="1:24" ht="9.9" customHeight="1">
      <c r="A332" s="45">
        <f>VLOOKUP(L332,'3. 취약성평가'!$C:$J,8,FALSE)</f>
        <v>36</v>
      </c>
      <c r="B332" s="45" t="str">
        <f t="shared" si="70"/>
        <v>SVR-WIN-01</v>
      </c>
      <c r="C332" s="16" t="str">
        <f>VLOOKUP(B332,'1. 자산평가'!$C:$O,2,FALSE)</f>
        <v>파일서버</v>
      </c>
      <c r="D332" s="16">
        <f>VLOOKUP(B332,'1. 자산평가'!$C:$O,8,FALSE)</f>
        <v>3</v>
      </c>
      <c r="E332" s="16">
        <f>VLOOKUP(B332,'1. 자산평가'!$C:$O,9,FALSE)</f>
        <v>3</v>
      </c>
      <c r="F332" s="16">
        <f>VLOOKUP(B332,'1. 자산평가'!$C:$O,10,FALSE)</f>
        <v>1</v>
      </c>
      <c r="G332" s="59">
        <f t="shared" si="71"/>
        <v>7</v>
      </c>
      <c r="H332" s="59" t="str">
        <f t="shared" si="72"/>
        <v>B</v>
      </c>
      <c r="I332" s="56">
        <f t="shared" si="73"/>
        <v>2</v>
      </c>
      <c r="J332" s="52" t="s">
        <v>321</v>
      </c>
      <c r="K332" s="58">
        <f t="shared" si="79"/>
        <v>1</v>
      </c>
      <c r="L332" s="58" t="str">
        <f t="shared" si="80"/>
        <v>W-36</v>
      </c>
      <c r="M332" s="109" t="s">
        <v>1092</v>
      </c>
      <c r="N332" s="58">
        <f t="shared" si="81"/>
        <v>36</v>
      </c>
      <c r="O332" s="47" t="str">
        <f>VLOOKUP(L332,'3. 취약성평가'!$C:$F,2,FALSE)</f>
        <v>NetBIOS 바인딩 서비스 구동 점검</v>
      </c>
      <c r="P332" s="50" t="str">
        <f>VLOOKUP(L332,'3. 취약성평가'!$C:$F,3,FALSE)</f>
        <v>상</v>
      </c>
      <c r="Q332" s="48">
        <f t="shared" si="75"/>
        <v>3</v>
      </c>
      <c r="R332" s="49" t="str">
        <f>VLOOKUP(L332,'3. 취약성평가'!$C:$I,5,FALSE)</f>
        <v>TC4-07</v>
      </c>
      <c r="S332" s="49" t="str">
        <f>VLOOKUP(L332,'3. 취약성평가'!$C:$I,6,FALSE)</f>
        <v>취약한 시스템 설정 악용</v>
      </c>
      <c r="T332" s="49">
        <f>VLOOKUP(L332,'3. 취약성평가'!$C:$I,7,FALSE)</f>
        <v>2</v>
      </c>
      <c r="U332" s="49">
        <f>VLOOKUP(L332,'3. 취약성평가'!$C:$I,7,FALSE)</f>
        <v>2</v>
      </c>
      <c r="V332" s="56" t="str">
        <f>VLOOKUP(B332,'#2.Windows'!C:CF,A332+1,FALSE)</f>
        <v>O</v>
      </c>
      <c r="W332" s="56">
        <f t="shared" si="78"/>
        <v>0</v>
      </c>
      <c r="X332" s="51" t="str">
        <f t="shared" si="82"/>
        <v>-</v>
      </c>
    </row>
    <row r="333" spans="1:24" ht="9.9" customHeight="1">
      <c r="A333" s="45">
        <f>VLOOKUP(L333,'3. 취약성평가'!$C:$J,8,FALSE)</f>
        <v>37</v>
      </c>
      <c r="B333" s="45" t="str">
        <f t="shared" si="70"/>
        <v>SVR-WIN-01</v>
      </c>
      <c r="C333" s="16" t="str">
        <f>VLOOKUP(B333,'1. 자산평가'!$C:$O,2,FALSE)</f>
        <v>파일서버</v>
      </c>
      <c r="D333" s="16">
        <f>VLOOKUP(B333,'1. 자산평가'!$C:$O,8,FALSE)</f>
        <v>3</v>
      </c>
      <c r="E333" s="16">
        <f>VLOOKUP(B333,'1. 자산평가'!$C:$O,9,FALSE)</f>
        <v>3</v>
      </c>
      <c r="F333" s="16">
        <f>VLOOKUP(B333,'1. 자산평가'!$C:$O,10,FALSE)</f>
        <v>1</v>
      </c>
      <c r="G333" s="59">
        <f t="shared" si="71"/>
        <v>7</v>
      </c>
      <c r="H333" s="59" t="str">
        <f t="shared" si="72"/>
        <v>B</v>
      </c>
      <c r="I333" s="56">
        <f t="shared" si="73"/>
        <v>2</v>
      </c>
      <c r="J333" s="52" t="s">
        <v>321</v>
      </c>
      <c r="K333" s="58">
        <f t="shared" si="79"/>
        <v>1</v>
      </c>
      <c r="L333" s="58" t="str">
        <f t="shared" si="80"/>
        <v>W-37</v>
      </c>
      <c r="M333" s="109" t="s">
        <v>1092</v>
      </c>
      <c r="N333" s="58">
        <f t="shared" si="81"/>
        <v>37</v>
      </c>
      <c r="O333" s="47" t="str">
        <f>VLOOKUP(L333,'3. 취약성평가'!$C:$F,2,FALSE)</f>
        <v>FTP 서비스 구동 점검</v>
      </c>
      <c r="P333" s="50" t="str">
        <f>VLOOKUP(L333,'3. 취약성평가'!$C:$F,3,FALSE)</f>
        <v>상</v>
      </c>
      <c r="Q333" s="48">
        <f t="shared" si="75"/>
        <v>3</v>
      </c>
      <c r="R333" s="49" t="str">
        <f>VLOOKUP(L333,'3. 취약성평가'!$C:$I,5,FALSE)</f>
        <v>TC6-16</v>
      </c>
      <c r="S333" s="49" t="str">
        <f>VLOOKUP(L333,'3. 취약성평가'!$C:$I,6,FALSE)</f>
        <v>웹 서비스 공격</v>
      </c>
      <c r="T333" s="49">
        <f>VLOOKUP(L333,'3. 취약성평가'!$C:$I,7,FALSE)</f>
        <v>2</v>
      </c>
      <c r="U333" s="49">
        <f>VLOOKUP(L333,'3. 취약성평가'!$C:$I,7,FALSE)</f>
        <v>2</v>
      </c>
      <c r="V333" s="56" t="str">
        <f>VLOOKUP(B333,'#2.Windows'!C:CF,A333+1,FALSE)</f>
        <v>X</v>
      </c>
      <c r="W333" s="56">
        <f t="shared" si="78"/>
        <v>7</v>
      </c>
      <c r="X333" s="51" t="str">
        <f t="shared" si="82"/>
        <v>중</v>
      </c>
    </row>
    <row r="334" spans="1:24" ht="9.9" customHeight="1">
      <c r="A334" s="45">
        <f>VLOOKUP(L334,'3. 취약성평가'!$C:$J,8,FALSE)</f>
        <v>38</v>
      </c>
      <c r="B334" s="45" t="str">
        <f t="shared" si="70"/>
        <v>SVR-WIN-01</v>
      </c>
      <c r="C334" s="16" t="str">
        <f>VLOOKUP(B334,'1. 자산평가'!$C:$O,2,FALSE)</f>
        <v>파일서버</v>
      </c>
      <c r="D334" s="16">
        <f>VLOOKUP(B334,'1. 자산평가'!$C:$O,8,FALSE)</f>
        <v>3</v>
      </c>
      <c r="E334" s="16">
        <f>VLOOKUP(B334,'1. 자산평가'!$C:$O,9,FALSE)</f>
        <v>3</v>
      </c>
      <c r="F334" s="16">
        <f>VLOOKUP(B334,'1. 자산평가'!$C:$O,10,FALSE)</f>
        <v>1</v>
      </c>
      <c r="G334" s="59">
        <f t="shared" si="71"/>
        <v>7</v>
      </c>
      <c r="H334" s="59" t="str">
        <f t="shared" si="72"/>
        <v>B</v>
      </c>
      <c r="I334" s="56">
        <f t="shared" si="73"/>
        <v>2</v>
      </c>
      <c r="J334" s="52" t="s">
        <v>321</v>
      </c>
      <c r="K334" s="58">
        <f t="shared" si="79"/>
        <v>1</v>
      </c>
      <c r="L334" s="58" t="str">
        <f t="shared" si="80"/>
        <v>W-38</v>
      </c>
      <c r="M334" s="109" t="s">
        <v>1092</v>
      </c>
      <c r="N334" s="58">
        <f t="shared" si="81"/>
        <v>38</v>
      </c>
      <c r="O334" s="47" t="str">
        <f>VLOOKUP(L334,'3. 취약성평가'!$C:$F,2,FALSE)</f>
        <v>FTP 디렉토리 접근 권한 설정</v>
      </c>
      <c r="P334" s="50" t="str">
        <f>VLOOKUP(L334,'3. 취약성평가'!$C:$F,3,FALSE)</f>
        <v>상</v>
      </c>
      <c r="Q334" s="48">
        <f t="shared" si="75"/>
        <v>3</v>
      </c>
      <c r="R334" s="49" t="str">
        <f>VLOOKUP(L334,'3. 취약성평가'!$C:$I,5,FALSE)</f>
        <v>TC6-16</v>
      </c>
      <c r="S334" s="49" t="str">
        <f>VLOOKUP(L334,'3. 취약성평가'!$C:$I,6,FALSE)</f>
        <v>웹 서비스 공격</v>
      </c>
      <c r="T334" s="49">
        <f>VLOOKUP(L334,'3. 취약성평가'!$C:$I,7,FALSE)</f>
        <v>2</v>
      </c>
      <c r="U334" s="49">
        <f>VLOOKUP(L334,'3. 취약성평가'!$C:$I,7,FALSE)</f>
        <v>2</v>
      </c>
      <c r="V334" s="56" t="str">
        <f>VLOOKUP(B334,'#2.Windows'!C:CF,A334+1,FALSE)</f>
        <v>확인</v>
      </c>
      <c r="W334" s="56" t="b">
        <f t="shared" si="78"/>
        <v>0</v>
      </c>
      <c r="X334" s="51" t="str">
        <f t="shared" si="82"/>
        <v>상</v>
      </c>
    </row>
    <row r="335" spans="1:24" ht="9.9" customHeight="1">
      <c r="A335" s="45">
        <f>VLOOKUP(L335,'3. 취약성평가'!$C:$J,8,FALSE)</f>
        <v>39</v>
      </c>
      <c r="B335" s="45" t="str">
        <f t="shared" si="70"/>
        <v>SVR-WIN-01</v>
      </c>
      <c r="C335" s="16" t="str">
        <f>VLOOKUP(B335,'1. 자산평가'!$C:$O,2,FALSE)</f>
        <v>파일서버</v>
      </c>
      <c r="D335" s="16">
        <f>VLOOKUP(B335,'1. 자산평가'!$C:$O,8,FALSE)</f>
        <v>3</v>
      </c>
      <c r="E335" s="16">
        <f>VLOOKUP(B335,'1. 자산평가'!$C:$O,9,FALSE)</f>
        <v>3</v>
      </c>
      <c r="F335" s="16">
        <f>VLOOKUP(B335,'1. 자산평가'!$C:$O,10,FALSE)</f>
        <v>1</v>
      </c>
      <c r="G335" s="59">
        <f t="shared" si="71"/>
        <v>7</v>
      </c>
      <c r="H335" s="59" t="str">
        <f t="shared" si="72"/>
        <v>B</v>
      </c>
      <c r="I335" s="56">
        <f t="shared" si="73"/>
        <v>2</v>
      </c>
      <c r="J335" s="52" t="s">
        <v>321</v>
      </c>
      <c r="K335" s="58">
        <f t="shared" si="79"/>
        <v>1</v>
      </c>
      <c r="L335" s="58" t="str">
        <f t="shared" si="80"/>
        <v>W-39</v>
      </c>
      <c r="M335" s="109" t="s">
        <v>1092</v>
      </c>
      <c r="N335" s="58">
        <f t="shared" si="81"/>
        <v>39</v>
      </c>
      <c r="O335" s="47" t="str">
        <f>VLOOKUP(L335,'3. 취약성평가'!$C:$F,2,FALSE)</f>
        <v>Anonymous FTP 금지</v>
      </c>
      <c r="P335" s="50" t="str">
        <f>VLOOKUP(L335,'3. 취약성평가'!$C:$F,3,FALSE)</f>
        <v>상</v>
      </c>
      <c r="Q335" s="48">
        <f t="shared" si="75"/>
        <v>3</v>
      </c>
      <c r="R335" s="49" t="str">
        <f>VLOOKUP(L335,'3. 취약성평가'!$C:$I,5,FALSE)</f>
        <v>TC6-13</v>
      </c>
      <c r="S335" s="49" t="str">
        <f>VLOOKUP(L335,'3. 취약성평가'!$C:$I,6,FALSE)</f>
        <v>웹 서비스 공격</v>
      </c>
      <c r="T335" s="49">
        <f>VLOOKUP(L335,'3. 취약성평가'!$C:$I,7,FALSE)</f>
        <v>2</v>
      </c>
      <c r="U335" s="49">
        <f>VLOOKUP(L335,'3. 취약성평가'!$C:$I,7,FALSE)</f>
        <v>2</v>
      </c>
      <c r="V335" s="56" t="str">
        <f>VLOOKUP(B335,'#2.Windows'!C:CF,A335+1,FALSE)</f>
        <v>확인</v>
      </c>
      <c r="W335" s="56" t="b">
        <f t="shared" si="78"/>
        <v>0</v>
      </c>
      <c r="X335" s="51" t="str">
        <f t="shared" si="82"/>
        <v>상</v>
      </c>
    </row>
    <row r="336" spans="1:24" ht="9.9" customHeight="1">
      <c r="A336" s="45">
        <f>VLOOKUP(L336,'3. 취약성평가'!$C:$J,8,FALSE)</f>
        <v>40</v>
      </c>
      <c r="B336" s="45" t="str">
        <f t="shared" si="70"/>
        <v>SVR-WIN-01</v>
      </c>
      <c r="C336" s="16" t="str">
        <f>VLOOKUP(B336,'1. 자산평가'!$C:$O,2,FALSE)</f>
        <v>파일서버</v>
      </c>
      <c r="D336" s="16">
        <f>VLOOKUP(B336,'1. 자산평가'!$C:$O,8,FALSE)</f>
        <v>3</v>
      </c>
      <c r="E336" s="16">
        <f>VLOOKUP(B336,'1. 자산평가'!$C:$O,9,FALSE)</f>
        <v>3</v>
      </c>
      <c r="F336" s="16">
        <f>VLOOKUP(B336,'1. 자산평가'!$C:$O,10,FALSE)</f>
        <v>1</v>
      </c>
      <c r="G336" s="59">
        <f t="shared" si="71"/>
        <v>7</v>
      </c>
      <c r="H336" s="59" t="str">
        <f t="shared" si="72"/>
        <v>B</v>
      </c>
      <c r="I336" s="56">
        <f t="shared" si="73"/>
        <v>2</v>
      </c>
      <c r="J336" s="52" t="s">
        <v>321</v>
      </c>
      <c r="K336" s="58">
        <f t="shared" si="79"/>
        <v>1</v>
      </c>
      <c r="L336" s="58" t="str">
        <f t="shared" si="80"/>
        <v>W-40</v>
      </c>
      <c r="M336" s="109" t="s">
        <v>1092</v>
      </c>
      <c r="N336" s="58">
        <f t="shared" si="81"/>
        <v>40</v>
      </c>
      <c r="O336" s="47" t="str">
        <f>VLOOKUP(L336,'3. 취약성평가'!$C:$F,2,FALSE)</f>
        <v>FTP 접근제어 설정</v>
      </c>
      <c r="P336" s="50" t="str">
        <f>VLOOKUP(L336,'3. 취약성평가'!$C:$F,3,FALSE)</f>
        <v>상</v>
      </c>
      <c r="Q336" s="48">
        <f t="shared" si="75"/>
        <v>3</v>
      </c>
      <c r="R336" s="49" t="str">
        <f>VLOOKUP(L336,'3. 취약성평가'!$C:$I,5,FALSE)</f>
        <v>TC6-09</v>
      </c>
      <c r="S336" s="49" t="str">
        <f>VLOOKUP(L336,'3. 취약성평가'!$C:$I,6,FALSE)</f>
        <v>비인가된 시스템 및 네트워크 접근</v>
      </c>
      <c r="T336" s="49">
        <f>VLOOKUP(L336,'3. 취약성평가'!$C:$I,7,FALSE)</f>
        <v>2</v>
      </c>
      <c r="U336" s="49">
        <f>VLOOKUP(L336,'3. 취약성평가'!$C:$I,7,FALSE)</f>
        <v>2</v>
      </c>
      <c r="V336" s="56" t="str">
        <f>VLOOKUP(B336,'#2.Windows'!C:CF,A336+1,FALSE)</f>
        <v>X</v>
      </c>
      <c r="W336" s="56">
        <f t="shared" si="78"/>
        <v>7</v>
      </c>
      <c r="X336" s="51" t="str">
        <f t="shared" si="82"/>
        <v>중</v>
      </c>
    </row>
    <row r="337" spans="1:24" ht="9.9" customHeight="1">
      <c r="A337" s="45">
        <f>VLOOKUP(L337,'3. 취약성평가'!$C:$J,8,FALSE)</f>
        <v>41</v>
      </c>
      <c r="B337" s="45" t="str">
        <f t="shared" si="70"/>
        <v>SVR-WIN-01</v>
      </c>
      <c r="C337" s="16" t="str">
        <f>VLOOKUP(B337,'1. 자산평가'!$C:$O,2,FALSE)</f>
        <v>파일서버</v>
      </c>
      <c r="D337" s="16">
        <f>VLOOKUP(B337,'1. 자산평가'!$C:$O,8,FALSE)</f>
        <v>3</v>
      </c>
      <c r="E337" s="16">
        <f>VLOOKUP(B337,'1. 자산평가'!$C:$O,9,FALSE)</f>
        <v>3</v>
      </c>
      <c r="F337" s="16">
        <f>VLOOKUP(B337,'1. 자산평가'!$C:$O,10,FALSE)</f>
        <v>1</v>
      </c>
      <c r="G337" s="59">
        <f t="shared" si="71"/>
        <v>7</v>
      </c>
      <c r="H337" s="59" t="str">
        <f t="shared" si="72"/>
        <v>B</v>
      </c>
      <c r="I337" s="56">
        <f t="shared" si="73"/>
        <v>2</v>
      </c>
      <c r="J337" s="52" t="s">
        <v>321</v>
      </c>
      <c r="K337" s="58">
        <f t="shared" si="79"/>
        <v>1</v>
      </c>
      <c r="L337" s="58" t="str">
        <f t="shared" si="80"/>
        <v>W-41</v>
      </c>
      <c r="M337" s="109" t="s">
        <v>1092</v>
      </c>
      <c r="N337" s="58">
        <f t="shared" si="81"/>
        <v>41</v>
      </c>
      <c r="O337" s="47" t="str">
        <f>VLOOKUP(L337,'3. 취약성평가'!$C:$F,2,FALSE)</f>
        <v>DNS Zone Transfer 설정</v>
      </c>
      <c r="P337" s="50" t="str">
        <f>VLOOKUP(L337,'3. 취약성평가'!$C:$F,3,FALSE)</f>
        <v>상</v>
      </c>
      <c r="Q337" s="48">
        <f t="shared" si="75"/>
        <v>3</v>
      </c>
      <c r="R337" s="49" t="str">
        <f>VLOOKUP(L337,'3. 취약성평가'!$C:$I,5,FALSE)</f>
        <v>TC4-07</v>
      </c>
      <c r="S337" s="49" t="str">
        <f>VLOOKUP(L337,'3. 취약성평가'!$C:$I,6,FALSE)</f>
        <v>취약한 시스템 설정 악용</v>
      </c>
      <c r="T337" s="49">
        <f>VLOOKUP(L337,'3. 취약성평가'!$C:$I,7,FALSE)</f>
        <v>2</v>
      </c>
      <c r="U337" s="49">
        <f>VLOOKUP(L337,'3. 취약성평가'!$C:$I,7,FALSE)</f>
        <v>2</v>
      </c>
      <c r="V337" s="56" t="str">
        <f>VLOOKUP(B337,'#2.Windows'!C:CF,A337+1,FALSE)</f>
        <v>O</v>
      </c>
      <c r="W337" s="56">
        <f t="shared" si="78"/>
        <v>0</v>
      </c>
      <c r="X337" s="51" t="str">
        <f t="shared" si="82"/>
        <v>-</v>
      </c>
    </row>
    <row r="338" spans="1:24" ht="9.9" customHeight="1">
      <c r="A338" s="45">
        <f>VLOOKUP(L338,'3. 취약성평가'!$C:$J,8,FALSE)</f>
        <v>42</v>
      </c>
      <c r="B338" s="45" t="str">
        <f t="shared" si="70"/>
        <v>SVR-WIN-01</v>
      </c>
      <c r="C338" s="16" t="str">
        <f>VLOOKUP(B338,'1. 자산평가'!$C:$O,2,FALSE)</f>
        <v>파일서버</v>
      </c>
      <c r="D338" s="16">
        <f>VLOOKUP(B338,'1. 자산평가'!$C:$O,8,FALSE)</f>
        <v>3</v>
      </c>
      <c r="E338" s="16">
        <f>VLOOKUP(B338,'1. 자산평가'!$C:$O,9,FALSE)</f>
        <v>3</v>
      </c>
      <c r="F338" s="16">
        <f>VLOOKUP(B338,'1. 자산평가'!$C:$O,10,FALSE)</f>
        <v>1</v>
      </c>
      <c r="G338" s="59">
        <f t="shared" si="71"/>
        <v>7</v>
      </c>
      <c r="H338" s="59" t="str">
        <f t="shared" si="72"/>
        <v>B</v>
      </c>
      <c r="I338" s="56">
        <f t="shared" si="73"/>
        <v>2</v>
      </c>
      <c r="J338" s="52" t="s">
        <v>321</v>
      </c>
      <c r="K338" s="58">
        <f t="shared" si="79"/>
        <v>1</v>
      </c>
      <c r="L338" s="58" t="str">
        <f t="shared" si="80"/>
        <v>W-42</v>
      </c>
      <c r="M338" s="109" t="s">
        <v>1092</v>
      </c>
      <c r="N338" s="58">
        <f t="shared" si="81"/>
        <v>42</v>
      </c>
      <c r="O338" s="47" t="str">
        <f>VLOOKUP(L338,'3. 취약성평가'!$C:$F,2,FALSE)</f>
        <v>RDS(Remote Data Services) 제거</v>
      </c>
      <c r="P338" s="50" t="str">
        <f>VLOOKUP(L338,'3. 취약성평가'!$C:$F,3,FALSE)</f>
        <v>상</v>
      </c>
      <c r="Q338" s="48">
        <f t="shared" si="75"/>
        <v>3</v>
      </c>
      <c r="R338" s="49" t="str">
        <f>VLOOKUP(L338,'3. 취약성평가'!$C:$I,5,FALSE)</f>
        <v>TC3-11</v>
      </c>
      <c r="S338" s="49" t="str">
        <f>VLOOKUP(L338,'3. 취약성평가'!$C:$I,6,FALSE)</f>
        <v>서비스 거부</v>
      </c>
      <c r="T338" s="49">
        <f>VLOOKUP(L338,'3. 취약성평가'!$C:$I,7,FALSE)</f>
        <v>3</v>
      </c>
      <c r="U338" s="49">
        <f>VLOOKUP(L338,'3. 취약성평가'!$C:$I,7,FALSE)</f>
        <v>3</v>
      </c>
      <c r="V338" s="56" t="str">
        <f>VLOOKUP(B338,'#2.Windows'!C:CF,A338+1,FALSE)</f>
        <v>O</v>
      </c>
      <c r="W338" s="56">
        <f t="shared" si="78"/>
        <v>0</v>
      </c>
      <c r="X338" s="51" t="str">
        <f t="shared" si="82"/>
        <v>-</v>
      </c>
    </row>
    <row r="339" spans="1:24" ht="9.9" customHeight="1">
      <c r="A339" s="45">
        <f>VLOOKUP(L339,'3. 취약성평가'!$C:$J,8,FALSE)</f>
        <v>43</v>
      </c>
      <c r="B339" s="45" t="str">
        <f t="shared" si="70"/>
        <v>SVR-WIN-01</v>
      </c>
      <c r="C339" s="16" t="str">
        <f>VLOOKUP(B339,'1. 자산평가'!$C:$O,2,FALSE)</f>
        <v>파일서버</v>
      </c>
      <c r="D339" s="16">
        <f>VLOOKUP(B339,'1. 자산평가'!$C:$O,8,FALSE)</f>
        <v>3</v>
      </c>
      <c r="E339" s="16">
        <f>VLOOKUP(B339,'1. 자산평가'!$C:$O,9,FALSE)</f>
        <v>3</v>
      </c>
      <c r="F339" s="16">
        <f>VLOOKUP(B339,'1. 자산평가'!$C:$O,10,FALSE)</f>
        <v>1</v>
      </c>
      <c r="G339" s="59">
        <f t="shared" si="71"/>
        <v>7</v>
      </c>
      <c r="H339" s="59" t="str">
        <f t="shared" si="72"/>
        <v>B</v>
      </c>
      <c r="I339" s="56">
        <f t="shared" si="73"/>
        <v>2</v>
      </c>
      <c r="J339" s="52" t="s">
        <v>321</v>
      </c>
      <c r="K339" s="58">
        <f t="shared" si="79"/>
        <v>1</v>
      </c>
      <c r="L339" s="58" t="str">
        <f t="shared" si="80"/>
        <v>W-43</v>
      </c>
      <c r="M339" s="109" t="s">
        <v>1092</v>
      </c>
      <c r="N339" s="58">
        <f t="shared" si="81"/>
        <v>43</v>
      </c>
      <c r="O339" s="47" t="str">
        <f>VLOOKUP(L339,'3. 취약성평가'!$C:$F,2,FALSE)</f>
        <v>최신 서비스팩 적용</v>
      </c>
      <c r="P339" s="50" t="str">
        <f>VLOOKUP(L339,'3. 취약성평가'!$C:$F,3,FALSE)</f>
        <v>상</v>
      </c>
      <c r="Q339" s="48">
        <f t="shared" si="75"/>
        <v>3</v>
      </c>
      <c r="R339" s="49" t="str">
        <f>VLOOKUP(L339,'3. 취약성평가'!$C:$I,5,FALSE)</f>
        <v>TC6-16</v>
      </c>
      <c r="S339" s="49" t="str">
        <f>VLOOKUP(L339,'3. 취약성평가'!$C:$I,6,FALSE)</f>
        <v>웹 서비스 공격</v>
      </c>
      <c r="T339" s="49">
        <f>VLOOKUP(L339,'3. 취약성평가'!$C:$I,7,FALSE)</f>
        <v>2</v>
      </c>
      <c r="U339" s="49">
        <f>VLOOKUP(L339,'3. 취약성평가'!$C:$I,7,FALSE)</f>
        <v>2</v>
      </c>
      <c r="V339" s="56" t="str">
        <f>VLOOKUP(B339,'#2.Windows'!C:CF,A339+1,FALSE)</f>
        <v>O</v>
      </c>
      <c r="W339" s="56">
        <f t="shared" si="78"/>
        <v>0</v>
      </c>
      <c r="X339" s="51" t="str">
        <f t="shared" si="82"/>
        <v>-</v>
      </c>
    </row>
    <row r="340" spans="1:24" ht="9.9" customHeight="1">
      <c r="A340" s="45">
        <f>VLOOKUP(L340,'3. 취약성평가'!$C:$J,8,FALSE)</f>
        <v>44</v>
      </c>
      <c r="B340" s="45" t="str">
        <f t="shared" si="70"/>
        <v>SVR-WIN-01</v>
      </c>
      <c r="C340" s="16" t="str">
        <f>VLOOKUP(B340,'1. 자산평가'!$C:$O,2,FALSE)</f>
        <v>파일서버</v>
      </c>
      <c r="D340" s="16">
        <f>VLOOKUP(B340,'1. 자산평가'!$C:$O,8,FALSE)</f>
        <v>3</v>
      </c>
      <c r="E340" s="16">
        <f>VLOOKUP(B340,'1. 자산평가'!$C:$O,9,FALSE)</f>
        <v>3</v>
      </c>
      <c r="F340" s="16">
        <f>VLOOKUP(B340,'1. 자산평가'!$C:$O,10,FALSE)</f>
        <v>1</v>
      </c>
      <c r="G340" s="59">
        <f t="shared" si="71"/>
        <v>7</v>
      </c>
      <c r="H340" s="59" t="str">
        <f t="shared" si="72"/>
        <v>B</v>
      </c>
      <c r="I340" s="56">
        <f t="shared" si="73"/>
        <v>2</v>
      </c>
      <c r="J340" s="52" t="s">
        <v>321</v>
      </c>
      <c r="K340" s="58">
        <f t="shared" si="79"/>
        <v>1</v>
      </c>
      <c r="L340" s="58" t="str">
        <f t="shared" si="80"/>
        <v>W-44</v>
      </c>
      <c r="M340" s="109" t="s">
        <v>1092</v>
      </c>
      <c r="N340" s="58">
        <f t="shared" si="81"/>
        <v>44</v>
      </c>
      <c r="O340" s="47" t="str">
        <f>VLOOKUP(L340,'3. 취약성평가'!$C:$F,2,FALSE)</f>
        <v>터미널 서비스 암호화 수준 설정</v>
      </c>
      <c r="P340" s="50" t="str">
        <f>VLOOKUP(L340,'3. 취약성평가'!$C:$F,3,FALSE)</f>
        <v>중</v>
      </c>
      <c r="Q340" s="48">
        <f t="shared" si="75"/>
        <v>2</v>
      </c>
      <c r="R340" s="49" t="str">
        <f>VLOOKUP(L340,'3. 취약성평가'!$C:$I,5,FALSE)</f>
        <v>TC6-09</v>
      </c>
      <c r="S340" s="49" t="str">
        <f>VLOOKUP(L340,'3. 취약성평가'!$C:$I,6,FALSE)</f>
        <v>비인가된 시스템 및 네트워크 접근</v>
      </c>
      <c r="T340" s="49">
        <f>VLOOKUP(L340,'3. 취약성평가'!$C:$I,7,FALSE)</f>
        <v>2</v>
      </c>
      <c r="U340" s="49">
        <f>VLOOKUP(L340,'3. 취약성평가'!$C:$I,7,FALSE)</f>
        <v>2</v>
      </c>
      <c r="V340" s="56" t="str">
        <f>VLOOKUP(B340,'#2.Windows'!C:CF,A340+1,FALSE)</f>
        <v>O</v>
      </c>
      <c r="W340" s="56">
        <f t="shared" si="78"/>
        <v>0</v>
      </c>
      <c r="X340" s="51" t="str">
        <f t="shared" si="82"/>
        <v>-</v>
      </c>
    </row>
    <row r="341" spans="1:24" ht="9.9" customHeight="1">
      <c r="A341" s="45">
        <f>VLOOKUP(L341,'3. 취약성평가'!$C:$J,8,FALSE)</f>
        <v>45</v>
      </c>
      <c r="B341" s="45" t="str">
        <f t="shared" si="70"/>
        <v>SVR-WIN-01</v>
      </c>
      <c r="C341" s="16" t="str">
        <f>VLOOKUP(B341,'1. 자산평가'!$C:$O,2,FALSE)</f>
        <v>파일서버</v>
      </c>
      <c r="D341" s="16">
        <f>VLOOKUP(B341,'1. 자산평가'!$C:$O,8,FALSE)</f>
        <v>3</v>
      </c>
      <c r="E341" s="16">
        <f>VLOOKUP(B341,'1. 자산평가'!$C:$O,9,FALSE)</f>
        <v>3</v>
      </c>
      <c r="F341" s="16">
        <f>VLOOKUP(B341,'1. 자산평가'!$C:$O,10,FALSE)</f>
        <v>1</v>
      </c>
      <c r="G341" s="59">
        <f t="shared" si="71"/>
        <v>7</v>
      </c>
      <c r="H341" s="59" t="str">
        <f t="shared" si="72"/>
        <v>B</v>
      </c>
      <c r="I341" s="56">
        <f t="shared" si="73"/>
        <v>2</v>
      </c>
      <c r="J341" s="52" t="s">
        <v>321</v>
      </c>
      <c r="K341" s="58">
        <f t="shared" si="79"/>
        <v>1</v>
      </c>
      <c r="L341" s="58" t="str">
        <f t="shared" si="80"/>
        <v>W-45</v>
      </c>
      <c r="M341" s="109" t="s">
        <v>1092</v>
      </c>
      <c r="N341" s="58">
        <f t="shared" si="81"/>
        <v>45</v>
      </c>
      <c r="O341" s="47" t="str">
        <f>VLOOKUP(L341,'3. 취약성평가'!$C:$F,2,FALSE)</f>
        <v>IIS 웹 서비스 정보 숨김</v>
      </c>
      <c r="P341" s="50" t="str">
        <f>VLOOKUP(L341,'3. 취약성평가'!$C:$F,3,FALSE)</f>
        <v>중</v>
      </c>
      <c r="Q341" s="48">
        <f t="shared" si="75"/>
        <v>2</v>
      </c>
      <c r="R341" s="49" t="str">
        <f>VLOOKUP(L341,'3. 취약성평가'!$C:$I,5,FALSE)</f>
        <v>TC4-07</v>
      </c>
      <c r="S341" s="49" t="str">
        <f>VLOOKUP(L341,'3. 취약성평가'!$C:$I,6,FALSE)</f>
        <v>취약한 시스템 설정 악용</v>
      </c>
      <c r="T341" s="49">
        <f>VLOOKUP(L341,'3. 취약성평가'!$C:$I,7,FALSE)</f>
        <v>2</v>
      </c>
      <c r="U341" s="49">
        <f>VLOOKUP(L341,'3. 취약성평가'!$C:$I,7,FALSE)</f>
        <v>2</v>
      </c>
      <c r="V341" s="56" t="str">
        <f>VLOOKUP(B341,'#2.Windows'!C:CF,A341+1,FALSE)</f>
        <v>O</v>
      </c>
      <c r="W341" s="56">
        <f t="shared" si="78"/>
        <v>0</v>
      </c>
      <c r="X341" s="51" t="str">
        <f t="shared" si="82"/>
        <v>-</v>
      </c>
    </row>
    <row r="342" spans="1:24" ht="9.9" customHeight="1">
      <c r="A342" s="45">
        <f>VLOOKUP(L342,'3. 취약성평가'!$C:$J,8,FALSE)</f>
        <v>46</v>
      </c>
      <c r="B342" s="45" t="str">
        <f t="shared" si="70"/>
        <v>SVR-WIN-01</v>
      </c>
      <c r="C342" s="16" t="str">
        <f>VLOOKUP(B342,'1. 자산평가'!$C:$O,2,FALSE)</f>
        <v>파일서버</v>
      </c>
      <c r="D342" s="16">
        <f>VLOOKUP(B342,'1. 자산평가'!$C:$O,8,FALSE)</f>
        <v>3</v>
      </c>
      <c r="E342" s="16">
        <f>VLOOKUP(B342,'1. 자산평가'!$C:$O,9,FALSE)</f>
        <v>3</v>
      </c>
      <c r="F342" s="16">
        <f>VLOOKUP(B342,'1. 자산평가'!$C:$O,10,FALSE)</f>
        <v>1</v>
      </c>
      <c r="G342" s="59">
        <f t="shared" si="71"/>
        <v>7</v>
      </c>
      <c r="H342" s="59" t="str">
        <f t="shared" si="72"/>
        <v>B</v>
      </c>
      <c r="I342" s="56">
        <f t="shared" si="73"/>
        <v>2</v>
      </c>
      <c r="J342" s="52" t="s">
        <v>321</v>
      </c>
      <c r="K342" s="58">
        <f t="shared" si="79"/>
        <v>1</v>
      </c>
      <c r="L342" s="58" t="str">
        <f t="shared" si="80"/>
        <v>W-46</v>
      </c>
      <c r="M342" s="109" t="s">
        <v>1092</v>
      </c>
      <c r="N342" s="58">
        <f t="shared" si="81"/>
        <v>46</v>
      </c>
      <c r="O342" s="47" t="str">
        <f>VLOOKUP(L342,'3. 취약성평가'!$C:$F,2,FALSE)</f>
        <v>SNMP 서비스 구동 점검</v>
      </c>
      <c r="P342" s="50" t="str">
        <f>VLOOKUP(L342,'3. 취약성평가'!$C:$F,3,FALSE)</f>
        <v>중</v>
      </c>
      <c r="Q342" s="48">
        <f t="shared" si="75"/>
        <v>2</v>
      </c>
      <c r="R342" s="49" t="str">
        <f>VLOOKUP(L342,'3. 취약성평가'!$C:$I,5,FALSE)</f>
        <v>TC4-07</v>
      </c>
      <c r="S342" s="49" t="str">
        <f>VLOOKUP(L342,'3. 취약성평가'!$C:$I,6,FALSE)</f>
        <v>취약한 시스템 설정 악용</v>
      </c>
      <c r="T342" s="49">
        <f>VLOOKUP(L342,'3. 취약성평가'!$C:$I,7,FALSE)</f>
        <v>2</v>
      </c>
      <c r="U342" s="49">
        <f>VLOOKUP(L342,'3. 취약성평가'!$C:$I,7,FALSE)</f>
        <v>2</v>
      </c>
      <c r="V342" s="56" t="str">
        <f>VLOOKUP(B342,'#2.Windows'!C:CF,A342+1,FALSE)</f>
        <v>X</v>
      </c>
      <c r="W342" s="56">
        <f t="shared" si="78"/>
        <v>6</v>
      </c>
      <c r="X342" s="51" t="str">
        <f t="shared" si="82"/>
        <v>중</v>
      </c>
    </row>
    <row r="343" spans="1:24" ht="9.9" customHeight="1">
      <c r="A343" s="45">
        <f>VLOOKUP(L343,'3. 취약성평가'!$C:$J,8,FALSE)</f>
        <v>47</v>
      </c>
      <c r="B343" s="45" t="str">
        <f t="shared" si="70"/>
        <v>SVR-WIN-01</v>
      </c>
      <c r="C343" s="16" t="str">
        <f>VLOOKUP(B343,'1. 자산평가'!$C:$O,2,FALSE)</f>
        <v>파일서버</v>
      </c>
      <c r="D343" s="16">
        <f>VLOOKUP(B343,'1. 자산평가'!$C:$O,8,FALSE)</f>
        <v>3</v>
      </c>
      <c r="E343" s="16">
        <f>VLOOKUP(B343,'1. 자산평가'!$C:$O,9,FALSE)</f>
        <v>3</v>
      </c>
      <c r="F343" s="16">
        <f>VLOOKUP(B343,'1. 자산평가'!$C:$O,10,FALSE)</f>
        <v>1</v>
      </c>
      <c r="G343" s="59">
        <f t="shared" si="71"/>
        <v>7</v>
      </c>
      <c r="H343" s="59" t="str">
        <f t="shared" si="72"/>
        <v>B</v>
      </c>
      <c r="I343" s="56">
        <f t="shared" si="73"/>
        <v>2</v>
      </c>
      <c r="J343" s="52" t="s">
        <v>321</v>
      </c>
      <c r="K343" s="58">
        <f t="shared" si="79"/>
        <v>1</v>
      </c>
      <c r="L343" s="58" t="str">
        <f t="shared" si="80"/>
        <v>W-47</v>
      </c>
      <c r="M343" s="109" t="s">
        <v>1092</v>
      </c>
      <c r="N343" s="58">
        <f t="shared" si="81"/>
        <v>47</v>
      </c>
      <c r="O343" s="47" t="str">
        <f>VLOOKUP(L343,'3. 취약성평가'!$C:$F,2,FALSE)</f>
        <v>SNMP 서비스 커뮤니티 스트링의 복잡성 설정</v>
      </c>
      <c r="P343" s="50" t="str">
        <f>VLOOKUP(L343,'3. 취약성평가'!$C:$F,3,FALSE)</f>
        <v>중</v>
      </c>
      <c r="Q343" s="48">
        <f t="shared" si="75"/>
        <v>2</v>
      </c>
      <c r="R343" s="49" t="str">
        <f>VLOOKUP(L343,'3. 취약성평가'!$C:$I,5,FALSE)</f>
        <v>TC4-07</v>
      </c>
      <c r="S343" s="49" t="str">
        <f>VLOOKUP(L343,'3. 취약성평가'!$C:$I,6,FALSE)</f>
        <v>취약한 시스템 설정 악용</v>
      </c>
      <c r="T343" s="49">
        <f>VLOOKUP(L343,'3. 취약성평가'!$C:$I,7,FALSE)</f>
        <v>2</v>
      </c>
      <c r="U343" s="49">
        <f>VLOOKUP(L343,'3. 취약성평가'!$C:$I,7,FALSE)</f>
        <v>2</v>
      </c>
      <c r="V343" s="56" t="str">
        <f>VLOOKUP(B343,'#2.Windows'!C:CF,A343+1,FALSE)</f>
        <v>X</v>
      </c>
      <c r="W343" s="56">
        <f t="shared" si="78"/>
        <v>6</v>
      </c>
      <c r="X343" s="51" t="str">
        <f t="shared" si="82"/>
        <v>중</v>
      </c>
    </row>
    <row r="344" spans="1:24" ht="9.9" customHeight="1">
      <c r="A344" s="45">
        <f>VLOOKUP(L344,'3. 취약성평가'!$C:$J,8,FALSE)</f>
        <v>48</v>
      </c>
      <c r="B344" s="45" t="str">
        <f t="shared" si="70"/>
        <v>SVR-WIN-01</v>
      </c>
      <c r="C344" s="16" t="str">
        <f>VLOOKUP(B344,'1. 자산평가'!$C:$O,2,FALSE)</f>
        <v>파일서버</v>
      </c>
      <c r="D344" s="16">
        <f>VLOOKUP(B344,'1. 자산평가'!$C:$O,8,FALSE)</f>
        <v>3</v>
      </c>
      <c r="E344" s="16">
        <f>VLOOKUP(B344,'1. 자산평가'!$C:$O,9,FALSE)</f>
        <v>3</v>
      </c>
      <c r="F344" s="16">
        <f>VLOOKUP(B344,'1. 자산평가'!$C:$O,10,FALSE)</f>
        <v>1</v>
      </c>
      <c r="G344" s="59">
        <f t="shared" si="71"/>
        <v>7</v>
      </c>
      <c r="H344" s="59" t="str">
        <f t="shared" si="72"/>
        <v>B</v>
      </c>
      <c r="I344" s="56">
        <f t="shared" si="73"/>
        <v>2</v>
      </c>
      <c r="J344" s="52" t="s">
        <v>321</v>
      </c>
      <c r="K344" s="58">
        <f t="shared" si="79"/>
        <v>1</v>
      </c>
      <c r="L344" s="58" t="str">
        <f t="shared" si="80"/>
        <v>W-48</v>
      </c>
      <c r="M344" s="109" t="s">
        <v>1092</v>
      </c>
      <c r="N344" s="58">
        <f t="shared" si="81"/>
        <v>48</v>
      </c>
      <c r="O344" s="47" t="str">
        <f>VLOOKUP(L344,'3. 취약성평가'!$C:$F,2,FALSE)</f>
        <v>SNMP Access Control 설정</v>
      </c>
      <c r="P344" s="50" t="str">
        <f>VLOOKUP(L344,'3. 취약성평가'!$C:$F,3,FALSE)</f>
        <v>중</v>
      </c>
      <c r="Q344" s="48">
        <f t="shared" si="75"/>
        <v>2</v>
      </c>
      <c r="R344" s="49" t="str">
        <f>VLOOKUP(L344,'3. 취약성평가'!$C:$I,5,FALSE)</f>
        <v>TC3-04</v>
      </c>
      <c r="S344" s="49" t="str">
        <f>VLOOKUP(L344,'3. 취약성평가'!$C:$I,6,FALSE)</f>
        <v>서비스 실패</v>
      </c>
      <c r="T344" s="49">
        <f>VLOOKUP(L344,'3. 취약성평가'!$C:$I,7,FALSE)</f>
        <v>3</v>
      </c>
      <c r="U344" s="49">
        <f>VLOOKUP(L344,'3. 취약성평가'!$C:$I,7,FALSE)</f>
        <v>3</v>
      </c>
      <c r="V344" s="56" t="str">
        <f>VLOOKUP(B344,'#2.Windows'!C:CF,A344+1,FALSE)</f>
        <v>O</v>
      </c>
      <c r="W344" s="56">
        <f t="shared" si="78"/>
        <v>0</v>
      </c>
      <c r="X344" s="51" t="str">
        <f t="shared" si="82"/>
        <v>-</v>
      </c>
    </row>
    <row r="345" spans="1:24" ht="9.9" customHeight="1">
      <c r="A345" s="45">
        <f>VLOOKUP(L345,'3. 취약성평가'!$C:$J,8,FALSE)</f>
        <v>49</v>
      </c>
      <c r="B345" s="45" t="str">
        <f t="shared" si="70"/>
        <v>SVR-WIN-01</v>
      </c>
      <c r="C345" s="16" t="str">
        <f>VLOOKUP(B345,'1. 자산평가'!$C:$O,2,FALSE)</f>
        <v>파일서버</v>
      </c>
      <c r="D345" s="16">
        <f>VLOOKUP(B345,'1. 자산평가'!$C:$O,8,FALSE)</f>
        <v>3</v>
      </c>
      <c r="E345" s="16">
        <f>VLOOKUP(B345,'1. 자산평가'!$C:$O,9,FALSE)</f>
        <v>3</v>
      </c>
      <c r="F345" s="16">
        <f>VLOOKUP(B345,'1. 자산평가'!$C:$O,10,FALSE)</f>
        <v>1</v>
      </c>
      <c r="G345" s="59">
        <f t="shared" si="71"/>
        <v>7</v>
      </c>
      <c r="H345" s="59" t="str">
        <f t="shared" si="72"/>
        <v>B</v>
      </c>
      <c r="I345" s="56">
        <f t="shared" si="73"/>
        <v>2</v>
      </c>
      <c r="J345" s="52" t="s">
        <v>321</v>
      </c>
      <c r="K345" s="58">
        <f t="shared" si="79"/>
        <v>1</v>
      </c>
      <c r="L345" s="58" t="str">
        <f t="shared" si="80"/>
        <v>W-49</v>
      </c>
      <c r="M345" s="109" t="s">
        <v>1092</v>
      </c>
      <c r="N345" s="58">
        <f t="shared" si="81"/>
        <v>49</v>
      </c>
      <c r="O345" s="47" t="str">
        <f>VLOOKUP(L345,'3. 취약성평가'!$C:$F,2,FALSE)</f>
        <v>DNS 서비스 구동 점검</v>
      </c>
      <c r="P345" s="50" t="str">
        <f>VLOOKUP(L345,'3. 취약성평가'!$C:$F,3,FALSE)</f>
        <v>중</v>
      </c>
      <c r="Q345" s="48">
        <f t="shared" si="75"/>
        <v>2</v>
      </c>
      <c r="R345" s="49" t="str">
        <f>VLOOKUP(L345,'3. 취약성평가'!$C:$I,5,FALSE)</f>
        <v>TC4-07</v>
      </c>
      <c r="S345" s="49" t="str">
        <f>VLOOKUP(L345,'3. 취약성평가'!$C:$I,6,FALSE)</f>
        <v>취약한 시스템 설정 악용</v>
      </c>
      <c r="T345" s="49">
        <f>VLOOKUP(L345,'3. 취약성평가'!$C:$I,7,FALSE)</f>
        <v>2</v>
      </c>
      <c r="U345" s="49">
        <f>VLOOKUP(L345,'3. 취약성평가'!$C:$I,7,FALSE)</f>
        <v>2</v>
      </c>
      <c r="V345" s="56" t="str">
        <f>VLOOKUP(B345,'#2.Windows'!C:CF,A345+1,FALSE)</f>
        <v>O</v>
      </c>
      <c r="W345" s="56">
        <f t="shared" si="78"/>
        <v>0</v>
      </c>
      <c r="X345" s="51" t="str">
        <f t="shared" si="82"/>
        <v>-</v>
      </c>
    </row>
    <row r="346" spans="1:24" ht="9.9" customHeight="1">
      <c r="A346" s="45">
        <f>VLOOKUP(L346,'3. 취약성평가'!$C:$J,8,FALSE)</f>
        <v>50</v>
      </c>
      <c r="B346" s="45" t="str">
        <f t="shared" si="70"/>
        <v>SVR-WIN-01</v>
      </c>
      <c r="C346" s="16" t="str">
        <f>VLOOKUP(B346,'1. 자산평가'!$C:$O,2,FALSE)</f>
        <v>파일서버</v>
      </c>
      <c r="D346" s="16">
        <f>VLOOKUP(B346,'1. 자산평가'!$C:$O,8,FALSE)</f>
        <v>3</v>
      </c>
      <c r="E346" s="16">
        <f>VLOOKUP(B346,'1. 자산평가'!$C:$O,9,FALSE)</f>
        <v>3</v>
      </c>
      <c r="F346" s="16">
        <f>VLOOKUP(B346,'1. 자산평가'!$C:$O,10,FALSE)</f>
        <v>1</v>
      </c>
      <c r="G346" s="59">
        <f t="shared" si="71"/>
        <v>7</v>
      </c>
      <c r="H346" s="59" t="str">
        <f t="shared" si="72"/>
        <v>B</v>
      </c>
      <c r="I346" s="56">
        <f t="shared" si="73"/>
        <v>2</v>
      </c>
      <c r="J346" s="52" t="s">
        <v>321</v>
      </c>
      <c r="K346" s="58">
        <f t="shared" si="79"/>
        <v>1</v>
      </c>
      <c r="L346" s="58" t="str">
        <f t="shared" si="80"/>
        <v>W-50</v>
      </c>
      <c r="M346" s="109" t="s">
        <v>1092</v>
      </c>
      <c r="N346" s="58">
        <f t="shared" si="81"/>
        <v>50</v>
      </c>
      <c r="O346" s="47" t="str">
        <f>VLOOKUP(L346,'3. 취약성평가'!$C:$F,2,FALSE)</f>
        <v>HTTP/FTP/SMTP 배너 차단</v>
      </c>
      <c r="P346" s="50" t="str">
        <f>VLOOKUP(L346,'3. 취약성평가'!$C:$F,3,FALSE)</f>
        <v>하</v>
      </c>
      <c r="Q346" s="48">
        <f t="shared" si="75"/>
        <v>1</v>
      </c>
      <c r="R346" s="49" t="str">
        <f>VLOOKUP(L346,'3. 취약성평가'!$C:$I,5,FALSE)</f>
        <v>TC4-07</v>
      </c>
      <c r="S346" s="49" t="str">
        <f>VLOOKUP(L346,'3. 취약성평가'!$C:$I,6,FALSE)</f>
        <v>취약한 시스템 설정 악용</v>
      </c>
      <c r="T346" s="49">
        <f>VLOOKUP(L346,'3. 취약성평가'!$C:$I,7,FALSE)</f>
        <v>2</v>
      </c>
      <c r="U346" s="49">
        <f>VLOOKUP(L346,'3. 취약성평가'!$C:$I,7,FALSE)</f>
        <v>2</v>
      </c>
      <c r="V346" s="56" t="str">
        <f>VLOOKUP(B346,'#2.Windows'!C:CF,A346+1,FALSE)</f>
        <v>O</v>
      </c>
      <c r="W346" s="56">
        <f t="shared" si="78"/>
        <v>0</v>
      </c>
      <c r="X346" s="51" t="str">
        <f t="shared" si="82"/>
        <v>-</v>
      </c>
    </row>
    <row r="347" spans="1:24" ht="9.9" customHeight="1">
      <c r="A347" s="45">
        <f>VLOOKUP(L347,'3. 취약성평가'!$C:$J,8,FALSE)</f>
        <v>51</v>
      </c>
      <c r="B347" s="45" t="str">
        <f t="shared" si="70"/>
        <v>SVR-WIN-01</v>
      </c>
      <c r="C347" s="16" t="str">
        <f>VLOOKUP(B347,'1. 자산평가'!$C:$O,2,FALSE)</f>
        <v>파일서버</v>
      </c>
      <c r="D347" s="16">
        <f>VLOOKUP(B347,'1. 자산평가'!$C:$O,8,FALSE)</f>
        <v>3</v>
      </c>
      <c r="E347" s="16">
        <f>VLOOKUP(B347,'1. 자산평가'!$C:$O,9,FALSE)</f>
        <v>3</v>
      </c>
      <c r="F347" s="16">
        <f>VLOOKUP(B347,'1. 자산평가'!$C:$O,10,FALSE)</f>
        <v>1</v>
      </c>
      <c r="G347" s="59">
        <f t="shared" si="71"/>
        <v>7</v>
      </c>
      <c r="H347" s="59" t="str">
        <f t="shared" si="72"/>
        <v>B</v>
      </c>
      <c r="I347" s="56">
        <f t="shared" si="73"/>
        <v>2</v>
      </c>
      <c r="J347" s="52" t="s">
        <v>321</v>
      </c>
      <c r="K347" s="58">
        <f t="shared" si="79"/>
        <v>1</v>
      </c>
      <c r="L347" s="58" t="str">
        <f t="shared" si="80"/>
        <v>W-51</v>
      </c>
      <c r="M347" s="109" t="s">
        <v>1092</v>
      </c>
      <c r="N347" s="58">
        <f t="shared" si="81"/>
        <v>51</v>
      </c>
      <c r="O347" s="47" t="str">
        <f>VLOOKUP(L347,'3. 취약성평가'!$C:$F,2,FALSE)</f>
        <v>Telnet 보안 설정</v>
      </c>
      <c r="P347" s="50" t="str">
        <f>VLOOKUP(L347,'3. 취약성평가'!$C:$F,3,FALSE)</f>
        <v>중</v>
      </c>
      <c r="Q347" s="48">
        <f t="shared" si="75"/>
        <v>2</v>
      </c>
      <c r="R347" s="49" t="str">
        <f>VLOOKUP(L347,'3. 취약성평가'!$C:$I,5,FALSE)</f>
        <v>TC6-09</v>
      </c>
      <c r="S347" s="49" t="str">
        <f>VLOOKUP(L347,'3. 취약성평가'!$C:$I,6,FALSE)</f>
        <v>비인가된 시스템 및 네트워크 접근</v>
      </c>
      <c r="T347" s="49">
        <f>VLOOKUP(L347,'3. 취약성평가'!$C:$I,7,FALSE)</f>
        <v>2</v>
      </c>
      <c r="U347" s="49">
        <f>VLOOKUP(L347,'3. 취약성평가'!$C:$I,7,FALSE)</f>
        <v>2</v>
      </c>
      <c r="V347" s="56" t="str">
        <f>VLOOKUP(B347,'#2.Windows'!C:CF,A347+1,FALSE)</f>
        <v>O</v>
      </c>
      <c r="W347" s="56">
        <f t="shared" si="78"/>
        <v>0</v>
      </c>
      <c r="X347" s="51" t="str">
        <f t="shared" si="82"/>
        <v>-</v>
      </c>
    </row>
    <row r="348" spans="1:24" ht="9.9" customHeight="1">
      <c r="A348" s="45">
        <f>VLOOKUP(L348,'3. 취약성평가'!$C:$J,8,FALSE)</f>
        <v>52</v>
      </c>
      <c r="B348" s="45" t="str">
        <f t="shared" si="70"/>
        <v>SVR-WIN-01</v>
      </c>
      <c r="C348" s="16" t="str">
        <f>VLOOKUP(B348,'1. 자산평가'!$C:$O,2,FALSE)</f>
        <v>파일서버</v>
      </c>
      <c r="D348" s="16">
        <f>VLOOKUP(B348,'1. 자산평가'!$C:$O,8,FALSE)</f>
        <v>3</v>
      </c>
      <c r="E348" s="16">
        <f>VLOOKUP(B348,'1. 자산평가'!$C:$O,9,FALSE)</f>
        <v>3</v>
      </c>
      <c r="F348" s="16">
        <f>VLOOKUP(B348,'1. 자산평가'!$C:$O,10,FALSE)</f>
        <v>1</v>
      </c>
      <c r="G348" s="59">
        <f t="shared" si="71"/>
        <v>7</v>
      </c>
      <c r="H348" s="59" t="str">
        <f t="shared" si="72"/>
        <v>B</v>
      </c>
      <c r="I348" s="56">
        <f t="shared" si="73"/>
        <v>2</v>
      </c>
      <c r="J348" s="52" t="s">
        <v>321</v>
      </c>
      <c r="K348" s="58">
        <f t="shared" si="79"/>
        <v>1</v>
      </c>
      <c r="L348" s="58" t="str">
        <f t="shared" si="80"/>
        <v>W-52</v>
      </c>
      <c r="M348" s="109" t="s">
        <v>1092</v>
      </c>
      <c r="N348" s="58">
        <f t="shared" si="81"/>
        <v>52</v>
      </c>
      <c r="O348" s="47" t="str">
        <f>VLOOKUP(L348,'3. 취약성평가'!$C:$F,2,FALSE)</f>
        <v>불필요한 ODBC/OLE-DB 데이터 소스와 드라이브 제거</v>
      </c>
      <c r="P348" s="50" t="str">
        <f>VLOOKUP(L348,'3. 취약성평가'!$C:$F,3,FALSE)</f>
        <v>중</v>
      </c>
      <c r="Q348" s="48">
        <f t="shared" si="75"/>
        <v>2</v>
      </c>
      <c r="R348" s="49" t="str">
        <f>VLOOKUP(L348,'3. 취약성평가'!$C:$I,5,FALSE)</f>
        <v>TC6-16</v>
      </c>
      <c r="S348" s="49" t="str">
        <f>VLOOKUP(L348,'3. 취약성평가'!$C:$I,6,FALSE)</f>
        <v>웹 서비스 공격</v>
      </c>
      <c r="T348" s="49">
        <f>VLOOKUP(L348,'3. 취약성평가'!$C:$I,7,FALSE)</f>
        <v>2</v>
      </c>
      <c r="U348" s="49">
        <f>VLOOKUP(L348,'3. 취약성평가'!$C:$I,7,FALSE)</f>
        <v>2</v>
      </c>
      <c r="V348" s="56" t="str">
        <f>VLOOKUP(B348,'#2.Windows'!C:CF,A348+1,FALSE)</f>
        <v>O</v>
      </c>
      <c r="W348" s="56">
        <f t="shared" si="78"/>
        <v>0</v>
      </c>
      <c r="X348" s="51" t="str">
        <f t="shared" si="82"/>
        <v>-</v>
      </c>
    </row>
    <row r="349" spans="1:24" ht="9.9" customHeight="1">
      <c r="A349" s="45">
        <f>VLOOKUP(L349,'3. 취약성평가'!$C:$J,8,FALSE)</f>
        <v>53</v>
      </c>
      <c r="B349" s="45" t="str">
        <f t="shared" si="70"/>
        <v>SVR-WIN-01</v>
      </c>
      <c r="C349" s="16" t="str">
        <f>VLOOKUP(B349,'1. 자산평가'!$C:$O,2,FALSE)</f>
        <v>파일서버</v>
      </c>
      <c r="D349" s="16">
        <f>VLOOKUP(B349,'1. 자산평가'!$C:$O,8,FALSE)</f>
        <v>3</v>
      </c>
      <c r="E349" s="16">
        <f>VLOOKUP(B349,'1. 자산평가'!$C:$O,9,FALSE)</f>
        <v>3</v>
      </c>
      <c r="F349" s="16">
        <f>VLOOKUP(B349,'1. 자산평가'!$C:$O,10,FALSE)</f>
        <v>1</v>
      </c>
      <c r="G349" s="59">
        <f t="shared" si="71"/>
        <v>7</v>
      </c>
      <c r="H349" s="59" t="str">
        <f t="shared" si="72"/>
        <v>B</v>
      </c>
      <c r="I349" s="56">
        <f t="shared" si="73"/>
        <v>2</v>
      </c>
      <c r="J349" s="52" t="s">
        <v>321</v>
      </c>
      <c r="K349" s="58">
        <f t="shared" si="79"/>
        <v>1</v>
      </c>
      <c r="L349" s="58" t="str">
        <f t="shared" si="80"/>
        <v>W-53</v>
      </c>
      <c r="M349" s="109" t="s">
        <v>1092</v>
      </c>
      <c r="N349" s="58">
        <f t="shared" si="81"/>
        <v>53</v>
      </c>
      <c r="O349" s="47" t="str">
        <f>VLOOKUP(L349,'3. 취약성평가'!$C:$F,2,FALSE)</f>
        <v>원격터미널 접속 타임아웃 설정</v>
      </c>
      <c r="P349" s="50" t="str">
        <f>VLOOKUP(L349,'3. 취약성평가'!$C:$F,3,FALSE)</f>
        <v>중</v>
      </c>
      <c r="Q349" s="48">
        <f t="shared" si="75"/>
        <v>2</v>
      </c>
      <c r="R349" s="49" t="str">
        <f>VLOOKUP(L349,'3. 취약성평가'!$C:$I,5,FALSE)</f>
        <v>TC6-17</v>
      </c>
      <c r="S349" s="49" t="str">
        <f>VLOOKUP(L349,'3. 취약성평가'!$C:$I,6,FALSE)</f>
        <v>비인가된 물리적 접근</v>
      </c>
      <c r="T349" s="49">
        <f>VLOOKUP(L349,'3. 취약성평가'!$C:$I,7,FALSE)</f>
        <v>3</v>
      </c>
      <c r="U349" s="49">
        <f>VLOOKUP(L349,'3. 취약성평가'!$C:$I,7,FALSE)</f>
        <v>3</v>
      </c>
      <c r="V349" s="56" t="str">
        <f>VLOOKUP(B349,'#2.Windows'!C:CF,A349+1,FALSE)</f>
        <v>X</v>
      </c>
      <c r="W349" s="56">
        <f t="shared" si="78"/>
        <v>7</v>
      </c>
      <c r="X349" s="51" t="str">
        <f t="shared" si="82"/>
        <v>중</v>
      </c>
    </row>
    <row r="350" spans="1:24" ht="9.9" customHeight="1">
      <c r="A350" s="45">
        <f>VLOOKUP(L350,'3. 취약성평가'!$C:$J,8,FALSE)</f>
        <v>54</v>
      </c>
      <c r="B350" s="45" t="str">
        <f t="shared" si="70"/>
        <v>SVR-WIN-01</v>
      </c>
      <c r="C350" s="16" t="str">
        <f>VLOOKUP(B350,'1. 자산평가'!$C:$O,2,FALSE)</f>
        <v>파일서버</v>
      </c>
      <c r="D350" s="16">
        <f>VLOOKUP(B350,'1. 자산평가'!$C:$O,8,FALSE)</f>
        <v>3</v>
      </c>
      <c r="E350" s="16">
        <f>VLOOKUP(B350,'1. 자산평가'!$C:$O,9,FALSE)</f>
        <v>3</v>
      </c>
      <c r="F350" s="16">
        <f>VLOOKUP(B350,'1. 자산평가'!$C:$O,10,FALSE)</f>
        <v>1</v>
      </c>
      <c r="G350" s="59">
        <f t="shared" si="71"/>
        <v>7</v>
      </c>
      <c r="H350" s="59" t="str">
        <f t="shared" si="72"/>
        <v>B</v>
      </c>
      <c r="I350" s="56">
        <f t="shared" si="73"/>
        <v>2</v>
      </c>
      <c r="J350" s="52" t="s">
        <v>321</v>
      </c>
      <c r="K350" s="58">
        <f t="shared" si="79"/>
        <v>1</v>
      </c>
      <c r="L350" s="58" t="str">
        <f t="shared" si="80"/>
        <v>W-54</v>
      </c>
      <c r="M350" s="109" t="s">
        <v>1092</v>
      </c>
      <c r="N350" s="58">
        <f t="shared" si="81"/>
        <v>54</v>
      </c>
      <c r="O350" s="47" t="str">
        <f>VLOOKUP(L350,'3. 취약성평가'!$C:$F,2,FALSE)</f>
        <v>예약된 작업에 의심스러운 명령이 등록되어 있는지 점검</v>
      </c>
      <c r="P350" s="50" t="str">
        <f>VLOOKUP(L350,'3. 취약성평가'!$C:$F,3,FALSE)</f>
        <v>중</v>
      </c>
      <c r="Q350" s="48">
        <f t="shared" si="75"/>
        <v>2</v>
      </c>
      <c r="R350" s="49" t="str">
        <f>VLOOKUP(L350,'3. 취약성평가'!$C:$I,5,FALSE)</f>
        <v>TC2-04</v>
      </c>
      <c r="S350" s="49" t="str">
        <f>VLOOKUP(L350,'3. 취약성평가'!$C:$I,6,FALSE)</f>
        <v>정상프로그램 위장공격</v>
      </c>
      <c r="T350" s="49">
        <f>VLOOKUP(L350,'3. 취약성평가'!$C:$I,7,FALSE)</f>
        <v>2</v>
      </c>
      <c r="U350" s="49">
        <f>VLOOKUP(L350,'3. 취약성평가'!$C:$I,7,FALSE)</f>
        <v>2</v>
      </c>
      <c r="V350" s="56" t="str">
        <f>VLOOKUP(B350,'#2.Windows'!C:CF,A350+1,FALSE)</f>
        <v>O</v>
      </c>
      <c r="W350" s="56">
        <f t="shared" si="78"/>
        <v>0</v>
      </c>
      <c r="X350" s="51" t="str">
        <f t="shared" si="82"/>
        <v>-</v>
      </c>
    </row>
    <row r="351" spans="1:24" ht="9.9" customHeight="1">
      <c r="A351" s="45">
        <f>VLOOKUP(L351,'3. 취약성평가'!$C:$J,8,FALSE)</f>
        <v>55</v>
      </c>
      <c r="B351" s="45" t="str">
        <f t="shared" si="70"/>
        <v>SVR-WIN-01</v>
      </c>
      <c r="C351" s="16" t="str">
        <f>VLOOKUP(B351,'1. 자산평가'!$C:$O,2,FALSE)</f>
        <v>파일서버</v>
      </c>
      <c r="D351" s="16">
        <f>VLOOKUP(B351,'1. 자산평가'!$C:$O,8,FALSE)</f>
        <v>3</v>
      </c>
      <c r="E351" s="16">
        <f>VLOOKUP(B351,'1. 자산평가'!$C:$O,9,FALSE)</f>
        <v>3</v>
      </c>
      <c r="F351" s="16">
        <f>VLOOKUP(B351,'1. 자산평가'!$C:$O,10,FALSE)</f>
        <v>1</v>
      </c>
      <c r="G351" s="59">
        <f t="shared" si="71"/>
        <v>7</v>
      </c>
      <c r="H351" s="59" t="str">
        <f t="shared" si="72"/>
        <v>B</v>
      </c>
      <c r="I351" s="56">
        <f t="shared" si="73"/>
        <v>2</v>
      </c>
      <c r="J351" s="52" t="s">
        <v>321</v>
      </c>
      <c r="K351" s="58">
        <f t="shared" si="79"/>
        <v>1</v>
      </c>
      <c r="L351" s="58" t="str">
        <f t="shared" si="80"/>
        <v>W-55</v>
      </c>
      <c r="M351" s="109" t="s">
        <v>1092</v>
      </c>
      <c r="N351" s="58">
        <f t="shared" si="81"/>
        <v>55</v>
      </c>
      <c r="O351" s="47" t="str">
        <f>VLOOKUP(L351,'3. 취약성평가'!$C:$F,2,FALSE)</f>
        <v>최신 HOT-FI취약 적용</v>
      </c>
      <c r="P351" s="50" t="str">
        <f>VLOOKUP(L351,'3. 취약성평가'!$C:$F,3,FALSE)</f>
        <v>상</v>
      </c>
      <c r="Q351" s="48">
        <f t="shared" si="75"/>
        <v>3</v>
      </c>
      <c r="R351" s="49" t="str">
        <f>VLOOKUP(L351,'3. 취약성평가'!$C:$I,5,FALSE)</f>
        <v>TC6-16</v>
      </c>
      <c r="S351" s="49" t="str">
        <f>VLOOKUP(L351,'3. 취약성평가'!$C:$I,6,FALSE)</f>
        <v>웹 서비스 공격</v>
      </c>
      <c r="T351" s="49">
        <f>VLOOKUP(L351,'3. 취약성평가'!$C:$I,7,FALSE)</f>
        <v>2</v>
      </c>
      <c r="U351" s="49">
        <f>VLOOKUP(L351,'3. 취약성평가'!$C:$I,7,FALSE)</f>
        <v>2</v>
      </c>
      <c r="V351" s="56" t="str">
        <f>VLOOKUP(B351,'#2.Windows'!C:CF,A351+1,FALSE)</f>
        <v>O</v>
      </c>
      <c r="W351" s="56">
        <f t="shared" si="78"/>
        <v>0</v>
      </c>
      <c r="X351" s="51" t="str">
        <f t="shared" si="82"/>
        <v>-</v>
      </c>
    </row>
    <row r="352" spans="1:24" ht="9.9" customHeight="1">
      <c r="A352" s="45">
        <f>VLOOKUP(L352,'3. 취약성평가'!$C:$J,8,FALSE)</f>
        <v>56</v>
      </c>
      <c r="B352" s="45" t="str">
        <f t="shared" si="70"/>
        <v>SVR-WIN-01</v>
      </c>
      <c r="C352" s="16" t="str">
        <f>VLOOKUP(B352,'1. 자산평가'!$C:$O,2,FALSE)</f>
        <v>파일서버</v>
      </c>
      <c r="D352" s="16">
        <f>VLOOKUP(B352,'1. 자산평가'!$C:$O,8,FALSE)</f>
        <v>3</v>
      </c>
      <c r="E352" s="16">
        <f>VLOOKUP(B352,'1. 자산평가'!$C:$O,9,FALSE)</f>
        <v>3</v>
      </c>
      <c r="F352" s="16">
        <f>VLOOKUP(B352,'1. 자산평가'!$C:$O,10,FALSE)</f>
        <v>1</v>
      </c>
      <c r="G352" s="59">
        <f t="shared" si="71"/>
        <v>7</v>
      </c>
      <c r="H352" s="59" t="str">
        <f t="shared" si="72"/>
        <v>B</v>
      </c>
      <c r="I352" s="56">
        <f t="shared" si="73"/>
        <v>2</v>
      </c>
      <c r="J352" s="52" t="s">
        <v>321</v>
      </c>
      <c r="K352" s="58">
        <f t="shared" si="79"/>
        <v>1</v>
      </c>
      <c r="L352" s="58" t="str">
        <f t="shared" si="80"/>
        <v>W-56</v>
      </c>
      <c r="M352" s="109" t="s">
        <v>1092</v>
      </c>
      <c r="N352" s="58">
        <f t="shared" si="81"/>
        <v>56</v>
      </c>
      <c r="O352" s="47" t="str">
        <f>VLOOKUP(L352,'3. 취약성평가'!$C:$F,2,FALSE)</f>
        <v>백신 프로그램 업데이트</v>
      </c>
      <c r="P352" s="50" t="str">
        <f>VLOOKUP(L352,'3. 취약성평가'!$C:$F,3,FALSE)</f>
        <v>상</v>
      </c>
      <c r="Q352" s="48">
        <f t="shared" si="75"/>
        <v>3</v>
      </c>
      <c r="R352" s="49" t="str">
        <f>VLOOKUP(L352,'3. 취약성평가'!$C:$I,5,FALSE)</f>
        <v>TC3-12</v>
      </c>
      <c r="S352" s="49" t="str">
        <f>VLOOKUP(L352,'3. 취약성평가'!$C:$I,6,FALSE)</f>
        <v>비인가 소프트웨어의 유입</v>
      </c>
      <c r="T352" s="49">
        <f>VLOOKUP(L352,'3. 취약성평가'!$C:$I,7,FALSE)</f>
        <v>3</v>
      </c>
      <c r="U352" s="49">
        <f>VLOOKUP(L352,'3. 취약성평가'!$C:$I,7,FALSE)</f>
        <v>3</v>
      </c>
      <c r="V352" s="56" t="str">
        <f>VLOOKUP(B352,'#2.Windows'!C:CF,A352+1,FALSE)</f>
        <v>O</v>
      </c>
      <c r="W352" s="56">
        <f t="shared" si="78"/>
        <v>0</v>
      </c>
      <c r="X352" s="51" t="str">
        <f t="shared" si="82"/>
        <v>-</v>
      </c>
    </row>
    <row r="353" spans="1:24" ht="9.9" customHeight="1">
      <c r="A353" s="45">
        <f>VLOOKUP(L353,'3. 취약성평가'!$C:$J,8,FALSE)</f>
        <v>57</v>
      </c>
      <c r="B353" s="45" t="str">
        <f t="shared" si="70"/>
        <v>SVR-WIN-01</v>
      </c>
      <c r="C353" s="16" t="str">
        <f>VLOOKUP(B353,'1. 자산평가'!$C:$O,2,FALSE)</f>
        <v>파일서버</v>
      </c>
      <c r="D353" s="16">
        <f>VLOOKUP(B353,'1. 자산평가'!$C:$O,8,FALSE)</f>
        <v>3</v>
      </c>
      <c r="E353" s="16">
        <f>VLOOKUP(B353,'1. 자산평가'!$C:$O,9,FALSE)</f>
        <v>3</v>
      </c>
      <c r="F353" s="16">
        <f>VLOOKUP(B353,'1. 자산평가'!$C:$O,10,FALSE)</f>
        <v>1</v>
      </c>
      <c r="G353" s="59">
        <f t="shared" si="71"/>
        <v>7</v>
      </c>
      <c r="H353" s="59" t="str">
        <f t="shared" si="72"/>
        <v>B</v>
      </c>
      <c r="I353" s="56">
        <f t="shared" si="73"/>
        <v>2</v>
      </c>
      <c r="J353" s="52" t="s">
        <v>321</v>
      </c>
      <c r="K353" s="58">
        <f t="shared" si="79"/>
        <v>1</v>
      </c>
      <c r="L353" s="58" t="str">
        <f t="shared" si="80"/>
        <v>W-57</v>
      </c>
      <c r="M353" s="109" t="s">
        <v>1092</v>
      </c>
      <c r="N353" s="58">
        <f t="shared" si="81"/>
        <v>57</v>
      </c>
      <c r="O353" s="47" t="str">
        <f>VLOOKUP(L353,'3. 취약성평가'!$C:$F,2,FALSE)</f>
        <v>정책에 따른 시스템 로깅 설정</v>
      </c>
      <c r="P353" s="50" t="str">
        <f>VLOOKUP(L353,'3. 취약성평가'!$C:$F,3,FALSE)</f>
        <v>중</v>
      </c>
      <c r="Q353" s="48">
        <f t="shared" si="75"/>
        <v>2</v>
      </c>
      <c r="R353" s="49" t="str">
        <f>VLOOKUP(L353,'3. 취약성평가'!$C:$I,5,FALSE)</f>
        <v>TC7-01</v>
      </c>
      <c r="S353" s="49" t="str">
        <f>VLOOKUP(L353,'3. 취약성평가'!$C:$I,6,FALSE)</f>
        <v>침해 부인</v>
      </c>
      <c r="T353" s="49">
        <f>VLOOKUP(L353,'3. 취약성평가'!$C:$I,7,FALSE)</f>
        <v>2</v>
      </c>
      <c r="U353" s="49">
        <f>VLOOKUP(L353,'3. 취약성평가'!$C:$I,7,FALSE)</f>
        <v>2</v>
      </c>
      <c r="V353" s="56" t="str">
        <f>VLOOKUP(B353,'#2.Windows'!C:CF,A353+1,FALSE)</f>
        <v>O</v>
      </c>
      <c r="W353" s="56">
        <f t="shared" si="78"/>
        <v>0</v>
      </c>
      <c r="X353" s="51" t="str">
        <f t="shared" si="82"/>
        <v>-</v>
      </c>
    </row>
    <row r="354" spans="1:24" ht="9.9" customHeight="1">
      <c r="A354" s="45">
        <f>VLOOKUP(L354,'3. 취약성평가'!$C:$J,8,FALSE)</f>
        <v>58</v>
      </c>
      <c r="B354" s="45" t="str">
        <f t="shared" si="70"/>
        <v>SVR-WIN-01</v>
      </c>
      <c r="C354" s="16" t="str">
        <f>VLOOKUP(B354,'1. 자산평가'!$C:$O,2,FALSE)</f>
        <v>파일서버</v>
      </c>
      <c r="D354" s="16">
        <f>VLOOKUP(B354,'1. 자산평가'!$C:$O,8,FALSE)</f>
        <v>3</v>
      </c>
      <c r="E354" s="16">
        <f>VLOOKUP(B354,'1. 자산평가'!$C:$O,9,FALSE)</f>
        <v>3</v>
      </c>
      <c r="F354" s="16">
        <f>VLOOKUP(B354,'1. 자산평가'!$C:$O,10,FALSE)</f>
        <v>1</v>
      </c>
      <c r="G354" s="59">
        <f t="shared" si="71"/>
        <v>7</v>
      </c>
      <c r="H354" s="59" t="str">
        <f t="shared" si="72"/>
        <v>B</v>
      </c>
      <c r="I354" s="56">
        <f t="shared" si="73"/>
        <v>2</v>
      </c>
      <c r="J354" s="52" t="s">
        <v>321</v>
      </c>
      <c r="K354" s="58">
        <f t="shared" si="79"/>
        <v>1</v>
      </c>
      <c r="L354" s="58" t="str">
        <f t="shared" si="80"/>
        <v>W-58</v>
      </c>
      <c r="M354" s="109" t="s">
        <v>1092</v>
      </c>
      <c r="N354" s="58">
        <f t="shared" si="81"/>
        <v>58</v>
      </c>
      <c r="O354" s="47" t="str">
        <f>VLOOKUP(L354,'3. 취약성평가'!$C:$F,2,FALSE)</f>
        <v>로그의 정기적 검토 및 보고</v>
      </c>
      <c r="P354" s="50" t="str">
        <f>VLOOKUP(L354,'3. 취약성평가'!$C:$F,3,FALSE)</f>
        <v>상</v>
      </c>
      <c r="Q354" s="48">
        <f t="shared" si="75"/>
        <v>3</v>
      </c>
      <c r="R354" s="49" t="str">
        <f>VLOOKUP(L354,'3. 취약성평가'!$C:$I,5,FALSE)</f>
        <v>TC7-01</v>
      </c>
      <c r="S354" s="49" t="str">
        <f>VLOOKUP(L354,'3. 취약성평가'!$C:$I,6,FALSE)</f>
        <v>침해 부인</v>
      </c>
      <c r="T354" s="49">
        <f>VLOOKUP(L354,'3. 취약성평가'!$C:$I,7,FALSE)</f>
        <v>2</v>
      </c>
      <c r="U354" s="49">
        <f>VLOOKUP(L354,'3. 취약성평가'!$C:$I,7,FALSE)</f>
        <v>2</v>
      </c>
      <c r="V354" s="56" t="str">
        <f>VLOOKUP(B354,'#2.Windows'!C:CF,A354+1,FALSE)</f>
        <v>X</v>
      </c>
      <c r="W354" s="56">
        <f t="shared" si="78"/>
        <v>7</v>
      </c>
      <c r="X354" s="51" t="str">
        <f t="shared" si="82"/>
        <v>중</v>
      </c>
    </row>
    <row r="355" spans="1:24" ht="9.9" customHeight="1">
      <c r="A355" s="45">
        <f>VLOOKUP(L355,'3. 취약성평가'!$C:$J,8,FALSE)</f>
        <v>59</v>
      </c>
      <c r="B355" s="45" t="str">
        <f t="shared" si="70"/>
        <v>SVR-WIN-01</v>
      </c>
      <c r="C355" s="16" t="str">
        <f>VLOOKUP(B355,'1. 자산평가'!$C:$O,2,FALSE)</f>
        <v>파일서버</v>
      </c>
      <c r="D355" s="16">
        <f>VLOOKUP(B355,'1. 자산평가'!$C:$O,8,FALSE)</f>
        <v>3</v>
      </c>
      <c r="E355" s="16">
        <f>VLOOKUP(B355,'1. 자산평가'!$C:$O,9,FALSE)</f>
        <v>3</v>
      </c>
      <c r="F355" s="16">
        <f>VLOOKUP(B355,'1. 자산평가'!$C:$O,10,FALSE)</f>
        <v>1</v>
      </c>
      <c r="G355" s="59">
        <f t="shared" si="71"/>
        <v>7</v>
      </c>
      <c r="H355" s="59" t="str">
        <f t="shared" si="72"/>
        <v>B</v>
      </c>
      <c r="I355" s="56">
        <f t="shared" si="73"/>
        <v>2</v>
      </c>
      <c r="J355" s="52" t="s">
        <v>321</v>
      </c>
      <c r="K355" s="58">
        <f t="shared" si="79"/>
        <v>1</v>
      </c>
      <c r="L355" s="58" t="str">
        <f t="shared" si="80"/>
        <v>W-59</v>
      </c>
      <c r="M355" s="109" t="s">
        <v>1092</v>
      </c>
      <c r="N355" s="58">
        <f t="shared" si="81"/>
        <v>59</v>
      </c>
      <c r="O355" s="47" t="str">
        <f>VLOOKUP(L355,'3. 취약성평가'!$C:$F,2,FALSE)</f>
        <v>원격으로 엑세스할 수 있는 레지스트리 경로</v>
      </c>
      <c r="P355" s="50" t="str">
        <f>VLOOKUP(L355,'3. 취약성평가'!$C:$F,3,FALSE)</f>
        <v>상</v>
      </c>
      <c r="Q355" s="48">
        <f t="shared" si="75"/>
        <v>3</v>
      </c>
      <c r="R355" s="49" t="str">
        <f>VLOOKUP(L355,'3. 취약성평가'!$C:$I,5,FALSE)</f>
        <v>TC7-02</v>
      </c>
      <c r="S355" s="49" t="str">
        <f>VLOOKUP(L355,'3. 취약성평가'!$C:$I,6,FALSE)</f>
        <v>침해 부인</v>
      </c>
      <c r="T355" s="49">
        <f>VLOOKUP(L355,'3. 취약성평가'!$C:$I,7,FALSE)</f>
        <v>2</v>
      </c>
      <c r="U355" s="49">
        <f>VLOOKUP(L355,'3. 취약성평가'!$C:$I,7,FALSE)</f>
        <v>2</v>
      </c>
      <c r="V355" s="56" t="str">
        <f>VLOOKUP(B355,'#2.Windows'!C:CF,A355+1,FALSE)</f>
        <v>O</v>
      </c>
      <c r="W355" s="56">
        <f t="shared" si="78"/>
        <v>0</v>
      </c>
      <c r="X355" s="51" t="str">
        <f t="shared" si="82"/>
        <v>-</v>
      </c>
    </row>
    <row r="356" spans="1:24" ht="9.9" customHeight="1">
      <c r="A356" s="45">
        <f>VLOOKUP(L356,'3. 취약성평가'!$C:$J,8,FALSE)</f>
        <v>60</v>
      </c>
      <c r="B356" s="45" t="str">
        <f t="shared" si="70"/>
        <v>SVR-WIN-01</v>
      </c>
      <c r="C356" s="16" t="str">
        <f>VLOOKUP(B356,'1. 자산평가'!$C:$O,2,FALSE)</f>
        <v>파일서버</v>
      </c>
      <c r="D356" s="16">
        <f>VLOOKUP(B356,'1. 자산평가'!$C:$O,8,FALSE)</f>
        <v>3</v>
      </c>
      <c r="E356" s="16">
        <f>VLOOKUP(B356,'1. 자산평가'!$C:$O,9,FALSE)</f>
        <v>3</v>
      </c>
      <c r="F356" s="16">
        <f>VLOOKUP(B356,'1. 자산평가'!$C:$O,10,FALSE)</f>
        <v>1</v>
      </c>
      <c r="G356" s="59">
        <f t="shared" si="71"/>
        <v>7</v>
      </c>
      <c r="H356" s="59" t="str">
        <f t="shared" si="72"/>
        <v>B</v>
      </c>
      <c r="I356" s="56">
        <f t="shared" si="73"/>
        <v>2</v>
      </c>
      <c r="J356" s="52" t="s">
        <v>321</v>
      </c>
      <c r="K356" s="58">
        <f t="shared" si="79"/>
        <v>1</v>
      </c>
      <c r="L356" s="58" t="str">
        <f t="shared" si="80"/>
        <v>W-60</v>
      </c>
      <c r="M356" s="109" t="s">
        <v>1092</v>
      </c>
      <c r="N356" s="58">
        <f t="shared" si="81"/>
        <v>60</v>
      </c>
      <c r="O356" s="47" t="str">
        <f>VLOOKUP(L356,'3. 취약성평가'!$C:$F,2,FALSE)</f>
        <v>이벤트 로그 관리 설정</v>
      </c>
      <c r="P356" s="50" t="str">
        <f>VLOOKUP(L356,'3. 취약성평가'!$C:$F,3,FALSE)</f>
        <v>하</v>
      </c>
      <c r="Q356" s="48">
        <f t="shared" si="75"/>
        <v>1</v>
      </c>
      <c r="R356" s="49" t="str">
        <f>VLOOKUP(L356,'3. 취약성평가'!$C:$I,5,FALSE)</f>
        <v>TC7-01</v>
      </c>
      <c r="S356" s="49" t="str">
        <f>VLOOKUP(L356,'3. 취약성평가'!$C:$I,6,FALSE)</f>
        <v>침해 부인</v>
      </c>
      <c r="T356" s="49">
        <f>VLOOKUP(L356,'3. 취약성평가'!$C:$I,7,FALSE)</f>
        <v>2</v>
      </c>
      <c r="U356" s="49">
        <f>VLOOKUP(L356,'3. 취약성평가'!$C:$I,7,FALSE)</f>
        <v>2</v>
      </c>
      <c r="V356" s="56" t="str">
        <f>VLOOKUP(B356,'#2.Windows'!C:CF,A356+1,FALSE)</f>
        <v>O</v>
      </c>
      <c r="W356" s="56">
        <f t="shared" si="78"/>
        <v>0</v>
      </c>
      <c r="X356" s="51" t="str">
        <f t="shared" si="82"/>
        <v>-</v>
      </c>
    </row>
    <row r="357" spans="1:24" ht="9.9" customHeight="1">
      <c r="A357" s="45">
        <f>VLOOKUP(L357,'3. 취약성평가'!$C:$J,8,FALSE)</f>
        <v>61</v>
      </c>
      <c r="B357" s="45" t="str">
        <f t="shared" si="70"/>
        <v>SVR-WIN-01</v>
      </c>
      <c r="C357" s="16" t="str">
        <f>VLOOKUP(B357,'1. 자산평가'!$C:$O,2,FALSE)</f>
        <v>파일서버</v>
      </c>
      <c r="D357" s="16">
        <f>VLOOKUP(B357,'1. 자산평가'!$C:$O,8,FALSE)</f>
        <v>3</v>
      </c>
      <c r="E357" s="16">
        <f>VLOOKUP(B357,'1. 자산평가'!$C:$O,9,FALSE)</f>
        <v>3</v>
      </c>
      <c r="F357" s="16">
        <f>VLOOKUP(B357,'1. 자산평가'!$C:$O,10,FALSE)</f>
        <v>1</v>
      </c>
      <c r="G357" s="59">
        <f t="shared" si="71"/>
        <v>7</v>
      </c>
      <c r="H357" s="59" t="str">
        <f t="shared" si="72"/>
        <v>B</v>
      </c>
      <c r="I357" s="56">
        <f t="shared" si="73"/>
        <v>2</v>
      </c>
      <c r="J357" s="52" t="s">
        <v>321</v>
      </c>
      <c r="K357" s="58">
        <f>IF(L357="W-1",K356+1,K356)</f>
        <v>1</v>
      </c>
      <c r="L357" s="58" t="str">
        <f t="shared" si="80"/>
        <v>W-61</v>
      </c>
      <c r="M357" s="109" t="s">
        <v>1092</v>
      </c>
      <c r="N357" s="58">
        <f>IF(N356=81,1,N356+1)</f>
        <v>61</v>
      </c>
      <c r="O357" s="47" t="str">
        <f>VLOOKUP(L357,'3. 취약성평가'!$C:$F,2,FALSE)</f>
        <v>원격에서 이벤트 로그 접근 파일 차단</v>
      </c>
      <c r="P357" s="50" t="str">
        <f>VLOOKUP(L357,'3. 취약성평가'!$C:$F,3,FALSE)</f>
        <v>중</v>
      </c>
      <c r="Q357" s="48">
        <f t="shared" si="75"/>
        <v>2</v>
      </c>
      <c r="R357" s="49" t="str">
        <f>VLOOKUP(L357,'3. 취약성평가'!$C:$I,5,FALSE)</f>
        <v>TC7-02</v>
      </c>
      <c r="S357" s="49" t="str">
        <f>VLOOKUP(L357,'3. 취약성평가'!$C:$I,6,FALSE)</f>
        <v>침해 부인</v>
      </c>
      <c r="T357" s="49">
        <f>VLOOKUP(L357,'3. 취약성평가'!$C:$I,7,FALSE)</f>
        <v>2</v>
      </c>
      <c r="U357" s="49">
        <f>VLOOKUP(L357,'3. 취약성평가'!$C:$I,7,FALSE)</f>
        <v>2</v>
      </c>
      <c r="V357" s="56" t="str">
        <f>VLOOKUP(B357,'#2.Windows'!C:CF,A357+1,FALSE)</f>
        <v>X</v>
      </c>
      <c r="W357" s="56">
        <f t="shared" si="78"/>
        <v>6</v>
      </c>
      <c r="X357" s="51" t="str">
        <f t="shared" si="82"/>
        <v>중</v>
      </c>
    </row>
    <row r="358" spans="1:24" ht="9.9" customHeight="1">
      <c r="A358" s="45">
        <f>VLOOKUP(L358,'3. 취약성평가'!$C:$J,8,FALSE)</f>
        <v>62</v>
      </c>
      <c r="B358" s="45" t="str">
        <f t="shared" si="70"/>
        <v>SVR-WIN-01</v>
      </c>
      <c r="C358" s="16" t="str">
        <f>VLOOKUP(B358,'1. 자산평가'!$C:$O,2,FALSE)</f>
        <v>파일서버</v>
      </c>
      <c r="D358" s="16">
        <f>VLOOKUP(B358,'1. 자산평가'!$C:$O,8,FALSE)</f>
        <v>3</v>
      </c>
      <c r="E358" s="16">
        <f>VLOOKUP(B358,'1. 자산평가'!$C:$O,9,FALSE)</f>
        <v>3</v>
      </c>
      <c r="F358" s="16">
        <f>VLOOKUP(B358,'1. 자산평가'!$C:$O,10,FALSE)</f>
        <v>1</v>
      </c>
      <c r="G358" s="59">
        <f t="shared" si="71"/>
        <v>7</v>
      </c>
      <c r="H358" s="59" t="str">
        <f t="shared" si="72"/>
        <v>B</v>
      </c>
      <c r="I358" s="56">
        <f t="shared" si="73"/>
        <v>2</v>
      </c>
      <c r="J358" s="52" t="s">
        <v>321</v>
      </c>
      <c r="K358" s="58">
        <f t="shared" ref="K358:K375" si="83">IF(L358="W-1",K357+1,K357)</f>
        <v>1</v>
      </c>
      <c r="L358" s="58" t="str">
        <f t="shared" ref="L358:L377" si="84">M358&amp;N358</f>
        <v>W-62</v>
      </c>
      <c r="M358" s="109" t="s">
        <v>1092</v>
      </c>
      <c r="N358" s="58">
        <f t="shared" ref="N358:N375" si="85">IF(N357=81,1,N357+1)</f>
        <v>62</v>
      </c>
      <c r="O358" s="47" t="str">
        <f>VLOOKUP(L358,'3. 취약성평가'!$C:$F,2,FALSE)</f>
        <v>백신 프로그램 설치</v>
      </c>
      <c r="P358" s="50" t="str">
        <f>VLOOKUP(L358,'3. 취약성평가'!$C:$F,3,FALSE)</f>
        <v>상</v>
      </c>
      <c r="Q358" s="48">
        <f t="shared" si="75"/>
        <v>3</v>
      </c>
      <c r="R358" s="49" t="str">
        <f>VLOOKUP(L358,'3. 취약성평가'!$C:$I,5,FALSE)</f>
        <v>TC3-12</v>
      </c>
      <c r="S358" s="49" t="str">
        <f>VLOOKUP(L358,'3. 취약성평가'!$C:$I,6,FALSE)</f>
        <v>비인가 소프트웨어의 유입</v>
      </c>
      <c r="T358" s="49">
        <f>VLOOKUP(L358,'3. 취약성평가'!$C:$I,7,FALSE)</f>
        <v>3</v>
      </c>
      <c r="U358" s="49">
        <f>VLOOKUP(L358,'3. 취약성평가'!$C:$I,7,FALSE)</f>
        <v>3</v>
      </c>
      <c r="V358" s="56" t="str">
        <f>VLOOKUP(B358,'#2.Windows'!C:CF,A358+1,FALSE)</f>
        <v>확인</v>
      </c>
      <c r="W358" s="56" t="b">
        <f t="shared" si="78"/>
        <v>0</v>
      </c>
      <c r="X358" s="51" t="str">
        <f t="shared" si="82"/>
        <v>상</v>
      </c>
    </row>
    <row r="359" spans="1:24" ht="9.9" customHeight="1">
      <c r="A359" s="45">
        <f>VLOOKUP(L359,'3. 취약성평가'!$C:$J,8,FALSE)</f>
        <v>63</v>
      </c>
      <c r="B359" s="45" t="str">
        <f t="shared" si="70"/>
        <v>SVR-WIN-01</v>
      </c>
      <c r="C359" s="16" t="str">
        <f>VLOOKUP(B359,'1. 자산평가'!$C:$O,2,FALSE)</f>
        <v>파일서버</v>
      </c>
      <c r="D359" s="16">
        <f>VLOOKUP(B359,'1. 자산평가'!$C:$O,8,FALSE)</f>
        <v>3</v>
      </c>
      <c r="E359" s="16">
        <f>VLOOKUP(B359,'1. 자산평가'!$C:$O,9,FALSE)</f>
        <v>3</v>
      </c>
      <c r="F359" s="16">
        <f>VLOOKUP(B359,'1. 자산평가'!$C:$O,10,FALSE)</f>
        <v>1</v>
      </c>
      <c r="G359" s="59">
        <f t="shared" si="71"/>
        <v>7</v>
      </c>
      <c r="H359" s="59" t="str">
        <f t="shared" si="72"/>
        <v>B</v>
      </c>
      <c r="I359" s="56">
        <f t="shared" si="73"/>
        <v>2</v>
      </c>
      <c r="J359" s="52" t="s">
        <v>321</v>
      </c>
      <c r="K359" s="58">
        <f t="shared" si="83"/>
        <v>1</v>
      </c>
      <c r="L359" s="58" t="str">
        <f t="shared" si="84"/>
        <v>W-63</v>
      </c>
      <c r="M359" s="109" t="s">
        <v>1092</v>
      </c>
      <c r="N359" s="58">
        <f t="shared" si="85"/>
        <v>63</v>
      </c>
      <c r="O359" s="47" t="str">
        <f>VLOOKUP(L359,'3. 취약성평가'!$C:$F,2,FALSE)</f>
        <v>SAM 파일 접근 통제 설정</v>
      </c>
      <c r="P359" s="50" t="str">
        <f>VLOOKUP(L359,'3. 취약성평가'!$C:$F,3,FALSE)</f>
        <v>상</v>
      </c>
      <c r="Q359" s="48">
        <f t="shared" si="75"/>
        <v>3</v>
      </c>
      <c r="R359" s="49" t="str">
        <f>VLOOKUP(L359,'3. 취약성평가'!$C:$I,5,FALSE)</f>
        <v>TC6-04</v>
      </c>
      <c r="S359" s="49" t="str">
        <f>VLOOKUP(L359,'3. 취약성평가'!$C:$I,6,FALSE)</f>
        <v>패스워드 Cracking</v>
      </c>
      <c r="T359" s="49">
        <f>VLOOKUP(L359,'3. 취약성평가'!$C:$I,7,FALSE)</f>
        <v>3</v>
      </c>
      <c r="U359" s="49">
        <f>VLOOKUP(L359,'3. 취약성평가'!$C:$I,7,FALSE)</f>
        <v>3</v>
      </c>
      <c r="V359" s="56" t="str">
        <f>VLOOKUP(B359,'#2.Windows'!C:CF,A359+1,FALSE)</f>
        <v>O</v>
      </c>
      <c r="W359" s="56">
        <f t="shared" si="78"/>
        <v>0</v>
      </c>
      <c r="X359" s="51" t="str">
        <f t="shared" si="82"/>
        <v>-</v>
      </c>
    </row>
    <row r="360" spans="1:24" ht="9.9" customHeight="1">
      <c r="A360" s="45">
        <f>VLOOKUP(L360,'3. 취약성평가'!$C:$J,8,FALSE)</f>
        <v>64</v>
      </c>
      <c r="B360" s="45" t="str">
        <f t="shared" si="70"/>
        <v>SVR-WIN-01</v>
      </c>
      <c r="C360" s="16" t="str">
        <f>VLOOKUP(B360,'1. 자산평가'!$C:$O,2,FALSE)</f>
        <v>파일서버</v>
      </c>
      <c r="D360" s="16">
        <f>VLOOKUP(B360,'1. 자산평가'!$C:$O,8,FALSE)</f>
        <v>3</v>
      </c>
      <c r="E360" s="16">
        <f>VLOOKUP(B360,'1. 자산평가'!$C:$O,9,FALSE)</f>
        <v>3</v>
      </c>
      <c r="F360" s="16">
        <f>VLOOKUP(B360,'1. 자산평가'!$C:$O,10,FALSE)</f>
        <v>1</v>
      </c>
      <c r="G360" s="59">
        <f t="shared" si="71"/>
        <v>7</v>
      </c>
      <c r="H360" s="59" t="str">
        <f t="shared" si="72"/>
        <v>B</v>
      </c>
      <c r="I360" s="56">
        <f t="shared" si="73"/>
        <v>2</v>
      </c>
      <c r="J360" s="52" t="s">
        <v>321</v>
      </c>
      <c r="K360" s="58">
        <f t="shared" si="83"/>
        <v>1</v>
      </c>
      <c r="L360" s="58" t="str">
        <f t="shared" si="84"/>
        <v>W-64</v>
      </c>
      <c r="M360" s="109" t="s">
        <v>1092</v>
      </c>
      <c r="N360" s="58">
        <f t="shared" si="85"/>
        <v>64</v>
      </c>
      <c r="O360" s="47" t="str">
        <f>VLOOKUP(L360,'3. 취약성평가'!$C:$F,2,FALSE)</f>
        <v>화면보호기 설정</v>
      </c>
      <c r="P360" s="50" t="str">
        <f>VLOOKUP(L360,'3. 취약성평가'!$C:$F,3,FALSE)</f>
        <v>상</v>
      </c>
      <c r="Q360" s="48">
        <f t="shared" si="75"/>
        <v>3</v>
      </c>
      <c r="R360" s="49" t="str">
        <f>VLOOKUP(L360,'3. 취약성평가'!$C:$I,5,FALSE)</f>
        <v>TC6-17</v>
      </c>
      <c r="S360" s="49" t="str">
        <f>VLOOKUP(L360,'3. 취약성평가'!$C:$I,6,FALSE)</f>
        <v>비인가된 물리적 접근</v>
      </c>
      <c r="T360" s="49">
        <f>VLOOKUP(L360,'3. 취약성평가'!$C:$I,7,FALSE)</f>
        <v>3</v>
      </c>
      <c r="U360" s="49">
        <f>VLOOKUP(L360,'3. 취약성평가'!$C:$I,7,FALSE)</f>
        <v>3</v>
      </c>
      <c r="V360" s="56" t="str">
        <f>VLOOKUP(B360,'#2.Windows'!C:CF,A360+1,FALSE)</f>
        <v>X</v>
      </c>
      <c r="W360" s="56">
        <f t="shared" si="78"/>
        <v>8</v>
      </c>
      <c r="X360" s="51" t="str">
        <f t="shared" si="82"/>
        <v>상</v>
      </c>
    </row>
    <row r="361" spans="1:24" ht="9.9" customHeight="1">
      <c r="A361" s="45">
        <f>VLOOKUP(L361,'3. 취약성평가'!$C:$J,8,FALSE)</f>
        <v>65</v>
      </c>
      <c r="B361" s="45" t="str">
        <f t="shared" ref="B361:B377" si="86">J361&amp;TEXT(K361,"00")</f>
        <v>SVR-WIN-01</v>
      </c>
      <c r="C361" s="16" t="str">
        <f>VLOOKUP(B361,'1. 자산평가'!$C:$O,2,FALSE)</f>
        <v>파일서버</v>
      </c>
      <c r="D361" s="16">
        <f>VLOOKUP(B361,'1. 자산평가'!$C:$O,8,FALSE)</f>
        <v>3</v>
      </c>
      <c r="E361" s="16">
        <f>VLOOKUP(B361,'1. 자산평가'!$C:$O,9,FALSE)</f>
        <v>3</v>
      </c>
      <c r="F361" s="16">
        <f>VLOOKUP(B361,'1. 자산평가'!$C:$O,10,FALSE)</f>
        <v>1</v>
      </c>
      <c r="G361" s="59">
        <f t="shared" ref="G361:G377" si="87">D361+E361+F361</f>
        <v>7</v>
      </c>
      <c r="H361" s="59" t="str">
        <f t="shared" ref="H361:H377" si="88">IF(G361&gt;=8,"A", IF(G361&gt;=5,"B","C"))</f>
        <v>B</v>
      </c>
      <c r="I361" s="56">
        <f t="shared" ref="I361:I377" si="89">IF(H361="A",3,IF(H361="B",2,1))</f>
        <v>2</v>
      </c>
      <c r="J361" s="52" t="s">
        <v>321</v>
      </c>
      <c r="K361" s="58">
        <f t="shared" si="83"/>
        <v>1</v>
      </c>
      <c r="L361" s="58" t="str">
        <f t="shared" si="84"/>
        <v>W-65</v>
      </c>
      <c r="M361" s="109" t="s">
        <v>1092</v>
      </c>
      <c r="N361" s="58">
        <f t="shared" si="85"/>
        <v>65</v>
      </c>
      <c r="O361" s="47" t="str">
        <f>VLOOKUP(L361,'3. 취약성평가'!$C:$F,2,FALSE)</f>
        <v>로그온하지 않고 시스템 종료 허용</v>
      </c>
      <c r="P361" s="50" t="str">
        <f>VLOOKUP(L361,'3. 취약성평가'!$C:$F,3,FALSE)</f>
        <v>상</v>
      </c>
      <c r="Q361" s="48">
        <f t="shared" ref="Q361:Q377" si="90">IF(P361="상",3,IF(P361="중",2,1))</f>
        <v>3</v>
      </c>
      <c r="R361" s="49" t="str">
        <f>VLOOKUP(L361,'3. 취약성평가'!$C:$I,5,FALSE)</f>
        <v>TC3-05</v>
      </c>
      <c r="S361" s="49" t="str">
        <f>VLOOKUP(L361,'3. 취약성평가'!$C:$I,6,FALSE)</f>
        <v>서비스 실패</v>
      </c>
      <c r="T361" s="49">
        <f>VLOOKUP(L361,'3. 취약성평가'!$C:$I,7,FALSE)</f>
        <v>3</v>
      </c>
      <c r="U361" s="49">
        <f>VLOOKUP(L361,'3. 취약성평가'!$C:$I,7,FALSE)</f>
        <v>3</v>
      </c>
      <c r="V361" s="56" t="str">
        <f>VLOOKUP(B361,'#2.Windows'!C:CF,A361+1,FALSE)</f>
        <v>O</v>
      </c>
      <c r="W361" s="56">
        <f t="shared" si="78"/>
        <v>0</v>
      </c>
      <c r="X361" s="51" t="str">
        <f t="shared" si="82"/>
        <v>-</v>
      </c>
    </row>
    <row r="362" spans="1:24" ht="9.9" customHeight="1">
      <c r="A362" s="45">
        <f>VLOOKUP(L362,'3. 취약성평가'!$C:$J,8,FALSE)</f>
        <v>66</v>
      </c>
      <c r="B362" s="45" t="str">
        <f t="shared" si="86"/>
        <v>SVR-WIN-01</v>
      </c>
      <c r="C362" s="16" t="str">
        <f>VLOOKUP(B362,'1. 자산평가'!$C:$O,2,FALSE)</f>
        <v>파일서버</v>
      </c>
      <c r="D362" s="16">
        <f>VLOOKUP(B362,'1. 자산평가'!$C:$O,8,FALSE)</f>
        <v>3</v>
      </c>
      <c r="E362" s="16">
        <f>VLOOKUP(B362,'1. 자산평가'!$C:$O,9,FALSE)</f>
        <v>3</v>
      </c>
      <c r="F362" s="16">
        <f>VLOOKUP(B362,'1. 자산평가'!$C:$O,10,FALSE)</f>
        <v>1</v>
      </c>
      <c r="G362" s="59">
        <f t="shared" si="87"/>
        <v>7</v>
      </c>
      <c r="H362" s="59" t="str">
        <f t="shared" si="88"/>
        <v>B</v>
      </c>
      <c r="I362" s="56">
        <f t="shared" si="89"/>
        <v>2</v>
      </c>
      <c r="J362" s="52" t="s">
        <v>321</v>
      </c>
      <c r="K362" s="58">
        <f t="shared" si="83"/>
        <v>1</v>
      </c>
      <c r="L362" s="58" t="str">
        <f t="shared" si="84"/>
        <v>W-66</v>
      </c>
      <c r="M362" s="109" t="s">
        <v>1092</v>
      </c>
      <c r="N362" s="58">
        <f t="shared" si="85"/>
        <v>66</v>
      </c>
      <c r="O362" s="47" t="str">
        <f>VLOOKUP(L362,'3. 취약성평가'!$C:$F,2,FALSE)</f>
        <v>원격 시스템에서 강제로 시스템 종료</v>
      </c>
      <c r="P362" s="50" t="str">
        <f>VLOOKUP(L362,'3. 취약성평가'!$C:$F,3,FALSE)</f>
        <v>상</v>
      </c>
      <c r="Q362" s="48">
        <f t="shared" si="90"/>
        <v>3</v>
      </c>
      <c r="R362" s="49" t="str">
        <f>VLOOKUP(L362,'3. 취약성평가'!$C:$I,5,FALSE)</f>
        <v>TC6-06</v>
      </c>
      <c r="S362" s="49" t="str">
        <f>VLOOKUP(L362,'3. 취약성평가'!$C:$I,6,FALSE)</f>
        <v>취약한 권한접근</v>
      </c>
      <c r="T362" s="49">
        <f>VLOOKUP(L362,'3. 취약성평가'!$C:$I,7,FALSE)</f>
        <v>2</v>
      </c>
      <c r="U362" s="49">
        <f>VLOOKUP(L362,'3. 취약성평가'!$C:$I,7,FALSE)</f>
        <v>2</v>
      </c>
      <c r="V362" s="56" t="str">
        <f>VLOOKUP(B362,'#2.Windows'!C:CF,A362+1,FALSE)</f>
        <v>O</v>
      </c>
      <c r="W362" s="56">
        <f t="shared" ref="W362:W377" si="91">IF(V362="N/A","N/A",IF(V362="O",0,IF(V362="X",I362+Q362+U362)))</f>
        <v>0</v>
      </c>
      <c r="X362" s="51" t="str">
        <f t="shared" si="82"/>
        <v>-</v>
      </c>
    </row>
    <row r="363" spans="1:24" ht="9.9" customHeight="1">
      <c r="A363" s="45">
        <f>VLOOKUP(L363,'3. 취약성평가'!$C:$J,8,FALSE)</f>
        <v>67</v>
      </c>
      <c r="B363" s="45" t="str">
        <f t="shared" si="86"/>
        <v>SVR-WIN-01</v>
      </c>
      <c r="C363" s="16" t="str">
        <f>VLOOKUP(B363,'1. 자산평가'!$C:$O,2,FALSE)</f>
        <v>파일서버</v>
      </c>
      <c r="D363" s="16">
        <f>VLOOKUP(B363,'1. 자산평가'!$C:$O,8,FALSE)</f>
        <v>3</v>
      </c>
      <c r="E363" s="16">
        <f>VLOOKUP(B363,'1. 자산평가'!$C:$O,9,FALSE)</f>
        <v>3</v>
      </c>
      <c r="F363" s="16">
        <f>VLOOKUP(B363,'1. 자산평가'!$C:$O,10,FALSE)</f>
        <v>1</v>
      </c>
      <c r="G363" s="59">
        <f t="shared" si="87"/>
        <v>7</v>
      </c>
      <c r="H363" s="59" t="str">
        <f t="shared" si="88"/>
        <v>B</v>
      </c>
      <c r="I363" s="56">
        <f t="shared" si="89"/>
        <v>2</v>
      </c>
      <c r="J363" s="52" t="s">
        <v>321</v>
      </c>
      <c r="K363" s="58">
        <f t="shared" si="83"/>
        <v>1</v>
      </c>
      <c r="L363" s="58" t="str">
        <f t="shared" si="84"/>
        <v>W-67</v>
      </c>
      <c r="M363" s="109" t="s">
        <v>1092</v>
      </c>
      <c r="N363" s="58">
        <f t="shared" si="85"/>
        <v>67</v>
      </c>
      <c r="O363" s="47" t="str">
        <f>VLOOKUP(L363,'3. 취약성평가'!$C:$F,2,FALSE)</f>
        <v>보안 감사를 로그할 수 없는 경우 즉시 시스템 종료</v>
      </c>
      <c r="P363" s="50" t="str">
        <f>VLOOKUP(L363,'3. 취약성평가'!$C:$F,3,FALSE)</f>
        <v>상</v>
      </c>
      <c r="Q363" s="48">
        <f t="shared" si="90"/>
        <v>3</v>
      </c>
      <c r="R363" s="49" t="str">
        <f>VLOOKUP(L363,'3. 취약성평가'!$C:$I,5,FALSE)</f>
        <v>TC7-02</v>
      </c>
      <c r="S363" s="49" t="str">
        <f>VLOOKUP(L363,'3. 취약성평가'!$C:$I,6,FALSE)</f>
        <v>침해 부인</v>
      </c>
      <c r="T363" s="49">
        <f>VLOOKUP(L363,'3. 취약성평가'!$C:$I,7,FALSE)</f>
        <v>2</v>
      </c>
      <c r="U363" s="49">
        <f>VLOOKUP(L363,'3. 취약성평가'!$C:$I,7,FALSE)</f>
        <v>2</v>
      </c>
      <c r="V363" s="56" t="str">
        <f>VLOOKUP(B363,'#2.Windows'!C:CF,A363+1,FALSE)</f>
        <v>O</v>
      </c>
      <c r="W363" s="56">
        <f t="shared" si="91"/>
        <v>0</v>
      </c>
      <c r="X363" s="51" t="str">
        <f t="shared" si="82"/>
        <v>-</v>
      </c>
    </row>
    <row r="364" spans="1:24" ht="9.9" customHeight="1">
      <c r="A364" s="45">
        <f>VLOOKUP(L364,'3. 취약성평가'!$C:$J,8,FALSE)</f>
        <v>68</v>
      </c>
      <c r="B364" s="45" t="str">
        <f t="shared" si="86"/>
        <v>SVR-WIN-01</v>
      </c>
      <c r="C364" s="16" t="str">
        <f>VLOOKUP(B364,'1. 자산평가'!$C:$O,2,FALSE)</f>
        <v>파일서버</v>
      </c>
      <c r="D364" s="16">
        <f>VLOOKUP(B364,'1. 자산평가'!$C:$O,8,FALSE)</f>
        <v>3</v>
      </c>
      <c r="E364" s="16">
        <f>VLOOKUP(B364,'1. 자산평가'!$C:$O,9,FALSE)</f>
        <v>3</v>
      </c>
      <c r="F364" s="16">
        <f>VLOOKUP(B364,'1. 자산평가'!$C:$O,10,FALSE)</f>
        <v>1</v>
      </c>
      <c r="G364" s="59">
        <f t="shared" si="87"/>
        <v>7</v>
      </c>
      <c r="H364" s="59" t="str">
        <f t="shared" si="88"/>
        <v>B</v>
      </c>
      <c r="I364" s="56">
        <f t="shared" si="89"/>
        <v>2</v>
      </c>
      <c r="J364" s="52" t="s">
        <v>321</v>
      </c>
      <c r="K364" s="58">
        <f t="shared" si="83"/>
        <v>1</v>
      </c>
      <c r="L364" s="58" t="str">
        <f t="shared" si="84"/>
        <v>W-68</v>
      </c>
      <c r="M364" s="109" t="s">
        <v>1092</v>
      </c>
      <c r="N364" s="58">
        <f t="shared" si="85"/>
        <v>68</v>
      </c>
      <c r="O364" s="47" t="str">
        <f>VLOOKUP(L364,'3. 취약성평가'!$C:$F,2,FALSE)</f>
        <v>SAM 계정과 공유의 익명 열거 허용 안 함</v>
      </c>
      <c r="P364" s="50" t="str">
        <f>VLOOKUP(L364,'3. 취약성평가'!$C:$F,3,FALSE)</f>
        <v>상</v>
      </c>
      <c r="Q364" s="48">
        <f t="shared" si="90"/>
        <v>3</v>
      </c>
      <c r="R364" s="49" t="str">
        <f>VLOOKUP(L364,'3. 취약성평가'!$C:$I,5,FALSE)</f>
        <v>TC6-04</v>
      </c>
      <c r="S364" s="49" t="str">
        <f>VLOOKUP(L364,'3. 취약성평가'!$C:$I,6,FALSE)</f>
        <v>패스워드 Cracking</v>
      </c>
      <c r="T364" s="49">
        <f>VLOOKUP(L364,'3. 취약성평가'!$C:$I,7,FALSE)</f>
        <v>3</v>
      </c>
      <c r="U364" s="49">
        <f>VLOOKUP(L364,'3. 취약성평가'!$C:$I,7,FALSE)</f>
        <v>3</v>
      </c>
      <c r="V364" s="56" t="str">
        <f>VLOOKUP(B364,'#2.Windows'!C:CF,A364+1,FALSE)</f>
        <v>O</v>
      </c>
      <c r="W364" s="56">
        <f t="shared" si="91"/>
        <v>0</v>
      </c>
      <c r="X364" s="51" t="str">
        <f t="shared" si="82"/>
        <v>-</v>
      </c>
    </row>
    <row r="365" spans="1:24" ht="9.9" customHeight="1">
      <c r="A365" s="45">
        <f>VLOOKUP(L365,'3. 취약성평가'!$C:$J,8,FALSE)</f>
        <v>69</v>
      </c>
      <c r="B365" s="45" t="str">
        <f t="shared" si="86"/>
        <v>SVR-WIN-01</v>
      </c>
      <c r="C365" s="16" t="str">
        <f>VLOOKUP(B365,'1. 자산평가'!$C:$O,2,FALSE)</f>
        <v>파일서버</v>
      </c>
      <c r="D365" s="16">
        <f>VLOOKUP(B365,'1. 자산평가'!$C:$O,8,FALSE)</f>
        <v>3</v>
      </c>
      <c r="E365" s="16">
        <f>VLOOKUP(B365,'1. 자산평가'!$C:$O,9,FALSE)</f>
        <v>3</v>
      </c>
      <c r="F365" s="16">
        <f>VLOOKUP(B365,'1. 자산평가'!$C:$O,10,FALSE)</f>
        <v>1</v>
      </c>
      <c r="G365" s="59">
        <f t="shared" si="87"/>
        <v>7</v>
      </c>
      <c r="H365" s="59" t="str">
        <f t="shared" si="88"/>
        <v>B</v>
      </c>
      <c r="I365" s="56">
        <f t="shared" si="89"/>
        <v>2</v>
      </c>
      <c r="J365" s="52" t="s">
        <v>321</v>
      </c>
      <c r="K365" s="58">
        <f t="shared" si="83"/>
        <v>1</v>
      </c>
      <c r="L365" s="58" t="str">
        <f t="shared" si="84"/>
        <v>W-69</v>
      </c>
      <c r="M365" s="109" t="s">
        <v>1092</v>
      </c>
      <c r="N365" s="58">
        <f t="shared" si="85"/>
        <v>69</v>
      </c>
      <c r="O365" s="47" t="str">
        <f>VLOOKUP(L365,'3. 취약성평가'!$C:$F,2,FALSE)</f>
        <v>Autologon 기능 제어</v>
      </c>
      <c r="P365" s="50" t="str">
        <f>VLOOKUP(L365,'3. 취약성평가'!$C:$F,3,FALSE)</f>
        <v>상</v>
      </c>
      <c r="Q365" s="48">
        <f t="shared" si="90"/>
        <v>3</v>
      </c>
      <c r="R365" s="49" t="str">
        <f>VLOOKUP(L365,'3. 취약성평가'!$C:$I,5,FALSE)</f>
        <v>TC6-04</v>
      </c>
      <c r="S365" s="49" t="str">
        <f>VLOOKUP(L365,'3. 취약성평가'!$C:$I,6,FALSE)</f>
        <v>패스워드 Cracking</v>
      </c>
      <c r="T365" s="49">
        <f>VLOOKUP(L365,'3. 취약성평가'!$C:$I,7,FALSE)</f>
        <v>3</v>
      </c>
      <c r="U365" s="49">
        <f>VLOOKUP(L365,'3. 취약성평가'!$C:$I,7,FALSE)</f>
        <v>3</v>
      </c>
      <c r="V365" s="56" t="str">
        <f>VLOOKUP(B365,'#2.Windows'!C:CF,A365+1,FALSE)</f>
        <v>O</v>
      </c>
      <c r="W365" s="56">
        <f t="shared" si="91"/>
        <v>0</v>
      </c>
      <c r="X365" s="51" t="str">
        <f t="shared" si="82"/>
        <v>-</v>
      </c>
    </row>
    <row r="366" spans="1:24" ht="9.9" customHeight="1">
      <c r="A366" s="45">
        <f>VLOOKUP(L366,'3. 취약성평가'!$C:$J,8,FALSE)</f>
        <v>70</v>
      </c>
      <c r="B366" s="45" t="str">
        <f t="shared" si="86"/>
        <v>SVR-WIN-01</v>
      </c>
      <c r="C366" s="16" t="str">
        <f>VLOOKUP(B366,'1. 자산평가'!$C:$O,2,FALSE)</f>
        <v>파일서버</v>
      </c>
      <c r="D366" s="16">
        <f>VLOOKUP(B366,'1. 자산평가'!$C:$O,8,FALSE)</f>
        <v>3</v>
      </c>
      <c r="E366" s="16">
        <f>VLOOKUP(B366,'1. 자산평가'!$C:$O,9,FALSE)</f>
        <v>3</v>
      </c>
      <c r="F366" s="16">
        <f>VLOOKUP(B366,'1. 자산평가'!$C:$O,10,FALSE)</f>
        <v>1</v>
      </c>
      <c r="G366" s="59">
        <f t="shared" si="87"/>
        <v>7</v>
      </c>
      <c r="H366" s="59" t="str">
        <f t="shared" si="88"/>
        <v>B</v>
      </c>
      <c r="I366" s="56">
        <f t="shared" si="89"/>
        <v>2</v>
      </c>
      <c r="J366" s="52" t="s">
        <v>321</v>
      </c>
      <c r="K366" s="58">
        <f t="shared" si="83"/>
        <v>1</v>
      </c>
      <c r="L366" s="58" t="str">
        <f t="shared" si="84"/>
        <v>W-70</v>
      </c>
      <c r="M366" s="109" t="s">
        <v>1092</v>
      </c>
      <c r="N366" s="58">
        <f t="shared" si="85"/>
        <v>70</v>
      </c>
      <c r="O366" s="47" t="str">
        <f>VLOOKUP(L366,'3. 취약성평가'!$C:$F,2,FALSE)</f>
        <v>이동식 미디어 포맷 및 꺼내기 허용</v>
      </c>
      <c r="P366" s="50" t="str">
        <f>VLOOKUP(L366,'3. 취약성평가'!$C:$F,3,FALSE)</f>
        <v>상</v>
      </c>
      <c r="Q366" s="48">
        <f t="shared" si="90"/>
        <v>3</v>
      </c>
      <c r="R366" s="49" t="str">
        <f>VLOOKUP(L366,'3. 취약성평가'!$C:$I,5,FALSE)</f>
        <v>TC6-06</v>
      </c>
      <c r="S366" s="49" t="str">
        <f>VLOOKUP(L366,'3. 취약성평가'!$C:$I,6,FALSE)</f>
        <v>취약한 권한접근</v>
      </c>
      <c r="T366" s="49">
        <f>VLOOKUP(L366,'3. 취약성평가'!$C:$I,7,FALSE)</f>
        <v>2</v>
      </c>
      <c r="U366" s="49">
        <f>VLOOKUP(L366,'3. 취약성평가'!$C:$I,7,FALSE)</f>
        <v>2</v>
      </c>
      <c r="V366" s="56" t="str">
        <f>VLOOKUP(B366,'#2.Windows'!C:CF,A366+1,FALSE)</f>
        <v>O</v>
      </c>
      <c r="W366" s="56">
        <f t="shared" si="91"/>
        <v>0</v>
      </c>
      <c r="X366" s="51" t="str">
        <f t="shared" ref="X366:X377" si="92">IF(W366="N/A","N/A",IF(W366=0,"-",IF(W366&gt;=8,"상",IF(W366&gt;=5,"중","하"))))</f>
        <v>-</v>
      </c>
    </row>
    <row r="367" spans="1:24" ht="9.9" customHeight="1">
      <c r="A367" s="45">
        <f>VLOOKUP(L367,'3. 취약성평가'!$C:$J,8,FALSE)</f>
        <v>71</v>
      </c>
      <c r="B367" s="45" t="str">
        <f t="shared" si="86"/>
        <v>SVR-WIN-01</v>
      </c>
      <c r="C367" s="16" t="str">
        <f>VLOOKUP(B367,'1. 자산평가'!$C:$O,2,FALSE)</f>
        <v>파일서버</v>
      </c>
      <c r="D367" s="16">
        <f>VLOOKUP(B367,'1. 자산평가'!$C:$O,8,FALSE)</f>
        <v>3</v>
      </c>
      <c r="E367" s="16">
        <f>VLOOKUP(B367,'1. 자산평가'!$C:$O,9,FALSE)</f>
        <v>3</v>
      </c>
      <c r="F367" s="16">
        <f>VLOOKUP(B367,'1. 자산평가'!$C:$O,10,FALSE)</f>
        <v>1</v>
      </c>
      <c r="G367" s="59">
        <f t="shared" si="87"/>
        <v>7</v>
      </c>
      <c r="H367" s="59" t="str">
        <f t="shared" si="88"/>
        <v>B</v>
      </c>
      <c r="I367" s="56">
        <f t="shared" si="89"/>
        <v>2</v>
      </c>
      <c r="J367" s="52" t="s">
        <v>321</v>
      </c>
      <c r="K367" s="58">
        <f t="shared" si="83"/>
        <v>1</v>
      </c>
      <c r="L367" s="58" t="str">
        <f t="shared" si="84"/>
        <v>W-71</v>
      </c>
      <c r="M367" s="109" t="s">
        <v>1092</v>
      </c>
      <c r="N367" s="58">
        <f t="shared" si="85"/>
        <v>71</v>
      </c>
      <c r="O367" s="47" t="str">
        <f>VLOOKUP(L367,'3. 취약성평가'!$C:$F,2,FALSE)</f>
        <v>디스크 볼륨 암호화 설정</v>
      </c>
      <c r="P367" s="50" t="str">
        <f>VLOOKUP(L367,'3. 취약성평가'!$C:$F,3,FALSE)</f>
        <v>상</v>
      </c>
      <c r="Q367" s="48">
        <f t="shared" si="90"/>
        <v>3</v>
      </c>
      <c r="R367" s="49" t="str">
        <f>VLOOKUP(L367,'3. 취약성평가'!$C:$I,5,FALSE)</f>
        <v>TC2-02</v>
      </c>
      <c r="S367" s="49" t="str">
        <f>VLOOKUP(L367,'3. 취약성평가'!$C:$I,6,FALSE)</f>
        <v>식별 및 인증 실패</v>
      </c>
      <c r="T367" s="49">
        <f>VLOOKUP(L367,'3. 취약성평가'!$C:$I,7,FALSE)</f>
        <v>3</v>
      </c>
      <c r="U367" s="49">
        <f>VLOOKUP(L367,'3. 취약성평가'!$C:$I,7,FALSE)</f>
        <v>3</v>
      </c>
      <c r="V367" s="56" t="str">
        <f>VLOOKUP(B367,'#2.Windows'!C:CF,A367+1,FALSE)</f>
        <v>O</v>
      </c>
      <c r="W367" s="56">
        <f t="shared" si="91"/>
        <v>0</v>
      </c>
      <c r="X367" s="51" t="str">
        <f t="shared" si="92"/>
        <v>-</v>
      </c>
    </row>
    <row r="368" spans="1:24" ht="9.9" customHeight="1">
      <c r="A368" s="45">
        <f>VLOOKUP(L368,'3. 취약성평가'!$C:$J,8,FALSE)</f>
        <v>72</v>
      </c>
      <c r="B368" s="45" t="str">
        <f t="shared" si="86"/>
        <v>SVR-WIN-01</v>
      </c>
      <c r="C368" s="16" t="str">
        <f>VLOOKUP(B368,'1. 자산평가'!$C:$O,2,FALSE)</f>
        <v>파일서버</v>
      </c>
      <c r="D368" s="16">
        <f>VLOOKUP(B368,'1. 자산평가'!$C:$O,8,FALSE)</f>
        <v>3</v>
      </c>
      <c r="E368" s="16">
        <f>VLOOKUP(B368,'1. 자산평가'!$C:$O,9,FALSE)</f>
        <v>3</v>
      </c>
      <c r="F368" s="16">
        <f>VLOOKUP(B368,'1. 자산평가'!$C:$O,10,FALSE)</f>
        <v>1</v>
      </c>
      <c r="G368" s="59">
        <f t="shared" si="87"/>
        <v>7</v>
      </c>
      <c r="H368" s="59" t="str">
        <f t="shared" si="88"/>
        <v>B</v>
      </c>
      <c r="I368" s="56">
        <f t="shared" si="89"/>
        <v>2</v>
      </c>
      <c r="J368" s="52" t="s">
        <v>321</v>
      </c>
      <c r="K368" s="58">
        <f t="shared" si="83"/>
        <v>1</v>
      </c>
      <c r="L368" s="58" t="str">
        <f t="shared" si="84"/>
        <v>W-72</v>
      </c>
      <c r="M368" s="109" t="s">
        <v>1092</v>
      </c>
      <c r="N368" s="58">
        <f t="shared" si="85"/>
        <v>72</v>
      </c>
      <c r="O368" s="47" t="str">
        <f>VLOOKUP(L368,'3. 취약성평가'!$C:$F,2,FALSE)</f>
        <v>DoS 공격 방어 레지스트리 설정</v>
      </c>
      <c r="P368" s="50" t="str">
        <f>VLOOKUP(L368,'3. 취약성평가'!$C:$F,3,FALSE)</f>
        <v>중</v>
      </c>
      <c r="Q368" s="48">
        <f t="shared" si="90"/>
        <v>2</v>
      </c>
      <c r="R368" s="49" t="str">
        <f>VLOOKUP(L368,'3. 취약성평가'!$C:$I,5,FALSE)</f>
        <v>TC3-11</v>
      </c>
      <c r="S368" s="49" t="str">
        <f>VLOOKUP(L368,'3. 취약성평가'!$C:$I,6,FALSE)</f>
        <v>서비스 거부</v>
      </c>
      <c r="T368" s="49">
        <f>VLOOKUP(L368,'3. 취약성평가'!$C:$I,7,FALSE)</f>
        <v>3</v>
      </c>
      <c r="U368" s="49">
        <f>VLOOKUP(L368,'3. 취약성평가'!$C:$I,7,FALSE)</f>
        <v>3</v>
      </c>
      <c r="V368" s="56" t="str">
        <f>VLOOKUP(B368,'#2.Windows'!C:CF,A368+1,FALSE)</f>
        <v>X</v>
      </c>
      <c r="W368" s="56">
        <f t="shared" si="91"/>
        <v>7</v>
      </c>
      <c r="X368" s="51" t="str">
        <f t="shared" si="92"/>
        <v>중</v>
      </c>
    </row>
    <row r="369" spans="1:24" ht="9.9" customHeight="1">
      <c r="A369" s="45">
        <f>VLOOKUP(L369,'3. 취약성평가'!$C:$J,8,FALSE)</f>
        <v>73</v>
      </c>
      <c r="B369" s="45" t="str">
        <f t="shared" si="86"/>
        <v>SVR-WIN-01</v>
      </c>
      <c r="C369" s="16" t="str">
        <f>VLOOKUP(B369,'1. 자산평가'!$C:$O,2,FALSE)</f>
        <v>파일서버</v>
      </c>
      <c r="D369" s="16">
        <f>VLOOKUP(B369,'1. 자산평가'!$C:$O,8,FALSE)</f>
        <v>3</v>
      </c>
      <c r="E369" s="16">
        <f>VLOOKUP(B369,'1. 자산평가'!$C:$O,9,FALSE)</f>
        <v>3</v>
      </c>
      <c r="F369" s="16">
        <f>VLOOKUP(B369,'1. 자산평가'!$C:$O,10,FALSE)</f>
        <v>1</v>
      </c>
      <c r="G369" s="59">
        <f t="shared" si="87"/>
        <v>7</v>
      </c>
      <c r="H369" s="59" t="str">
        <f t="shared" si="88"/>
        <v>B</v>
      </c>
      <c r="I369" s="56">
        <f t="shared" si="89"/>
        <v>2</v>
      </c>
      <c r="J369" s="52" t="s">
        <v>321</v>
      </c>
      <c r="K369" s="58">
        <f t="shared" si="83"/>
        <v>1</v>
      </c>
      <c r="L369" s="58" t="str">
        <f t="shared" si="84"/>
        <v>W-73</v>
      </c>
      <c r="M369" s="109" t="s">
        <v>1092</v>
      </c>
      <c r="N369" s="58">
        <f t="shared" si="85"/>
        <v>73</v>
      </c>
      <c r="O369" s="47" t="str">
        <f>VLOOKUP(L369,'3. 취약성평가'!$C:$F,2,FALSE)</f>
        <v>사용자가 프린터 드라이버를 설치할 수 없게 함</v>
      </c>
      <c r="P369" s="50" t="str">
        <f>VLOOKUP(L369,'3. 취약성평가'!$C:$F,3,FALSE)</f>
        <v>중</v>
      </c>
      <c r="Q369" s="48">
        <f t="shared" si="90"/>
        <v>2</v>
      </c>
      <c r="R369" s="49" t="str">
        <f>VLOOKUP(L369,'3. 취약성평가'!$C:$I,5,FALSE)</f>
        <v>TC3-12</v>
      </c>
      <c r="S369" s="49" t="str">
        <f>VLOOKUP(L369,'3. 취약성평가'!$C:$I,6,FALSE)</f>
        <v>비인가 소프트웨어의 유입</v>
      </c>
      <c r="T369" s="49">
        <f>VLOOKUP(L369,'3. 취약성평가'!$C:$I,7,FALSE)</f>
        <v>3</v>
      </c>
      <c r="U369" s="49">
        <f>VLOOKUP(L369,'3. 취약성평가'!$C:$I,7,FALSE)</f>
        <v>3</v>
      </c>
      <c r="V369" s="56" t="str">
        <f>VLOOKUP(B369,'#2.Windows'!C:CF,A369+1,FALSE)</f>
        <v>O</v>
      </c>
      <c r="W369" s="56">
        <f t="shared" si="91"/>
        <v>0</v>
      </c>
      <c r="X369" s="51" t="str">
        <f t="shared" si="92"/>
        <v>-</v>
      </c>
    </row>
    <row r="370" spans="1:24" ht="9.9" customHeight="1">
      <c r="A370" s="45">
        <f>VLOOKUP(L370,'3. 취약성평가'!$C:$J,8,FALSE)</f>
        <v>74</v>
      </c>
      <c r="B370" s="45" t="str">
        <f t="shared" si="86"/>
        <v>SVR-WIN-01</v>
      </c>
      <c r="C370" s="16" t="str">
        <f>VLOOKUP(B370,'1. 자산평가'!$C:$O,2,FALSE)</f>
        <v>파일서버</v>
      </c>
      <c r="D370" s="16">
        <f>VLOOKUP(B370,'1. 자산평가'!$C:$O,8,FALSE)</f>
        <v>3</v>
      </c>
      <c r="E370" s="16">
        <f>VLOOKUP(B370,'1. 자산평가'!$C:$O,9,FALSE)</f>
        <v>3</v>
      </c>
      <c r="F370" s="16">
        <f>VLOOKUP(B370,'1. 자산평가'!$C:$O,10,FALSE)</f>
        <v>1</v>
      </c>
      <c r="G370" s="59">
        <f t="shared" si="87"/>
        <v>7</v>
      </c>
      <c r="H370" s="59" t="str">
        <f t="shared" si="88"/>
        <v>B</v>
      </c>
      <c r="I370" s="56">
        <f t="shared" si="89"/>
        <v>2</v>
      </c>
      <c r="J370" s="52" t="s">
        <v>321</v>
      </c>
      <c r="K370" s="58">
        <f t="shared" si="83"/>
        <v>1</v>
      </c>
      <c r="L370" s="58" t="str">
        <f t="shared" si="84"/>
        <v>W-74</v>
      </c>
      <c r="M370" s="109" t="s">
        <v>1092</v>
      </c>
      <c r="N370" s="58">
        <f t="shared" si="85"/>
        <v>74</v>
      </c>
      <c r="O370" s="47" t="str">
        <f>VLOOKUP(L370,'3. 취약성평가'!$C:$F,2,FALSE)</f>
        <v>세션 연결을 중단하기 전에 필요한 유휴시간</v>
      </c>
      <c r="P370" s="50" t="str">
        <f>VLOOKUP(L370,'3. 취약성평가'!$C:$F,3,FALSE)</f>
        <v>중</v>
      </c>
      <c r="Q370" s="48">
        <f t="shared" si="90"/>
        <v>2</v>
      </c>
      <c r="R370" s="49" t="str">
        <f>VLOOKUP(L370,'3. 취약성평가'!$C:$I,5,FALSE)</f>
        <v>TC3-09</v>
      </c>
      <c r="S370" s="49" t="str">
        <f>VLOOKUP(L370,'3. 취약성평가'!$C:$I,6,FALSE)</f>
        <v>서비스 거부</v>
      </c>
      <c r="T370" s="49">
        <f>VLOOKUP(L370,'3. 취약성평가'!$C:$I,7,FALSE)</f>
        <v>3</v>
      </c>
      <c r="U370" s="49">
        <f>VLOOKUP(L370,'3. 취약성평가'!$C:$I,7,FALSE)</f>
        <v>3</v>
      </c>
      <c r="V370" s="56" t="str">
        <f>VLOOKUP(B370,'#2.Windows'!C:CF,A370+1,FALSE)</f>
        <v>X</v>
      </c>
      <c r="W370" s="56">
        <f t="shared" si="91"/>
        <v>7</v>
      </c>
      <c r="X370" s="51" t="str">
        <f t="shared" si="92"/>
        <v>중</v>
      </c>
    </row>
    <row r="371" spans="1:24" ht="9.9" customHeight="1">
      <c r="A371" s="45">
        <f>VLOOKUP(L371,'3. 취약성평가'!$C:$J,8,FALSE)</f>
        <v>75</v>
      </c>
      <c r="B371" s="45" t="str">
        <f t="shared" si="86"/>
        <v>SVR-WIN-01</v>
      </c>
      <c r="C371" s="16" t="str">
        <f>VLOOKUP(B371,'1. 자산평가'!$C:$O,2,FALSE)</f>
        <v>파일서버</v>
      </c>
      <c r="D371" s="16">
        <f>VLOOKUP(B371,'1. 자산평가'!$C:$O,8,FALSE)</f>
        <v>3</v>
      </c>
      <c r="E371" s="16">
        <f>VLOOKUP(B371,'1. 자산평가'!$C:$O,9,FALSE)</f>
        <v>3</v>
      </c>
      <c r="F371" s="16">
        <f>VLOOKUP(B371,'1. 자산평가'!$C:$O,10,FALSE)</f>
        <v>1</v>
      </c>
      <c r="G371" s="59">
        <f t="shared" si="87"/>
        <v>7</v>
      </c>
      <c r="H371" s="59" t="str">
        <f t="shared" si="88"/>
        <v>B</v>
      </c>
      <c r="I371" s="56">
        <f t="shared" si="89"/>
        <v>2</v>
      </c>
      <c r="J371" s="52" t="s">
        <v>321</v>
      </c>
      <c r="K371" s="58">
        <f t="shared" si="83"/>
        <v>1</v>
      </c>
      <c r="L371" s="58" t="str">
        <f t="shared" si="84"/>
        <v>W-75</v>
      </c>
      <c r="M371" s="109" t="s">
        <v>1092</v>
      </c>
      <c r="N371" s="58">
        <f t="shared" si="85"/>
        <v>75</v>
      </c>
      <c r="O371" s="47" t="str">
        <f>VLOOKUP(L371,'3. 취약성평가'!$C:$F,2,FALSE)</f>
        <v>경고 메시지 설정</v>
      </c>
      <c r="P371" s="50" t="str">
        <f>VLOOKUP(L371,'3. 취약성평가'!$C:$F,3,FALSE)</f>
        <v>하</v>
      </c>
      <c r="Q371" s="48">
        <f t="shared" si="90"/>
        <v>1</v>
      </c>
      <c r="R371" s="49" t="str">
        <f>VLOOKUP(L371,'3. 취약성평가'!$C:$I,5,FALSE)</f>
        <v>TC4-07</v>
      </c>
      <c r="S371" s="49" t="str">
        <f>VLOOKUP(L371,'3. 취약성평가'!$C:$I,6,FALSE)</f>
        <v>취약한 시스템 설정 악용</v>
      </c>
      <c r="T371" s="49">
        <f>VLOOKUP(L371,'3. 취약성평가'!$C:$I,7,FALSE)</f>
        <v>2</v>
      </c>
      <c r="U371" s="49">
        <f>VLOOKUP(L371,'3. 취약성평가'!$C:$I,7,FALSE)</f>
        <v>2</v>
      </c>
      <c r="V371" s="56" t="str">
        <f>VLOOKUP(B371,'#2.Windows'!C:CF,A371+1,FALSE)</f>
        <v>X</v>
      </c>
      <c r="W371" s="56">
        <f t="shared" si="91"/>
        <v>5</v>
      </c>
      <c r="X371" s="51" t="str">
        <f t="shared" si="92"/>
        <v>중</v>
      </c>
    </row>
    <row r="372" spans="1:24" ht="9.9" customHeight="1">
      <c r="A372" s="45">
        <f>VLOOKUP(L372,'3. 취약성평가'!$C:$J,8,FALSE)</f>
        <v>76</v>
      </c>
      <c r="B372" s="45" t="str">
        <f t="shared" si="86"/>
        <v>SVR-WIN-01</v>
      </c>
      <c r="C372" s="16" t="str">
        <f>VLOOKUP(B372,'1. 자산평가'!$C:$O,2,FALSE)</f>
        <v>파일서버</v>
      </c>
      <c r="D372" s="16">
        <f>VLOOKUP(B372,'1. 자산평가'!$C:$O,8,FALSE)</f>
        <v>3</v>
      </c>
      <c r="E372" s="16">
        <f>VLOOKUP(B372,'1. 자산평가'!$C:$O,9,FALSE)</f>
        <v>3</v>
      </c>
      <c r="F372" s="16">
        <f>VLOOKUP(B372,'1. 자산평가'!$C:$O,10,FALSE)</f>
        <v>1</v>
      </c>
      <c r="G372" s="59">
        <f t="shared" si="87"/>
        <v>7</v>
      </c>
      <c r="H372" s="59" t="str">
        <f t="shared" si="88"/>
        <v>B</v>
      </c>
      <c r="I372" s="56">
        <f t="shared" si="89"/>
        <v>2</v>
      </c>
      <c r="J372" s="52" t="s">
        <v>321</v>
      </c>
      <c r="K372" s="58">
        <f t="shared" si="83"/>
        <v>1</v>
      </c>
      <c r="L372" s="58" t="str">
        <f t="shared" si="84"/>
        <v>W-76</v>
      </c>
      <c r="M372" s="109" t="s">
        <v>1092</v>
      </c>
      <c r="N372" s="58">
        <f t="shared" si="85"/>
        <v>76</v>
      </c>
      <c r="O372" s="47" t="str">
        <f>VLOOKUP(L372,'3. 취약성평가'!$C:$F,2,FALSE)</f>
        <v>사용자 별 홈 디렉토리 권한 설정</v>
      </c>
      <c r="P372" s="50" t="str">
        <f>VLOOKUP(L372,'3. 취약성평가'!$C:$F,3,FALSE)</f>
        <v>중</v>
      </c>
      <c r="Q372" s="48">
        <f t="shared" si="90"/>
        <v>2</v>
      </c>
      <c r="R372" s="49" t="str">
        <f>VLOOKUP(L372,'3. 취약성평가'!$C:$I,5,FALSE)</f>
        <v>TC6-07</v>
      </c>
      <c r="S372" s="49" t="str">
        <f>VLOOKUP(L372,'3. 취약성평가'!$C:$I,6,FALSE)</f>
        <v>취약한 권한접근</v>
      </c>
      <c r="T372" s="49">
        <f>VLOOKUP(L372,'3. 취약성평가'!$C:$I,7,FALSE)</f>
        <v>2</v>
      </c>
      <c r="U372" s="49">
        <f>VLOOKUP(L372,'3. 취약성평가'!$C:$I,7,FALSE)</f>
        <v>2</v>
      </c>
      <c r="V372" s="56" t="str">
        <f>VLOOKUP(B372,'#2.Windows'!C:CF,A372+1,FALSE)</f>
        <v>O</v>
      </c>
      <c r="W372" s="56">
        <f t="shared" si="91"/>
        <v>0</v>
      </c>
      <c r="X372" s="51" t="str">
        <f t="shared" si="92"/>
        <v>-</v>
      </c>
    </row>
    <row r="373" spans="1:24" ht="9.9" customHeight="1">
      <c r="A373" s="45">
        <f>VLOOKUP(L373,'3. 취약성평가'!$C:$J,8,FALSE)</f>
        <v>77</v>
      </c>
      <c r="B373" s="45" t="str">
        <f t="shared" si="86"/>
        <v>SVR-WIN-01</v>
      </c>
      <c r="C373" s="16" t="str">
        <f>VLOOKUP(B373,'1. 자산평가'!$C:$O,2,FALSE)</f>
        <v>파일서버</v>
      </c>
      <c r="D373" s="16">
        <f>VLOOKUP(B373,'1. 자산평가'!$C:$O,8,FALSE)</f>
        <v>3</v>
      </c>
      <c r="E373" s="16">
        <f>VLOOKUP(B373,'1. 자산평가'!$C:$O,9,FALSE)</f>
        <v>3</v>
      </c>
      <c r="F373" s="16">
        <f>VLOOKUP(B373,'1. 자산평가'!$C:$O,10,FALSE)</f>
        <v>1</v>
      </c>
      <c r="G373" s="59">
        <f t="shared" si="87"/>
        <v>7</v>
      </c>
      <c r="H373" s="59" t="str">
        <f t="shared" si="88"/>
        <v>B</v>
      </c>
      <c r="I373" s="56">
        <f t="shared" si="89"/>
        <v>2</v>
      </c>
      <c r="J373" s="52" t="s">
        <v>321</v>
      </c>
      <c r="K373" s="58">
        <f t="shared" si="83"/>
        <v>1</v>
      </c>
      <c r="L373" s="58" t="str">
        <f t="shared" si="84"/>
        <v>W-77</v>
      </c>
      <c r="M373" s="109" t="s">
        <v>1092</v>
      </c>
      <c r="N373" s="58">
        <f t="shared" si="85"/>
        <v>77</v>
      </c>
      <c r="O373" s="47" t="str">
        <f>VLOOKUP(L373,'3. 취약성평가'!$C:$F,2,FALSE)</f>
        <v>LAN Manager 인증 수준</v>
      </c>
      <c r="P373" s="50" t="str">
        <f>VLOOKUP(L373,'3. 취약성평가'!$C:$F,3,FALSE)</f>
        <v>중</v>
      </c>
      <c r="Q373" s="48">
        <f t="shared" si="90"/>
        <v>2</v>
      </c>
      <c r="R373" s="49" t="str">
        <f>VLOOKUP(L373,'3. 취약성평가'!$C:$I,5,FALSE)</f>
        <v>TC2-02</v>
      </c>
      <c r="S373" s="49" t="str">
        <f>VLOOKUP(L373,'3. 취약성평가'!$C:$I,6,FALSE)</f>
        <v>식별 및 인증 실패</v>
      </c>
      <c r="T373" s="49">
        <f>VLOOKUP(L373,'3. 취약성평가'!$C:$I,7,FALSE)</f>
        <v>3</v>
      </c>
      <c r="U373" s="49">
        <f>VLOOKUP(L373,'3. 취약성평가'!$C:$I,7,FALSE)</f>
        <v>3</v>
      </c>
      <c r="V373" s="56" t="str">
        <f>VLOOKUP(B373,'#2.Windows'!C:CF,A373+1,FALSE)</f>
        <v>O</v>
      </c>
      <c r="W373" s="56">
        <f t="shared" si="91"/>
        <v>0</v>
      </c>
      <c r="X373" s="51" t="str">
        <f t="shared" si="92"/>
        <v>-</v>
      </c>
    </row>
    <row r="374" spans="1:24" ht="9.9" customHeight="1">
      <c r="A374" s="45">
        <f>VLOOKUP(L374,'3. 취약성평가'!$C:$J,8,FALSE)</f>
        <v>78</v>
      </c>
      <c r="B374" s="45" t="str">
        <f t="shared" si="86"/>
        <v>SVR-WIN-01</v>
      </c>
      <c r="C374" s="16" t="str">
        <f>VLOOKUP(B374,'1. 자산평가'!$C:$O,2,FALSE)</f>
        <v>파일서버</v>
      </c>
      <c r="D374" s="16">
        <f>VLOOKUP(B374,'1. 자산평가'!$C:$O,8,FALSE)</f>
        <v>3</v>
      </c>
      <c r="E374" s="16">
        <f>VLOOKUP(B374,'1. 자산평가'!$C:$O,9,FALSE)</f>
        <v>3</v>
      </c>
      <c r="F374" s="16">
        <f>VLOOKUP(B374,'1. 자산평가'!$C:$O,10,FALSE)</f>
        <v>1</v>
      </c>
      <c r="G374" s="59">
        <f t="shared" si="87"/>
        <v>7</v>
      </c>
      <c r="H374" s="59" t="str">
        <f t="shared" si="88"/>
        <v>B</v>
      </c>
      <c r="I374" s="56">
        <f t="shared" si="89"/>
        <v>2</v>
      </c>
      <c r="J374" s="52" t="s">
        <v>321</v>
      </c>
      <c r="K374" s="58">
        <f t="shared" si="83"/>
        <v>1</v>
      </c>
      <c r="L374" s="58" t="str">
        <f t="shared" si="84"/>
        <v>W-78</v>
      </c>
      <c r="M374" s="109" t="s">
        <v>1092</v>
      </c>
      <c r="N374" s="58">
        <f t="shared" si="85"/>
        <v>78</v>
      </c>
      <c r="O374" s="47" t="str">
        <f>VLOOKUP(L374,'3. 취약성평가'!$C:$F,2,FALSE)</f>
        <v>보안 채널 데이터 디지털 암호화 또는 서명</v>
      </c>
      <c r="P374" s="50" t="str">
        <f>VLOOKUP(L374,'3. 취약성평가'!$C:$F,3,FALSE)</f>
        <v>중</v>
      </c>
      <c r="Q374" s="48">
        <f t="shared" si="90"/>
        <v>2</v>
      </c>
      <c r="R374" s="49" t="str">
        <f>VLOOKUP(L374,'3. 취약성평가'!$C:$I,5,FALSE)</f>
        <v>TC2-02</v>
      </c>
      <c r="S374" s="49" t="str">
        <f>VLOOKUP(L374,'3. 취약성평가'!$C:$I,6,FALSE)</f>
        <v>식별 및 인증 실패</v>
      </c>
      <c r="T374" s="49">
        <f>VLOOKUP(L374,'3. 취약성평가'!$C:$I,7,FALSE)</f>
        <v>3</v>
      </c>
      <c r="U374" s="49">
        <f>VLOOKUP(L374,'3. 취약성평가'!$C:$I,7,FALSE)</f>
        <v>3</v>
      </c>
      <c r="V374" s="56" t="str">
        <f>VLOOKUP(B374,'#2.Windows'!C:CF,A374+1,FALSE)</f>
        <v>O</v>
      </c>
      <c r="W374" s="56">
        <f t="shared" si="91"/>
        <v>0</v>
      </c>
      <c r="X374" s="51" t="str">
        <f t="shared" si="92"/>
        <v>-</v>
      </c>
    </row>
    <row r="375" spans="1:24" ht="9.9" customHeight="1">
      <c r="A375" s="45">
        <f>VLOOKUP(L375,'3. 취약성평가'!$C:$J,8,FALSE)</f>
        <v>79</v>
      </c>
      <c r="B375" s="45" t="str">
        <f t="shared" si="86"/>
        <v>SVR-WIN-01</v>
      </c>
      <c r="C375" s="16" t="str">
        <f>VLOOKUP(B375,'1. 자산평가'!$C:$O,2,FALSE)</f>
        <v>파일서버</v>
      </c>
      <c r="D375" s="16">
        <f>VLOOKUP(B375,'1. 자산평가'!$C:$O,8,FALSE)</f>
        <v>3</v>
      </c>
      <c r="E375" s="16">
        <f>VLOOKUP(B375,'1. 자산평가'!$C:$O,9,FALSE)</f>
        <v>3</v>
      </c>
      <c r="F375" s="16">
        <f>VLOOKUP(B375,'1. 자산평가'!$C:$O,10,FALSE)</f>
        <v>1</v>
      </c>
      <c r="G375" s="59">
        <f t="shared" si="87"/>
        <v>7</v>
      </c>
      <c r="H375" s="59" t="str">
        <f t="shared" si="88"/>
        <v>B</v>
      </c>
      <c r="I375" s="56">
        <f t="shared" si="89"/>
        <v>2</v>
      </c>
      <c r="J375" s="52" t="s">
        <v>321</v>
      </c>
      <c r="K375" s="58">
        <f t="shared" si="83"/>
        <v>1</v>
      </c>
      <c r="L375" s="58" t="str">
        <f t="shared" si="84"/>
        <v>W-79</v>
      </c>
      <c r="M375" s="109" t="s">
        <v>1092</v>
      </c>
      <c r="N375" s="58">
        <f t="shared" si="85"/>
        <v>79</v>
      </c>
      <c r="O375" s="47" t="str">
        <f>VLOOKUP(L375,'3. 취약성평가'!$C:$F,2,FALSE)</f>
        <v>파일 및 디렉토리 보호</v>
      </c>
      <c r="P375" s="50" t="str">
        <f>VLOOKUP(L375,'3. 취약성평가'!$C:$F,3,FALSE)</f>
        <v>중</v>
      </c>
      <c r="Q375" s="48">
        <f t="shared" si="90"/>
        <v>2</v>
      </c>
      <c r="R375" s="49" t="str">
        <f>VLOOKUP(L375,'3. 취약성평가'!$C:$I,5,FALSE)</f>
        <v>TC5-02</v>
      </c>
      <c r="S375" s="49" t="str">
        <f>VLOOKUP(L375,'3. 취약성평가'!$C:$I,6,FALSE)</f>
        <v>정보 및 정보처리 프로세스의 변조</v>
      </c>
      <c r="T375" s="49">
        <f>VLOOKUP(L375,'3. 취약성평가'!$C:$I,7,FALSE)</f>
        <v>2</v>
      </c>
      <c r="U375" s="49">
        <f>VLOOKUP(L375,'3. 취약성평가'!$C:$I,7,FALSE)</f>
        <v>2</v>
      </c>
      <c r="V375" s="56" t="str">
        <f>VLOOKUP(B375,'#2.Windows'!C:CF,A375+1,FALSE)</f>
        <v>O</v>
      </c>
      <c r="W375" s="56">
        <f t="shared" si="91"/>
        <v>0</v>
      </c>
      <c r="X375" s="51" t="str">
        <f t="shared" si="92"/>
        <v>-</v>
      </c>
    </row>
    <row r="376" spans="1:24" ht="9.9" customHeight="1">
      <c r="A376" s="45">
        <f>VLOOKUP(L376,'3. 취약성평가'!$C:$J,8,FALSE)</f>
        <v>80</v>
      </c>
      <c r="B376" s="45" t="str">
        <f t="shared" si="86"/>
        <v>SVR-WIN-01</v>
      </c>
      <c r="C376" s="16" t="str">
        <f>VLOOKUP(B376,'1. 자산평가'!$C:$O,2,FALSE)</f>
        <v>파일서버</v>
      </c>
      <c r="D376" s="16">
        <f>VLOOKUP(B376,'1. 자산평가'!$C:$O,8,FALSE)</f>
        <v>3</v>
      </c>
      <c r="E376" s="16">
        <f>VLOOKUP(B376,'1. 자산평가'!$C:$O,9,FALSE)</f>
        <v>3</v>
      </c>
      <c r="F376" s="16">
        <f>VLOOKUP(B376,'1. 자산평가'!$C:$O,10,FALSE)</f>
        <v>1</v>
      </c>
      <c r="G376" s="59">
        <f t="shared" si="87"/>
        <v>7</v>
      </c>
      <c r="H376" s="59" t="str">
        <f t="shared" si="88"/>
        <v>B</v>
      </c>
      <c r="I376" s="56">
        <f t="shared" si="89"/>
        <v>2</v>
      </c>
      <c r="J376" s="52" t="s">
        <v>321</v>
      </c>
      <c r="K376" s="58">
        <f>IF(L376="W-1",K375+1,K375)</f>
        <v>1</v>
      </c>
      <c r="L376" s="58" t="str">
        <f t="shared" si="84"/>
        <v>W-80</v>
      </c>
      <c r="M376" s="109" t="s">
        <v>1092</v>
      </c>
      <c r="N376" s="58">
        <f>IF(N375=81,1,N375+1)</f>
        <v>80</v>
      </c>
      <c r="O376" s="47" t="str">
        <f>VLOOKUP(L376,'3. 취약성평가'!$C:$F,2,FALSE)</f>
        <v>컴퓨터 계정 암호 최대 사용 기간</v>
      </c>
      <c r="P376" s="50" t="str">
        <f>VLOOKUP(L376,'3. 취약성평가'!$C:$F,3,FALSE)</f>
        <v>중</v>
      </c>
      <c r="Q376" s="48">
        <f t="shared" si="90"/>
        <v>2</v>
      </c>
      <c r="R376" s="49" t="str">
        <f>VLOOKUP(L376,'3. 취약성평가'!$C:$I,5,FALSE)</f>
        <v>TC6-03</v>
      </c>
      <c r="S376" s="49" t="str">
        <f>VLOOKUP(L376,'3. 취약성평가'!$C:$I,6,FALSE)</f>
        <v>패스워드 Cracking</v>
      </c>
      <c r="T376" s="49">
        <f>VLOOKUP(L376,'3. 취약성평가'!$C:$I,7,FALSE)</f>
        <v>2</v>
      </c>
      <c r="U376" s="49">
        <f>VLOOKUP(L376,'3. 취약성평가'!$C:$I,7,FALSE)</f>
        <v>2</v>
      </c>
      <c r="V376" s="56" t="str">
        <f>VLOOKUP(B376,'#2.Windows'!C:CF,A376+1,FALSE)</f>
        <v>O</v>
      </c>
      <c r="W376" s="56">
        <f t="shared" si="91"/>
        <v>0</v>
      </c>
      <c r="X376" s="51" t="str">
        <f t="shared" si="92"/>
        <v>-</v>
      </c>
    </row>
    <row r="377" spans="1:24" ht="9.9" customHeight="1">
      <c r="A377" s="45">
        <f>VLOOKUP(L377,'3. 취약성평가'!$C:$J,8,FALSE)</f>
        <v>81</v>
      </c>
      <c r="B377" s="45" t="str">
        <f t="shared" si="86"/>
        <v>SVR-WIN-01</v>
      </c>
      <c r="C377" s="16" t="str">
        <f>VLOOKUP(B377,'1. 자산평가'!$C:$O,2,FALSE)</f>
        <v>파일서버</v>
      </c>
      <c r="D377" s="16">
        <f>VLOOKUP(B377,'1. 자산평가'!$C:$O,8,FALSE)</f>
        <v>3</v>
      </c>
      <c r="E377" s="16">
        <f>VLOOKUP(B377,'1. 자산평가'!$C:$O,9,FALSE)</f>
        <v>3</v>
      </c>
      <c r="F377" s="16">
        <f>VLOOKUP(B377,'1. 자산평가'!$C:$O,10,FALSE)</f>
        <v>1</v>
      </c>
      <c r="G377" s="59">
        <f t="shared" si="87"/>
        <v>7</v>
      </c>
      <c r="H377" s="59" t="str">
        <f t="shared" si="88"/>
        <v>B</v>
      </c>
      <c r="I377" s="56">
        <f t="shared" si="89"/>
        <v>2</v>
      </c>
      <c r="J377" s="52" t="s">
        <v>321</v>
      </c>
      <c r="K377" s="58">
        <f t="shared" ref="K377" si="93">IF(L377="W-1",K376+1,K376)</f>
        <v>1</v>
      </c>
      <c r="L377" s="58" t="str">
        <f t="shared" si="84"/>
        <v>W-81</v>
      </c>
      <c r="M377" s="109" t="s">
        <v>1092</v>
      </c>
      <c r="N377" s="58">
        <f t="shared" ref="N377" si="94">IF(N376=81,1,N376+1)</f>
        <v>81</v>
      </c>
      <c r="O377" s="47" t="str">
        <f>VLOOKUP(L377,'3. 취약성평가'!$C:$F,2,FALSE)</f>
        <v>시작 프로그램 목록 분석</v>
      </c>
      <c r="P377" s="50" t="str">
        <f>VLOOKUP(L377,'3. 취약성평가'!$C:$F,3,FALSE)</f>
        <v>중</v>
      </c>
      <c r="Q377" s="48">
        <f t="shared" si="90"/>
        <v>2</v>
      </c>
      <c r="R377" s="49" t="str">
        <f>VLOOKUP(L377,'3. 취약성평가'!$C:$I,5,FALSE)</f>
        <v>TC2-04</v>
      </c>
      <c r="S377" s="49" t="str">
        <f>VLOOKUP(L377,'3. 취약성평가'!$C:$I,6,FALSE)</f>
        <v>정상프로그램 위장공격</v>
      </c>
      <c r="T377" s="49">
        <f>VLOOKUP(L377,'3. 취약성평가'!$C:$I,7,FALSE)</f>
        <v>2</v>
      </c>
      <c r="U377" s="49">
        <f>VLOOKUP(L377,'3. 취약성평가'!$C:$I,7,FALSE)</f>
        <v>2</v>
      </c>
      <c r="V377" s="56" t="str">
        <f>VLOOKUP(B377,'#2.Windows'!C:CF,A377+1,FALSE)</f>
        <v>O</v>
      </c>
      <c r="W377" s="56">
        <f t="shared" si="91"/>
        <v>0</v>
      </c>
      <c r="X377" s="51" t="str">
        <f t="shared" si="92"/>
        <v>-</v>
      </c>
    </row>
    <row r="378" spans="1:24" ht="9.9" customHeight="1">
      <c r="A378" s="45">
        <f>VLOOKUP(L378,'3. 취약성평가'!$C:$J,8,FALSE)</f>
        <v>1</v>
      </c>
      <c r="B378" s="45" t="str">
        <f t="shared" ref="B378" si="95">J378&amp;TEXT(K378,"00")</f>
        <v>NW-L3-01</v>
      </c>
      <c r="C378" s="16" t="str">
        <f>VLOOKUP(B378,'1. 자산평가'!$C:$O,2,FALSE)</f>
        <v>1 shop 라우터</v>
      </c>
      <c r="D378" s="16">
        <f>VLOOKUP(B378,'1. 자산평가'!$C:$O,8,FALSE)</f>
        <v>3</v>
      </c>
      <c r="E378" s="16">
        <f>VLOOKUP(B378,'1. 자산평가'!$C:$O,9,FALSE)</f>
        <v>3</v>
      </c>
      <c r="F378" s="16">
        <f>VLOOKUP(B378,'1. 자산평가'!$C:$O,10,FALSE)</f>
        <v>3</v>
      </c>
      <c r="G378" s="59">
        <f t="shared" ref="G378" si="96">D378+E378+F378</f>
        <v>9</v>
      </c>
      <c r="H378" s="59" t="str">
        <f t="shared" ref="H378" si="97">IF(G378&gt;=8,"A", IF(G378&gt;=5,"B","C"))</f>
        <v>A</v>
      </c>
      <c r="I378" s="56">
        <f t="shared" ref="I378" si="98">IF(H378="A",3,IF(H378="B",2,1))</f>
        <v>3</v>
      </c>
      <c r="J378" s="63" t="s">
        <v>1208</v>
      </c>
      <c r="K378" s="58">
        <v>1</v>
      </c>
      <c r="L378" s="58" t="str">
        <f t="shared" ref="L378:L379" si="99">M378&amp;N378</f>
        <v>N-1</v>
      </c>
      <c r="M378" s="109" t="s">
        <v>1095</v>
      </c>
      <c r="N378" s="58">
        <v>1</v>
      </c>
      <c r="O378" s="47" t="str">
        <f>VLOOKUP(L378,'3. 취약성평가'!$C:$F,2,FALSE)</f>
        <v>패스워드 설정</v>
      </c>
      <c r="P378" s="50" t="str">
        <f>VLOOKUP(L378,'3. 취약성평가'!$C:$F,3,FALSE)</f>
        <v>상</v>
      </c>
      <c r="Q378" s="48">
        <f t="shared" ref="Q378:Q415" si="100">IF(P378="상",3,IF(P378="중",2,1))</f>
        <v>3</v>
      </c>
      <c r="R378" s="49" t="str">
        <f>VLOOKUP(L378,'3. 취약성평가'!$C:$I,5,FALSE)</f>
        <v>TC6-03</v>
      </c>
      <c r="S378" s="49" t="str">
        <f>VLOOKUP(L378,'3. 취약성평가'!$C:$I,6,FALSE)</f>
        <v>패스워드 Cracking</v>
      </c>
      <c r="T378" s="49">
        <f>VLOOKUP(L378,'3. 취약성평가'!$C:$I,7,FALSE)</f>
        <v>2</v>
      </c>
      <c r="U378" s="49">
        <f>VLOOKUP(L378,'3. 취약성평가'!$C:$I,7,FALSE)</f>
        <v>2</v>
      </c>
      <c r="V378" s="56" t="str">
        <f>VLOOKUP(B378,'#3.네트워크'!$C:$AO,A378+1,FALSE)</f>
        <v>X</v>
      </c>
      <c r="W378" s="56">
        <f t="shared" ref="W378" si="101">IF(V378="N/A","N/A",IF(V378="O",0,IF(V378="X",I378+Q378+U378)))</f>
        <v>8</v>
      </c>
      <c r="X378" s="51" t="str">
        <f t="shared" ref="X378:X415" si="102">IF(W378="N/A","N/A",IF(W378=0,"-",IF(W378&gt;=8,"상",IF(W378&gt;=5,"중","하"))))</f>
        <v>상</v>
      </c>
    </row>
    <row r="379" spans="1:24" ht="9.9" customHeight="1">
      <c r="A379" s="45">
        <f>VLOOKUP(L379,'3. 취약성평가'!$C:$J,8,FALSE)</f>
        <v>2</v>
      </c>
      <c r="B379" s="45" t="str">
        <f t="shared" ref="B379:B415" si="103">J379&amp;TEXT(K379,"00")</f>
        <v>NW-L3-01</v>
      </c>
      <c r="C379" s="16" t="str">
        <f>VLOOKUP(B379,'1. 자산평가'!$C:$O,2,FALSE)</f>
        <v>1 shop 라우터</v>
      </c>
      <c r="D379" s="16">
        <f>VLOOKUP(B379,'1. 자산평가'!$C:$O,8,FALSE)</f>
        <v>3</v>
      </c>
      <c r="E379" s="16">
        <f>VLOOKUP(B379,'1. 자산평가'!$C:$O,9,FALSE)</f>
        <v>3</v>
      </c>
      <c r="F379" s="16">
        <f>VLOOKUP(B379,'1. 자산평가'!$C:$O,10,FALSE)</f>
        <v>3</v>
      </c>
      <c r="G379" s="59">
        <f t="shared" ref="G379:G415" si="104">D379+E379+F379</f>
        <v>9</v>
      </c>
      <c r="H379" s="59" t="str">
        <f t="shared" ref="H379:H415" si="105">IF(G379&gt;=8,"A", IF(G379&gt;=5,"B","C"))</f>
        <v>A</v>
      </c>
      <c r="I379" s="56">
        <f t="shared" ref="I379:I415" si="106">IF(H379="A",3,IF(H379="B",2,1))</f>
        <v>3</v>
      </c>
      <c r="J379" s="63" t="s">
        <v>1208</v>
      </c>
      <c r="K379" s="58">
        <f>IF(L379="N-1",K378+1,K378)</f>
        <v>1</v>
      </c>
      <c r="L379" s="58" t="str">
        <f t="shared" si="99"/>
        <v>N-2</v>
      </c>
      <c r="M379" s="109" t="s">
        <v>1095</v>
      </c>
      <c r="N379" s="58">
        <f>IF(N378=38,1,N378+1)</f>
        <v>2</v>
      </c>
      <c r="O379" s="47" t="str">
        <f>VLOOKUP(L379,'3. 취약성평가'!$C:$F,2,FALSE)</f>
        <v>패스워드 복잡성 설정</v>
      </c>
      <c r="P379" s="50" t="str">
        <f>VLOOKUP(L379,'3. 취약성평가'!$C:$F,3,FALSE)</f>
        <v>상</v>
      </c>
      <c r="Q379" s="48">
        <f t="shared" si="100"/>
        <v>3</v>
      </c>
      <c r="R379" s="49" t="str">
        <f>VLOOKUP(L379,'3. 취약성평가'!$C:$I,5,FALSE)</f>
        <v>TC6-03</v>
      </c>
      <c r="S379" s="49" t="str">
        <f>VLOOKUP(L379,'3. 취약성평가'!$C:$I,6,FALSE)</f>
        <v>패스워드 Cracking</v>
      </c>
      <c r="T379" s="49">
        <f>VLOOKUP(L379,'3. 취약성평가'!$C:$I,7,FALSE)</f>
        <v>2</v>
      </c>
      <c r="U379" s="49">
        <f>VLOOKUP(L379,'3. 취약성평가'!$C:$I,7,FALSE)</f>
        <v>2</v>
      </c>
      <c r="V379" s="56" t="str">
        <f>VLOOKUP(B379,'#3.네트워크'!$C:$AO,A379+1,FALSE)</f>
        <v>O</v>
      </c>
      <c r="W379" s="56">
        <f t="shared" ref="W379:W415" si="107">IF(V379="N/A","N/A",IF(V379="O",0,IF(V379="X",I379+Q379+U379)))</f>
        <v>0</v>
      </c>
      <c r="X379" s="51" t="str">
        <f t="shared" si="102"/>
        <v>-</v>
      </c>
    </row>
    <row r="380" spans="1:24" ht="9.9" customHeight="1">
      <c r="A380" s="45">
        <f>VLOOKUP(L380,'3. 취약성평가'!$C:$J,8,FALSE)</f>
        <v>3</v>
      </c>
      <c r="B380" s="45" t="str">
        <f t="shared" si="103"/>
        <v>NW-L3-01</v>
      </c>
      <c r="C380" s="16" t="str">
        <f>VLOOKUP(B380,'1. 자산평가'!$C:$O,2,FALSE)</f>
        <v>1 shop 라우터</v>
      </c>
      <c r="D380" s="16">
        <f>VLOOKUP(B380,'1. 자산평가'!$C:$O,8,FALSE)</f>
        <v>3</v>
      </c>
      <c r="E380" s="16">
        <f>VLOOKUP(B380,'1. 자산평가'!$C:$O,9,FALSE)</f>
        <v>3</v>
      </c>
      <c r="F380" s="16">
        <f>VLOOKUP(B380,'1. 자산평가'!$C:$O,10,FALSE)</f>
        <v>3</v>
      </c>
      <c r="G380" s="59">
        <f t="shared" si="104"/>
        <v>9</v>
      </c>
      <c r="H380" s="59" t="str">
        <f t="shared" si="105"/>
        <v>A</v>
      </c>
      <c r="I380" s="56">
        <f t="shared" si="106"/>
        <v>3</v>
      </c>
      <c r="J380" s="63" t="s">
        <v>1208</v>
      </c>
      <c r="K380" s="58">
        <f t="shared" ref="K380:K415" si="108">IF(L380="N-1",K379+1,K379)</f>
        <v>1</v>
      </c>
      <c r="L380" s="58" t="str">
        <f t="shared" ref="L380:L415" si="109">M380&amp;N380</f>
        <v>N-3</v>
      </c>
      <c r="M380" s="109" t="s">
        <v>1095</v>
      </c>
      <c r="N380" s="58">
        <f t="shared" ref="N380:N415" si="110">IF(N379=38,1,N379+1)</f>
        <v>3</v>
      </c>
      <c r="O380" s="47" t="str">
        <f>VLOOKUP(L380,'3. 취약성평가'!$C:$F,2,FALSE)</f>
        <v>암호화된 패스워드 사용</v>
      </c>
      <c r="P380" s="50" t="str">
        <f>VLOOKUP(L380,'3. 취약성평가'!$C:$F,3,FALSE)</f>
        <v>상</v>
      </c>
      <c r="Q380" s="48">
        <f t="shared" si="100"/>
        <v>3</v>
      </c>
      <c r="R380" s="49" t="str">
        <f>VLOOKUP(L380,'3. 취약성평가'!$C:$I,5,FALSE)</f>
        <v>TC6-03</v>
      </c>
      <c r="S380" s="49" t="str">
        <f>VLOOKUP(L380,'3. 취약성평가'!$C:$I,6,FALSE)</f>
        <v>패스워드 Cracking</v>
      </c>
      <c r="T380" s="49">
        <f>VLOOKUP(L380,'3. 취약성평가'!$C:$I,7,FALSE)</f>
        <v>2</v>
      </c>
      <c r="U380" s="49">
        <f>VLOOKUP(L380,'3. 취약성평가'!$C:$I,7,FALSE)</f>
        <v>2</v>
      </c>
      <c r="V380" s="56" t="str">
        <f>VLOOKUP(B380,'#3.네트워크'!$C:$AO,A380+1,FALSE)</f>
        <v>X</v>
      </c>
      <c r="W380" s="56">
        <f t="shared" si="107"/>
        <v>8</v>
      </c>
      <c r="X380" s="51" t="str">
        <f t="shared" si="102"/>
        <v>상</v>
      </c>
    </row>
    <row r="381" spans="1:24" ht="9.9" customHeight="1">
      <c r="A381" s="45">
        <f>VLOOKUP(L381,'3. 취약성평가'!$C:$J,8,FALSE)</f>
        <v>4</v>
      </c>
      <c r="B381" s="45" t="str">
        <f t="shared" si="103"/>
        <v>NW-L3-01</v>
      </c>
      <c r="C381" s="16" t="str">
        <f>VLOOKUP(B381,'1. 자산평가'!$C:$O,2,FALSE)</f>
        <v>1 shop 라우터</v>
      </c>
      <c r="D381" s="16">
        <f>VLOOKUP(B381,'1. 자산평가'!$C:$O,8,FALSE)</f>
        <v>3</v>
      </c>
      <c r="E381" s="16">
        <f>VLOOKUP(B381,'1. 자산평가'!$C:$O,9,FALSE)</f>
        <v>3</v>
      </c>
      <c r="F381" s="16">
        <f>VLOOKUP(B381,'1. 자산평가'!$C:$O,10,FALSE)</f>
        <v>3</v>
      </c>
      <c r="G381" s="59">
        <f t="shared" si="104"/>
        <v>9</v>
      </c>
      <c r="H381" s="59" t="str">
        <f t="shared" si="105"/>
        <v>A</v>
      </c>
      <c r="I381" s="56">
        <f t="shared" si="106"/>
        <v>3</v>
      </c>
      <c r="J381" s="63" t="s">
        <v>1208</v>
      </c>
      <c r="K381" s="58">
        <f t="shared" si="108"/>
        <v>1</v>
      </c>
      <c r="L381" s="58" t="str">
        <f t="shared" si="109"/>
        <v>N-4</v>
      </c>
      <c r="M381" s="109" t="s">
        <v>1095</v>
      </c>
      <c r="N381" s="58">
        <f t="shared" si="110"/>
        <v>4</v>
      </c>
      <c r="O381" s="47" t="str">
        <f>VLOOKUP(L381,'3. 취약성평가'!$C:$F,2,FALSE)</f>
        <v>사용자/명령어 별 권한 수준 설정</v>
      </c>
      <c r="P381" s="50" t="str">
        <f>VLOOKUP(L381,'3. 취약성평가'!$C:$F,3,FALSE)</f>
        <v>중</v>
      </c>
      <c r="Q381" s="48">
        <f t="shared" si="100"/>
        <v>2</v>
      </c>
      <c r="R381" s="49" t="str">
        <f>VLOOKUP(L381,'3. 취약성평가'!$C:$I,5,FALSE)</f>
        <v>TC4-07</v>
      </c>
      <c r="S381" s="49" t="str">
        <f>VLOOKUP(L381,'3. 취약성평가'!$C:$I,6,FALSE)</f>
        <v>취약한 시스템 설정 악용</v>
      </c>
      <c r="T381" s="49">
        <f>VLOOKUP(L381,'3. 취약성평가'!$C:$I,7,FALSE)</f>
        <v>2</v>
      </c>
      <c r="U381" s="49">
        <f>VLOOKUP(L381,'3. 취약성평가'!$C:$I,7,FALSE)</f>
        <v>2</v>
      </c>
      <c r="V381" s="56" t="str">
        <f>VLOOKUP(B381,'#3.네트워크'!$C:$AO,A381+1,FALSE)</f>
        <v>N/A</v>
      </c>
      <c r="W381" s="56" t="str">
        <f t="shared" si="107"/>
        <v>N/A</v>
      </c>
      <c r="X381" s="51" t="str">
        <f t="shared" si="102"/>
        <v>N/A</v>
      </c>
    </row>
    <row r="382" spans="1:24" ht="9.9" customHeight="1">
      <c r="A382" s="45">
        <f>VLOOKUP(L382,'3. 취약성평가'!$C:$J,8,FALSE)</f>
        <v>5</v>
      </c>
      <c r="B382" s="45" t="str">
        <f t="shared" si="103"/>
        <v>NW-L3-01</v>
      </c>
      <c r="C382" s="16" t="str">
        <f>VLOOKUP(B382,'1. 자산평가'!$C:$O,2,FALSE)</f>
        <v>1 shop 라우터</v>
      </c>
      <c r="D382" s="16">
        <f>VLOOKUP(B382,'1. 자산평가'!$C:$O,8,FALSE)</f>
        <v>3</v>
      </c>
      <c r="E382" s="16">
        <f>VLOOKUP(B382,'1. 자산평가'!$C:$O,9,FALSE)</f>
        <v>3</v>
      </c>
      <c r="F382" s="16">
        <f>VLOOKUP(B382,'1. 자산평가'!$C:$O,10,FALSE)</f>
        <v>3</v>
      </c>
      <c r="G382" s="59">
        <f t="shared" si="104"/>
        <v>9</v>
      </c>
      <c r="H382" s="59" t="str">
        <f t="shared" si="105"/>
        <v>A</v>
      </c>
      <c r="I382" s="56">
        <f t="shared" si="106"/>
        <v>3</v>
      </c>
      <c r="J382" s="63" t="s">
        <v>1208</v>
      </c>
      <c r="K382" s="58">
        <f t="shared" si="108"/>
        <v>1</v>
      </c>
      <c r="L382" s="58" t="str">
        <f t="shared" si="109"/>
        <v>N-5</v>
      </c>
      <c r="M382" s="109" t="s">
        <v>1095</v>
      </c>
      <c r="N382" s="58">
        <f t="shared" si="110"/>
        <v>5</v>
      </c>
      <c r="O382" s="47" t="str">
        <f>VLOOKUP(L382,'3. 취약성평가'!$C:$F,2,FALSE)</f>
        <v>VTY 접근(ACL) 설정</v>
      </c>
      <c r="P382" s="50" t="str">
        <f>VLOOKUP(L382,'3. 취약성평가'!$C:$F,3,FALSE)</f>
        <v>상</v>
      </c>
      <c r="Q382" s="48">
        <f t="shared" si="100"/>
        <v>3</v>
      </c>
      <c r="R382" s="49" t="str">
        <f>VLOOKUP(L382,'3. 취약성평가'!$C:$I,5,FALSE)</f>
        <v>TC6-09</v>
      </c>
      <c r="S382" s="49" t="str">
        <f>VLOOKUP(L382,'3. 취약성평가'!$C:$I,6,FALSE)</f>
        <v>비인가된 시스템 및 네트워크 접근</v>
      </c>
      <c r="T382" s="49">
        <f>VLOOKUP(L382,'3. 취약성평가'!$C:$I,7,FALSE)</f>
        <v>2</v>
      </c>
      <c r="U382" s="49">
        <f>VLOOKUP(L382,'3. 취약성평가'!$C:$I,7,FALSE)</f>
        <v>2</v>
      </c>
      <c r="V382" s="56" t="str">
        <f>VLOOKUP(B382,'#3.네트워크'!$C:$AO,A382+1,FALSE)</f>
        <v>X</v>
      </c>
      <c r="W382" s="56">
        <f t="shared" si="107"/>
        <v>8</v>
      </c>
      <c r="X382" s="51" t="str">
        <f t="shared" si="102"/>
        <v>상</v>
      </c>
    </row>
    <row r="383" spans="1:24" ht="9.9" customHeight="1">
      <c r="A383" s="45">
        <f>VLOOKUP(L383,'3. 취약성평가'!$C:$J,8,FALSE)</f>
        <v>6</v>
      </c>
      <c r="B383" s="45" t="str">
        <f t="shared" si="103"/>
        <v>NW-L3-01</v>
      </c>
      <c r="C383" s="16" t="str">
        <f>VLOOKUP(B383,'1. 자산평가'!$C:$O,2,FALSE)</f>
        <v>1 shop 라우터</v>
      </c>
      <c r="D383" s="16">
        <f>VLOOKUP(B383,'1. 자산평가'!$C:$O,8,FALSE)</f>
        <v>3</v>
      </c>
      <c r="E383" s="16">
        <f>VLOOKUP(B383,'1. 자산평가'!$C:$O,9,FALSE)</f>
        <v>3</v>
      </c>
      <c r="F383" s="16">
        <f>VLOOKUP(B383,'1. 자산평가'!$C:$O,10,FALSE)</f>
        <v>3</v>
      </c>
      <c r="G383" s="59">
        <f t="shared" si="104"/>
        <v>9</v>
      </c>
      <c r="H383" s="59" t="str">
        <f t="shared" si="105"/>
        <v>A</v>
      </c>
      <c r="I383" s="56">
        <f t="shared" si="106"/>
        <v>3</v>
      </c>
      <c r="J383" s="63" t="s">
        <v>1208</v>
      </c>
      <c r="K383" s="58">
        <f t="shared" si="108"/>
        <v>1</v>
      </c>
      <c r="L383" s="58" t="str">
        <f t="shared" si="109"/>
        <v>N-6</v>
      </c>
      <c r="M383" s="109" t="s">
        <v>1095</v>
      </c>
      <c r="N383" s="58">
        <f t="shared" si="110"/>
        <v>6</v>
      </c>
      <c r="O383" s="47" t="str">
        <f>VLOOKUP(L383,'3. 취약성평가'!$C:$F,2,FALSE)</f>
        <v>Session Timeout 설정</v>
      </c>
      <c r="P383" s="50" t="str">
        <f>VLOOKUP(L383,'3. 취약성평가'!$C:$F,3,FALSE)</f>
        <v>상</v>
      </c>
      <c r="Q383" s="48">
        <f t="shared" si="100"/>
        <v>3</v>
      </c>
      <c r="R383" s="49" t="str">
        <f>VLOOKUP(L383,'3. 취약성평가'!$C:$I,5,FALSE)</f>
        <v>TC6-17</v>
      </c>
      <c r="S383" s="49" t="str">
        <f>VLOOKUP(L383,'3. 취약성평가'!$C:$I,6,FALSE)</f>
        <v>비인가된 물리적 접근</v>
      </c>
      <c r="T383" s="49">
        <f>VLOOKUP(L383,'3. 취약성평가'!$C:$I,7,FALSE)</f>
        <v>3</v>
      </c>
      <c r="U383" s="49">
        <f>VLOOKUP(L383,'3. 취약성평가'!$C:$I,7,FALSE)</f>
        <v>3</v>
      </c>
      <c r="V383" s="56" t="str">
        <f>VLOOKUP(B383,'#3.네트워크'!$C:$AO,A383+1,FALSE)</f>
        <v>X</v>
      </c>
      <c r="W383" s="56">
        <f t="shared" si="107"/>
        <v>9</v>
      </c>
      <c r="X383" s="51" t="str">
        <f t="shared" si="102"/>
        <v>상</v>
      </c>
    </row>
    <row r="384" spans="1:24" ht="9.9" customHeight="1">
      <c r="A384" s="45">
        <f>VLOOKUP(L384,'3. 취약성평가'!$C:$J,8,FALSE)</f>
        <v>7</v>
      </c>
      <c r="B384" s="45" t="str">
        <f t="shared" si="103"/>
        <v>NW-L3-01</v>
      </c>
      <c r="C384" s="16" t="str">
        <f>VLOOKUP(B384,'1. 자산평가'!$C:$O,2,FALSE)</f>
        <v>1 shop 라우터</v>
      </c>
      <c r="D384" s="16">
        <f>VLOOKUP(B384,'1. 자산평가'!$C:$O,8,FALSE)</f>
        <v>3</v>
      </c>
      <c r="E384" s="16">
        <f>VLOOKUP(B384,'1. 자산평가'!$C:$O,9,FALSE)</f>
        <v>3</v>
      </c>
      <c r="F384" s="16">
        <f>VLOOKUP(B384,'1. 자산평가'!$C:$O,10,FALSE)</f>
        <v>3</v>
      </c>
      <c r="G384" s="59">
        <f t="shared" si="104"/>
        <v>9</v>
      </c>
      <c r="H384" s="59" t="str">
        <f t="shared" si="105"/>
        <v>A</v>
      </c>
      <c r="I384" s="56">
        <f t="shared" si="106"/>
        <v>3</v>
      </c>
      <c r="J384" s="63" t="s">
        <v>1208</v>
      </c>
      <c r="K384" s="58">
        <f t="shared" si="108"/>
        <v>1</v>
      </c>
      <c r="L384" s="58" t="str">
        <f t="shared" si="109"/>
        <v>N-7</v>
      </c>
      <c r="M384" s="109" t="s">
        <v>1095</v>
      </c>
      <c r="N384" s="58">
        <f t="shared" si="110"/>
        <v>7</v>
      </c>
      <c r="O384" s="47" t="str">
        <f>VLOOKUP(L384,'3. 취약성평가'!$C:$F,2,FALSE)</f>
        <v>VTY 접속 시 안전한 프로토콜 사용</v>
      </c>
      <c r="P384" s="50" t="str">
        <f>VLOOKUP(L384,'3. 취약성평가'!$C:$F,3,FALSE)</f>
        <v>중</v>
      </c>
      <c r="Q384" s="48">
        <f t="shared" si="100"/>
        <v>2</v>
      </c>
      <c r="R384" s="49" t="str">
        <f>VLOOKUP(L384,'3. 취약성평가'!$C:$I,5,FALSE)</f>
        <v>TC6-09</v>
      </c>
      <c r="S384" s="49" t="str">
        <f>VLOOKUP(L384,'3. 취약성평가'!$C:$I,6,FALSE)</f>
        <v>비인가된 시스템 및 네트워크 접근</v>
      </c>
      <c r="T384" s="49">
        <f>VLOOKUP(L384,'3. 취약성평가'!$C:$I,7,FALSE)</f>
        <v>2</v>
      </c>
      <c r="U384" s="49">
        <f>VLOOKUP(L384,'3. 취약성평가'!$C:$I,7,FALSE)</f>
        <v>2</v>
      </c>
      <c r="V384" s="56" t="str">
        <f>VLOOKUP(B384,'#3.네트워크'!$C:$AO,A384+1,FALSE)</f>
        <v>X</v>
      </c>
      <c r="W384" s="56">
        <f t="shared" si="107"/>
        <v>7</v>
      </c>
      <c r="X384" s="51" t="str">
        <f t="shared" si="102"/>
        <v>중</v>
      </c>
    </row>
    <row r="385" spans="1:24" ht="9.9" customHeight="1">
      <c r="A385" s="45">
        <f>VLOOKUP(L385,'3. 취약성평가'!$C:$J,8,FALSE)</f>
        <v>8</v>
      </c>
      <c r="B385" s="45" t="str">
        <f t="shared" si="103"/>
        <v>NW-L3-01</v>
      </c>
      <c r="C385" s="16" t="str">
        <f>VLOOKUP(B385,'1. 자산평가'!$C:$O,2,FALSE)</f>
        <v>1 shop 라우터</v>
      </c>
      <c r="D385" s="16">
        <f>VLOOKUP(B385,'1. 자산평가'!$C:$O,8,FALSE)</f>
        <v>3</v>
      </c>
      <c r="E385" s="16">
        <f>VLOOKUP(B385,'1. 자산평가'!$C:$O,9,FALSE)</f>
        <v>3</v>
      </c>
      <c r="F385" s="16">
        <f>VLOOKUP(B385,'1. 자산평가'!$C:$O,10,FALSE)</f>
        <v>3</v>
      </c>
      <c r="G385" s="59">
        <f t="shared" si="104"/>
        <v>9</v>
      </c>
      <c r="H385" s="59" t="str">
        <f t="shared" si="105"/>
        <v>A</v>
      </c>
      <c r="I385" s="56">
        <f t="shared" si="106"/>
        <v>3</v>
      </c>
      <c r="J385" s="63" t="s">
        <v>1208</v>
      </c>
      <c r="K385" s="58">
        <f t="shared" si="108"/>
        <v>1</v>
      </c>
      <c r="L385" s="58" t="str">
        <f t="shared" si="109"/>
        <v>N-8</v>
      </c>
      <c r="M385" s="109" t="s">
        <v>1095</v>
      </c>
      <c r="N385" s="58">
        <f t="shared" si="110"/>
        <v>8</v>
      </c>
      <c r="O385" s="47" t="str">
        <f>VLOOKUP(L385,'3. 취약성평가'!$C:$F,2,FALSE)</f>
        <v>불필요한 보조 입출력 포트 사용 금지</v>
      </c>
      <c r="P385" s="50" t="str">
        <f>VLOOKUP(L385,'3. 취약성평가'!$C:$F,3,FALSE)</f>
        <v>중</v>
      </c>
      <c r="Q385" s="48">
        <f t="shared" si="100"/>
        <v>2</v>
      </c>
      <c r="R385" s="49" t="str">
        <f>VLOOKUP(L385,'3. 취약성평가'!$C:$I,5,FALSE)</f>
        <v>TC6-11</v>
      </c>
      <c r="S385" s="49" t="str">
        <f>VLOOKUP(L385,'3. 취약성평가'!$C:$I,6,FALSE)</f>
        <v>비인가된 시스템 및 네트워크 접근</v>
      </c>
      <c r="T385" s="49">
        <f>VLOOKUP(L385,'3. 취약성평가'!$C:$I,7,FALSE)</f>
        <v>2</v>
      </c>
      <c r="U385" s="49">
        <f>VLOOKUP(L385,'3. 취약성평가'!$C:$I,7,FALSE)</f>
        <v>2</v>
      </c>
      <c r="V385" s="56" t="str">
        <f>VLOOKUP(B385,'#3.네트워크'!$C:$AO,A385+1,FALSE)</f>
        <v>X</v>
      </c>
      <c r="W385" s="56">
        <f t="shared" si="107"/>
        <v>7</v>
      </c>
      <c r="X385" s="51" t="str">
        <f t="shared" si="102"/>
        <v>중</v>
      </c>
    </row>
    <row r="386" spans="1:24" ht="9.9" customHeight="1">
      <c r="A386" s="45">
        <f>VLOOKUP(L386,'3. 취약성평가'!$C:$J,8,FALSE)</f>
        <v>9</v>
      </c>
      <c r="B386" s="45" t="str">
        <f t="shared" si="103"/>
        <v>NW-L3-01</v>
      </c>
      <c r="C386" s="16" t="str">
        <f>VLOOKUP(B386,'1. 자산평가'!$C:$O,2,FALSE)</f>
        <v>1 shop 라우터</v>
      </c>
      <c r="D386" s="16">
        <f>VLOOKUP(B386,'1. 자산평가'!$C:$O,8,FALSE)</f>
        <v>3</v>
      </c>
      <c r="E386" s="16">
        <f>VLOOKUP(B386,'1. 자산평가'!$C:$O,9,FALSE)</f>
        <v>3</v>
      </c>
      <c r="F386" s="16">
        <f>VLOOKUP(B386,'1. 자산평가'!$C:$O,10,FALSE)</f>
        <v>3</v>
      </c>
      <c r="G386" s="59">
        <f t="shared" si="104"/>
        <v>9</v>
      </c>
      <c r="H386" s="59" t="str">
        <f t="shared" si="105"/>
        <v>A</v>
      </c>
      <c r="I386" s="56">
        <f t="shared" si="106"/>
        <v>3</v>
      </c>
      <c r="J386" s="63" t="s">
        <v>1208</v>
      </c>
      <c r="K386" s="58">
        <f t="shared" si="108"/>
        <v>1</v>
      </c>
      <c r="L386" s="58" t="str">
        <f t="shared" si="109"/>
        <v>N-9</v>
      </c>
      <c r="M386" s="109" t="s">
        <v>1095</v>
      </c>
      <c r="N386" s="58">
        <f t="shared" si="110"/>
        <v>9</v>
      </c>
      <c r="O386" s="47" t="str">
        <f>VLOOKUP(L386,'3. 취약성평가'!$C:$F,2,FALSE)</f>
        <v>로그온 시 경고 메시지 설정</v>
      </c>
      <c r="P386" s="50" t="str">
        <f>VLOOKUP(L386,'3. 취약성평가'!$C:$F,3,FALSE)</f>
        <v>중</v>
      </c>
      <c r="Q386" s="48">
        <f t="shared" si="100"/>
        <v>2</v>
      </c>
      <c r="R386" s="49" t="str">
        <f>VLOOKUP(L386,'3. 취약성평가'!$C:$I,5,FALSE)</f>
        <v>TC4-07</v>
      </c>
      <c r="S386" s="49" t="str">
        <f>VLOOKUP(L386,'3. 취약성평가'!$C:$I,6,FALSE)</f>
        <v>취약한 시스템 설정 악용</v>
      </c>
      <c r="T386" s="49">
        <f>VLOOKUP(L386,'3. 취약성평가'!$C:$I,7,FALSE)</f>
        <v>2</v>
      </c>
      <c r="U386" s="49">
        <f>VLOOKUP(L386,'3. 취약성평가'!$C:$I,7,FALSE)</f>
        <v>2</v>
      </c>
      <c r="V386" s="56" t="str">
        <f>VLOOKUP(B386,'#3.네트워크'!$C:$AO,A386+1,FALSE)</f>
        <v>X</v>
      </c>
      <c r="W386" s="56">
        <f t="shared" si="107"/>
        <v>7</v>
      </c>
      <c r="X386" s="51" t="str">
        <f t="shared" si="102"/>
        <v>중</v>
      </c>
    </row>
    <row r="387" spans="1:24" ht="9.9" customHeight="1">
      <c r="A387" s="45">
        <f>VLOOKUP(L387,'3. 취약성평가'!$C:$J,8,FALSE)</f>
        <v>10</v>
      </c>
      <c r="B387" s="45" t="str">
        <f t="shared" si="103"/>
        <v>NW-L3-01</v>
      </c>
      <c r="C387" s="16" t="str">
        <f>VLOOKUP(B387,'1. 자산평가'!$C:$O,2,FALSE)</f>
        <v>1 shop 라우터</v>
      </c>
      <c r="D387" s="16">
        <f>VLOOKUP(B387,'1. 자산평가'!$C:$O,8,FALSE)</f>
        <v>3</v>
      </c>
      <c r="E387" s="16">
        <f>VLOOKUP(B387,'1. 자산평가'!$C:$O,9,FALSE)</f>
        <v>3</v>
      </c>
      <c r="F387" s="16">
        <f>VLOOKUP(B387,'1. 자산평가'!$C:$O,10,FALSE)</f>
        <v>3</v>
      </c>
      <c r="G387" s="59">
        <f t="shared" si="104"/>
        <v>9</v>
      </c>
      <c r="H387" s="59" t="str">
        <f t="shared" si="105"/>
        <v>A</v>
      </c>
      <c r="I387" s="56">
        <f t="shared" si="106"/>
        <v>3</v>
      </c>
      <c r="J387" s="63" t="s">
        <v>1208</v>
      </c>
      <c r="K387" s="58">
        <f t="shared" si="108"/>
        <v>1</v>
      </c>
      <c r="L387" s="58" t="str">
        <f t="shared" si="109"/>
        <v>N-10</v>
      </c>
      <c r="M387" s="109" t="s">
        <v>1095</v>
      </c>
      <c r="N387" s="58">
        <f t="shared" si="110"/>
        <v>10</v>
      </c>
      <c r="O387" s="47" t="str">
        <f>VLOOKUP(L387,'3. 취약성평가'!$C:$F,2,FALSE)</f>
        <v>최신 보안 패치 및 벤더 권고사항 적용</v>
      </c>
      <c r="P387" s="50" t="str">
        <f>VLOOKUP(L387,'3. 취약성평가'!$C:$F,3,FALSE)</f>
        <v>상</v>
      </c>
      <c r="Q387" s="48">
        <f t="shared" si="100"/>
        <v>3</v>
      </c>
      <c r="R387" s="49" t="str">
        <f>VLOOKUP(L387,'3. 취약성평가'!$C:$I,5,FALSE)</f>
        <v>TC6-16</v>
      </c>
      <c r="S387" s="49" t="str">
        <f>VLOOKUP(L387,'3. 취약성평가'!$C:$I,6,FALSE)</f>
        <v>웹 서비스 공격</v>
      </c>
      <c r="T387" s="49">
        <f>VLOOKUP(L387,'3. 취약성평가'!$C:$I,7,FALSE)</f>
        <v>2</v>
      </c>
      <c r="U387" s="49">
        <f>VLOOKUP(L387,'3. 취약성평가'!$C:$I,7,FALSE)</f>
        <v>2</v>
      </c>
      <c r="V387" s="56" t="str">
        <f>VLOOKUP(B387,'#3.네트워크'!$C:$AO,A387+1,FALSE)</f>
        <v>X</v>
      </c>
      <c r="W387" s="56">
        <f t="shared" si="107"/>
        <v>8</v>
      </c>
      <c r="X387" s="51" t="str">
        <f t="shared" si="102"/>
        <v>상</v>
      </c>
    </row>
    <row r="388" spans="1:24" ht="9.9" customHeight="1">
      <c r="A388" s="45">
        <f>VLOOKUP(L388,'3. 취약성평가'!$C:$J,8,FALSE)</f>
        <v>11</v>
      </c>
      <c r="B388" s="45" t="str">
        <f t="shared" si="103"/>
        <v>NW-L3-01</v>
      </c>
      <c r="C388" s="16" t="str">
        <f>VLOOKUP(B388,'1. 자산평가'!$C:$O,2,FALSE)</f>
        <v>1 shop 라우터</v>
      </c>
      <c r="D388" s="16">
        <f>VLOOKUP(B388,'1. 자산평가'!$C:$O,8,FALSE)</f>
        <v>3</v>
      </c>
      <c r="E388" s="16">
        <f>VLOOKUP(B388,'1. 자산평가'!$C:$O,9,FALSE)</f>
        <v>3</v>
      </c>
      <c r="F388" s="16">
        <f>VLOOKUP(B388,'1. 자산평가'!$C:$O,10,FALSE)</f>
        <v>3</v>
      </c>
      <c r="G388" s="59">
        <f t="shared" si="104"/>
        <v>9</v>
      </c>
      <c r="H388" s="59" t="str">
        <f t="shared" si="105"/>
        <v>A</v>
      </c>
      <c r="I388" s="56">
        <f t="shared" si="106"/>
        <v>3</v>
      </c>
      <c r="J388" s="63" t="s">
        <v>1208</v>
      </c>
      <c r="K388" s="58">
        <f t="shared" si="108"/>
        <v>1</v>
      </c>
      <c r="L388" s="58" t="str">
        <f t="shared" si="109"/>
        <v>N-11</v>
      </c>
      <c r="M388" s="109" t="s">
        <v>1095</v>
      </c>
      <c r="N388" s="58">
        <f t="shared" si="110"/>
        <v>11</v>
      </c>
      <c r="O388" s="47" t="str">
        <f>VLOOKUP(L388,'3. 취약성평가'!$C:$F,2,FALSE)</f>
        <v>원격 로그서버 사용</v>
      </c>
      <c r="P388" s="50" t="str">
        <f>VLOOKUP(L388,'3. 취약성평가'!$C:$F,3,FALSE)</f>
        <v>하</v>
      </c>
      <c r="Q388" s="48">
        <f t="shared" si="100"/>
        <v>1</v>
      </c>
      <c r="R388" s="49" t="str">
        <f>VLOOKUP(L388,'3. 취약성평가'!$C:$I,5,FALSE)</f>
        <v>TC7-02</v>
      </c>
      <c r="S388" s="49" t="str">
        <f>VLOOKUP(L388,'3. 취약성평가'!$C:$I,6,FALSE)</f>
        <v>침해 부인</v>
      </c>
      <c r="T388" s="49">
        <f>VLOOKUP(L388,'3. 취약성평가'!$C:$I,7,FALSE)</f>
        <v>2</v>
      </c>
      <c r="U388" s="49">
        <f>VLOOKUP(L388,'3. 취약성평가'!$C:$I,7,FALSE)</f>
        <v>2</v>
      </c>
      <c r="V388" s="56" t="str">
        <f>VLOOKUP(B388,'#3.네트워크'!$C:$AO,A388+1,FALSE)</f>
        <v>X</v>
      </c>
      <c r="W388" s="56">
        <f t="shared" si="107"/>
        <v>6</v>
      </c>
      <c r="X388" s="51" t="str">
        <f t="shared" si="102"/>
        <v>중</v>
      </c>
    </row>
    <row r="389" spans="1:24" ht="9.9" customHeight="1">
      <c r="A389" s="45">
        <f>VLOOKUP(L389,'3. 취약성평가'!$C:$J,8,FALSE)</f>
        <v>12</v>
      </c>
      <c r="B389" s="45" t="str">
        <f t="shared" si="103"/>
        <v>NW-L3-01</v>
      </c>
      <c r="C389" s="16" t="str">
        <f>VLOOKUP(B389,'1. 자산평가'!$C:$O,2,FALSE)</f>
        <v>1 shop 라우터</v>
      </c>
      <c r="D389" s="16">
        <f>VLOOKUP(B389,'1. 자산평가'!$C:$O,8,FALSE)</f>
        <v>3</v>
      </c>
      <c r="E389" s="16">
        <f>VLOOKUP(B389,'1. 자산평가'!$C:$O,9,FALSE)</f>
        <v>3</v>
      </c>
      <c r="F389" s="16">
        <f>VLOOKUP(B389,'1. 자산평가'!$C:$O,10,FALSE)</f>
        <v>3</v>
      </c>
      <c r="G389" s="59">
        <f t="shared" si="104"/>
        <v>9</v>
      </c>
      <c r="H389" s="59" t="str">
        <f t="shared" si="105"/>
        <v>A</v>
      </c>
      <c r="I389" s="56">
        <f t="shared" si="106"/>
        <v>3</v>
      </c>
      <c r="J389" s="63" t="s">
        <v>1208</v>
      </c>
      <c r="K389" s="58">
        <f t="shared" si="108"/>
        <v>1</v>
      </c>
      <c r="L389" s="58" t="str">
        <f t="shared" si="109"/>
        <v>N-12</v>
      </c>
      <c r="M389" s="109" t="s">
        <v>1095</v>
      </c>
      <c r="N389" s="58">
        <f t="shared" si="110"/>
        <v>12</v>
      </c>
      <c r="O389" s="47" t="str">
        <f>VLOOKUP(L389,'3. 취약성평가'!$C:$F,2,FALSE)</f>
        <v>로깅 버퍼 크기 설정</v>
      </c>
      <c r="P389" s="50" t="str">
        <f>VLOOKUP(L389,'3. 취약성평가'!$C:$F,3,FALSE)</f>
        <v>중</v>
      </c>
      <c r="Q389" s="48">
        <f t="shared" si="100"/>
        <v>2</v>
      </c>
      <c r="R389" s="49" t="str">
        <f>VLOOKUP(L389,'3. 취약성평가'!$C:$I,5,FALSE)</f>
        <v>TC7-01</v>
      </c>
      <c r="S389" s="49" t="str">
        <f>VLOOKUP(L389,'3. 취약성평가'!$C:$I,6,FALSE)</f>
        <v>침해 부인</v>
      </c>
      <c r="T389" s="49">
        <f>VLOOKUP(L389,'3. 취약성평가'!$C:$I,7,FALSE)</f>
        <v>2</v>
      </c>
      <c r="U389" s="49">
        <f>VLOOKUP(L389,'3. 취약성평가'!$C:$I,7,FALSE)</f>
        <v>2</v>
      </c>
      <c r="V389" s="56" t="str">
        <f>VLOOKUP(B389,'#3.네트워크'!$C:$AO,A389+1,FALSE)</f>
        <v>X</v>
      </c>
      <c r="W389" s="56">
        <f t="shared" si="107"/>
        <v>7</v>
      </c>
      <c r="X389" s="51" t="str">
        <f t="shared" si="102"/>
        <v>중</v>
      </c>
    </row>
    <row r="390" spans="1:24" ht="9.9" customHeight="1">
      <c r="A390" s="45">
        <f>VLOOKUP(L390,'3. 취약성평가'!$C:$J,8,FALSE)</f>
        <v>13</v>
      </c>
      <c r="B390" s="45" t="str">
        <f t="shared" si="103"/>
        <v>NW-L3-01</v>
      </c>
      <c r="C390" s="16" t="str">
        <f>VLOOKUP(B390,'1. 자산평가'!$C:$O,2,FALSE)</f>
        <v>1 shop 라우터</v>
      </c>
      <c r="D390" s="16">
        <f>VLOOKUP(B390,'1. 자산평가'!$C:$O,8,FALSE)</f>
        <v>3</v>
      </c>
      <c r="E390" s="16">
        <f>VLOOKUP(B390,'1. 자산평가'!$C:$O,9,FALSE)</f>
        <v>3</v>
      </c>
      <c r="F390" s="16">
        <f>VLOOKUP(B390,'1. 자산평가'!$C:$O,10,FALSE)</f>
        <v>3</v>
      </c>
      <c r="G390" s="59">
        <f t="shared" si="104"/>
        <v>9</v>
      </c>
      <c r="H390" s="59" t="str">
        <f t="shared" si="105"/>
        <v>A</v>
      </c>
      <c r="I390" s="56">
        <f t="shared" si="106"/>
        <v>3</v>
      </c>
      <c r="J390" s="63" t="s">
        <v>1208</v>
      </c>
      <c r="K390" s="58">
        <f t="shared" si="108"/>
        <v>1</v>
      </c>
      <c r="L390" s="58" t="str">
        <f t="shared" si="109"/>
        <v>N-13</v>
      </c>
      <c r="M390" s="109" t="s">
        <v>1095</v>
      </c>
      <c r="N390" s="58">
        <f t="shared" si="110"/>
        <v>13</v>
      </c>
      <c r="O390" s="47" t="str">
        <f>VLOOKUP(L390,'3. 취약성평가'!$C:$F,2,FALSE)</f>
        <v>정책에 따른 로깅 설정</v>
      </c>
      <c r="P390" s="50" t="str">
        <f>VLOOKUP(L390,'3. 취약성평가'!$C:$F,3,FALSE)</f>
        <v>중</v>
      </c>
      <c r="Q390" s="48">
        <f t="shared" si="100"/>
        <v>2</v>
      </c>
      <c r="R390" s="49" t="str">
        <f>VLOOKUP(L390,'3. 취약성평가'!$C:$I,5,FALSE)</f>
        <v>TC7-01</v>
      </c>
      <c r="S390" s="49" t="str">
        <f>VLOOKUP(L390,'3. 취약성평가'!$C:$I,6,FALSE)</f>
        <v>침해 부인</v>
      </c>
      <c r="T390" s="49">
        <f>VLOOKUP(L390,'3. 취약성평가'!$C:$I,7,FALSE)</f>
        <v>2</v>
      </c>
      <c r="U390" s="49">
        <f>VLOOKUP(L390,'3. 취약성평가'!$C:$I,7,FALSE)</f>
        <v>2</v>
      </c>
      <c r="V390" s="56" t="str">
        <f>VLOOKUP(B390,'#3.네트워크'!$C:$AO,A390+1,FALSE)</f>
        <v>X</v>
      </c>
      <c r="W390" s="56">
        <f t="shared" si="107"/>
        <v>7</v>
      </c>
      <c r="X390" s="51" t="str">
        <f t="shared" si="102"/>
        <v>중</v>
      </c>
    </row>
    <row r="391" spans="1:24" ht="9.9" customHeight="1">
      <c r="A391" s="45">
        <f>VLOOKUP(L391,'3. 취약성평가'!$C:$J,8,FALSE)</f>
        <v>14</v>
      </c>
      <c r="B391" s="45" t="str">
        <f t="shared" si="103"/>
        <v>NW-L3-01</v>
      </c>
      <c r="C391" s="16" t="str">
        <f>VLOOKUP(B391,'1. 자산평가'!$C:$O,2,FALSE)</f>
        <v>1 shop 라우터</v>
      </c>
      <c r="D391" s="16">
        <f>VLOOKUP(B391,'1. 자산평가'!$C:$O,8,FALSE)</f>
        <v>3</v>
      </c>
      <c r="E391" s="16">
        <f>VLOOKUP(B391,'1. 자산평가'!$C:$O,9,FALSE)</f>
        <v>3</v>
      </c>
      <c r="F391" s="16">
        <f>VLOOKUP(B391,'1. 자산평가'!$C:$O,10,FALSE)</f>
        <v>3</v>
      </c>
      <c r="G391" s="59">
        <f t="shared" si="104"/>
        <v>9</v>
      </c>
      <c r="H391" s="59" t="str">
        <f t="shared" si="105"/>
        <v>A</v>
      </c>
      <c r="I391" s="56">
        <f t="shared" si="106"/>
        <v>3</v>
      </c>
      <c r="J391" s="63" t="s">
        <v>1208</v>
      </c>
      <c r="K391" s="58">
        <f t="shared" si="108"/>
        <v>1</v>
      </c>
      <c r="L391" s="58" t="str">
        <f t="shared" si="109"/>
        <v>N-14</v>
      </c>
      <c r="M391" s="109" t="s">
        <v>1095</v>
      </c>
      <c r="N391" s="58">
        <f t="shared" si="110"/>
        <v>14</v>
      </c>
      <c r="O391" s="47" t="str">
        <f>VLOOKUP(L391,'3. 취약성평가'!$C:$F,2,FALSE)</f>
        <v>NTP 서버 연동</v>
      </c>
      <c r="P391" s="50" t="str">
        <f>VLOOKUP(L391,'3. 취약성평가'!$C:$F,3,FALSE)</f>
        <v>중</v>
      </c>
      <c r="Q391" s="48">
        <f t="shared" si="100"/>
        <v>2</v>
      </c>
      <c r="R391" s="49" t="str">
        <f>VLOOKUP(L391,'3. 취약성평가'!$C:$I,5,FALSE)</f>
        <v>TC7-01</v>
      </c>
      <c r="S391" s="49" t="str">
        <f>VLOOKUP(L391,'3. 취약성평가'!$C:$I,6,FALSE)</f>
        <v>침해 부인</v>
      </c>
      <c r="T391" s="49">
        <f>VLOOKUP(L391,'3. 취약성평가'!$C:$I,7,FALSE)</f>
        <v>2</v>
      </c>
      <c r="U391" s="49">
        <f>VLOOKUP(L391,'3. 취약성평가'!$C:$I,7,FALSE)</f>
        <v>2</v>
      </c>
      <c r="V391" s="56" t="str">
        <f>VLOOKUP(B391,'#3.네트워크'!$C:$AO,A391+1,FALSE)</f>
        <v>X</v>
      </c>
      <c r="W391" s="56">
        <f t="shared" si="107"/>
        <v>7</v>
      </c>
      <c r="X391" s="51" t="str">
        <f t="shared" si="102"/>
        <v>중</v>
      </c>
    </row>
    <row r="392" spans="1:24" ht="9.9" customHeight="1">
      <c r="A392" s="45">
        <f>VLOOKUP(L392,'3. 취약성평가'!$C:$J,8,FALSE)</f>
        <v>15</v>
      </c>
      <c r="B392" s="45" t="str">
        <f t="shared" si="103"/>
        <v>NW-L3-01</v>
      </c>
      <c r="C392" s="16" t="str">
        <f>VLOOKUP(B392,'1. 자산평가'!$C:$O,2,FALSE)</f>
        <v>1 shop 라우터</v>
      </c>
      <c r="D392" s="16">
        <f>VLOOKUP(B392,'1. 자산평가'!$C:$O,8,FALSE)</f>
        <v>3</v>
      </c>
      <c r="E392" s="16">
        <f>VLOOKUP(B392,'1. 자산평가'!$C:$O,9,FALSE)</f>
        <v>3</v>
      </c>
      <c r="F392" s="16">
        <f>VLOOKUP(B392,'1. 자산평가'!$C:$O,10,FALSE)</f>
        <v>3</v>
      </c>
      <c r="G392" s="59">
        <f t="shared" si="104"/>
        <v>9</v>
      </c>
      <c r="H392" s="59" t="str">
        <f t="shared" si="105"/>
        <v>A</v>
      </c>
      <c r="I392" s="56">
        <f t="shared" si="106"/>
        <v>3</v>
      </c>
      <c r="J392" s="63" t="s">
        <v>1208</v>
      </c>
      <c r="K392" s="58">
        <f t="shared" si="108"/>
        <v>1</v>
      </c>
      <c r="L392" s="58" t="str">
        <f t="shared" si="109"/>
        <v>N-15</v>
      </c>
      <c r="M392" s="109" t="s">
        <v>1095</v>
      </c>
      <c r="N392" s="58">
        <f t="shared" si="110"/>
        <v>15</v>
      </c>
      <c r="O392" s="47" t="str">
        <f>VLOOKUP(L392,'3. 취약성평가'!$C:$F,2,FALSE)</f>
        <v>timestamp 로그 설정</v>
      </c>
      <c r="P392" s="50" t="str">
        <f>VLOOKUP(L392,'3. 취약성평가'!$C:$F,3,FALSE)</f>
        <v>하</v>
      </c>
      <c r="Q392" s="48">
        <f t="shared" si="100"/>
        <v>1</v>
      </c>
      <c r="R392" s="49" t="str">
        <f>VLOOKUP(L392,'3. 취약성평가'!$C:$I,5,FALSE)</f>
        <v>TC7-02</v>
      </c>
      <c r="S392" s="49" t="str">
        <f>VLOOKUP(L392,'3. 취약성평가'!$C:$I,6,FALSE)</f>
        <v>침해 부인</v>
      </c>
      <c r="T392" s="49">
        <f>VLOOKUP(L392,'3. 취약성평가'!$C:$I,7,FALSE)</f>
        <v>2</v>
      </c>
      <c r="U392" s="49">
        <f>VLOOKUP(L392,'3. 취약성평가'!$C:$I,7,FALSE)</f>
        <v>2</v>
      </c>
      <c r="V392" s="56" t="str">
        <f>VLOOKUP(B392,'#3.네트워크'!$C:$AO,A392+1,FALSE)</f>
        <v>X</v>
      </c>
      <c r="W392" s="56">
        <f t="shared" si="107"/>
        <v>6</v>
      </c>
      <c r="X392" s="51" t="str">
        <f t="shared" si="102"/>
        <v>중</v>
      </c>
    </row>
    <row r="393" spans="1:24" ht="9.9" customHeight="1">
      <c r="A393" s="45">
        <f>VLOOKUP(L393,'3. 취약성평가'!$C:$J,8,FALSE)</f>
        <v>16</v>
      </c>
      <c r="B393" s="45" t="str">
        <f t="shared" si="103"/>
        <v>NW-L3-01</v>
      </c>
      <c r="C393" s="16" t="str">
        <f>VLOOKUP(B393,'1. 자산평가'!$C:$O,2,FALSE)</f>
        <v>1 shop 라우터</v>
      </c>
      <c r="D393" s="16">
        <f>VLOOKUP(B393,'1. 자산평가'!$C:$O,8,FALSE)</f>
        <v>3</v>
      </c>
      <c r="E393" s="16">
        <f>VLOOKUP(B393,'1. 자산평가'!$C:$O,9,FALSE)</f>
        <v>3</v>
      </c>
      <c r="F393" s="16">
        <f>VLOOKUP(B393,'1. 자산평가'!$C:$O,10,FALSE)</f>
        <v>3</v>
      </c>
      <c r="G393" s="59">
        <f t="shared" si="104"/>
        <v>9</v>
      </c>
      <c r="H393" s="59" t="str">
        <f t="shared" si="105"/>
        <v>A</v>
      </c>
      <c r="I393" s="56">
        <f t="shared" si="106"/>
        <v>3</v>
      </c>
      <c r="J393" s="63" t="s">
        <v>1208</v>
      </c>
      <c r="K393" s="58">
        <f t="shared" si="108"/>
        <v>1</v>
      </c>
      <c r="L393" s="58" t="str">
        <f t="shared" si="109"/>
        <v>N-16</v>
      </c>
      <c r="M393" s="109" t="s">
        <v>1095</v>
      </c>
      <c r="N393" s="58">
        <f t="shared" si="110"/>
        <v>16</v>
      </c>
      <c r="O393" s="47" t="str">
        <f>VLOOKUP(L393,'3. 취약성평가'!$C:$F,2,FALSE)</f>
        <v>SNMP 서비스 N/A</v>
      </c>
      <c r="P393" s="50" t="str">
        <f>VLOOKUP(L393,'3. 취약성평가'!$C:$F,3,FALSE)</f>
        <v>상</v>
      </c>
      <c r="Q393" s="48">
        <f t="shared" si="100"/>
        <v>3</v>
      </c>
      <c r="R393" s="49" t="str">
        <f>VLOOKUP(L393,'3. 취약성평가'!$C:$I,5,FALSE)</f>
        <v>TC4-07</v>
      </c>
      <c r="S393" s="49" t="str">
        <f>VLOOKUP(L393,'3. 취약성평가'!$C:$I,6,FALSE)</f>
        <v>취약한 시스템 설정 악용</v>
      </c>
      <c r="T393" s="49">
        <f>VLOOKUP(L393,'3. 취약성평가'!$C:$I,7,FALSE)</f>
        <v>2</v>
      </c>
      <c r="U393" s="49">
        <f>VLOOKUP(L393,'3. 취약성평가'!$C:$I,7,FALSE)</f>
        <v>2</v>
      </c>
      <c r="V393" s="56" t="str">
        <f>VLOOKUP(B393,'#3.네트워크'!$C:$AO,A393+1,FALSE)</f>
        <v>X</v>
      </c>
      <c r="W393" s="56">
        <f t="shared" si="107"/>
        <v>8</v>
      </c>
      <c r="X393" s="51" t="str">
        <f t="shared" si="102"/>
        <v>상</v>
      </c>
    </row>
    <row r="394" spans="1:24" ht="9.9" customHeight="1">
      <c r="A394" s="45">
        <f>VLOOKUP(L394,'3. 취약성평가'!$C:$J,8,FALSE)</f>
        <v>17</v>
      </c>
      <c r="B394" s="45" t="str">
        <f t="shared" si="103"/>
        <v>NW-L3-01</v>
      </c>
      <c r="C394" s="16" t="str">
        <f>VLOOKUP(B394,'1. 자산평가'!$C:$O,2,FALSE)</f>
        <v>1 shop 라우터</v>
      </c>
      <c r="D394" s="16">
        <f>VLOOKUP(B394,'1. 자산평가'!$C:$O,8,FALSE)</f>
        <v>3</v>
      </c>
      <c r="E394" s="16">
        <f>VLOOKUP(B394,'1. 자산평가'!$C:$O,9,FALSE)</f>
        <v>3</v>
      </c>
      <c r="F394" s="16">
        <f>VLOOKUP(B394,'1. 자산평가'!$C:$O,10,FALSE)</f>
        <v>3</v>
      </c>
      <c r="G394" s="59">
        <f t="shared" si="104"/>
        <v>9</v>
      </c>
      <c r="H394" s="59" t="str">
        <f t="shared" si="105"/>
        <v>A</v>
      </c>
      <c r="I394" s="56">
        <f t="shared" si="106"/>
        <v>3</v>
      </c>
      <c r="J394" s="63" t="s">
        <v>1208</v>
      </c>
      <c r="K394" s="58">
        <f t="shared" si="108"/>
        <v>1</v>
      </c>
      <c r="L394" s="58" t="str">
        <f t="shared" si="109"/>
        <v>N-17</v>
      </c>
      <c r="M394" s="109" t="s">
        <v>1095</v>
      </c>
      <c r="N394" s="58">
        <f t="shared" si="110"/>
        <v>17</v>
      </c>
      <c r="O394" s="47" t="str">
        <f>VLOOKUP(L394,'3. 취약성평가'!$C:$F,2,FALSE)</f>
        <v>SNMP Community String 복잡성 설정</v>
      </c>
      <c r="P394" s="50" t="str">
        <f>VLOOKUP(L394,'3. 취약성평가'!$C:$F,3,FALSE)</f>
        <v>상</v>
      </c>
      <c r="Q394" s="48">
        <f t="shared" si="100"/>
        <v>3</v>
      </c>
      <c r="R394" s="49" t="str">
        <f>VLOOKUP(L394,'3. 취약성평가'!$C:$I,5,FALSE)</f>
        <v>TC4-07</v>
      </c>
      <c r="S394" s="49" t="str">
        <f>VLOOKUP(L394,'3. 취약성평가'!$C:$I,6,FALSE)</f>
        <v>취약한 시스템 설정 악용</v>
      </c>
      <c r="T394" s="49">
        <f>VLOOKUP(L394,'3. 취약성평가'!$C:$I,7,FALSE)</f>
        <v>2</v>
      </c>
      <c r="U394" s="49">
        <f>VLOOKUP(L394,'3. 취약성평가'!$C:$I,7,FALSE)</f>
        <v>2</v>
      </c>
      <c r="V394" s="56" t="str">
        <f>VLOOKUP(B394,'#3.네트워크'!$C:$AO,A394+1,FALSE)</f>
        <v>X</v>
      </c>
      <c r="W394" s="56">
        <f t="shared" si="107"/>
        <v>8</v>
      </c>
      <c r="X394" s="51" t="str">
        <f t="shared" si="102"/>
        <v>상</v>
      </c>
    </row>
    <row r="395" spans="1:24" ht="9.9" customHeight="1">
      <c r="A395" s="45">
        <f>VLOOKUP(L395,'3. 취약성평가'!$C:$J,8,FALSE)</f>
        <v>18</v>
      </c>
      <c r="B395" s="45" t="str">
        <f t="shared" si="103"/>
        <v>NW-L3-01</v>
      </c>
      <c r="C395" s="16" t="str">
        <f>VLOOKUP(B395,'1. 자산평가'!$C:$O,2,FALSE)</f>
        <v>1 shop 라우터</v>
      </c>
      <c r="D395" s="16">
        <f>VLOOKUP(B395,'1. 자산평가'!$C:$O,8,FALSE)</f>
        <v>3</v>
      </c>
      <c r="E395" s="16">
        <f>VLOOKUP(B395,'1. 자산평가'!$C:$O,9,FALSE)</f>
        <v>3</v>
      </c>
      <c r="F395" s="16">
        <f>VLOOKUP(B395,'1. 자산평가'!$C:$O,10,FALSE)</f>
        <v>3</v>
      </c>
      <c r="G395" s="59">
        <f t="shared" si="104"/>
        <v>9</v>
      </c>
      <c r="H395" s="59" t="str">
        <f t="shared" si="105"/>
        <v>A</v>
      </c>
      <c r="I395" s="56">
        <f t="shared" si="106"/>
        <v>3</v>
      </c>
      <c r="J395" s="63" t="s">
        <v>1208</v>
      </c>
      <c r="K395" s="58">
        <f t="shared" si="108"/>
        <v>1</v>
      </c>
      <c r="L395" s="58" t="str">
        <f t="shared" si="109"/>
        <v>N-18</v>
      </c>
      <c r="M395" s="109" t="s">
        <v>1095</v>
      </c>
      <c r="N395" s="58">
        <f t="shared" si="110"/>
        <v>18</v>
      </c>
      <c r="O395" s="47" t="str">
        <f>VLOOKUP(L395,'3. 취약성평가'!$C:$F,2,FALSE)</f>
        <v>SNMP ACL 설정</v>
      </c>
      <c r="P395" s="50" t="str">
        <f>VLOOKUP(L395,'3. 취약성평가'!$C:$F,3,FALSE)</f>
        <v>상</v>
      </c>
      <c r="Q395" s="48">
        <f t="shared" si="100"/>
        <v>3</v>
      </c>
      <c r="R395" s="49" t="str">
        <f>VLOOKUP(L395,'3. 취약성평가'!$C:$I,5,FALSE)</f>
        <v>TC4-07</v>
      </c>
      <c r="S395" s="49" t="str">
        <f>VLOOKUP(L395,'3. 취약성평가'!$C:$I,6,FALSE)</f>
        <v>취약한 시스템 설정 악용</v>
      </c>
      <c r="T395" s="49">
        <f>VLOOKUP(L395,'3. 취약성평가'!$C:$I,7,FALSE)</f>
        <v>2</v>
      </c>
      <c r="U395" s="49">
        <f>VLOOKUP(L395,'3. 취약성평가'!$C:$I,7,FALSE)</f>
        <v>2</v>
      </c>
      <c r="V395" s="56" t="str">
        <f>VLOOKUP(B395,'#3.네트워크'!$C:$AO,A395+1,FALSE)</f>
        <v>X</v>
      </c>
      <c r="W395" s="56">
        <f t="shared" si="107"/>
        <v>8</v>
      </c>
      <c r="X395" s="51" t="str">
        <f t="shared" si="102"/>
        <v>상</v>
      </c>
    </row>
    <row r="396" spans="1:24" ht="9.9" customHeight="1">
      <c r="A396" s="45">
        <f>VLOOKUP(L396,'3. 취약성평가'!$C:$J,8,FALSE)</f>
        <v>19</v>
      </c>
      <c r="B396" s="45" t="str">
        <f t="shared" si="103"/>
        <v>NW-L3-01</v>
      </c>
      <c r="C396" s="16" t="str">
        <f>VLOOKUP(B396,'1. 자산평가'!$C:$O,2,FALSE)</f>
        <v>1 shop 라우터</v>
      </c>
      <c r="D396" s="16">
        <f>VLOOKUP(B396,'1. 자산평가'!$C:$O,8,FALSE)</f>
        <v>3</v>
      </c>
      <c r="E396" s="16">
        <f>VLOOKUP(B396,'1. 자산평가'!$C:$O,9,FALSE)</f>
        <v>3</v>
      </c>
      <c r="F396" s="16">
        <f>VLOOKUP(B396,'1. 자산평가'!$C:$O,10,FALSE)</f>
        <v>3</v>
      </c>
      <c r="G396" s="59">
        <f t="shared" si="104"/>
        <v>9</v>
      </c>
      <c r="H396" s="59" t="str">
        <f t="shared" si="105"/>
        <v>A</v>
      </c>
      <c r="I396" s="56">
        <f t="shared" si="106"/>
        <v>3</v>
      </c>
      <c r="J396" s="63" t="s">
        <v>1208</v>
      </c>
      <c r="K396" s="58">
        <f t="shared" si="108"/>
        <v>1</v>
      </c>
      <c r="L396" s="58" t="str">
        <f t="shared" si="109"/>
        <v>N-19</v>
      </c>
      <c r="M396" s="109" t="s">
        <v>1095</v>
      </c>
      <c r="N396" s="58">
        <f t="shared" si="110"/>
        <v>19</v>
      </c>
      <c r="O396" s="47" t="str">
        <f>VLOOKUP(L396,'3. 취약성평가'!$C:$F,2,FALSE)</f>
        <v>SNMP 커뮤니티 권한 설정</v>
      </c>
      <c r="P396" s="50" t="str">
        <f>VLOOKUP(L396,'3. 취약성평가'!$C:$F,3,FALSE)</f>
        <v>상</v>
      </c>
      <c r="Q396" s="48">
        <f t="shared" si="100"/>
        <v>3</v>
      </c>
      <c r="R396" s="49" t="str">
        <f>VLOOKUP(L396,'3. 취약성평가'!$C:$I,5,FALSE)</f>
        <v>TC4-07</v>
      </c>
      <c r="S396" s="49" t="str">
        <f>VLOOKUP(L396,'3. 취약성평가'!$C:$I,6,FALSE)</f>
        <v>취약한 시스템 설정 악용</v>
      </c>
      <c r="T396" s="49">
        <f>VLOOKUP(L396,'3. 취약성평가'!$C:$I,7,FALSE)</f>
        <v>2</v>
      </c>
      <c r="U396" s="49">
        <f>VLOOKUP(L396,'3. 취약성평가'!$C:$I,7,FALSE)</f>
        <v>2</v>
      </c>
      <c r="V396" s="56" t="str">
        <f>VLOOKUP(B396,'#3.네트워크'!$C:$AO,A396+1,FALSE)</f>
        <v>X</v>
      </c>
      <c r="W396" s="56">
        <f t="shared" si="107"/>
        <v>8</v>
      </c>
      <c r="X396" s="51" t="str">
        <f t="shared" si="102"/>
        <v>상</v>
      </c>
    </row>
    <row r="397" spans="1:24" ht="9.9" customHeight="1">
      <c r="A397" s="45">
        <f>VLOOKUP(L397,'3. 취약성평가'!$C:$J,8,FALSE)</f>
        <v>20</v>
      </c>
      <c r="B397" s="45" t="str">
        <f t="shared" si="103"/>
        <v>NW-L3-01</v>
      </c>
      <c r="C397" s="16" t="str">
        <f>VLOOKUP(B397,'1. 자산평가'!$C:$O,2,FALSE)</f>
        <v>1 shop 라우터</v>
      </c>
      <c r="D397" s="16">
        <f>VLOOKUP(B397,'1. 자산평가'!$C:$O,8,FALSE)</f>
        <v>3</v>
      </c>
      <c r="E397" s="16">
        <f>VLOOKUP(B397,'1. 자산평가'!$C:$O,9,FALSE)</f>
        <v>3</v>
      </c>
      <c r="F397" s="16">
        <f>VLOOKUP(B397,'1. 자산평가'!$C:$O,10,FALSE)</f>
        <v>3</v>
      </c>
      <c r="G397" s="59">
        <f t="shared" si="104"/>
        <v>9</v>
      </c>
      <c r="H397" s="59" t="str">
        <f t="shared" si="105"/>
        <v>A</v>
      </c>
      <c r="I397" s="56">
        <f t="shared" si="106"/>
        <v>3</v>
      </c>
      <c r="J397" s="63" t="s">
        <v>1208</v>
      </c>
      <c r="K397" s="58">
        <f t="shared" si="108"/>
        <v>1</v>
      </c>
      <c r="L397" s="58" t="str">
        <f t="shared" si="109"/>
        <v>N-20</v>
      </c>
      <c r="M397" s="109" t="s">
        <v>1095</v>
      </c>
      <c r="N397" s="58">
        <f t="shared" si="110"/>
        <v>20</v>
      </c>
      <c r="O397" s="47" t="str">
        <f>VLOOKUP(L397,'3. 취약성평가'!$C:$F,2,FALSE)</f>
        <v>TFTP 서비스 차단</v>
      </c>
      <c r="P397" s="50" t="str">
        <f>VLOOKUP(L397,'3. 취약성평가'!$C:$F,3,FALSE)</f>
        <v>상</v>
      </c>
      <c r="Q397" s="48">
        <f t="shared" si="100"/>
        <v>3</v>
      </c>
      <c r="R397" s="49" t="str">
        <f>VLOOKUP(L397,'3. 취약성평가'!$C:$I,5,FALSE)</f>
        <v>TC4-07</v>
      </c>
      <c r="S397" s="49" t="str">
        <f>VLOOKUP(L397,'3. 취약성평가'!$C:$I,6,FALSE)</f>
        <v>취약한 시스템 설정 악용</v>
      </c>
      <c r="T397" s="49">
        <f>VLOOKUP(L397,'3. 취약성평가'!$C:$I,7,FALSE)</f>
        <v>2</v>
      </c>
      <c r="U397" s="49">
        <f>VLOOKUP(L397,'3. 취약성평가'!$C:$I,7,FALSE)</f>
        <v>2</v>
      </c>
      <c r="V397" s="56" t="str">
        <f>VLOOKUP(B397,'#3.네트워크'!$C:$AO,A397+1,FALSE)</f>
        <v>O</v>
      </c>
      <c r="W397" s="56">
        <f t="shared" si="107"/>
        <v>0</v>
      </c>
      <c r="X397" s="51" t="str">
        <f t="shared" si="102"/>
        <v>-</v>
      </c>
    </row>
    <row r="398" spans="1:24" ht="9.9" customHeight="1">
      <c r="A398" s="45">
        <f>VLOOKUP(L398,'3. 취약성평가'!$C:$J,8,FALSE)</f>
        <v>21</v>
      </c>
      <c r="B398" s="45" t="str">
        <f t="shared" si="103"/>
        <v>NW-L3-01</v>
      </c>
      <c r="C398" s="16" t="str">
        <f>VLOOKUP(B398,'1. 자산평가'!$C:$O,2,FALSE)</f>
        <v>1 shop 라우터</v>
      </c>
      <c r="D398" s="16">
        <f>VLOOKUP(B398,'1. 자산평가'!$C:$O,8,FALSE)</f>
        <v>3</v>
      </c>
      <c r="E398" s="16">
        <f>VLOOKUP(B398,'1. 자산평가'!$C:$O,9,FALSE)</f>
        <v>3</v>
      </c>
      <c r="F398" s="16">
        <f>VLOOKUP(B398,'1. 자산평가'!$C:$O,10,FALSE)</f>
        <v>3</v>
      </c>
      <c r="G398" s="59">
        <f t="shared" si="104"/>
        <v>9</v>
      </c>
      <c r="H398" s="59" t="str">
        <f t="shared" si="105"/>
        <v>A</v>
      </c>
      <c r="I398" s="56">
        <f t="shared" si="106"/>
        <v>3</v>
      </c>
      <c r="J398" s="63" t="s">
        <v>1208</v>
      </c>
      <c r="K398" s="58">
        <f t="shared" si="108"/>
        <v>1</v>
      </c>
      <c r="L398" s="58" t="str">
        <f t="shared" si="109"/>
        <v>N-21</v>
      </c>
      <c r="M398" s="109" t="s">
        <v>1095</v>
      </c>
      <c r="N398" s="58">
        <f t="shared" si="110"/>
        <v>21</v>
      </c>
      <c r="O398" s="47" t="str">
        <f>VLOOKUP(L398,'3. 취약성평가'!$C:$F,2,FALSE)</f>
        <v>Spoofing 방지 필터링 적용</v>
      </c>
      <c r="P398" s="50" t="str">
        <f>VLOOKUP(L398,'3. 취약성평가'!$C:$F,3,FALSE)</f>
        <v>상</v>
      </c>
      <c r="Q398" s="48">
        <f t="shared" si="100"/>
        <v>3</v>
      </c>
      <c r="R398" s="49" t="str">
        <f>VLOOKUP(L398,'3. 취약성평가'!$C:$I,5,FALSE)</f>
        <v>TC6-08</v>
      </c>
      <c r="S398" s="49" t="str">
        <f>VLOOKUP(L398,'3. 취약성평가'!$C:$I,6,FALSE)</f>
        <v>비인가된 시스템 및 네트워크 접근</v>
      </c>
      <c r="T398" s="49">
        <f>VLOOKUP(L398,'3. 취약성평가'!$C:$I,7,FALSE)</f>
        <v>2</v>
      </c>
      <c r="U398" s="49">
        <f>VLOOKUP(L398,'3. 취약성평가'!$C:$I,7,FALSE)</f>
        <v>2</v>
      </c>
      <c r="V398" s="56" t="str">
        <f>VLOOKUP(B398,'#3.네트워크'!$C:$AO,A398+1,FALSE)</f>
        <v>X</v>
      </c>
      <c r="W398" s="56">
        <f t="shared" si="107"/>
        <v>8</v>
      </c>
      <c r="X398" s="51" t="str">
        <f t="shared" si="102"/>
        <v>상</v>
      </c>
    </row>
    <row r="399" spans="1:24" ht="9.9" customHeight="1">
      <c r="A399" s="45">
        <f>VLOOKUP(L399,'3. 취약성평가'!$C:$J,8,FALSE)</f>
        <v>22</v>
      </c>
      <c r="B399" s="45" t="str">
        <f t="shared" si="103"/>
        <v>NW-L3-01</v>
      </c>
      <c r="C399" s="16" t="str">
        <f>VLOOKUP(B399,'1. 자산평가'!$C:$O,2,FALSE)</f>
        <v>1 shop 라우터</v>
      </c>
      <c r="D399" s="16">
        <f>VLOOKUP(B399,'1. 자산평가'!$C:$O,8,FALSE)</f>
        <v>3</v>
      </c>
      <c r="E399" s="16">
        <f>VLOOKUP(B399,'1. 자산평가'!$C:$O,9,FALSE)</f>
        <v>3</v>
      </c>
      <c r="F399" s="16">
        <f>VLOOKUP(B399,'1. 자산평가'!$C:$O,10,FALSE)</f>
        <v>3</v>
      </c>
      <c r="G399" s="59">
        <f t="shared" si="104"/>
        <v>9</v>
      </c>
      <c r="H399" s="59" t="str">
        <f t="shared" si="105"/>
        <v>A</v>
      </c>
      <c r="I399" s="56">
        <f t="shared" si="106"/>
        <v>3</v>
      </c>
      <c r="J399" s="63" t="s">
        <v>1208</v>
      </c>
      <c r="K399" s="58">
        <f t="shared" si="108"/>
        <v>1</v>
      </c>
      <c r="L399" s="58" t="str">
        <f t="shared" si="109"/>
        <v>N-22</v>
      </c>
      <c r="M399" s="109" t="s">
        <v>1095</v>
      </c>
      <c r="N399" s="58">
        <f t="shared" si="110"/>
        <v>22</v>
      </c>
      <c r="O399" s="47" t="str">
        <f>VLOOKUP(L399,'3. 취약성평가'!$C:$F,2,FALSE)</f>
        <v>DDoS 공격 방어 설정</v>
      </c>
      <c r="P399" s="50" t="str">
        <f>VLOOKUP(L399,'3. 취약성평가'!$C:$F,3,FALSE)</f>
        <v>상</v>
      </c>
      <c r="Q399" s="48">
        <f t="shared" si="100"/>
        <v>3</v>
      </c>
      <c r="R399" s="49" t="str">
        <f>VLOOKUP(L399,'3. 취약성평가'!$C:$I,5,FALSE)</f>
        <v>TC3-11</v>
      </c>
      <c r="S399" s="49" t="str">
        <f>VLOOKUP(L399,'3. 취약성평가'!$C:$I,6,FALSE)</f>
        <v>서비스 거부</v>
      </c>
      <c r="T399" s="49">
        <f>VLOOKUP(L399,'3. 취약성평가'!$C:$I,7,FALSE)</f>
        <v>3</v>
      </c>
      <c r="U399" s="49">
        <f>VLOOKUP(L399,'3. 취약성평가'!$C:$I,7,FALSE)</f>
        <v>3</v>
      </c>
      <c r="V399" s="56" t="str">
        <f>VLOOKUP(B399,'#3.네트워크'!$C:$AO,A399+1,FALSE)</f>
        <v>X</v>
      </c>
      <c r="W399" s="56">
        <f t="shared" si="107"/>
        <v>9</v>
      </c>
      <c r="X399" s="51" t="str">
        <f t="shared" si="102"/>
        <v>상</v>
      </c>
    </row>
    <row r="400" spans="1:24" ht="9.9" customHeight="1">
      <c r="A400" s="45">
        <f>VLOOKUP(L400,'3. 취약성평가'!$C:$J,8,FALSE)</f>
        <v>23</v>
      </c>
      <c r="B400" s="45" t="str">
        <f t="shared" si="103"/>
        <v>NW-L3-01</v>
      </c>
      <c r="C400" s="16" t="str">
        <f>VLOOKUP(B400,'1. 자산평가'!$C:$O,2,FALSE)</f>
        <v>1 shop 라우터</v>
      </c>
      <c r="D400" s="16">
        <f>VLOOKUP(B400,'1. 자산평가'!$C:$O,8,FALSE)</f>
        <v>3</v>
      </c>
      <c r="E400" s="16">
        <f>VLOOKUP(B400,'1. 자산평가'!$C:$O,9,FALSE)</f>
        <v>3</v>
      </c>
      <c r="F400" s="16">
        <f>VLOOKUP(B400,'1. 자산평가'!$C:$O,10,FALSE)</f>
        <v>3</v>
      </c>
      <c r="G400" s="59">
        <f t="shared" si="104"/>
        <v>9</v>
      </c>
      <c r="H400" s="59" t="str">
        <f t="shared" si="105"/>
        <v>A</v>
      </c>
      <c r="I400" s="56">
        <f t="shared" si="106"/>
        <v>3</v>
      </c>
      <c r="J400" s="63" t="s">
        <v>1208</v>
      </c>
      <c r="K400" s="58">
        <f t="shared" si="108"/>
        <v>1</v>
      </c>
      <c r="L400" s="58" t="str">
        <f t="shared" si="109"/>
        <v>N-23</v>
      </c>
      <c r="M400" s="109" t="s">
        <v>1095</v>
      </c>
      <c r="N400" s="58">
        <f t="shared" si="110"/>
        <v>23</v>
      </c>
      <c r="O400" s="47" t="str">
        <f>VLOOKUP(L400,'3. 취약성평가'!$C:$F,2,FALSE)</f>
        <v>사용하지 않는 인터페이스의 shutdown 설정</v>
      </c>
      <c r="P400" s="50" t="str">
        <f>VLOOKUP(L400,'3. 취약성평가'!$C:$F,3,FALSE)</f>
        <v>상</v>
      </c>
      <c r="Q400" s="48">
        <f t="shared" si="100"/>
        <v>3</v>
      </c>
      <c r="R400" s="49" t="str">
        <f>VLOOKUP(L400,'3. 취약성평가'!$C:$I,5,FALSE)</f>
        <v>TC6-17</v>
      </c>
      <c r="S400" s="49" t="str">
        <f>VLOOKUP(L400,'3. 취약성평가'!$C:$I,6,FALSE)</f>
        <v>비인가된 물리적 접근</v>
      </c>
      <c r="T400" s="49">
        <f>VLOOKUP(L400,'3. 취약성평가'!$C:$I,7,FALSE)</f>
        <v>3</v>
      </c>
      <c r="U400" s="49">
        <f>VLOOKUP(L400,'3. 취약성평가'!$C:$I,7,FALSE)</f>
        <v>3</v>
      </c>
      <c r="V400" s="56" t="str">
        <f>VLOOKUP(B400,'#3.네트워크'!$C:$AO,A400+1,FALSE)</f>
        <v>O</v>
      </c>
      <c r="W400" s="56">
        <f t="shared" si="107"/>
        <v>0</v>
      </c>
      <c r="X400" s="51" t="str">
        <f t="shared" si="102"/>
        <v>-</v>
      </c>
    </row>
    <row r="401" spans="1:24" ht="9.9" customHeight="1">
      <c r="A401" s="45">
        <f>VLOOKUP(L401,'3. 취약성평가'!$C:$J,8,FALSE)</f>
        <v>24</v>
      </c>
      <c r="B401" s="45" t="str">
        <f t="shared" si="103"/>
        <v>NW-L3-01</v>
      </c>
      <c r="C401" s="16" t="str">
        <f>VLOOKUP(B401,'1. 자산평가'!$C:$O,2,FALSE)</f>
        <v>1 shop 라우터</v>
      </c>
      <c r="D401" s="16">
        <f>VLOOKUP(B401,'1. 자산평가'!$C:$O,8,FALSE)</f>
        <v>3</v>
      </c>
      <c r="E401" s="16">
        <f>VLOOKUP(B401,'1. 자산평가'!$C:$O,9,FALSE)</f>
        <v>3</v>
      </c>
      <c r="F401" s="16">
        <f>VLOOKUP(B401,'1. 자산평가'!$C:$O,10,FALSE)</f>
        <v>3</v>
      </c>
      <c r="G401" s="59">
        <f t="shared" si="104"/>
        <v>9</v>
      </c>
      <c r="H401" s="59" t="str">
        <f t="shared" si="105"/>
        <v>A</v>
      </c>
      <c r="I401" s="56">
        <f t="shared" si="106"/>
        <v>3</v>
      </c>
      <c r="J401" s="63" t="s">
        <v>1208</v>
      </c>
      <c r="K401" s="58">
        <f t="shared" si="108"/>
        <v>1</v>
      </c>
      <c r="L401" s="58" t="str">
        <f t="shared" si="109"/>
        <v>N-24</v>
      </c>
      <c r="M401" s="109" t="s">
        <v>1095</v>
      </c>
      <c r="N401" s="58">
        <f t="shared" si="110"/>
        <v>24</v>
      </c>
      <c r="O401" s="47" t="str">
        <f>VLOOKUP(L401,'3. 취약성평가'!$C:$F,2,FALSE)</f>
        <v>TCP keepalive 서비스 설정</v>
      </c>
      <c r="P401" s="50" t="str">
        <f>VLOOKUP(L401,'3. 취약성평가'!$C:$F,3,FALSE)</f>
        <v>중</v>
      </c>
      <c r="Q401" s="48">
        <f t="shared" si="100"/>
        <v>2</v>
      </c>
      <c r="R401" s="49" t="str">
        <f>VLOOKUP(L401,'3. 취약성평가'!$C:$I,5,FALSE)</f>
        <v>TC6-17</v>
      </c>
      <c r="S401" s="49" t="str">
        <f>VLOOKUP(L401,'3. 취약성평가'!$C:$I,6,FALSE)</f>
        <v>비인가된 물리적 접근</v>
      </c>
      <c r="T401" s="49">
        <f>VLOOKUP(L401,'3. 취약성평가'!$C:$I,7,FALSE)</f>
        <v>3</v>
      </c>
      <c r="U401" s="49">
        <f>VLOOKUP(L401,'3. 취약성평가'!$C:$I,7,FALSE)</f>
        <v>3</v>
      </c>
      <c r="V401" s="56" t="str">
        <f>VLOOKUP(B401,'#3.네트워크'!$C:$AO,A401+1,FALSE)</f>
        <v>O</v>
      </c>
      <c r="W401" s="56">
        <f t="shared" si="107"/>
        <v>0</v>
      </c>
      <c r="X401" s="51" t="str">
        <f t="shared" si="102"/>
        <v>-</v>
      </c>
    </row>
    <row r="402" spans="1:24" ht="9.9" customHeight="1">
      <c r="A402" s="45">
        <f>VLOOKUP(L402,'3. 취약성평가'!$C:$J,8,FALSE)</f>
        <v>25</v>
      </c>
      <c r="B402" s="45" t="str">
        <f t="shared" si="103"/>
        <v>NW-L3-01</v>
      </c>
      <c r="C402" s="16" t="str">
        <f>VLOOKUP(B402,'1. 자산평가'!$C:$O,2,FALSE)</f>
        <v>1 shop 라우터</v>
      </c>
      <c r="D402" s="16">
        <f>VLOOKUP(B402,'1. 자산평가'!$C:$O,8,FALSE)</f>
        <v>3</v>
      </c>
      <c r="E402" s="16">
        <f>VLOOKUP(B402,'1. 자산평가'!$C:$O,9,FALSE)</f>
        <v>3</v>
      </c>
      <c r="F402" s="16">
        <f>VLOOKUP(B402,'1. 자산평가'!$C:$O,10,FALSE)</f>
        <v>3</v>
      </c>
      <c r="G402" s="59">
        <f t="shared" si="104"/>
        <v>9</v>
      </c>
      <c r="H402" s="59" t="str">
        <f t="shared" si="105"/>
        <v>A</v>
      </c>
      <c r="I402" s="56">
        <f t="shared" si="106"/>
        <v>3</v>
      </c>
      <c r="J402" s="63" t="s">
        <v>1208</v>
      </c>
      <c r="K402" s="58">
        <f t="shared" si="108"/>
        <v>1</v>
      </c>
      <c r="L402" s="58" t="str">
        <f t="shared" si="109"/>
        <v>N-25</v>
      </c>
      <c r="M402" s="109" t="s">
        <v>1095</v>
      </c>
      <c r="N402" s="58">
        <f t="shared" si="110"/>
        <v>25</v>
      </c>
      <c r="O402" s="47" t="str">
        <f>VLOOKUP(L402,'3. 취약성평가'!$C:$F,2,FALSE)</f>
        <v>Finger 서비스 차단</v>
      </c>
      <c r="P402" s="50" t="str">
        <f>VLOOKUP(L402,'3. 취약성평가'!$C:$F,3,FALSE)</f>
        <v>중</v>
      </c>
      <c r="Q402" s="48">
        <f t="shared" si="100"/>
        <v>2</v>
      </c>
      <c r="R402" s="49" t="str">
        <f>VLOOKUP(L402,'3. 취약성평가'!$C:$I,5,FALSE)</f>
        <v>TC6-11</v>
      </c>
      <c r="S402" s="49" t="str">
        <f>VLOOKUP(L402,'3. 취약성평가'!$C:$I,6,FALSE)</f>
        <v>비인가된 시스템 및 네트워크 접근</v>
      </c>
      <c r="T402" s="49">
        <f>VLOOKUP(L402,'3. 취약성평가'!$C:$I,7,FALSE)</f>
        <v>2</v>
      </c>
      <c r="U402" s="49">
        <f>VLOOKUP(L402,'3. 취약성평가'!$C:$I,7,FALSE)</f>
        <v>2</v>
      </c>
      <c r="V402" s="56" t="str">
        <f>VLOOKUP(B402,'#3.네트워크'!$C:$AO,A402+1,FALSE)</f>
        <v>O</v>
      </c>
      <c r="W402" s="56">
        <f t="shared" si="107"/>
        <v>0</v>
      </c>
      <c r="X402" s="51" t="str">
        <f t="shared" si="102"/>
        <v>-</v>
      </c>
    </row>
    <row r="403" spans="1:24" ht="9.9" customHeight="1">
      <c r="A403" s="45">
        <f>VLOOKUP(L403,'3. 취약성평가'!$C:$J,8,FALSE)</f>
        <v>26</v>
      </c>
      <c r="B403" s="45" t="str">
        <f t="shared" si="103"/>
        <v>NW-L3-01</v>
      </c>
      <c r="C403" s="16" t="str">
        <f>VLOOKUP(B403,'1. 자산평가'!$C:$O,2,FALSE)</f>
        <v>1 shop 라우터</v>
      </c>
      <c r="D403" s="16">
        <f>VLOOKUP(B403,'1. 자산평가'!$C:$O,8,FALSE)</f>
        <v>3</v>
      </c>
      <c r="E403" s="16">
        <f>VLOOKUP(B403,'1. 자산평가'!$C:$O,9,FALSE)</f>
        <v>3</v>
      </c>
      <c r="F403" s="16">
        <f>VLOOKUP(B403,'1. 자산평가'!$C:$O,10,FALSE)</f>
        <v>3</v>
      </c>
      <c r="G403" s="59">
        <f t="shared" si="104"/>
        <v>9</v>
      </c>
      <c r="H403" s="59" t="str">
        <f t="shared" si="105"/>
        <v>A</v>
      </c>
      <c r="I403" s="56">
        <f t="shared" si="106"/>
        <v>3</v>
      </c>
      <c r="J403" s="63" t="s">
        <v>1208</v>
      </c>
      <c r="K403" s="58">
        <f t="shared" si="108"/>
        <v>1</v>
      </c>
      <c r="L403" s="58" t="str">
        <f t="shared" si="109"/>
        <v>N-26</v>
      </c>
      <c r="M403" s="109" t="s">
        <v>1095</v>
      </c>
      <c r="N403" s="58">
        <f t="shared" si="110"/>
        <v>26</v>
      </c>
      <c r="O403" s="47" t="str">
        <f>VLOOKUP(L403,'3. 취약성평가'!$C:$F,2,FALSE)</f>
        <v>웹 서비스 차단</v>
      </c>
      <c r="P403" s="50" t="str">
        <f>VLOOKUP(L403,'3. 취약성평가'!$C:$F,3,FALSE)</f>
        <v>중</v>
      </c>
      <c r="Q403" s="48">
        <f t="shared" si="100"/>
        <v>2</v>
      </c>
      <c r="R403" s="49" t="str">
        <f>VLOOKUP(L403,'3. 취약성평가'!$C:$I,5,FALSE)</f>
        <v>TC6-03</v>
      </c>
      <c r="S403" s="49" t="str">
        <f>VLOOKUP(L403,'3. 취약성평가'!$C:$I,6,FALSE)</f>
        <v>패스워드 Cracking</v>
      </c>
      <c r="T403" s="49">
        <f>VLOOKUP(L403,'3. 취약성평가'!$C:$I,7,FALSE)</f>
        <v>2</v>
      </c>
      <c r="U403" s="49">
        <f>VLOOKUP(L403,'3. 취약성평가'!$C:$I,7,FALSE)</f>
        <v>2</v>
      </c>
      <c r="V403" s="56" t="str">
        <f>VLOOKUP(B403,'#3.네트워크'!$C:$AO,A403+1,FALSE)</f>
        <v>O</v>
      </c>
      <c r="W403" s="56">
        <f t="shared" si="107"/>
        <v>0</v>
      </c>
      <c r="X403" s="51" t="str">
        <f t="shared" si="102"/>
        <v>-</v>
      </c>
    </row>
    <row r="404" spans="1:24" ht="9.9" customHeight="1">
      <c r="A404" s="45">
        <f>VLOOKUP(L404,'3. 취약성평가'!$C:$J,8,FALSE)</f>
        <v>27</v>
      </c>
      <c r="B404" s="45" t="str">
        <f t="shared" si="103"/>
        <v>NW-L3-01</v>
      </c>
      <c r="C404" s="16" t="str">
        <f>VLOOKUP(B404,'1. 자산평가'!$C:$O,2,FALSE)</f>
        <v>1 shop 라우터</v>
      </c>
      <c r="D404" s="16">
        <f>VLOOKUP(B404,'1. 자산평가'!$C:$O,8,FALSE)</f>
        <v>3</v>
      </c>
      <c r="E404" s="16">
        <f>VLOOKUP(B404,'1. 자산평가'!$C:$O,9,FALSE)</f>
        <v>3</v>
      </c>
      <c r="F404" s="16">
        <f>VLOOKUP(B404,'1. 자산평가'!$C:$O,10,FALSE)</f>
        <v>3</v>
      </c>
      <c r="G404" s="59">
        <f t="shared" si="104"/>
        <v>9</v>
      </c>
      <c r="H404" s="59" t="str">
        <f t="shared" si="105"/>
        <v>A</v>
      </c>
      <c r="I404" s="56">
        <f t="shared" si="106"/>
        <v>3</v>
      </c>
      <c r="J404" s="63" t="s">
        <v>1208</v>
      </c>
      <c r="K404" s="58">
        <f t="shared" si="108"/>
        <v>1</v>
      </c>
      <c r="L404" s="58" t="str">
        <f t="shared" si="109"/>
        <v>N-27</v>
      </c>
      <c r="M404" s="109" t="s">
        <v>1095</v>
      </c>
      <c r="N404" s="58">
        <f t="shared" si="110"/>
        <v>27</v>
      </c>
      <c r="O404" s="47" t="str">
        <f>VLOOKUP(L404,'3. 취약성평가'!$C:$F,2,FALSE)</f>
        <v>TCP/UDP small 서비스 차단</v>
      </c>
      <c r="P404" s="50" t="str">
        <f>VLOOKUP(L404,'3. 취약성평가'!$C:$F,3,FALSE)</f>
        <v>중</v>
      </c>
      <c r="Q404" s="48">
        <f t="shared" si="100"/>
        <v>2</v>
      </c>
      <c r="R404" s="49" t="str">
        <f>VLOOKUP(L404,'3. 취약성평가'!$C:$I,5,FALSE)</f>
        <v>TC4-07</v>
      </c>
      <c r="S404" s="49" t="str">
        <f>VLOOKUP(L404,'3. 취약성평가'!$C:$I,6,FALSE)</f>
        <v>취약한 시스템 설정 악용</v>
      </c>
      <c r="T404" s="49">
        <f>VLOOKUP(L404,'3. 취약성평가'!$C:$I,7,FALSE)</f>
        <v>2</v>
      </c>
      <c r="U404" s="49">
        <f>VLOOKUP(L404,'3. 취약성평가'!$C:$I,7,FALSE)</f>
        <v>2</v>
      </c>
      <c r="V404" s="56" t="str">
        <f>VLOOKUP(B404,'#3.네트워크'!$C:$AO,A404+1,FALSE)</f>
        <v>O</v>
      </c>
      <c r="W404" s="56">
        <f t="shared" si="107"/>
        <v>0</v>
      </c>
      <c r="X404" s="51" t="str">
        <f t="shared" si="102"/>
        <v>-</v>
      </c>
    </row>
    <row r="405" spans="1:24" ht="9.9" customHeight="1">
      <c r="A405" s="45">
        <f>VLOOKUP(L405,'3. 취약성평가'!$C:$J,8,FALSE)</f>
        <v>28</v>
      </c>
      <c r="B405" s="45" t="str">
        <f t="shared" si="103"/>
        <v>NW-L3-01</v>
      </c>
      <c r="C405" s="16" t="str">
        <f>VLOOKUP(B405,'1. 자산평가'!$C:$O,2,FALSE)</f>
        <v>1 shop 라우터</v>
      </c>
      <c r="D405" s="16">
        <f>VLOOKUP(B405,'1. 자산평가'!$C:$O,8,FALSE)</f>
        <v>3</v>
      </c>
      <c r="E405" s="16">
        <f>VLOOKUP(B405,'1. 자산평가'!$C:$O,9,FALSE)</f>
        <v>3</v>
      </c>
      <c r="F405" s="16">
        <f>VLOOKUP(B405,'1. 자산평가'!$C:$O,10,FALSE)</f>
        <v>3</v>
      </c>
      <c r="G405" s="59">
        <f t="shared" si="104"/>
        <v>9</v>
      </c>
      <c r="H405" s="59" t="str">
        <f t="shared" si="105"/>
        <v>A</v>
      </c>
      <c r="I405" s="56">
        <f t="shared" si="106"/>
        <v>3</v>
      </c>
      <c r="J405" s="63" t="s">
        <v>1208</v>
      </c>
      <c r="K405" s="58">
        <f t="shared" si="108"/>
        <v>1</v>
      </c>
      <c r="L405" s="58" t="str">
        <f t="shared" si="109"/>
        <v>N-28</v>
      </c>
      <c r="M405" s="109" t="s">
        <v>1095</v>
      </c>
      <c r="N405" s="58">
        <f t="shared" si="110"/>
        <v>28</v>
      </c>
      <c r="O405" s="47" t="str">
        <f>VLOOKUP(L405,'3. 취약성평가'!$C:$F,2,FALSE)</f>
        <v>Bootp 서비스 차단</v>
      </c>
      <c r="P405" s="50" t="str">
        <f>VLOOKUP(L405,'3. 취약성평가'!$C:$F,3,FALSE)</f>
        <v>중</v>
      </c>
      <c r="Q405" s="48">
        <f t="shared" si="100"/>
        <v>2</v>
      </c>
      <c r="R405" s="49" t="str">
        <f>VLOOKUP(L405,'3. 취약성평가'!$C:$I,5,FALSE)</f>
        <v>TC6-16</v>
      </c>
      <c r="S405" s="49" t="str">
        <f>VLOOKUP(L405,'3. 취약성평가'!$C:$I,6,FALSE)</f>
        <v>웹 서비스 공격</v>
      </c>
      <c r="T405" s="49">
        <f>VLOOKUP(L405,'3. 취약성평가'!$C:$I,7,FALSE)</f>
        <v>2</v>
      </c>
      <c r="U405" s="49">
        <f>VLOOKUP(L405,'3. 취약성평가'!$C:$I,7,FALSE)</f>
        <v>2</v>
      </c>
      <c r="V405" s="56" t="str">
        <f>VLOOKUP(B405,'#3.네트워크'!$C:$AO,A405+1,FALSE)</f>
        <v>O</v>
      </c>
      <c r="W405" s="56">
        <f t="shared" si="107"/>
        <v>0</v>
      </c>
      <c r="X405" s="51" t="str">
        <f t="shared" si="102"/>
        <v>-</v>
      </c>
    </row>
    <row r="406" spans="1:24" ht="9.9" customHeight="1">
      <c r="A406" s="45">
        <f>VLOOKUP(L406,'3. 취약성평가'!$C:$J,8,FALSE)</f>
        <v>29</v>
      </c>
      <c r="B406" s="45" t="str">
        <f t="shared" si="103"/>
        <v>NW-L3-01</v>
      </c>
      <c r="C406" s="16" t="str">
        <f>VLOOKUP(B406,'1. 자산평가'!$C:$O,2,FALSE)</f>
        <v>1 shop 라우터</v>
      </c>
      <c r="D406" s="16">
        <f>VLOOKUP(B406,'1. 자산평가'!$C:$O,8,FALSE)</f>
        <v>3</v>
      </c>
      <c r="E406" s="16">
        <f>VLOOKUP(B406,'1. 자산평가'!$C:$O,9,FALSE)</f>
        <v>3</v>
      </c>
      <c r="F406" s="16">
        <f>VLOOKUP(B406,'1. 자산평가'!$C:$O,10,FALSE)</f>
        <v>3</v>
      </c>
      <c r="G406" s="59">
        <f t="shared" si="104"/>
        <v>9</v>
      </c>
      <c r="H406" s="59" t="str">
        <f t="shared" si="105"/>
        <v>A</v>
      </c>
      <c r="I406" s="56">
        <f t="shared" si="106"/>
        <v>3</v>
      </c>
      <c r="J406" s="63" t="s">
        <v>1208</v>
      </c>
      <c r="K406" s="58">
        <f t="shared" si="108"/>
        <v>1</v>
      </c>
      <c r="L406" s="58" t="str">
        <f t="shared" si="109"/>
        <v>N-29</v>
      </c>
      <c r="M406" s="109" t="s">
        <v>1095</v>
      </c>
      <c r="N406" s="58">
        <f t="shared" si="110"/>
        <v>29</v>
      </c>
      <c r="O406" s="47" t="str">
        <f>VLOOKUP(L406,'3. 취약성평가'!$C:$F,2,FALSE)</f>
        <v>CDP 서비스 차단</v>
      </c>
      <c r="P406" s="50" t="str">
        <f>VLOOKUP(L406,'3. 취약성평가'!$C:$F,3,FALSE)</f>
        <v>중</v>
      </c>
      <c r="Q406" s="48">
        <f t="shared" si="100"/>
        <v>2</v>
      </c>
      <c r="R406" s="49" t="str">
        <f>VLOOKUP(L406,'3. 취약성평가'!$C:$I,5,FALSE)</f>
        <v>TC4-07</v>
      </c>
      <c r="S406" s="49" t="str">
        <f>VLOOKUP(L406,'3. 취약성평가'!$C:$I,6,FALSE)</f>
        <v>취약한 시스템 설정 악용</v>
      </c>
      <c r="T406" s="49">
        <f>VLOOKUP(L406,'3. 취약성평가'!$C:$I,7,FALSE)</f>
        <v>2</v>
      </c>
      <c r="U406" s="49">
        <f>VLOOKUP(L406,'3. 취약성평가'!$C:$I,7,FALSE)</f>
        <v>2</v>
      </c>
      <c r="V406" s="56" t="str">
        <f>VLOOKUP(B406,'#3.네트워크'!$C:$AO,A406+1,FALSE)</f>
        <v>X</v>
      </c>
      <c r="W406" s="56">
        <f t="shared" si="107"/>
        <v>7</v>
      </c>
      <c r="X406" s="51" t="str">
        <f t="shared" si="102"/>
        <v>중</v>
      </c>
    </row>
    <row r="407" spans="1:24" ht="9.9" customHeight="1">
      <c r="A407" s="45">
        <f>VLOOKUP(L407,'3. 취약성평가'!$C:$J,8,FALSE)</f>
        <v>30</v>
      </c>
      <c r="B407" s="45" t="str">
        <f t="shared" si="103"/>
        <v>NW-L3-01</v>
      </c>
      <c r="C407" s="16" t="str">
        <f>VLOOKUP(B407,'1. 자산평가'!$C:$O,2,FALSE)</f>
        <v>1 shop 라우터</v>
      </c>
      <c r="D407" s="16">
        <f>VLOOKUP(B407,'1. 자산평가'!$C:$O,8,FALSE)</f>
        <v>3</v>
      </c>
      <c r="E407" s="16">
        <f>VLOOKUP(B407,'1. 자산평가'!$C:$O,9,FALSE)</f>
        <v>3</v>
      </c>
      <c r="F407" s="16">
        <f>VLOOKUP(B407,'1. 자산평가'!$C:$O,10,FALSE)</f>
        <v>3</v>
      </c>
      <c r="G407" s="59">
        <f t="shared" si="104"/>
        <v>9</v>
      </c>
      <c r="H407" s="59" t="str">
        <f t="shared" si="105"/>
        <v>A</v>
      </c>
      <c r="I407" s="56">
        <f t="shared" si="106"/>
        <v>3</v>
      </c>
      <c r="J407" s="63" t="s">
        <v>1208</v>
      </c>
      <c r="K407" s="58">
        <f t="shared" si="108"/>
        <v>1</v>
      </c>
      <c r="L407" s="58" t="str">
        <f t="shared" si="109"/>
        <v>N-30</v>
      </c>
      <c r="M407" s="109" t="s">
        <v>1095</v>
      </c>
      <c r="N407" s="58">
        <f t="shared" si="110"/>
        <v>30</v>
      </c>
      <c r="O407" s="47" t="str">
        <f>VLOOKUP(L407,'3. 취약성평가'!$C:$F,2,FALSE)</f>
        <v>Directed-broadcast 차단</v>
      </c>
      <c r="P407" s="50" t="str">
        <f>VLOOKUP(L407,'3. 취약성평가'!$C:$F,3,FALSE)</f>
        <v>중</v>
      </c>
      <c r="Q407" s="48">
        <f t="shared" si="100"/>
        <v>2</v>
      </c>
      <c r="R407" s="49" t="str">
        <f>VLOOKUP(L407,'3. 취약성평가'!$C:$I,5,FALSE)</f>
        <v>TC3-11</v>
      </c>
      <c r="S407" s="49" t="str">
        <f>VLOOKUP(L407,'3. 취약성평가'!$C:$I,6,FALSE)</f>
        <v>서비스 거부</v>
      </c>
      <c r="T407" s="49">
        <f>VLOOKUP(L407,'3. 취약성평가'!$C:$I,7,FALSE)</f>
        <v>3</v>
      </c>
      <c r="U407" s="49">
        <f>VLOOKUP(L407,'3. 취약성평가'!$C:$I,7,FALSE)</f>
        <v>3</v>
      </c>
      <c r="V407" s="56" t="str">
        <f>VLOOKUP(B407,'#3.네트워크'!$C:$AO,A407+1,FALSE)</f>
        <v>O</v>
      </c>
      <c r="W407" s="56">
        <f t="shared" si="107"/>
        <v>0</v>
      </c>
      <c r="X407" s="51" t="str">
        <f t="shared" si="102"/>
        <v>-</v>
      </c>
    </row>
    <row r="408" spans="1:24" ht="9.9" customHeight="1">
      <c r="A408" s="45">
        <f>VLOOKUP(L408,'3. 취약성평가'!$C:$J,8,FALSE)</f>
        <v>31</v>
      </c>
      <c r="B408" s="45" t="str">
        <f t="shared" si="103"/>
        <v>NW-L3-01</v>
      </c>
      <c r="C408" s="16" t="str">
        <f>VLOOKUP(B408,'1. 자산평가'!$C:$O,2,FALSE)</f>
        <v>1 shop 라우터</v>
      </c>
      <c r="D408" s="16">
        <f>VLOOKUP(B408,'1. 자산평가'!$C:$O,8,FALSE)</f>
        <v>3</v>
      </c>
      <c r="E408" s="16">
        <f>VLOOKUP(B408,'1. 자산평가'!$C:$O,9,FALSE)</f>
        <v>3</v>
      </c>
      <c r="F408" s="16">
        <f>VLOOKUP(B408,'1. 자산평가'!$C:$O,10,FALSE)</f>
        <v>3</v>
      </c>
      <c r="G408" s="59">
        <f t="shared" si="104"/>
        <v>9</v>
      </c>
      <c r="H408" s="59" t="str">
        <f t="shared" si="105"/>
        <v>A</v>
      </c>
      <c r="I408" s="56">
        <f t="shared" si="106"/>
        <v>3</v>
      </c>
      <c r="J408" s="63" t="s">
        <v>1208</v>
      </c>
      <c r="K408" s="58">
        <f t="shared" si="108"/>
        <v>1</v>
      </c>
      <c r="L408" s="58" t="str">
        <f t="shared" si="109"/>
        <v>N-31</v>
      </c>
      <c r="M408" s="109" t="s">
        <v>1095</v>
      </c>
      <c r="N408" s="58">
        <f t="shared" si="110"/>
        <v>31</v>
      </c>
      <c r="O408" s="47" t="str">
        <f>VLOOKUP(L408,'3. 취약성평가'!$C:$F,2,FALSE)</f>
        <v>Source 라우팅 차단</v>
      </c>
      <c r="P408" s="50" t="str">
        <f>VLOOKUP(L408,'3. 취약성평가'!$C:$F,3,FALSE)</f>
        <v>중</v>
      </c>
      <c r="Q408" s="48">
        <f t="shared" si="100"/>
        <v>2</v>
      </c>
      <c r="R408" s="49" t="str">
        <f>VLOOKUP(L408,'3. 취약성평가'!$C:$I,5,FALSE)</f>
        <v>TC6-09</v>
      </c>
      <c r="S408" s="49" t="str">
        <f>VLOOKUP(L408,'3. 취약성평가'!$C:$I,6,FALSE)</f>
        <v>비인가된 시스템 및 네트워크 접근</v>
      </c>
      <c r="T408" s="49">
        <f>VLOOKUP(L408,'3. 취약성평가'!$C:$I,7,FALSE)</f>
        <v>2</v>
      </c>
      <c r="U408" s="49">
        <f>VLOOKUP(L408,'3. 취약성평가'!$C:$I,7,FALSE)</f>
        <v>2</v>
      </c>
      <c r="V408" s="56" t="str">
        <f>VLOOKUP(B408,'#3.네트워크'!$C:$AO,A408+1,FALSE)</f>
        <v>O</v>
      </c>
      <c r="W408" s="56">
        <f t="shared" si="107"/>
        <v>0</v>
      </c>
      <c r="X408" s="51" t="str">
        <f t="shared" si="102"/>
        <v>-</v>
      </c>
    </row>
    <row r="409" spans="1:24" ht="9.9" customHeight="1">
      <c r="A409" s="45">
        <f>VLOOKUP(L409,'3. 취약성평가'!$C:$J,8,FALSE)</f>
        <v>32</v>
      </c>
      <c r="B409" s="45" t="str">
        <f t="shared" si="103"/>
        <v>NW-L3-01</v>
      </c>
      <c r="C409" s="16" t="str">
        <f>VLOOKUP(B409,'1. 자산평가'!$C:$O,2,FALSE)</f>
        <v>1 shop 라우터</v>
      </c>
      <c r="D409" s="16">
        <f>VLOOKUP(B409,'1. 자산평가'!$C:$O,8,FALSE)</f>
        <v>3</v>
      </c>
      <c r="E409" s="16">
        <f>VLOOKUP(B409,'1. 자산평가'!$C:$O,9,FALSE)</f>
        <v>3</v>
      </c>
      <c r="F409" s="16">
        <f>VLOOKUP(B409,'1. 자산평가'!$C:$O,10,FALSE)</f>
        <v>3</v>
      </c>
      <c r="G409" s="59">
        <f t="shared" si="104"/>
        <v>9</v>
      </c>
      <c r="H409" s="59" t="str">
        <f t="shared" si="105"/>
        <v>A</v>
      </c>
      <c r="I409" s="56">
        <f t="shared" si="106"/>
        <v>3</v>
      </c>
      <c r="J409" s="63" t="s">
        <v>1208</v>
      </c>
      <c r="K409" s="58">
        <f t="shared" si="108"/>
        <v>1</v>
      </c>
      <c r="L409" s="58" t="str">
        <f t="shared" si="109"/>
        <v>N-32</v>
      </c>
      <c r="M409" s="109" t="s">
        <v>1095</v>
      </c>
      <c r="N409" s="58">
        <f t="shared" si="110"/>
        <v>32</v>
      </c>
      <c r="O409" s="47" t="str">
        <f>VLOOKUP(L409,'3. 취약성평가'!$C:$F,2,FALSE)</f>
        <v>Pro취약y ARP 차단</v>
      </c>
      <c r="P409" s="50" t="str">
        <f>VLOOKUP(L409,'3. 취약성평가'!$C:$F,3,FALSE)</f>
        <v>중</v>
      </c>
      <c r="Q409" s="48">
        <f t="shared" si="100"/>
        <v>2</v>
      </c>
      <c r="R409" s="49" t="str">
        <f>VLOOKUP(L409,'3. 취약성평가'!$C:$I,5,FALSE)</f>
        <v>TC5-01</v>
      </c>
      <c r="S409" s="49" t="str">
        <f>VLOOKUP(L409,'3. 취약성평가'!$C:$I,6,FALSE)</f>
        <v>정보 및 정보처리 프로세스의 변조</v>
      </c>
      <c r="T409" s="49">
        <f>VLOOKUP(L409,'3. 취약성평가'!$C:$I,7,FALSE)</f>
        <v>2</v>
      </c>
      <c r="U409" s="49">
        <f>VLOOKUP(L409,'3. 취약성평가'!$C:$I,7,FALSE)</f>
        <v>2</v>
      </c>
      <c r="V409" s="56" t="str">
        <f>VLOOKUP(B409,'#3.네트워크'!$C:$AO,A409+1,FALSE)</f>
        <v>X</v>
      </c>
      <c r="W409" s="56">
        <f t="shared" si="107"/>
        <v>7</v>
      </c>
      <c r="X409" s="51" t="str">
        <f t="shared" si="102"/>
        <v>중</v>
      </c>
    </row>
    <row r="410" spans="1:24" ht="9.9" customHeight="1">
      <c r="A410" s="45">
        <f>VLOOKUP(L410,'3. 취약성평가'!$C:$J,8,FALSE)</f>
        <v>33</v>
      </c>
      <c r="B410" s="45" t="str">
        <f t="shared" si="103"/>
        <v>NW-L3-01</v>
      </c>
      <c r="C410" s="16" t="str">
        <f>VLOOKUP(B410,'1. 자산평가'!$C:$O,2,FALSE)</f>
        <v>1 shop 라우터</v>
      </c>
      <c r="D410" s="16">
        <f>VLOOKUP(B410,'1. 자산평가'!$C:$O,8,FALSE)</f>
        <v>3</v>
      </c>
      <c r="E410" s="16">
        <f>VLOOKUP(B410,'1. 자산평가'!$C:$O,9,FALSE)</f>
        <v>3</v>
      </c>
      <c r="F410" s="16">
        <f>VLOOKUP(B410,'1. 자산평가'!$C:$O,10,FALSE)</f>
        <v>3</v>
      </c>
      <c r="G410" s="59">
        <f t="shared" si="104"/>
        <v>9</v>
      </c>
      <c r="H410" s="59" t="str">
        <f t="shared" si="105"/>
        <v>A</v>
      </c>
      <c r="I410" s="56">
        <f t="shared" si="106"/>
        <v>3</v>
      </c>
      <c r="J410" s="63" t="s">
        <v>1208</v>
      </c>
      <c r="K410" s="58">
        <f t="shared" si="108"/>
        <v>1</v>
      </c>
      <c r="L410" s="58" t="str">
        <f t="shared" si="109"/>
        <v>N-33</v>
      </c>
      <c r="M410" s="109" t="s">
        <v>1095</v>
      </c>
      <c r="N410" s="58">
        <f t="shared" si="110"/>
        <v>33</v>
      </c>
      <c r="O410" s="47" t="str">
        <f>VLOOKUP(L410,'3. 취약성평가'!$C:$F,2,FALSE)</f>
        <v>ICMP unreachable, Redirect 차단</v>
      </c>
      <c r="P410" s="50" t="str">
        <f>VLOOKUP(L410,'3. 취약성평가'!$C:$F,3,FALSE)</f>
        <v>중</v>
      </c>
      <c r="Q410" s="48">
        <f t="shared" si="100"/>
        <v>2</v>
      </c>
      <c r="R410" s="49" t="str">
        <f>VLOOKUP(L410,'3. 취약성평가'!$C:$I,5,FALSE)</f>
        <v>TC4-03</v>
      </c>
      <c r="S410" s="49" t="str">
        <f>VLOOKUP(L410,'3. 취약성평가'!$C:$I,6,FALSE)</f>
        <v>스니핑(Sniffing)</v>
      </c>
      <c r="T410" s="49">
        <f>VLOOKUP(L410,'3. 취약성평가'!$C:$I,7,FALSE)</f>
        <v>3</v>
      </c>
      <c r="U410" s="49">
        <f>VLOOKUP(L410,'3. 취약성평가'!$C:$I,7,FALSE)</f>
        <v>3</v>
      </c>
      <c r="V410" s="56" t="str">
        <f>VLOOKUP(B410,'#3.네트워크'!$C:$AO,A410+1,FALSE)</f>
        <v>O</v>
      </c>
      <c r="W410" s="56">
        <f t="shared" si="107"/>
        <v>0</v>
      </c>
      <c r="X410" s="51" t="str">
        <f t="shared" si="102"/>
        <v>-</v>
      </c>
    </row>
    <row r="411" spans="1:24" ht="9.9" customHeight="1">
      <c r="A411" s="45">
        <f>VLOOKUP(L411,'3. 취약성평가'!$C:$J,8,FALSE)</f>
        <v>34</v>
      </c>
      <c r="B411" s="45" t="str">
        <f t="shared" si="103"/>
        <v>NW-L3-01</v>
      </c>
      <c r="C411" s="16" t="str">
        <f>VLOOKUP(B411,'1. 자산평가'!$C:$O,2,FALSE)</f>
        <v>1 shop 라우터</v>
      </c>
      <c r="D411" s="16">
        <f>VLOOKUP(B411,'1. 자산평가'!$C:$O,8,FALSE)</f>
        <v>3</v>
      </c>
      <c r="E411" s="16">
        <f>VLOOKUP(B411,'1. 자산평가'!$C:$O,9,FALSE)</f>
        <v>3</v>
      </c>
      <c r="F411" s="16">
        <f>VLOOKUP(B411,'1. 자산평가'!$C:$O,10,FALSE)</f>
        <v>3</v>
      </c>
      <c r="G411" s="59">
        <f t="shared" si="104"/>
        <v>9</v>
      </c>
      <c r="H411" s="59" t="str">
        <f t="shared" si="105"/>
        <v>A</v>
      </c>
      <c r="I411" s="56">
        <f t="shared" si="106"/>
        <v>3</v>
      </c>
      <c r="J411" s="63" t="s">
        <v>1208</v>
      </c>
      <c r="K411" s="58">
        <f t="shared" si="108"/>
        <v>1</v>
      </c>
      <c r="L411" s="58" t="str">
        <f t="shared" si="109"/>
        <v>N-34</v>
      </c>
      <c r="M411" s="109" t="s">
        <v>1095</v>
      </c>
      <c r="N411" s="58">
        <f t="shared" si="110"/>
        <v>34</v>
      </c>
      <c r="O411" s="47" t="str">
        <f>VLOOKUP(L411,'3. 취약성평가'!$C:$F,2,FALSE)</f>
        <v>identd 서비스 차단</v>
      </c>
      <c r="P411" s="50" t="str">
        <f>VLOOKUP(L411,'3. 취약성평가'!$C:$F,3,FALSE)</f>
        <v>중</v>
      </c>
      <c r="Q411" s="48">
        <f t="shared" si="100"/>
        <v>2</v>
      </c>
      <c r="R411" s="49" t="str">
        <f>VLOOKUP(L411,'3. 취약성평가'!$C:$I,5,FALSE)</f>
        <v>TC2-03</v>
      </c>
      <c r="S411" s="49" t="str">
        <f>VLOOKUP(L411,'3. 취약성평가'!$C:$I,6,FALSE)</f>
        <v>식별 및 인증 실패</v>
      </c>
      <c r="T411" s="49">
        <f>VLOOKUP(L411,'3. 취약성평가'!$C:$I,7,FALSE)</f>
        <v>3</v>
      </c>
      <c r="U411" s="49">
        <f>VLOOKUP(L411,'3. 취약성평가'!$C:$I,7,FALSE)</f>
        <v>3</v>
      </c>
      <c r="V411" s="56" t="str">
        <f>VLOOKUP(B411,'#3.네트워크'!$C:$AO,A411+1,FALSE)</f>
        <v>O</v>
      </c>
      <c r="W411" s="56">
        <f t="shared" si="107"/>
        <v>0</v>
      </c>
      <c r="X411" s="51" t="str">
        <f t="shared" si="102"/>
        <v>-</v>
      </c>
    </row>
    <row r="412" spans="1:24" ht="9.9" customHeight="1">
      <c r="A412" s="45">
        <f>VLOOKUP(L412,'3. 취약성평가'!$C:$J,8,FALSE)</f>
        <v>35</v>
      </c>
      <c r="B412" s="45" t="str">
        <f t="shared" si="103"/>
        <v>NW-L3-01</v>
      </c>
      <c r="C412" s="16" t="str">
        <f>VLOOKUP(B412,'1. 자산평가'!$C:$O,2,FALSE)</f>
        <v>1 shop 라우터</v>
      </c>
      <c r="D412" s="16">
        <f>VLOOKUP(B412,'1. 자산평가'!$C:$O,8,FALSE)</f>
        <v>3</v>
      </c>
      <c r="E412" s="16">
        <f>VLOOKUP(B412,'1. 자산평가'!$C:$O,9,FALSE)</f>
        <v>3</v>
      </c>
      <c r="F412" s="16">
        <f>VLOOKUP(B412,'1. 자산평가'!$C:$O,10,FALSE)</f>
        <v>3</v>
      </c>
      <c r="G412" s="59">
        <f t="shared" si="104"/>
        <v>9</v>
      </c>
      <c r="H412" s="59" t="str">
        <f t="shared" si="105"/>
        <v>A</v>
      </c>
      <c r="I412" s="56">
        <f t="shared" si="106"/>
        <v>3</v>
      </c>
      <c r="J412" s="63" t="s">
        <v>1208</v>
      </c>
      <c r="K412" s="58">
        <f t="shared" si="108"/>
        <v>1</v>
      </c>
      <c r="L412" s="58" t="str">
        <f t="shared" si="109"/>
        <v>N-35</v>
      </c>
      <c r="M412" s="109" t="s">
        <v>1095</v>
      </c>
      <c r="N412" s="58">
        <f t="shared" si="110"/>
        <v>35</v>
      </c>
      <c r="O412" s="47" t="str">
        <f>VLOOKUP(L412,'3. 취약성평가'!$C:$F,2,FALSE)</f>
        <v>Domain lookup 차단</v>
      </c>
      <c r="P412" s="50" t="str">
        <f>VLOOKUP(L412,'3. 취약성평가'!$C:$F,3,FALSE)</f>
        <v>중</v>
      </c>
      <c r="Q412" s="48">
        <f t="shared" si="100"/>
        <v>2</v>
      </c>
      <c r="R412" s="49" t="str">
        <f>VLOOKUP(L412,'3. 취약성평가'!$C:$I,5,FALSE)</f>
        <v>TC6-02</v>
      </c>
      <c r="S412" s="49" t="str">
        <f>VLOOKUP(L412,'3. 취약성평가'!$C:$I,6,FALSE)</f>
        <v>정보 수집</v>
      </c>
      <c r="T412" s="49">
        <f>VLOOKUP(L412,'3. 취약성평가'!$C:$I,7,FALSE)</f>
        <v>3</v>
      </c>
      <c r="U412" s="49">
        <f>VLOOKUP(L412,'3. 취약성평가'!$C:$I,7,FALSE)</f>
        <v>3</v>
      </c>
      <c r="V412" s="56" t="str">
        <f>VLOOKUP(B412,'#3.네트워크'!$C:$AO,A412+1,FALSE)</f>
        <v>X</v>
      </c>
      <c r="W412" s="56">
        <f t="shared" si="107"/>
        <v>8</v>
      </c>
      <c r="X412" s="51" t="str">
        <f t="shared" si="102"/>
        <v>상</v>
      </c>
    </row>
    <row r="413" spans="1:24" ht="9.9" customHeight="1">
      <c r="A413" s="45">
        <f>VLOOKUP(L413,'3. 취약성평가'!$C:$J,8,FALSE)</f>
        <v>36</v>
      </c>
      <c r="B413" s="45" t="str">
        <f t="shared" si="103"/>
        <v>NW-L3-01</v>
      </c>
      <c r="C413" s="16" t="str">
        <f>VLOOKUP(B413,'1. 자산평가'!$C:$O,2,FALSE)</f>
        <v>1 shop 라우터</v>
      </c>
      <c r="D413" s="16">
        <f>VLOOKUP(B413,'1. 자산평가'!$C:$O,8,FALSE)</f>
        <v>3</v>
      </c>
      <c r="E413" s="16">
        <f>VLOOKUP(B413,'1. 자산평가'!$C:$O,9,FALSE)</f>
        <v>3</v>
      </c>
      <c r="F413" s="16">
        <f>VLOOKUP(B413,'1. 자산평가'!$C:$O,10,FALSE)</f>
        <v>3</v>
      </c>
      <c r="G413" s="59">
        <f t="shared" si="104"/>
        <v>9</v>
      </c>
      <c r="H413" s="59" t="str">
        <f t="shared" si="105"/>
        <v>A</v>
      </c>
      <c r="I413" s="56">
        <f t="shared" si="106"/>
        <v>3</v>
      </c>
      <c r="J413" s="63" t="s">
        <v>1208</v>
      </c>
      <c r="K413" s="58">
        <f t="shared" si="108"/>
        <v>1</v>
      </c>
      <c r="L413" s="58" t="str">
        <f t="shared" si="109"/>
        <v>N-36</v>
      </c>
      <c r="M413" s="109" t="s">
        <v>1095</v>
      </c>
      <c r="N413" s="58">
        <f t="shared" si="110"/>
        <v>36</v>
      </c>
      <c r="O413" s="47" t="str">
        <f>VLOOKUP(L413,'3. 취약성평가'!$C:$F,2,FALSE)</f>
        <v>pad 차단</v>
      </c>
      <c r="P413" s="50" t="str">
        <f>VLOOKUP(L413,'3. 취약성평가'!$C:$F,3,FALSE)</f>
        <v>중</v>
      </c>
      <c r="Q413" s="48">
        <f t="shared" si="100"/>
        <v>2</v>
      </c>
      <c r="R413" s="49" t="str">
        <f>VLOOKUP(L413,'3. 취약성평가'!$C:$I,5,FALSE)</f>
        <v>TC3-04</v>
      </c>
      <c r="S413" s="49" t="str">
        <f>VLOOKUP(L413,'3. 취약성평가'!$C:$I,6,FALSE)</f>
        <v>서비스 실패</v>
      </c>
      <c r="T413" s="49">
        <f>VLOOKUP(L413,'3. 취약성평가'!$C:$I,7,FALSE)</f>
        <v>3</v>
      </c>
      <c r="U413" s="49">
        <f>VLOOKUP(L413,'3. 취약성평가'!$C:$I,7,FALSE)</f>
        <v>3</v>
      </c>
      <c r="V413" s="56" t="str">
        <f>VLOOKUP(B413,'#3.네트워크'!$C:$AO,A413+1,FALSE)</f>
        <v>O</v>
      </c>
      <c r="W413" s="56">
        <f t="shared" si="107"/>
        <v>0</v>
      </c>
      <c r="X413" s="51" t="str">
        <f t="shared" si="102"/>
        <v>-</v>
      </c>
    </row>
    <row r="414" spans="1:24" ht="9.9" customHeight="1">
      <c r="A414" s="45">
        <f>VLOOKUP(L414,'3. 취약성평가'!$C:$J,8,FALSE)</f>
        <v>37</v>
      </c>
      <c r="B414" s="45" t="str">
        <f t="shared" si="103"/>
        <v>NW-L3-01</v>
      </c>
      <c r="C414" s="16" t="str">
        <f>VLOOKUP(B414,'1. 자산평가'!$C:$O,2,FALSE)</f>
        <v>1 shop 라우터</v>
      </c>
      <c r="D414" s="16">
        <f>VLOOKUP(B414,'1. 자산평가'!$C:$O,8,FALSE)</f>
        <v>3</v>
      </c>
      <c r="E414" s="16">
        <f>VLOOKUP(B414,'1. 자산평가'!$C:$O,9,FALSE)</f>
        <v>3</v>
      </c>
      <c r="F414" s="16">
        <f>VLOOKUP(B414,'1. 자산평가'!$C:$O,10,FALSE)</f>
        <v>3</v>
      </c>
      <c r="G414" s="59">
        <f t="shared" si="104"/>
        <v>9</v>
      </c>
      <c r="H414" s="59" t="str">
        <f t="shared" si="105"/>
        <v>A</v>
      </c>
      <c r="I414" s="56">
        <f t="shared" si="106"/>
        <v>3</v>
      </c>
      <c r="J414" s="63" t="s">
        <v>1208</v>
      </c>
      <c r="K414" s="58">
        <f t="shared" si="108"/>
        <v>1</v>
      </c>
      <c r="L414" s="58" t="str">
        <f t="shared" si="109"/>
        <v>N-37</v>
      </c>
      <c r="M414" s="109" t="s">
        <v>1095</v>
      </c>
      <c r="N414" s="58">
        <f t="shared" si="110"/>
        <v>37</v>
      </c>
      <c r="O414" s="47" t="str">
        <f>VLOOKUP(L414,'3. 취약성평가'!$C:$F,2,FALSE)</f>
        <v>mask-rely 차단</v>
      </c>
      <c r="P414" s="50" t="str">
        <f>VLOOKUP(L414,'3. 취약성평가'!$C:$F,3,FALSE)</f>
        <v>중</v>
      </c>
      <c r="Q414" s="48">
        <f t="shared" si="100"/>
        <v>2</v>
      </c>
      <c r="R414" s="49" t="str">
        <f>VLOOKUP(L414,'3. 취약성평가'!$C:$I,5,FALSE)</f>
        <v>TC6-02</v>
      </c>
      <c r="S414" s="49" t="str">
        <f>VLOOKUP(L414,'3. 취약성평가'!$C:$I,6,FALSE)</f>
        <v>정보 수집</v>
      </c>
      <c r="T414" s="49">
        <f>VLOOKUP(L414,'3. 취약성평가'!$C:$I,7,FALSE)</f>
        <v>3</v>
      </c>
      <c r="U414" s="49">
        <f>VLOOKUP(L414,'3. 취약성평가'!$C:$I,7,FALSE)</f>
        <v>3</v>
      </c>
      <c r="V414" s="56" t="str">
        <f>VLOOKUP(B414,'#3.네트워크'!$C:$AO,A414+1,FALSE)</f>
        <v>O</v>
      </c>
      <c r="W414" s="56">
        <f t="shared" si="107"/>
        <v>0</v>
      </c>
      <c r="X414" s="51" t="str">
        <f t="shared" si="102"/>
        <v>-</v>
      </c>
    </row>
    <row r="415" spans="1:24" ht="9.9" customHeight="1">
      <c r="A415" s="45">
        <f>VLOOKUP(L415,'3. 취약성평가'!$C:$J,8,FALSE)</f>
        <v>38</v>
      </c>
      <c r="B415" s="45" t="str">
        <f t="shared" si="103"/>
        <v>NW-L3-01</v>
      </c>
      <c r="C415" s="16" t="str">
        <f>VLOOKUP(B415,'1. 자산평가'!$C:$O,2,FALSE)</f>
        <v>1 shop 라우터</v>
      </c>
      <c r="D415" s="16">
        <f>VLOOKUP(B415,'1. 자산평가'!$C:$O,8,FALSE)</f>
        <v>3</v>
      </c>
      <c r="E415" s="16">
        <f>VLOOKUP(B415,'1. 자산평가'!$C:$O,9,FALSE)</f>
        <v>3</v>
      </c>
      <c r="F415" s="16">
        <f>VLOOKUP(B415,'1. 자산평가'!$C:$O,10,FALSE)</f>
        <v>3</v>
      </c>
      <c r="G415" s="59">
        <f t="shared" si="104"/>
        <v>9</v>
      </c>
      <c r="H415" s="59" t="str">
        <f t="shared" si="105"/>
        <v>A</v>
      </c>
      <c r="I415" s="56">
        <f t="shared" si="106"/>
        <v>3</v>
      </c>
      <c r="J415" s="63" t="s">
        <v>1208</v>
      </c>
      <c r="K415" s="58">
        <f t="shared" si="108"/>
        <v>1</v>
      </c>
      <c r="L415" s="58" t="str">
        <f t="shared" si="109"/>
        <v>N-38</v>
      </c>
      <c r="M415" s="109" t="s">
        <v>1095</v>
      </c>
      <c r="N415" s="58">
        <f t="shared" si="110"/>
        <v>38</v>
      </c>
      <c r="O415" s="47" t="str">
        <f>VLOOKUP(L415,'3. 취약성평가'!$C:$F,2,FALSE)</f>
        <v>스위치 허브 보안 강화</v>
      </c>
      <c r="P415" s="50" t="str">
        <f>VLOOKUP(L415,'3. 취약성평가'!$C:$F,3,FALSE)</f>
        <v>하</v>
      </c>
      <c r="Q415" s="48">
        <f t="shared" si="100"/>
        <v>1</v>
      </c>
      <c r="R415" s="49" t="str">
        <f>VLOOKUP(L415,'3. 취약성평가'!$C:$I,5,FALSE)</f>
        <v>TC3-11</v>
      </c>
      <c r="S415" s="49" t="str">
        <f>VLOOKUP(L415,'3. 취약성평가'!$C:$I,6,FALSE)</f>
        <v>서비스 거부</v>
      </c>
      <c r="T415" s="49">
        <f>VLOOKUP(L415,'3. 취약성평가'!$C:$I,7,FALSE)</f>
        <v>3</v>
      </c>
      <c r="U415" s="49">
        <f>VLOOKUP(L415,'3. 취약성평가'!$C:$I,7,FALSE)</f>
        <v>3</v>
      </c>
      <c r="V415" s="56" t="str">
        <f>VLOOKUP(B415,'#3.네트워크'!$C:$AO,A415+1,FALSE)</f>
        <v>N/A</v>
      </c>
      <c r="W415" s="56" t="str">
        <f t="shared" si="107"/>
        <v>N/A</v>
      </c>
      <c r="X415" s="51" t="str">
        <f t="shared" si="102"/>
        <v>N/A</v>
      </c>
    </row>
    <row r="416" spans="1:24" ht="9.9" customHeight="1">
      <c r="A416" s="45">
        <f>VLOOKUP(L416,'3. 취약성평가'!$C:$J,8,FALSE)</f>
        <v>1</v>
      </c>
      <c r="B416" s="45" t="str">
        <f t="shared" ref="B416:B439" si="111">J416&amp;TEXT(K416,"00")</f>
        <v>INFO-DB-01</v>
      </c>
      <c r="C416" s="16" t="str">
        <f>VLOOKUP(B416,'1. 자산평가'!$C:$O,2,FALSE)</f>
        <v>회원 DB</v>
      </c>
      <c r="D416" s="16">
        <f>VLOOKUP(B416,'1. 자산평가'!$C:$O,8,FALSE)</f>
        <v>3</v>
      </c>
      <c r="E416" s="16">
        <f>VLOOKUP(B416,'1. 자산평가'!$C:$O,9,FALSE)</f>
        <v>3</v>
      </c>
      <c r="F416" s="16">
        <f>VLOOKUP(B416,'1. 자산평가'!$C:$O,10,FALSE)</f>
        <v>3</v>
      </c>
      <c r="G416" s="59">
        <f t="shared" ref="G416:G439" si="112">D416+E416+F416</f>
        <v>9</v>
      </c>
      <c r="H416" s="59" t="str">
        <f t="shared" ref="H416:H439" si="113">IF(G416&gt;=8,"A", IF(G416&gt;=5,"B","C"))</f>
        <v>A</v>
      </c>
      <c r="I416" s="56">
        <f t="shared" ref="I416:I439" si="114">IF(H416="A",3,IF(H416="B",2,1))</f>
        <v>3</v>
      </c>
      <c r="J416" s="68" t="s">
        <v>1261</v>
      </c>
      <c r="K416" s="58">
        <v>1</v>
      </c>
      <c r="L416" s="58" t="str">
        <f t="shared" ref="L416" si="115">M416&amp;N416</f>
        <v>D-1</v>
      </c>
      <c r="M416" s="109" t="s">
        <v>1100</v>
      </c>
      <c r="N416" s="58">
        <v>1</v>
      </c>
      <c r="O416" s="47" t="str">
        <f>VLOOKUP(L416,'3. 취약성평가'!$C:$F,2,FALSE)</f>
        <v>기본 계정의 패스워드, 정책 등을 변경하여 사용</v>
      </c>
      <c r="P416" s="50" t="str">
        <f>VLOOKUP(L416,'3. 취약성평가'!$C:$F,3,FALSE)</f>
        <v>상</v>
      </c>
      <c r="Q416" s="48">
        <f t="shared" ref="Q416:Q439" si="116">IF(P416="상",3,IF(P416="중",2,1))</f>
        <v>3</v>
      </c>
      <c r="R416" s="49" t="str">
        <f>VLOOKUP(L416,'3. 취약성평가'!$C:$I,5,FALSE)</f>
        <v>TC6-03</v>
      </c>
      <c r="S416" s="49" t="str">
        <f>VLOOKUP(L416,'3. 취약성평가'!$C:$I,6,FALSE)</f>
        <v>패스워드 Cracking</v>
      </c>
      <c r="T416" s="49">
        <f>VLOOKUP(L416,'3. 취약성평가'!$C:$I,7,FALSE)</f>
        <v>2</v>
      </c>
      <c r="U416" s="49">
        <f>VLOOKUP(L416,'3. 취약성평가'!$C:$I,7,FALSE)</f>
        <v>2</v>
      </c>
      <c r="V416" s="56" t="str">
        <f>VLOOKUP(B416,'#4.DBMS'!$C:$AA,A416+1,FALSE)</f>
        <v>O</v>
      </c>
      <c r="W416" s="56">
        <f t="shared" ref="W416:W439" si="117">IF(V416="N/A","N/A",IF(V416="O",0,IF(V416="X",I416+Q416+U416)))</f>
        <v>0</v>
      </c>
      <c r="X416" s="51" t="str">
        <f t="shared" ref="X416:X439" si="118">IF(W416="N/A","N/A",IF(W416=0,"-",IF(W416&gt;=8,"상",IF(W416&gt;=5,"중","하"))))</f>
        <v>-</v>
      </c>
    </row>
    <row r="417" spans="1:24" ht="9.9" customHeight="1">
      <c r="A417" s="45">
        <f>VLOOKUP(L417,'3. 취약성평가'!$C:$J,8,FALSE)</f>
        <v>2</v>
      </c>
      <c r="B417" s="45" t="str">
        <f t="shared" si="111"/>
        <v>INFO-DB-01</v>
      </c>
      <c r="C417" s="16" t="str">
        <f>VLOOKUP(B417,'1. 자산평가'!$C:$O,2,FALSE)</f>
        <v>회원 DB</v>
      </c>
      <c r="D417" s="16">
        <f>VLOOKUP(B417,'1. 자산평가'!$C:$O,8,FALSE)</f>
        <v>3</v>
      </c>
      <c r="E417" s="16">
        <f>VLOOKUP(B417,'1. 자산평가'!$C:$O,9,FALSE)</f>
        <v>3</v>
      </c>
      <c r="F417" s="16">
        <f>VLOOKUP(B417,'1. 자산평가'!$C:$O,10,FALSE)</f>
        <v>3</v>
      </c>
      <c r="G417" s="59">
        <f t="shared" si="112"/>
        <v>9</v>
      </c>
      <c r="H417" s="59" t="str">
        <f t="shared" si="113"/>
        <v>A</v>
      </c>
      <c r="I417" s="56">
        <f t="shared" si="114"/>
        <v>3</v>
      </c>
      <c r="J417" s="128" t="s">
        <v>1261</v>
      </c>
      <c r="K417" s="58">
        <f>IF(L417="D-1",K416+1,K416)</f>
        <v>1</v>
      </c>
      <c r="L417" s="58" t="str">
        <f t="shared" ref="L417" si="119">M417&amp;N417</f>
        <v>D-2</v>
      </c>
      <c r="M417" s="109" t="s">
        <v>1100</v>
      </c>
      <c r="N417" s="58">
        <f>IF(N416=24,1,N416+1)</f>
        <v>2</v>
      </c>
      <c r="O417" s="47" t="str">
        <f>VLOOKUP(L417,'3. 취약성평가'!$C:$F,2,FALSE)</f>
        <v>scott 등 Demonstration 및 불필요 계정을 제거하거나 잠금설정 후 사용</v>
      </c>
      <c r="P417" s="50" t="str">
        <f>VLOOKUP(L417,'3. 취약성평가'!$C:$F,3,FALSE)</f>
        <v>상</v>
      </c>
      <c r="Q417" s="48">
        <f t="shared" si="116"/>
        <v>3</v>
      </c>
      <c r="R417" s="49" t="str">
        <f>VLOOKUP(L417,'3. 취약성평가'!$C:$I,5,FALSE)</f>
        <v>TC6-09</v>
      </c>
      <c r="S417" s="49" t="str">
        <f>VLOOKUP(L417,'3. 취약성평가'!$C:$I,6,FALSE)</f>
        <v>비인가된 시스템 및 네트워크 접근</v>
      </c>
      <c r="T417" s="49">
        <f>VLOOKUP(L417,'3. 취약성평가'!$C:$I,7,FALSE)</f>
        <v>2</v>
      </c>
      <c r="U417" s="49">
        <f>VLOOKUP(L417,'3. 취약성평가'!$C:$I,7,FALSE)</f>
        <v>2</v>
      </c>
      <c r="V417" s="56" t="str">
        <f>VLOOKUP(B417,'#4.DBMS'!$C:$AA,A417+1,FALSE)</f>
        <v>O</v>
      </c>
      <c r="W417" s="56">
        <f t="shared" si="117"/>
        <v>0</v>
      </c>
      <c r="X417" s="51" t="str">
        <f t="shared" si="118"/>
        <v>-</v>
      </c>
    </row>
    <row r="418" spans="1:24" ht="9.9" customHeight="1">
      <c r="A418" s="45">
        <f>VLOOKUP(L418,'3. 취약성평가'!$C:$J,8,FALSE)</f>
        <v>3</v>
      </c>
      <c r="B418" s="45" t="str">
        <f t="shared" si="111"/>
        <v>INFO-DB-01</v>
      </c>
      <c r="C418" s="16" t="str">
        <f>VLOOKUP(B418,'1. 자산평가'!$C:$O,2,FALSE)</f>
        <v>회원 DB</v>
      </c>
      <c r="D418" s="16">
        <f>VLOOKUP(B418,'1. 자산평가'!$C:$O,8,FALSE)</f>
        <v>3</v>
      </c>
      <c r="E418" s="16">
        <f>VLOOKUP(B418,'1. 자산평가'!$C:$O,9,FALSE)</f>
        <v>3</v>
      </c>
      <c r="F418" s="16">
        <f>VLOOKUP(B418,'1. 자산평가'!$C:$O,10,FALSE)</f>
        <v>3</v>
      </c>
      <c r="G418" s="59">
        <f t="shared" si="112"/>
        <v>9</v>
      </c>
      <c r="H418" s="59" t="str">
        <f t="shared" si="113"/>
        <v>A</v>
      </c>
      <c r="I418" s="56">
        <f t="shared" si="114"/>
        <v>3</v>
      </c>
      <c r="J418" s="128" t="s">
        <v>1261</v>
      </c>
      <c r="K418" s="58">
        <f t="shared" ref="K418:K439" si="120">IF(L418="D-1",K417+1,K417)</f>
        <v>1</v>
      </c>
      <c r="L418" s="58" t="str">
        <f t="shared" ref="L418:L439" si="121">M418&amp;N418</f>
        <v>D-3</v>
      </c>
      <c r="M418" s="109" t="s">
        <v>1100</v>
      </c>
      <c r="N418" s="58">
        <f t="shared" ref="N418:N481" si="122">IF(N417=24,1,N417+1)</f>
        <v>3</v>
      </c>
      <c r="O418" s="47" t="str">
        <f>VLOOKUP(L418,'3. 취약성평가'!$C:$F,2,FALSE)</f>
        <v>패스워드의 사용기간 및 복잡도를 기관의 정책에 맞도록 설정</v>
      </c>
      <c r="P418" s="50" t="str">
        <f>VLOOKUP(L418,'3. 취약성평가'!$C:$F,3,FALSE)</f>
        <v>상</v>
      </c>
      <c r="Q418" s="48">
        <f t="shared" si="116"/>
        <v>3</v>
      </c>
      <c r="R418" s="49" t="str">
        <f>VLOOKUP(L418,'3. 취약성평가'!$C:$I,5,FALSE)</f>
        <v>TC6-03</v>
      </c>
      <c r="S418" s="49" t="str">
        <f>VLOOKUP(L418,'3. 취약성평가'!$C:$I,6,FALSE)</f>
        <v>패스워드 Cracking</v>
      </c>
      <c r="T418" s="49">
        <f>VLOOKUP(L418,'3. 취약성평가'!$C:$I,7,FALSE)</f>
        <v>2</v>
      </c>
      <c r="U418" s="49">
        <f>VLOOKUP(L418,'3. 취약성평가'!$C:$I,7,FALSE)</f>
        <v>2</v>
      </c>
      <c r="V418" s="56" t="str">
        <f>VLOOKUP(B418,'#4.DBMS'!$C:$AA,A418+1,FALSE)</f>
        <v>X</v>
      </c>
      <c r="W418" s="56">
        <f t="shared" si="117"/>
        <v>8</v>
      </c>
      <c r="X418" s="51" t="str">
        <f t="shared" si="118"/>
        <v>상</v>
      </c>
    </row>
    <row r="419" spans="1:24" ht="9.9" customHeight="1">
      <c r="A419" s="45">
        <f>VLOOKUP(L419,'3. 취약성평가'!$C:$J,8,FALSE)</f>
        <v>4</v>
      </c>
      <c r="B419" s="45" t="str">
        <f t="shared" si="111"/>
        <v>INFO-DB-01</v>
      </c>
      <c r="C419" s="16" t="str">
        <f>VLOOKUP(B419,'1. 자산평가'!$C:$O,2,FALSE)</f>
        <v>회원 DB</v>
      </c>
      <c r="D419" s="16">
        <f>VLOOKUP(B419,'1. 자산평가'!$C:$O,8,FALSE)</f>
        <v>3</v>
      </c>
      <c r="E419" s="16">
        <f>VLOOKUP(B419,'1. 자산평가'!$C:$O,9,FALSE)</f>
        <v>3</v>
      </c>
      <c r="F419" s="16">
        <f>VLOOKUP(B419,'1. 자산평가'!$C:$O,10,FALSE)</f>
        <v>3</v>
      </c>
      <c r="G419" s="59">
        <f t="shared" si="112"/>
        <v>9</v>
      </c>
      <c r="H419" s="59" t="str">
        <f t="shared" si="113"/>
        <v>A</v>
      </c>
      <c r="I419" s="56">
        <f t="shared" si="114"/>
        <v>3</v>
      </c>
      <c r="J419" s="128" t="s">
        <v>1261</v>
      </c>
      <c r="K419" s="58">
        <f t="shared" si="120"/>
        <v>1</v>
      </c>
      <c r="L419" s="58" t="str">
        <f t="shared" si="121"/>
        <v>D-4</v>
      </c>
      <c r="M419" s="109" t="s">
        <v>1100</v>
      </c>
      <c r="N419" s="58">
        <f t="shared" si="122"/>
        <v>4</v>
      </c>
      <c r="O419" s="47" t="str">
        <f>VLOOKUP(L419,'3. 취약성평가'!$C:$F,2,FALSE)</f>
        <v>데이터베이스 관리자 권한을 꼭 필요한 계정 및 그룹에 허용</v>
      </c>
      <c r="P419" s="50" t="str">
        <f>VLOOKUP(L419,'3. 취약성평가'!$C:$F,3,FALSE)</f>
        <v>상</v>
      </c>
      <c r="Q419" s="48">
        <f t="shared" si="116"/>
        <v>3</v>
      </c>
      <c r="R419" s="49" t="str">
        <f>VLOOKUP(L419,'3. 취약성평가'!$C:$I,5,FALSE)</f>
        <v>TC6-03</v>
      </c>
      <c r="S419" s="49" t="str">
        <f>VLOOKUP(L419,'3. 취약성평가'!$C:$I,6,FALSE)</f>
        <v>패스워드 Cracking</v>
      </c>
      <c r="T419" s="49">
        <f>VLOOKUP(L419,'3. 취약성평가'!$C:$I,7,FALSE)</f>
        <v>2</v>
      </c>
      <c r="U419" s="49">
        <f>VLOOKUP(L419,'3. 취약성평가'!$C:$I,7,FALSE)</f>
        <v>2</v>
      </c>
      <c r="V419" s="56" t="str">
        <f>VLOOKUP(B419,'#4.DBMS'!$C:$AA,A419+1,FALSE)</f>
        <v>O</v>
      </c>
      <c r="W419" s="56">
        <f t="shared" si="117"/>
        <v>0</v>
      </c>
      <c r="X419" s="51" t="str">
        <f t="shared" si="118"/>
        <v>-</v>
      </c>
    </row>
    <row r="420" spans="1:24" ht="9.9" customHeight="1">
      <c r="A420" s="45">
        <f>VLOOKUP(L420,'3. 취약성평가'!$C:$J,8,FALSE)</f>
        <v>5</v>
      </c>
      <c r="B420" s="45" t="str">
        <f t="shared" si="111"/>
        <v>INFO-DB-01</v>
      </c>
      <c r="C420" s="16" t="str">
        <f>VLOOKUP(B420,'1. 자산평가'!$C:$O,2,FALSE)</f>
        <v>회원 DB</v>
      </c>
      <c r="D420" s="16">
        <f>VLOOKUP(B420,'1. 자산평가'!$C:$O,8,FALSE)</f>
        <v>3</v>
      </c>
      <c r="E420" s="16">
        <f>VLOOKUP(B420,'1. 자산평가'!$C:$O,9,FALSE)</f>
        <v>3</v>
      </c>
      <c r="F420" s="16">
        <f>VLOOKUP(B420,'1. 자산평가'!$C:$O,10,FALSE)</f>
        <v>3</v>
      </c>
      <c r="G420" s="59">
        <f t="shared" si="112"/>
        <v>9</v>
      </c>
      <c r="H420" s="59" t="str">
        <f t="shared" si="113"/>
        <v>A</v>
      </c>
      <c r="I420" s="56">
        <f t="shared" si="114"/>
        <v>3</v>
      </c>
      <c r="J420" s="128" t="s">
        <v>1261</v>
      </c>
      <c r="K420" s="58">
        <f t="shared" si="120"/>
        <v>1</v>
      </c>
      <c r="L420" s="58" t="str">
        <f t="shared" si="121"/>
        <v>D-5</v>
      </c>
      <c r="M420" s="109" t="s">
        <v>1100</v>
      </c>
      <c r="N420" s="58">
        <f t="shared" si="122"/>
        <v>5</v>
      </c>
      <c r="O420" s="47" t="str">
        <f>VLOOKUP(L420,'3. 취약성평가'!$C:$F,2,FALSE)</f>
        <v>패스워드 재사용에 대한 제약</v>
      </c>
      <c r="P420" s="50" t="str">
        <f>VLOOKUP(L420,'3. 취약성평가'!$C:$F,3,FALSE)</f>
        <v>중</v>
      </c>
      <c r="Q420" s="48">
        <f t="shared" si="116"/>
        <v>2</v>
      </c>
      <c r="R420" s="49" t="str">
        <f>VLOOKUP(L420,'3. 취약성평가'!$C:$I,5,FALSE)</f>
        <v>TC6-03</v>
      </c>
      <c r="S420" s="49" t="str">
        <f>VLOOKUP(L420,'3. 취약성평가'!$C:$I,6,FALSE)</f>
        <v>패스워드 Cracking</v>
      </c>
      <c r="T420" s="49">
        <f>VLOOKUP(L420,'3. 취약성평가'!$C:$I,7,FALSE)</f>
        <v>2</v>
      </c>
      <c r="U420" s="49">
        <f>VLOOKUP(L420,'3. 취약성평가'!$C:$I,7,FALSE)</f>
        <v>2</v>
      </c>
      <c r="V420" s="56" t="str">
        <f>VLOOKUP(B420,'#4.DBMS'!$C:$AA,A420+1,FALSE)</f>
        <v>N/A</v>
      </c>
      <c r="W420" s="56" t="str">
        <f t="shared" si="117"/>
        <v>N/A</v>
      </c>
      <c r="X420" s="51" t="str">
        <f t="shared" si="118"/>
        <v>N/A</v>
      </c>
    </row>
    <row r="421" spans="1:24" ht="9.9" customHeight="1">
      <c r="A421" s="45">
        <f>VLOOKUP(L421,'3. 취약성평가'!$C:$J,8,FALSE)</f>
        <v>6</v>
      </c>
      <c r="B421" s="45" t="str">
        <f t="shared" si="111"/>
        <v>INFO-DB-01</v>
      </c>
      <c r="C421" s="16" t="str">
        <f>VLOOKUP(B421,'1. 자산평가'!$C:$O,2,FALSE)</f>
        <v>회원 DB</v>
      </c>
      <c r="D421" s="16">
        <f>VLOOKUP(B421,'1. 자산평가'!$C:$O,8,FALSE)</f>
        <v>3</v>
      </c>
      <c r="E421" s="16">
        <f>VLOOKUP(B421,'1. 자산평가'!$C:$O,9,FALSE)</f>
        <v>3</v>
      </c>
      <c r="F421" s="16">
        <f>VLOOKUP(B421,'1. 자산평가'!$C:$O,10,FALSE)</f>
        <v>3</v>
      </c>
      <c r="G421" s="59">
        <f t="shared" si="112"/>
        <v>9</v>
      </c>
      <c r="H421" s="59" t="str">
        <f t="shared" si="113"/>
        <v>A</v>
      </c>
      <c r="I421" s="56">
        <f t="shared" si="114"/>
        <v>3</v>
      </c>
      <c r="J421" s="128" t="s">
        <v>1261</v>
      </c>
      <c r="K421" s="58">
        <f t="shared" si="120"/>
        <v>1</v>
      </c>
      <c r="L421" s="58" t="str">
        <f t="shared" si="121"/>
        <v>D-6</v>
      </c>
      <c r="M421" s="109" t="s">
        <v>1100</v>
      </c>
      <c r="N421" s="58">
        <f t="shared" si="122"/>
        <v>6</v>
      </c>
      <c r="O421" s="47" t="str">
        <f>VLOOKUP(L421,'3. 취약성평가'!$C:$F,2,FALSE)</f>
        <v>DB 사용자 계정 개별적 부여</v>
      </c>
      <c r="P421" s="50" t="str">
        <f>VLOOKUP(L421,'3. 취약성평가'!$C:$F,3,FALSE)</f>
        <v>중</v>
      </c>
      <c r="Q421" s="48">
        <f t="shared" si="116"/>
        <v>2</v>
      </c>
      <c r="R421" s="49" t="str">
        <f>VLOOKUP(L421,'3. 취약성평가'!$C:$I,5,FALSE)</f>
        <v>TC6-09</v>
      </c>
      <c r="S421" s="49" t="str">
        <f>VLOOKUP(L421,'3. 취약성평가'!$C:$I,6,FALSE)</f>
        <v>비인가된 시스템 및 네트워크 접근</v>
      </c>
      <c r="T421" s="49">
        <f>VLOOKUP(L421,'3. 취약성평가'!$C:$I,7,FALSE)</f>
        <v>2</v>
      </c>
      <c r="U421" s="49">
        <f>VLOOKUP(L421,'3. 취약성평가'!$C:$I,7,FALSE)</f>
        <v>2</v>
      </c>
      <c r="V421" s="56" t="str">
        <f>VLOOKUP(B421,'#4.DBMS'!$C:$AA,A421+1,FALSE)</f>
        <v>O</v>
      </c>
      <c r="W421" s="56">
        <f t="shared" si="117"/>
        <v>0</v>
      </c>
      <c r="X421" s="51" t="str">
        <f t="shared" si="118"/>
        <v>-</v>
      </c>
    </row>
    <row r="422" spans="1:24" ht="9.9" customHeight="1">
      <c r="A422" s="45">
        <f>VLOOKUP(L422,'3. 취약성평가'!$C:$J,8,FALSE)</f>
        <v>7</v>
      </c>
      <c r="B422" s="45" t="str">
        <f t="shared" si="111"/>
        <v>INFO-DB-01</v>
      </c>
      <c r="C422" s="16" t="str">
        <f>VLOOKUP(B422,'1. 자산평가'!$C:$O,2,FALSE)</f>
        <v>회원 DB</v>
      </c>
      <c r="D422" s="16">
        <f>VLOOKUP(B422,'1. 자산평가'!$C:$O,8,FALSE)</f>
        <v>3</v>
      </c>
      <c r="E422" s="16">
        <f>VLOOKUP(B422,'1. 자산평가'!$C:$O,9,FALSE)</f>
        <v>3</v>
      </c>
      <c r="F422" s="16">
        <f>VLOOKUP(B422,'1. 자산평가'!$C:$O,10,FALSE)</f>
        <v>3</v>
      </c>
      <c r="G422" s="59">
        <f t="shared" si="112"/>
        <v>9</v>
      </c>
      <c r="H422" s="59" t="str">
        <f t="shared" si="113"/>
        <v>A</v>
      </c>
      <c r="I422" s="56">
        <f t="shared" si="114"/>
        <v>3</v>
      </c>
      <c r="J422" s="128" t="s">
        <v>1261</v>
      </c>
      <c r="K422" s="58">
        <f t="shared" si="120"/>
        <v>1</v>
      </c>
      <c r="L422" s="58" t="str">
        <f t="shared" si="121"/>
        <v>D-7</v>
      </c>
      <c r="M422" s="109" t="s">
        <v>1100</v>
      </c>
      <c r="N422" s="58">
        <f t="shared" si="122"/>
        <v>7</v>
      </c>
      <c r="O422" s="47" t="str">
        <f>VLOOKUP(L422,'3. 취약성평가'!$C:$F,2,FALSE)</f>
        <v>원격에서 DB 서버로의 접속 제한</v>
      </c>
      <c r="P422" s="50" t="str">
        <f>VLOOKUP(L422,'3. 취약성평가'!$C:$F,3,FALSE)</f>
        <v>상</v>
      </c>
      <c r="Q422" s="48">
        <f t="shared" si="116"/>
        <v>3</v>
      </c>
      <c r="R422" s="49" t="str">
        <f>VLOOKUP(L422,'3. 취약성평가'!$C:$I,5,FALSE)</f>
        <v>TC6-09</v>
      </c>
      <c r="S422" s="49" t="str">
        <f>VLOOKUP(L422,'3. 취약성평가'!$C:$I,6,FALSE)</f>
        <v>비인가된 시스템 및 네트워크 접근</v>
      </c>
      <c r="T422" s="49">
        <f>VLOOKUP(L422,'3. 취약성평가'!$C:$I,7,FALSE)</f>
        <v>2</v>
      </c>
      <c r="U422" s="49">
        <f>VLOOKUP(L422,'3. 취약성평가'!$C:$I,7,FALSE)</f>
        <v>2</v>
      </c>
      <c r="V422" s="56" t="str">
        <f>VLOOKUP(B422,'#4.DBMS'!$C:$AA,A422+1,FALSE)</f>
        <v>O</v>
      </c>
      <c r="W422" s="56">
        <f t="shared" si="117"/>
        <v>0</v>
      </c>
      <c r="X422" s="51" t="str">
        <f t="shared" si="118"/>
        <v>-</v>
      </c>
    </row>
    <row r="423" spans="1:24" ht="9.9" customHeight="1">
      <c r="A423" s="45">
        <f>VLOOKUP(L423,'3. 취약성평가'!$C:$J,8,FALSE)</f>
        <v>8</v>
      </c>
      <c r="B423" s="45" t="str">
        <f t="shared" si="111"/>
        <v>INFO-DB-01</v>
      </c>
      <c r="C423" s="16" t="str">
        <f>VLOOKUP(B423,'1. 자산평가'!$C:$O,2,FALSE)</f>
        <v>회원 DB</v>
      </c>
      <c r="D423" s="16">
        <f>VLOOKUP(B423,'1. 자산평가'!$C:$O,8,FALSE)</f>
        <v>3</v>
      </c>
      <c r="E423" s="16">
        <f>VLOOKUP(B423,'1. 자산평가'!$C:$O,9,FALSE)</f>
        <v>3</v>
      </c>
      <c r="F423" s="16">
        <f>VLOOKUP(B423,'1. 자산평가'!$C:$O,10,FALSE)</f>
        <v>3</v>
      </c>
      <c r="G423" s="59">
        <f t="shared" si="112"/>
        <v>9</v>
      </c>
      <c r="H423" s="59" t="str">
        <f t="shared" si="113"/>
        <v>A</v>
      </c>
      <c r="I423" s="56">
        <f t="shared" si="114"/>
        <v>3</v>
      </c>
      <c r="J423" s="128" t="s">
        <v>1261</v>
      </c>
      <c r="K423" s="58">
        <f t="shared" si="120"/>
        <v>1</v>
      </c>
      <c r="L423" s="58" t="str">
        <f t="shared" si="121"/>
        <v>D-8</v>
      </c>
      <c r="M423" s="109" t="s">
        <v>1100</v>
      </c>
      <c r="N423" s="58">
        <f t="shared" si="122"/>
        <v>8</v>
      </c>
      <c r="O423" s="47" t="str">
        <f>VLOOKUP(L423,'3. 취약성평가'!$C:$F,2,FALSE)</f>
        <v>DBA 이외의 인가되지 않은 사용자 시스템 테이블접근 제한 설정</v>
      </c>
      <c r="P423" s="50" t="str">
        <f>VLOOKUP(L423,'3. 취약성평가'!$C:$F,3,FALSE)</f>
        <v>상</v>
      </c>
      <c r="Q423" s="48">
        <f t="shared" si="116"/>
        <v>3</v>
      </c>
      <c r="R423" s="49" t="str">
        <f>VLOOKUP(L423,'3. 취약성평가'!$C:$I,5,FALSE)</f>
        <v>TC6-09</v>
      </c>
      <c r="S423" s="49" t="str">
        <f>VLOOKUP(L423,'3. 취약성평가'!$C:$I,6,FALSE)</f>
        <v>비인가된 시스템 및 네트워크 접근</v>
      </c>
      <c r="T423" s="49">
        <f>VLOOKUP(L423,'3. 취약성평가'!$C:$I,7,FALSE)</f>
        <v>2</v>
      </c>
      <c r="U423" s="49">
        <f>VLOOKUP(L423,'3. 취약성평가'!$C:$I,7,FALSE)</f>
        <v>2</v>
      </c>
      <c r="V423" s="56" t="str">
        <f>VLOOKUP(B423,'#4.DBMS'!$C:$AA,A423+1,FALSE)</f>
        <v>O</v>
      </c>
      <c r="W423" s="56">
        <f t="shared" si="117"/>
        <v>0</v>
      </c>
      <c r="X423" s="51" t="str">
        <f t="shared" si="118"/>
        <v>-</v>
      </c>
    </row>
    <row r="424" spans="1:24" ht="9.9" customHeight="1">
      <c r="A424" s="45">
        <f>VLOOKUP(L424,'3. 취약성평가'!$C:$J,8,FALSE)</f>
        <v>9</v>
      </c>
      <c r="B424" s="45" t="str">
        <f t="shared" si="111"/>
        <v>INFO-DB-01</v>
      </c>
      <c r="C424" s="16" t="str">
        <f>VLOOKUP(B424,'1. 자산평가'!$C:$O,2,FALSE)</f>
        <v>회원 DB</v>
      </c>
      <c r="D424" s="16">
        <f>VLOOKUP(B424,'1. 자산평가'!$C:$O,8,FALSE)</f>
        <v>3</v>
      </c>
      <c r="E424" s="16">
        <f>VLOOKUP(B424,'1. 자산평가'!$C:$O,9,FALSE)</f>
        <v>3</v>
      </c>
      <c r="F424" s="16">
        <f>VLOOKUP(B424,'1. 자산평가'!$C:$O,10,FALSE)</f>
        <v>3</v>
      </c>
      <c r="G424" s="59">
        <f t="shared" si="112"/>
        <v>9</v>
      </c>
      <c r="H424" s="59" t="str">
        <f t="shared" si="113"/>
        <v>A</v>
      </c>
      <c r="I424" s="56">
        <f t="shared" si="114"/>
        <v>3</v>
      </c>
      <c r="J424" s="128" t="s">
        <v>1261</v>
      </c>
      <c r="K424" s="58">
        <f t="shared" si="120"/>
        <v>1</v>
      </c>
      <c r="L424" s="58" t="str">
        <f t="shared" si="121"/>
        <v>D-9</v>
      </c>
      <c r="M424" s="109" t="s">
        <v>1100</v>
      </c>
      <c r="N424" s="58">
        <f t="shared" si="122"/>
        <v>9</v>
      </c>
      <c r="O424" s="47" t="str">
        <f>VLOOKUP(L424,'3. 취약성평가'!$C:$F,2,FALSE)</f>
        <v>오라클 데이터베이스의 경우 리스너 패스워드 설정</v>
      </c>
      <c r="P424" s="50" t="str">
        <f>VLOOKUP(L424,'3. 취약성평가'!$C:$F,3,FALSE)</f>
        <v>상</v>
      </c>
      <c r="Q424" s="48">
        <f t="shared" si="116"/>
        <v>3</v>
      </c>
      <c r="R424" s="49" t="str">
        <f>VLOOKUP(L424,'3. 취약성평가'!$C:$I,5,FALSE)</f>
        <v>TC6-03</v>
      </c>
      <c r="S424" s="49" t="str">
        <f>VLOOKUP(L424,'3. 취약성평가'!$C:$I,6,FALSE)</f>
        <v>패스워드 Cracking</v>
      </c>
      <c r="T424" s="49">
        <f>VLOOKUP(L424,'3. 취약성평가'!$C:$I,7,FALSE)</f>
        <v>2</v>
      </c>
      <c r="U424" s="49">
        <f>VLOOKUP(L424,'3. 취약성평가'!$C:$I,7,FALSE)</f>
        <v>2</v>
      </c>
      <c r="V424" s="56" t="str">
        <f>VLOOKUP(B424,'#4.DBMS'!$C:$AA,A424+1,FALSE)</f>
        <v>N/A</v>
      </c>
      <c r="W424" s="56" t="str">
        <f t="shared" si="117"/>
        <v>N/A</v>
      </c>
      <c r="X424" s="51" t="str">
        <f t="shared" si="118"/>
        <v>N/A</v>
      </c>
    </row>
    <row r="425" spans="1:24" ht="9.9" customHeight="1">
      <c r="A425" s="45">
        <f>VLOOKUP(L425,'3. 취약성평가'!$C:$J,8,FALSE)</f>
        <v>10</v>
      </c>
      <c r="B425" s="45" t="str">
        <f t="shared" si="111"/>
        <v>INFO-DB-01</v>
      </c>
      <c r="C425" s="16" t="str">
        <f>VLOOKUP(B425,'1. 자산평가'!$C:$O,2,FALSE)</f>
        <v>회원 DB</v>
      </c>
      <c r="D425" s="16">
        <f>VLOOKUP(B425,'1. 자산평가'!$C:$O,8,FALSE)</f>
        <v>3</v>
      </c>
      <c r="E425" s="16">
        <f>VLOOKUP(B425,'1. 자산평가'!$C:$O,9,FALSE)</f>
        <v>3</v>
      </c>
      <c r="F425" s="16">
        <f>VLOOKUP(B425,'1. 자산평가'!$C:$O,10,FALSE)</f>
        <v>3</v>
      </c>
      <c r="G425" s="59">
        <f t="shared" si="112"/>
        <v>9</v>
      </c>
      <c r="H425" s="59" t="str">
        <f t="shared" si="113"/>
        <v>A</v>
      </c>
      <c r="I425" s="56">
        <f t="shared" si="114"/>
        <v>3</v>
      </c>
      <c r="J425" s="128" t="s">
        <v>1261</v>
      </c>
      <c r="K425" s="58">
        <f t="shared" si="120"/>
        <v>1</v>
      </c>
      <c r="L425" s="58" t="str">
        <f t="shared" si="121"/>
        <v>D-10</v>
      </c>
      <c r="M425" s="109" t="s">
        <v>1100</v>
      </c>
      <c r="N425" s="58">
        <f t="shared" si="122"/>
        <v>10</v>
      </c>
      <c r="O425" s="47" t="str">
        <f>VLOOKUP(L425,'3. 취약성평가'!$C:$F,2,FALSE)</f>
        <v>불필요한 ODBC/OLE-DB 데이터 소스와 드라이브 제거</v>
      </c>
      <c r="P425" s="50" t="str">
        <f>VLOOKUP(L425,'3. 취약성평가'!$C:$F,3,FALSE)</f>
        <v>중</v>
      </c>
      <c r="Q425" s="48">
        <f t="shared" si="116"/>
        <v>2</v>
      </c>
      <c r="R425" s="49" t="str">
        <f>VLOOKUP(L425,'3. 취약성평가'!$C:$I,5,FALSE)</f>
        <v>TC6-09</v>
      </c>
      <c r="S425" s="49" t="str">
        <f>VLOOKUP(L425,'3. 취약성평가'!$C:$I,6,FALSE)</f>
        <v>비인가된 시스템 및 네트워크 접근</v>
      </c>
      <c r="T425" s="49">
        <f>VLOOKUP(L425,'3. 취약성평가'!$C:$I,7,FALSE)</f>
        <v>2</v>
      </c>
      <c r="U425" s="49">
        <f>VLOOKUP(L425,'3. 취약성평가'!$C:$I,7,FALSE)</f>
        <v>2</v>
      </c>
      <c r="V425" s="56" t="str">
        <f>VLOOKUP(B425,'#4.DBMS'!$C:$AA,A425+1,FALSE)</f>
        <v>N/A</v>
      </c>
      <c r="W425" s="56" t="str">
        <f t="shared" si="117"/>
        <v>N/A</v>
      </c>
      <c r="X425" s="51" t="str">
        <f t="shared" si="118"/>
        <v>N/A</v>
      </c>
    </row>
    <row r="426" spans="1:24" ht="9.9" customHeight="1">
      <c r="A426" s="45">
        <f>VLOOKUP(L426,'3. 취약성평가'!$C:$J,8,FALSE)</f>
        <v>11</v>
      </c>
      <c r="B426" s="45" t="str">
        <f t="shared" si="111"/>
        <v>INFO-DB-01</v>
      </c>
      <c r="C426" s="16" t="str">
        <f>VLOOKUP(B426,'1. 자산평가'!$C:$O,2,FALSE)</f>
        <v>회원 DB</v>
      </c>
      <c r="D426" s="16">
        <f>VLOOKUP(B426,'1. 자산평가'!$C:$O,8,FALSE)</f>
        <v>3</v>
      </c>
      <c r="E426" s="16">
        <f>VLOOKUP(B426,'1. 자산평가'!$C:$O,9,FALSE)</f>
        <v>3</v>
      </c>
      <c r="F426" s="16">
        <f>VLOOKUP(B426,'1. 자산평가'!$C:$O,10,FALSE)</f>
        <v>3</v>
      </c>
      <c r="G426" s="59">
        <f t="shared" si="112"/>
        <v>9</v>
      </c>
      <c r="H426" s="59" t="str">
        <f t="shared" si="113"/>
        <v>A</v>
      </c>
      <c r="I426" s="56">
        <f t="shared" si="114"/>
        <v>3</v>
      </c>
      <c r="J426" s="128" t="s">
        <v>1261</v>
      </c>
      <c r="K426" s="58">
        <f t="shared" si="120"/>
        <v>1</v>
      </c>
      <c r="L426" s="58" t="str">
        <f t="shared" si="121"/>
        <v>D-11</v>
      </c>
      <c r="M426" s="109" t="s">
        <v>1100</v>
      </c>
      <c r="N426" s="58">
        <f t="shared" si="122"/>
        <v>11</v>
      </c>
      <c r="O426" s="47" t="str">
        <f>VLOOKUP(L426,'3. 취약성평가'!$C:$F,2,FALSE)</f>
        <v>일정 횟수의 로그인 실패시 잠금 정책 설정</v>
      </c>
      <c r="P426" s="50" t="str">
        <f>VLOOKUP(L426,'3. 취약성평가'!$C:$F,3,FALSE)</f>
        <v>중</v>
      </c>
      <c r="Q426" s="48">
        <f t="shared" si="116"/>
        <v>2</v>
      </c>
      <c r="R426" s="49" t="str">
        <f>VLOOKUP(L426,'3. 취약성평가'!$C:$I,5,FALSE)</f>
        <v>TC6-03</v>
      </c>
      <c r="S426" s="49" t="str">
        <f>VLOOKUP(L426,'3. 취약성평가'!$C:$I,6,FALSE)</f>
        <v>패스워드 Cracking</v>
      </c>
      <c r="T426" s="49">
        <f>VLOOKUP(L426,'3. 취약성평가'!$C:$I,7,FALSE)</f>
        <v>2</v>
      </c>
      <c r="U426" s="49">
        <f>VLOOKUP(L426,'3. 취약성평가'!$C:$I,7,FALSE)</f>
        <v>2</v>
      </c>
      <c r="V426" s="56" t="str">
        <f>VLOOKUP(B426,'#4.DBMS'!$C:$AA,A426+1,FALSE)</f>
        <v>N/A</v>
      </c>
      <c r="W426" s="56" t="str">
        <f t="shared" si="117"/>
        <v>N/A</v>
      </c>
      <c r="X426" s="51" t="str">
        <f t="shared" si="118"/>
        <v>N/A</v>
      </c>
    </row>
    <row r="427" spans="1:24" ht="9.9" customHeight="1">
      <c r="A427" s="45">
        <f>VLOOKUP(L427,'3. 취약성평가'!$C:$J,8,FALSE)</f>
        <v>12</v>
      </c>
      <c r="B427" s="45" t="str">
        <f t="shared" si="111"/>
        <v>INFO-DB-01</v>
      </c>
      <c r="C427" s="16" t="str">
        <f>VLOOKUP(B427,'1. 자산평가'!$C:$O,2,FALSE)</f>
        <v>회원 DB</v>
      </c>
      <c r="D427" s="16">
        <f>VLOOKUP(B427,'1. 자산평가'!$C:$O,8,FALSE)</f>
        <v>3</v>
      </c>
      <c r="E427" s="16">
        <f>VLOOKUP(B427,'1. 자산평가'!$C:$O,9,FALSE)</f>
        <v>3</v>
      </c>
      <c r="F427" s="16">
        <f>VLOOKUP(B427,'1. 자산평가'!$C:$O,10,FALSE)</f>
        <v>3</v>
      </c>
      <c r="G427" s="59">
        <f t="shared" si="112"/>
        <v>9</v>
      </c>
      <c r="H427" s="59" t="str">
        <f t="shared" si="113"/>
        <v>A</v>
      </c>
      <c r="I427" s="56">
        <f t="shared" si="114"/>
        <v>3</v>
      </c>
      <c r="J427" s="128" t="s">
        <v>1261</v>
      </c>
      <c r="K427" s="58">
        <f t="shared" si="120"/>
        <v>1</v>
      </c>
      <c r="L427" s="58" t="str">
        <f t="shared" si="121"/>
        <v>D-12</v>
      </c>
      <c r="M427" s="109" t="s">
        <v>1100</v>
      </c>
      <c r="N427" s="58">
        <f t="shared" si="122"/>
        <v>12</v>
      </c>
      <c r="O427" s="47" t="str">
        <f>VLOOKUP(L427,'3. 취약성평가'!$C:$F,2,FALSE)</f>
        <v>데이터베이스의 주요 파일 보호 등을 위해 DB 계정의 umask를 022 이상으로 설정</v>
      </c>
      <c r="P427" s="50" t="str">
        <f>VLOOKUP(L427,'3. 취약성평가'!$C:$F,3,FALSE)</f>
        <v>하</v>
      </c>
      <c r="Q427" s="48">
        <f t="shared" si="116"/>
        <v>1</v>
      </c>
      <c r="R427" s="49" t="str">
        <f>VLOOKUP(L427,'3. 취약성평가'!$C:$I,5,FALSE)</f>
        <v>TC6-07</v>
      </c>
      <c r="S427" s="49" t="str">
        <f>VLOOKUP(L427,'3. 취약성평가'!$C:$I,6,FALSE)</f>
        <v>취약한 권한접근</v>
      </c>
      <c r="T427" s="49">
        <f>VLOOKUP(L427,'3. 취약성평가'!$C:$I,7,FALSE)</f>
        <v>2</v>
      </c>
      <c r="U427" s="49">
        <f>VLOOKUP(L427,'3. 취약성평가'!$C:$I,7,FALSE)</f>
        <v>2</v>
      </c>
      <c r="V427" s="56" t="str">
        <f>VLOOKUP(B427,'#4.DBMS'!$C:$AA,A427+1,FALSE)</f>
        <v>X</v>
      </c>
      <c r="W427" s="56">
        <f t="shared" si="117"/>
        <v>6</v>
      </c>
      <c r="X427" s="51" t="str">
        <f t="shared" si="118"/>
        <v>중</v>
      </c>
    </row>
    <row r="428" spans="1:24" ht="9.9" customHeight="1">
      <c r="A428" s="45">
        <f>VLOOKUP(L428,'3. 취약성평가'!$C:$J,8,FALSE)</f>
        <v>13</v>
      </c>
      <c r="B428" s="45" t="str">
        <f t="shared" si="111"/>
        <v>INFO-DB-01</v>
      </c>
      <c r="C428" s="16" t="str">
        <f>VLOOKUP(B428,'1. 자산평가'!$C:$O,2,FALSE)</f>
        <v>회원 DB</v>
      </c>
      <c r="D428" s="16">
        <f>VLOOKUP(B428,'1. 자산평가'!$C:$O,8,FALSE)</f>
        <v>3</v>
      </c>
      <c r="E428" s="16">
        <f>VLOOKUP(B428,'1. 자산평가'!$C:$O,9,FALSE)</f>
        <v>3</v>
      </c>
      <c r="F428" s="16">
        <f>VLOOKUP(B428,'1. 자산평가'!$C:$O,10,FALSE)</f>
        <v>3</v>
      </c>
      <c r="G428" s="59">
        <f t="shared" si="112"/>
        <v>9</v>
      </c>
      <c r="H428" s="59" t="str">
        <f t="shared" si="113"/>
        <v>A</v>
      </c>
      <c r="I428" s="56">
        <f t="shared" si="114"/>
        <v>3</v>
      </c>
      <c r="J428" s="128" t="s">
        <v>1261</v>
      </c>
      <c r="K428" s="58">
        <f t="shared" si="120"/>
        <v>1</v>
      </c>
      <c r="L428" s="58" t="str">
        <f t="shared" si="121"/>
        <v>D-13</v>
      </c>
      <c r="M428" s="109" t="s">
        <v>1100</v>
      </c>
      <c r="N428" s="58">
        <f t="shared" si="122"/>
        <v>13</v>
      </c>
      <c r="O428" s="47" t="str">
        <f>VLOOKUP(L428,'3. 취약성평가'!$C:$F,2,FALSE)</f>
        <v>데이터베이스의 주요 설정파일, 패스워드 파일 등 주요 파일들의 접근 권한 설정</v>
      </c>
      <c r="P428" s="50" t="str">
        <f>VLOOKUP(L428,'3. 취약성평가'!$C:$F,3,FALSE)</f>
        <v>중</v>
      </c>
      <c r="Q428" s="48">
        <f t="shared" si="116"/>
        <v>2</v>
      </c>
      <c r="R428" s="49" t="str">
        <f>VLOOKUP(L428,'3. 취약성평가'!$C:$I,5,FALSE)</f>
        <v>TC6-09</v>
      </c>
      <c r="S428" s="49" t="str">
        <f>VLOOKUP(L428,'3. 취약성평가'!$C:$I,6,FALSE)</f>
        <v>비인가된 시스템 및 네트워크 접근</v>
      </c>
      <c r="T428" s="49">
        <f>VLOOKUP(L428,'3. 취약성평가'!$C:$I,7,FALSE)</f>
        <v>2</v>
      </c>
      <c r="U428" s="49">
        <f>VLOOKUP(L428,'3. 취약성평가'!$C:$I,7,FALSE)</f>
        <v>2</v>
      </c>
      <c r="V428" s="56" t="str">
        <f>VLOOKUP(B428,'#4.DBMS'!$C:$AA,A428+1,FALSE)</f>
        <v>X</v>
      </c>
      <c r="W428" s="56">
        <f t="shared" si="117"/>
        <v>7</v>
      </c>
      <c r="X428" s="51" t="str">
        <f t="shared" si="118"/>
        <v>중</v>
      </c>
    </row>
    <row r="429" spans="1:24" ht="9.9" customHeight="1">
      <c r="A429" s="45">
        <f>VLOOKUP(L429,'3. 취약성평가'!$C:$J,8,FALSE)</f>
        <v>14</v>
      </c>
      <c r="B429" s="45" t="str">
        <f t="shared" si="111"/>
        <v>INFO-DB-01</v>
      </c>
      <c r="C429" s="16" t="str">
        <f>VLOOKUP(B429,'1. 자산평가'!$C:$O,2,FALSE)</f>
        <v>회원 DB</v>
      </c>
      <c r="D429" s="16">
        <f>VLOOKUP(B429,'1. 자산평가'!$C:$O,8,FALSE)</f>
        <v>3</v>
      </c>
      <c r="E429" s="16">
        <f>VLOOKUP(B429,'1. 자산평가'!$C:$O,9,FALSE)</f>
        <v>3</v>
      </c>
      <c r="F429" s="16">
        <f>VLOOKUP(B429,'1. 자산평가'!$C:$O,10,FALSE)</f>
        <v>3</v>
      </c>
      <c r="G429" s="59">
        <f t="shared" si="112"/>
        <v>9</v>
      </c>
      <c r="H429" s="59" t="str">
        <f t="shared" si="113"/>
        <v>A</v>
      </c>
      <c r="I429" s="56">
        <f t="shared" si="114"/>
        <v>3</v>
      </c>
      <c r="J429" s="128" t="s">
        <v>1261</v>
      </c>
      <c r="K429" s="58">
        <f t="shared" si="120"/>
        <v>1</v>
      </c>
      <c r="L429" s="58" t="str">
        <f t="shared" si="121"/>
        <v>D-14</v>
      </c>
      <c r="M429" s="109" t="s">
        <v>1100</v>
      </c>
      <c r="N429" s="58">
        <f t="shared" si="122"/>
        <v>14</v>
      </c>
      <c r="O429" s="47" t="str">
        <f>VLOOKUP(L429,'3. 취약성평가'!$C:$F,2,FALSE)</f>
        <v>관리자 이외의 사용자가 오라클 리스너의 접속을 통해 리스너 로그 및 trace 파일에 대한 변경 권한 제한</v>
      </c>
      <c r="P429" s="50" t="str">
        <f>VLOOKUP(L429,'3. 취약성평가'!$C:$F,3,FALSE)</f>
        <v>하</v>
      </c>
      <c r="Q429" s="48">
        <f t="shared" si="116"/>
        <v>1</v>
      </c>
      <c r="R429" s="49" t="str">
        <f>VLOOKUP(L429,'3. 취약성평가'!$C:$I,5,FALSE)</f>
        <v>TC6-07</v>
      </c>
      <c r="S429" s="49" t="str">
        <f>VLOOKUP(L429,'3. 취약성평가'!$C:$I,6,FALSE)</f>
        <v>취약한 권한접근</v>
      </c>
      <c r="T429" s="49">
        <f>VLOOKUP(L429,'3. 취약성평가'!$C:$I,7,FALSE)</f>
        <v>2</v>
      </c>
      <c r="U429" s="49">
        <f>VLOOKUP(L429,'3. 취약성평가'!$C:$I,7,FALSE)</f>
        <v>2</v>
      </c>
      <c r="V429" s="56" t="str">
        <f>VLOOKUP(B429,'#4.DBMS'!$C:$AA,A429+1,FALSE)</f>
        <v>N/A</v>
      </c>
      <c r="W429" s="56" t="str">
        <f t="shared" si="117"/>
        <v>N/A</v>
      </c>
      <c r="X429" s="51" t="str">
        <f t="shared" si="118"/>
        <v>N/A</v>
      </c>
    </row>
    <row r="430" spans="1:24" ht="9.9" customHeight="1">
      <c r="A430" s="45">
        <f>VLOOKUP(L430,'3. 취약성평가'!$C:$J,8,FALSE)</f>
        <v>15</v>
      </c>
      <c r="B430" s="45" t="str">
        <f t="shared" si="111"/>
        <v>INFO-DB-01</v>
      </c>
      <c r="C430" s="16" t="str">
        <f>VLOOKUP(B430,'1. 자산평가'!$C:$O,2,FALSE)</f>
        <v>회원 DB</v>
      </c>
      <c r="D430" s="16">
        <f>VLOOKUP(B430,'1. 자산평가'!$C:$O,8,FALSE)</f>
        <v>3</v>
      </c>
      <c r="E430" s="16">
        <f>VLOOKUP(B430,'1. 자산평가'!$C:$O,9,FALSE)</f>
        <v>3</v>
      </c>
      <c r="F430" s="16">
        <f>VLOOKUP(B430,'1. 자산평가'!$C:$O,10,FALSE)</f>
        <v>3</v>
      </c>
      <c r="G430" s="59">
        <f t="shared" si="112"/>
        <v>9</v>
      </c>
      <c r="H430" s="59" t="str">
        <f t="shared" si="113"/>
        <v>A</v>
      </c>
      <c r="I430" s="56">
        <f t="shared" si="114"/>
        <v>3</v>
      </c>
      <c r="J430" s="128" t="s">
        <v>1261</v>
      </c>
      <c r="K430" s="58">
        <f t="shared" si="120"/>
        <v>1</v>
      </c>
      <c r="L430" s="58" t="str">
        <f t="shared" si="121"/>
        <v>D-15</v>
      </c>
      <c r="M430" s="109" t="s">
        <v>1100</v>
      </c>
      <c r="N430" s="58">
        <f t="shared" si="122"/>
        <v>15</v>
      </c>
      <c r="O430" s="47" t="str">
        <f>VLOOKUP(L430,'3. 취약성평가'!$C:$F,2,FALSE)</f>
        <v>응용 프로그램 또는 DBA 계정의 Role이 Public으로 설정되지 않도록 조정</v>
      </c>
      <c r="P430" s="50" t="str">
        <f>VLOOKUP(L430,'3. 취약성평가'!$C:$F,3,FALSE)</f>
        <v>상</v>
      </c>
      <c r="Q430" s="48">
        <f t="shared" si="116"/>
        <v>3</v>
      </c>
      <c r="R430" s="49" t="str">
        <f>VLOOKUP(L430,'3. 취약성평가'!$C:$I,5,FALSE)</f>
        <v>TC6-06</v>
      </c>
      <c r="S430" s="49" t="str">
        <f>VLOOKUP(L430,'3. 취약성평가'!$C:$I,6,FALSE)</f>
        <v>취약한 권한접근</v>
      </c>
      <c r="T430" s="49">
        <f>VLOOKUP(L430,'3. 취약성평가'!$C:$I,7,FALSE)</f>
        <v>2</v>
      </c>
      <c r="U430" s="49">
        <f>VLOOKUP(L430,'3. 취약성평가'!$C:$I,7,FALSE)</f>
        <v>2</v>
      </c>
      <c r="V430" s="56" t="str">
        <f>VLOOKUP(B430,'#4.DBMS'!$C:$AA,A430+1,FALSE)</f>
        <v>N/A</v>
      </c>
      <c r="W430" s="56" t="str">
        <f t="shared" si="117"/>
        <v>N/A</v>
      </c>
      <c r="X430" s="51" t="str">
        <f t="shared" si="118"/>
        <v>N/A</v>
      </c>
    </row>
    <row r="431" spans="1:24" ht="9.9" customHeight="1">
      <c r="A431" s="45">
        <f>VLOOKUP(L431,'3. 취약성평가'!$C:$J,8,FALSE)</f>
        <v>16</v>
      </c>
      <c r="B431" s="45" t="str">
        <f t="shared" si="111"/>
        <v>INFO-DB-01</v>
      </c>
      <c r="C431" s="16" t="str">
        <f>VLOOKUP(B431,'1. 자산평가'!$C:$O,2,FALSE)</f>
        <v>회원 DB</v>
      </c>
      <c r="D431" s="16">
        <f>VLOOKUP(B431,'1. 자산평가'!$C:$O,8,FALSE)</f>
        <v>3</v>
      </c>
      <c r="E431" s="16">
        <f>VLOOKUP(B431,'1. 자산평가'!$C:$O,9,FALSE)</f>
        <v>3</v>
      </c>
      <c r="F431" s="16">
        <f>VLOOKUP(B431,'1. 자산평가'!$C:$O,10,FALSE)</f>
        <v>3</v>
      </c>
      <c r="G431" s="59">
        <f t="shared" si="112"/>
        <v>9</v>
      </c>
      <c r="H431" s="59" t="str">
        <f t="shared" si="113"/>
        <v>A</v>
      </c>
      <c r="I431" s="56">
        <f t="shared" si="114"/>
        <v>3</v>
      </c>
      <c r="J431" s="128" t="s">
        <v>1261</v>
      </c>
      <c r="K431" s="58">
        <f t="shared" si="120"/>
        <v>1</v>
      </c>
      <c r="L431" s="58" t="str">
        <f t="shared" si="121"/>
        <v>D-16</v>
      </c>
      <c r="M431" s="109" t="s">
        <v>1100</v>
      </c>
      <c r="N431" s="58">
        <f t="shared" si="122"/>
        <v>16</v>
      </c>
      <c r="O431" s="47" t="str">
        <f>VLOOKUP(L431,'3. 취약성평가'!$C:$F,2,FALSE)</f>
        <v>OS_ROLES, REMOTE_OS_AUTHENTICATION,  REMOTE_OS_ROLES를 FALSE로 설정</v>
      </c>
      <c r="P431" s="50" t="str">
        <f>VLOOKUP(L431,'3. 취약성평가'!$C:$F,3,FALSE)</f>
        <v>상</v>
      </c>
      <c r="Q431" s="48">
        <f t="shared" si="116"/>
        <v>3</v>
      </c>
      <c r="R431" s="49" t="str">
        <f>VLOOKUP(L431,'3. 취약성평가'!$C:$I,5,FALSE)</f>
        <v>TC6-07</v>
      </c>
      <c r="S431" s="49" t="str">
        <f>VLOOKUP(L431,'3. 취약성평가'!$C:$I,6,FALSE)</f>
        <v>취약한 권한접근</v>
      </c>
      <c r="T431" s="49">
        <f>VLOOKUP(L431,'3. 취약성평가'!$C:$I,7,FALSE)</f>
        <v>2</v>
      </c>
      <c r="U431" s="49">
        <f>VLOOKUP(L431,'3. 취약성평가'!$C:$I,7,FALSE)</f>
        <v>2</v>
      </c>
      <c r="V431" s="56" t="str">
        <f>VLOOKUP(B431,'#4.DBMS'!$C:$AA,A431+1,FALSE)</f>
        <v>N/A</v>
      </c>
      <c r="W431" s="56" t="str">
        <f t="shared" si="117"/>
        <v>N/A</v>
      </c>
      <c r="X431" s="51" t="str">
        <f t="shared" si="118"/>
        <v>N/A</v>
      </c>
    </row>
    <row r="432" spans="1:24" ht="9.9" customHeight="1">
      <c r="A432" s="45">
        <f>VLOOKUP(L432,'3. 취약성평가'!$C:$J,8,FALSE)</f>
        <v>17</v>
      </c>
      <c r="B432" s="45" t="str">
        <f t="shared" si="111"/>
        <v>INFO-DB-01</v>
      </c>
      <c r="C432" s="16" t="str">
        <f>VLOOKUP(B432,'1. 자산평가'!$C:$O,2,FALSE)</f>
        <v>회원 DB</v>
      </c>
      <c r="D432" s="16">
        <f>VLOOKUP(B432,'1. 자산평가'!$C:$O,8,FALSE)</f>
        <v>3</v>
      </c>
      <c r="E432" s="16">
        <f>VLOOKUP(B432,'1. 자산평가'!$C:$O,9,FALSE)</f>
        <v>3</v>
      </c>
      <c r="F432" s="16">
        <f>VLOOKUP(B432,'1. 자산평가'!$C:$O,10,FALSE)</f>
        <v>3</v>
      </c>
      <c r="G432" s="59">
        <f t="shared" si="112"/>
        <v>9</v>
      </c>
      <c r="H432" s="59" t="str">
        <f t="shared" si="113"/>
        <v>A</v>
      </c>
      <c r="I432" s="56">
        <f t="shared" si="114"/>
        <v>3</v>
      </c>
      <c r="J432" s="128" t="s">
        <v>1261</v>
      </c>
      <c r="K432" s="58">
        <f t="shared" si="120"/>
        <v>1</v>
      </c>
      <c r="L432" s="58" t="str">
        <f t="shared" si="121"/>
        <v>D-17</v>
      </c>
      <c r="M432" s="109" t="s">
        <v>1100</v>
      </c>
      <c r="N432" s="58">
        <f t="shared" si="122"/>
        <v>17</v>
      </c>
      <c r="O432" s="47" t="str">
        <f>VLOOKUP(L432,'3. 취약성평가'!$C:$F,2,FALSE)</f>
        <v>패스워드 N/A함수가 설정되어 적용되는가?</v>
      </c>
      <c r="P432" s="50" t="str">
        <f>VLOOKUP(L432,'3. 취약성평가'!$C:$F,3,FALSE)</f>
        <v>중</v>
      </c>
      <c r="Q432" s="48">
        <f t="shared" si="116"/>
        <v>2</v>
      </c>
      <c r="R432" s="49" t="str">
        <f>VLOOKUP(L432,'3. 취약성평가'!$C:$I,5,FALSE)</f>
        <v>TC6-03</v>
      </c>
      <c r="S432" s="49" t="str">
        <f>VLOOKUP(L432,'3. 취약성평가'!$C:$I,6,FALSE)</f>
        <v>패스워드 Cracking</v>
      </c>
      <c r="T432" s="49">
        <f>VLOOKUP(L432,'3. 취약성평가'!$C:$I,7,FALSE)</f>
        <v>2</v>
      </c>
      <c r="U432" s="49">
        <f>VLOOKUP(L432,'3. 취약성평가'!$C:$I,7,FALSE)</f>
        <v>2</v>
      </c>
      <c r="V432" s="56" t="str">
        <f>VLOOKUP(B432,'#4.DBMS'!$C:$AA,A432+1,FALSE)</f>
        <v>N/A</v>
      </c>
      <c r="W432" s="56" t="str">
        <f t="shared" si="117"/>
        <v>N/A</v>
      </c>
      <c r="X432" s="51" t="str">
        <f t="shared" si="118"/>
        <v>N/A</v>
      </c>
    </row>
    <row r="433" spans="1:24" ht="9.9" customHeight="1">
      <c r="A433" s="45">
        <f>VLOOKUP(L433,'3. 취약성평가'!$C:$J,8,FALSE)</f>
        <v>18</v>
      </c>
      <c r="B433" s="45" t="str">
        <f t="shared" si="111"/>
        <v>INFO-DB-01</v>
      </c>
      <c r="C433" s="16" t="str">
        <f>VLOOKUP(B433,'1. 자산평가'!$C:$O,2,FALSE)</f>
        <v>회원 DB</v>
      </c>
      <c r="D433" s="16">
        <f>VLOOKUP(B433,'1. 자산평가'!$C:$O,8,FALSE)</f>
        <v>3</v>
      </c>
      <c r="E433" s="16">
        <f>VLOOKUP(B433,'1. 자산평가'!$C:$O,9,FALSE)</f>
        <v>3</v>
      </c>
      <c r="F433" s="16">
        <f>VLOOKUP(B433,'1. 자산평가'!$C:$O,10,FALSE)</f>
        <v>3</v>
      </c>
      <c r="G433" s="59">
        <f t="shared" si="112"/>
        <v>9</v>
      </c>
      <c r="H433" s="59" t="str">
        <f t="shared" si="113"/>
        <v>A</v>
      </c>
      <c r="I433" s="56">
        <f t="shared" si="114"/>
        <v>3</v>
      </c>
      <c r="J433" s="128" t="s">
        <v>1261</v>
      </c>
      <c r="K433" s="58">
        <f t="shared" si="120"/>
        <v>1</v>
      </c>
      <c r="L433" s="58" t="str">
        <f t="shared" si="121"/>
        <v>D-18</v>
      </c>
      <c r="M433" s="109" t="s">
        <v>1100</v>
      </c>
      <c r="N433" s="58">
        <f t="shared" si="122"/>
        <v>18</v>
      </c>
      <c r="O433" s="47" t="str">
        <f>VLOOKUP(L433,'3. 취약성평가'!$C:$F,2,FALSE)</f>
        <v>인가되지 않은 Object Owner가 존재하지 않는가?</v>
      </c>
      <c r="P433" s="50" t="str">
        <f>VLOOKUP(L433,'3. 취약성평가'!$C:$F,3,FALSE)</f>
        <v>하</v>
      </c>
      <c r="Q433" s="48">
        <f t="shared" si="116"/>
        <v>1</v>
      </c>
      <c r="R433" s="49" t="str">
        <f>VLOOKUP(L433,'3. 취약성평가'!$C:$I,5,FALSE)</f>
        <v>TC6-06</v>
      </c>
      <c r="S433" s="49" t="str">
        <f>VLOOKUP(L433,'3. 취약성평가'!$C:$I,6,FALSE)</f>
        <v>취약한 권한접근</v>
      </c>
      <c r="T433" s="49">
        <f>VLOOKUP(L433,'3. 취약성평가'!$C:$I,7,FALSE)</f>
        <v>2</v>
      </c>
      <c r="U433" s="49">
        <f>VLOOKUP(L433,'3. 취약성평가'!$C:$I,7,FALSE)</f>
        <v>2</v>
      </c>
      <c r="V433" s="56" t="str">
        <f>VLOOKUP(B433,'#4.DBMS'!$C:$AA,A433+1,FALSE)</f>
        <v>N/A</v>
      </c>
      <c r="W433" s="56" t="str">
        <f t="shared" si="117"/>
        <v>N/A</v>
      </c>
      <c r="X433" s="51" t="str">
        <f t="shared" si="118"/>
        <v>N/A</v>
      </c>
    </row>
    <row r="434" spans="1:24" ht="9.9" customHeight="1">
      <c r="A434" s="45">
        <f>VLOOKUP(L434,'3. 취약성평가'!$C:$J,8,FALSE)</f>
        <v>19</v>
      </c>
      <c r="B434" s="45" t="str">
        <f t="shared" si="111"/>
        <v>INFO-DB-01</v>
      </c>
      <c r="C434" s="16" t="str">
        <f>VLOOKUP(B434,'1. 자산평가'!$C:$O,2,FALSE)</f>
        <v>회원 DB</v>
      </c>
      <c r="D434" s="16">
        <f>VLOOKUP(B434,'1. 자산평가'!$C:$O,8,FALSE)</f>
        <v>3</v>
      </c>
      <c r="E434" s="16">
        <f>VLOOKUP(B434,'1. 자산평가'!$C:$O,9,FALSE)</f>
        <v>3</v>
      </c>
      <c r="F434" s="16">
        <f>VLOOKUP(B434,'1. 자산평가'!$C:$O,10,FALSE)</f>
        <v>3</v>
      </c>
      <c r="G434" s="59">
        <f t="shared" si="112"/>
        <v>9</v>
      </c>
      <c r="H434" s="59" t="str">
        <f t="shared" si="113"/>
        <v>A</v>
      </c>
      <c r="I434" s="56">
        <f t="shared" si="114"/>
        <v>3</v>
      </c>
      <c r="J434" s="128" t="s">
        <v>1261</v>
      </c>
      <c r="K434" s="58">
        <f t="shared" si="120"/>
        <v>1</v>
      </c>
      <c r="L434" s="58" t="str">
        <f t="shared" si="121"/>
        <v>D-19</v>
      </c>
      <c r="M434" s="109" t="s">
        <v>1100</v>
      </c>
      <c r="N434" s="58">
        <f t="shared" si="122"/>
        <v>19</v>
      </c>
      <c r="O434" s="47" t="str">
        <f>VLOOKUP(L434,'3. 취약성평가'!$C:$F,2,FALSE)</f>
        <v>grant option이 role에 의해 부여되도록 설정</v>
      </c>
      <c r="P434" s="50" t="str">
        <f>VLOOKUP(L434,'3. 취약성평가'!$C:$F,3,FALSE)</f>
        <v>중</v>
      </c>
      <c r="Q434" s="48">
        <f t="shared" si="116"/>
        <v>2</v>
      </c>
      <c r="R434" s="49" t="str">
        <f>VLOOKUP(L434,'3. 취약성평가'!$C:$I,5,FALSE)</f>
        <v>TC6-06</v>
      </c>
      <c r="S434" s="49" t="str">
        <f>VLOOKUP(L434,'3. 취약성평가'!$C:$I,6,FALSE)</f>
        <v>취약한 권한접근</v>
      </c>
      <c r="T434" s="49">
        <f>VLOOKUP(L434,'3. 취약성평가'!$C:$I,7,FALSE)</f>
        <v>2</v>
      </c>
      <c r="U434" s="49">
        <f>VLOOKUP(L434,'3. 취약성평가'!$C:$I,7,FALSE)</f>
        <v>2</v>
      </c>
      <c r="V434" s="56" t="str">
        <f>VLOOKUP(B434,'#4.DBMS'!$C:$AA,A434+1,FALSE)</f>
        <v>N/A</v>
      </c>
      <c r="W434" s="56" t="str">
        <f t="shared" si="117"/>
        <v>N/A</v>
      </c>
      <c r="X434" s="51" t="str">
        <f t="shared" si="118"/>
        <v>N/A</v>
      </c>
    </row>
    <row r="435" spans="1:24" ht="9.9" customHeight="1">
      <c r="A435" s="45">
        <f>VLOOKUP(L435,'3. 취약성평가'!$C:$J,8,FALSE)</f>
        <v>20</v>
      </c>
      <c r="B435" s="45" t="str">
        <f t="shared" si="111"/>
        <v>INFO-DB-01</v>
      </c>
      <c r="C435" s="16" t="str">
        <f>VLOOKUP(B435,'1. 자산평가'!$C:$O,2,FALSE)</f>
        <v>회원 DB</v>
      </c>
      <c r="D435" s="16">
        <f>VLOOKUP(B435,'1. 자산평가'!$C:$O,8,FALSE)</f>
        <v>3</v>
      </c>
      <c r="E435" s="16">
        <f>VLOOKUP(B435,'1. 자산평가'!$C:$O,9,FALSE)</f>
        <v>3</v>
      </c>
      <c r="F435" s="16">
        <f>VLOOKUP(B435,'1. 자산평가'!$C:$O,10,FALSE)</f>
        <v>3</v>
      </c>
      <c r="G435" s="59">
        <f t="shared" si="112"/>
        <v>9</v>
      </c>
      <c r="H435" s="59" t="str">
        <f t="shared" si="113"/>
        <v>A</v>
      </c>
      <c r="I435" s="56">
        <f t="shared" si="114"/>
        <v>3</v>
      </c>
      <c r="J435" s="128" t="s">
        <v>1261</v>
      </c>
      <c r="K435" s="58">
        <f t="shared" si="120"/>
        <v>1</v>
      </c>
      <c r="L435" s="58" t="str">
        <f t="shared" si="121"/>
        <v>D-20</v>
      </c>
      <c r="M435" s="109" t="s">
        <v>1100</v>
      </c>
      <c r="N435" s="58">
        <f t="shared" si="122"/>
        <v>20</v>
      </c>
      <c r="O435" s="47" t="str">
        <f>VLOOKUP(L435,'3. 취약성평가'!$C:$F,2,FALSE)</f>
        <v>데이터베이스의 자원 제한 기능을 TRUE로 설정</v>
      </c>
      <c r="P435" s="50" t="str">
        <f>VLOOKUP(L435,'3. 취약성평가'!$C:$F,3,FALSE)</f>
        <v>하</v>
      </c>
      <c r="Q435" s="48">
        <f t="shared" si="116"/>
        <v>1</v>
      </c>
      <c r="R435" s="49" t="str">
        <f>VLOOKUP(L435,'3. 취약성평가'!$C:$I,5,FALSE)</f>
        <v>TC5-01</v>
      </c>
      <c r="S435" s="49" t="str">
        <f>VLOOKUP(L435,'3. 취약성평가'!$C:$I,6,FALSE)</f>
        <v>정보 및 정보처리 프로세스의 변조</v>
      </c>
      <c r="T435" s="49">
        <f>VLOOKUP(L435,'3. 취약성평가'!$C:$I,7,FALSE)</f>
        <v>2</v>
      </c>
      <c r="U435" s="49">
        <f>VLOOKUP(L435,'3. 취약성평가'!$C:$I,7,FALSE)</f>
        <v>2</v>
      </c>
      <c r="V435" s="56" t="str">
        <f>VLOOKUP(B435,'#4.DBMS'!$C:$AA,A435+1,FALSE)</f>
        <v>N/A</v>
      </c>
      <c r="W435" s="56" t="str">
        <f t="shared" si="117"/>
        <v>N/A</v>
      </c>
      <c r="X435" s="51" t="str">
        <f t="shared" si="118"/>
        <v>N/A</v>
      </c>
    </row>
    <row r="436" spans="1:24" ht="9.9" customHeight="1">
      <c r="A436" s="45">
        <f>VLOOKUP(L436,'3. 취약성평가'!$C:$J,8,FALSE)</f>
        <v>21</v>
      </c>
      <c r="B436" s="45" t="str">
        <f t="shared" si="111"/>
        <v>INFO-DB-01</v>
      </c>
      <c r="C436" s="16" t="str">
        <f>VLOOKUP(B436,'1. 자산평가'!$C:$O,2,FALSE)</f>
        <v>회원 DB</v>
      </c>
      <c r="D436" s="16">
        <f>VLOOKUP(B436,'1. 자산평가'!$C:$O,8,FALSE)</f>
        <v>3</v>
      </c>
      <c r="E436" s="16">
        <f>VLOOKUP(B436,'1. 자산평가'!$C:$O,9,FALSE)</f>
        <v>3</v>
      </c>
      <c r="F436" s="16">
        <f>VLOOKUP(B436,'1. 자산평가'!$C:$O,10,FALSE)</f>
        <v>3</v>
      </c>
      <c r="G436" s="59">
        <f t="shared" si="112"/>
        <v>9</v>
      </c>
      <c r="H436" s="59" t="str">
        <f t="shared" si="113"/>
        <v>A</v>
      </c>
      <c r="I436" s="56">
        <f t="shared" si="114"/>
        <v>3</v>
      </c>
      <c r="J436" s="128" t="s">
        <v>1261</v>
      </c>
      <c r="K436" s="58">
        <f t="shared" si="120"/>
        <v>1</v>
      </c>
      <c r="L436" s="58" t="str">
        <f t="shared" si="121"/>
        <v>D-21</v>
      </c>
      <c r="M436" s="109" t="s">
        <v>1100</v>
      </c>
      <c r="N436" s="58">
        <f t="shared" si="122"/>
        <v>21</v>
      </c>
      <c r="O436" s="47" t="str">
        <f>VLOOKUP(L436,'3. 취약성평가'!$C:$F,2,FALSE)</f>
        <v>데이터베이스에 대해 최신 보안패치와 벤더 권고사항을 모두 적용</v>
      </c>
      <c r="P436" s="50" t="str">
        <f>VLOOKUP(L436,'3. 취약성평가'!$C:$F,3,FALSE)</f>
        <v>상</v>
      </c>
      <c r="Q436" s="48">
        <f t="shared" si="116"/>
        <v>3</v>
      </c>
      <c r="R436" s="49" t="str">
        <f>VLOOKUP(L436,'3. 취약성평가'!$C:$I,5,FALSE)</f>
        <v>TC6-16</v>
      </c>
      <c r="S436" s="49" t="str">
        <f>VLOOKUP(L436,'3. 취약성평가'!$C:$I,6,FALSE)</f>
        <v>웹 서비스 공격</v>
      </c>
      <c r="T436" s="49">
        <f>VLOOKUP(L436,'3. 취약성평가'!$C:$I,7,FALSE)</f>
        <v>2</v>
      </c>
      <c r="U436" s="49">
        <f>VLOOKUP(L436,'3. 취약성평가'!$C:$I,7,FALSE)</f>
        <v>2</v>
      </c>
      <c r="V436" s="56" t="str">
        <f>VLOOKUP(B436,'#4.DBMS'!$C:$AA,A436+1,FALSE)</f>
        <v>O</v>
      </c>
      <c r="W436" s="56">
        <f t="shared" si="117"/>
        <v>0</v>
      </c>
      <c r="X436" s="51" t="str">
        <f t="shared" si="118"/>
        <v>-</v>
      </c>
    </row>
    <row r="437" spans="1:24" ht="9.9" customHeight="1">
      <c r="A437" s="45">
        <f>VLOOKUP(L437,'3. 취약성평가'!$C:$J,8,FALSE)</f>
        <v>22</v>
      </c>
      <c r="B437" s="45" t="str">
        <f t="shared" si="111"/>
        <v>INFO-DB-01</v>
      </c>
      <c r="C437" s="16" t="str">
        <f>VLOOKUP(B437,'1. 자산평가'!$C:$O,2,FALSE)</f>
        <v>회원 DB</v>
      </c>
      <c r="D437" s="16">
        <f>VLOOKUP(B437,'1. 자산평가'!$C:$O,8,FALSE)</f>
        <v>3</v>
      </c>
      <c r="E437" s="16">
        <f>VLOOKUP(B437,'1. 자산평가'!$C:$O,9,FALSE)</f>
        <v>3</v>
      </c>
      <c r="F437" s="16">
        <f>VLOOKUP(B437,'1. 자산평가'!$C:$O,10,FALSE)</f>
        <v>3</v>
      </c>
      <c r="G437" s="59">
        <f t="shared" si="112"/>
        <v>9</v>
      </c>
      <c r="H437" s="59" t="str">
        <f t="shared" si="113"/>
        <v>A</v>
      </c>
      <c r="I437" s="56">
        <f t="shared" si="114"/>
        <v>3</v>
      </c>
      <c r="J437" s="128" t="s">
        <v>1261</v>
      </c>
      <c r="K437" s="58">
        <f t="shared" si="120"/>
        <v>1</v>
      </c>
      <c r="L437" s="58" t="str">
        <f t="shared" si="121"/>
        <v>D-22</v>
      </c>
      <c r="M437" s="109" t="s">
        <v>1100</v>
      </c>
      <c r="N437" s="58">
        <f t="shared" si="122"/>
        <v>22</v>
      </c>
      <c r="O437" s="47" t="str">
        <f>VLOOKUP(L437,'3. 취약성평가'!$C:$F,2,FALSE)</f>
        <v>보안에 취약하지 않은 버전의 데이터베이스를 사용하고 있는가?</v>
      </c>
      <c r="P437" s="50" t="str">
        <f>VLOOKUP(L437,'3. 취약성평가'!$C:$F,3,FALSE)</f>
        <v>중</v>
      </c>
      <c r="Q437" s="48">
        <f t="shared" si="116"/>
        <v>2</v>
      </c>
      <c r="R437" s="49" t="str">
        <f>VLOOKUP(L437,'3. 취약성평가'!$C:$I,5,FALSE)</f>
        <v>TC6-16</v>
      </c>
      <c r="S437" s="49" t="str">
        <f>VLOOKUP(L437,'3. 취약성평가'!$C:$I,6,FALSE)</f>
        <v>웹 서비스 공격</v>
      </c>
      <c r="T437" s="49">
        <f>VLOOKUP(L437,'3. 취약성평가'!$C:$I,7,FALSE)</f>
        <v>2</v>
      </c>
      <c r="U437" s="49">
        <f>VLOOKUP(L437,'3. 취약성평가'!$C:$I,7,FALSE)</f>
        <v>2</v>
      </c>
      <c r="V437" s="56" t="str">
        <f>VLOOKUP(B437,'#4.DBMS'!$C:$AA,A437+1,FALSE)</f>
        <v>N/A</v>
      </c>
      <c r="W437" s="56" t="str">
        <f t="shared" si="117"/>
        <v>N/A</v>
      </c>
      <c r="X437" s="51" t="str">
        <f t="shared" si="118"/>
        <v>N/A</v>
      </c>
    </row>
    <row r="438" spans="1:24" ht="9.9" customHeight="1">
      <c r="A438" s="45">
        <f>VLOOKUP(L438,'3. 취약성평가'!$C:$J,8,FALSE)</f>
        <v>23</v>
      </c>
      <c r="B438" s="45" t="str">
        <f t="shared" si="111"/>
        <v>INFO-DB-01</v>
      </c>
      <c r="C438" s="16" t="str">
        <f>VLOOKUP(B438,'1. 자산평가'!$C:$O,2,FALSE)</f>
        <v>회원 DB</v>
      </c>
      <c r="D438" s="16">
        <f>VLOOKUP(B438,'1. 자산평가'!$C:$O,8,FALSE)</f>
        <v>3</v>
      </c>
      <c r="E438" s="16">
        <f>VLOOKUP(B438,'1. 자산평가'!$C:$O,9,FALSE)</f>
        <v>3</v>
      </c>
      <c r="F438" s="16">
        <f>VLOOKUP(B438,'1. 자산평가'!$C:$O,10,FALSE)</f>
        <v>3</v>
      </c>
      <c r="G438" s="59">
        <f t="shared" si="112"/>
        <v>9</v>
      </c>
      <c r="H438" s="59" t="str">
        <f t="shared" si="113"/>
        <v>A</v>
      </c>
      <c r="I438" s="56">
        <f t="shared" si="114"/>
        <v>3</v>
      </c>
      <c r="J438" s="128" t="s">
        <v>1261</v>
      </c>
      <c r="K438" s="58">
        <f t="shared" si="120"/>
        <v>1</v>
      </c>
      <c r="L438" s="58" t="str">
        <f t="shared" si="121"/>
        <v>D-23</v>
      </c>
      <c r="M438" s="109" t="s">
        <v>1100</v>
      </c>
      <c r="N438" s="58">
        <f t="shared" si="122"/>
        <v>23</v>
      </c>
      <c r="O438" s="47" t="str">
        <f>VLOOKUP(L438,'3. 취약성평가'!$C:$F,2,FALSE)</f>
        <v>데이터베이스의 접근, 변경, 삭제 등의 감사기록이 기관의 감사기록 정책에 적합하도록 설정</v>
      </c>
      <c r="P438" s="50" t="str">
        <f>VLOOKUP(L438,'3. 취약성평가'!$C:$F,3,FALSE)</f>
        <v>상</v>
      </c>
      <c r="Q438" s="48">
        <f t="shared" si="116"/>
        <v>3</v>
      </c>
      <c r="R438" s="49" t="str">
        <f>VLOOKUP(L438,'3. 취약성평가'!$C:$I,5,FALSE)</f>
        <v>TC7-01</v>
      </c>
      <c r="S438" s="49" t="str">
        <f>VLOOKUP(L438,'3. 취약성평가'!$C:$I,6,FALSE)</f>
        <v>침해 부인</v>
      </c>
      <c r="T438" s="49">
        <f>VLOOKUP(L438,'3. 취약성평가'!$C:$I,7,FALSE)</f>
        <v>2</v>
      </c>
      <c r="U438" s="49">
        <f>VLOOKUP(L438,'3. 취약성평가'!$C:$I,7,FALSE)</f>
        <v>2</v>
      </c>
      <c r="V438" s="56" t="str">
        <f>VLOOKUP(B438,'#4.DBMS'!$C:$AA,A438+1,FALSE)</f>
        <v>O</v>
      </c>
      <c r="W438" s="56">
        <f t="shared" si="117"/>
        <v>0</v>
      </c>
      <c r="X438" s="51" t="str">
        <f t="shared" si="118"/>
        <v>-</v>
      </c>
    </row>
    <row r="439" spans="1:24" ht="9.9" customHeight="1">
      <c r="A439" s="45">
        <f>VLOOKUP(L439,'3. 취약성평가'!$C:$J,8,FALSE)</f>
        <v>24</v>
      </c>
      <c r="B439" s="45" t="str">
        <f t="shared" si="111"/>
        <v>INFO-DB-01</v>
      </c>
      <c r="C439" s="16" t="str">
        <f>VLOOKUP(B439,'1. 자산평가'!$C:$O,2,FALSE)</f>
        <v>회원 DB</v>
      </c>
      <c r="D439" s="16">
        <f>VLOOKUP(B439,'1. 자산평가'!$C:$O,8,FALSE)</f>
        <v>3</v>
      </c>
      <c r="E439" s="16">
        <f>VLOOKUP(B439,'1. 자산평가'!$C:$O,9,FALSE)</f>
        <v>3</v>
      </c>
      <c r="F439" s="16">
        <f>VLOOKUP(B439,'1. 자산평가'!$C:$O,10,FALSE)</f>
        <v>3</v>
      </c>
      <c r="G439" s="59">
        <f t="shared" si="112"/>
        <v>9</v>
      </c>
      <c r="H439" s="59" t="str">
        <f t="shared" si="113"/>
        <v>A</v>
      </c>
      <c r="I439" s="56">
        <f t="shared" si="114"/>
        <v>3</v>
      </c>
      <c r="J439" s="128" t="s">
        <v>1261</v>
      </c>
      <c r="K439" s="58">
        <f t="shared" si="120"/>
        <v>1</v>
      </c>
      <c r="L439" s="58" t="str">
        <f t="shared" si="121"/>
        <v>D-24</v>
      </c>
      <c r="M439" s="109" t="s">
        <v>1100</v>
      </c>
      <c r="N439" s="58">
        <f t="shared" si="122"/>
        <v>24</v>
      </c>
      <c r="O439" s="47" t="str">
        <f>VLOOKUP(L439,'3. 취약성평가'!$C:$F,2,FALSE)</f>
        <v>Audit Table이 데이터베이스 관리자 계정에 속해 있도록 설정</v>
      </c>
      <c r="P439" s="50" t="str">
        <f>VLOOKUP(L439,'3. 취약성평가'!$C:$F,3,FALSE)</f>
        <v>하</v>
      </c>
      <c r="Q439" s="48">
        <f t="shared" si="116"/>
        <v>1</v>
      </c>
      <c r="R439" s="49" t="str">
        <f>VLOOKUP(L439,'3. 취약성평가'!$C:$I,5,FALSE)</f>
        <v>TC7-01</v>
      </c>
      <c r="S439" s="49" t="str">
        <f>VLOOKUP(L439,'3. 취약성평가'!$C:$I,6,FALSE)</f>
        <v>침해 부인</v>
      </c>
      <c r="T439" s="49">
        <f>VLOOKUP(L439,'3. 취약성평가'!$C:$I,7,FALSE)</f>
        <v>2</v>
      </c>
      <c r="U439" s="49">
        <f>VLOOKUP(L439,'3. 취약성평가'!$C:$I,7,FALSE)</f>
        <v>2</v>
      </c>
      <c r="V439" s="56" t="str">
        <f>VLOOKUP(B439,'#4.DBMS'!$C:$AA,A439+1,FALSE)</f>
        <v>N/A</v>
      </c>
      <c r="W439" s="56" t="str">
        <f t="shared" si="117"/>
        <v>N/A</v>
      </c>
      <c r="X439" s="51" t="str">
        <f t="shared" si="118"/>
        <v>N/A</v>
      </c>
    </row>
    <row r="440" spans="1:24" s="44" customFormat="1" ht="9.9" customHeight="1">
      <c r="A440" s="45">
        <f>VLOOKUP(L440,'3. 취약성평가'!$C:$J,8,FALSE)</f>
        <v>1</v>
      </c>
      <c r="B440" s="45" t="str">
        <f t="shared" ref="B440:B487" si="123">J440&amp;TEXT(K440,"00")</f>
        <v>INFO-DB-02</v>
      </c>
      <c r="C440" s="16" t="str">
        <f>VLOOKUP(B440,'1. 자산평가'!$C:$O,2,FALSE)</f>
        <v>재고 DB</v>
      </c>
      <c r="D440" s="16">
        <f>VLOOKUP(B440,'1. 자산평가'!$C:$O,8,FALSE)</f>
        <v>3</v>
      </c>
      <c r="E440" s="16">
        <f>VLOOKUP(B440,'1. 자산평가'!$C:$O,9,FALSE)</f>
        <v>3</v>
      </c>
      <c r="F440" s="16">
        <f>VLOOKUP(B440,'1. 자산평가'!$C:$O,10,FALSE)</f>
        <v>3</v>
      </c>
      <c r="G440" s="59">
        <f t="shared" ref="G440:G487" si="124">D440+E440+F440</f>
        <v>9</v>
      </c>
      <c r="H440" s="59" t="str">
        <f t="shared" ref="H440:H487" si="125">IF(G440&gt;=8,"A", IF(G440&gt;=5,"B","C"))</f>
        <v>A</v>
      </c>
      <c r="I440" s="56">
        <f t="shared" ref="I440:I487" si="126">IF(H440="A",3,IF(H440="B",2,1))</f>
        <v>3</v>
      </c>
      <c r="J440" s="128" t="s">
        <v>1261</v>
      </c>
      <c r="K440" s="58">
        <f t="shared" ref="K440:K487" si="127">IF(L440="D-1",K439+1,K439)</f>
        <v>2</v>
      </c>
      <c r="L440" s="58" t="str">
        <f t="shared" ref="L440:L487" si="128">M440&amp;N440</f>
        <v>D-1</v>
      </c>
      <c r="M440" s="109" t="s">
        <v>1100</v>
      </c>
      <c r="N440" s="58">
        <f t="shared" si="122"/>
        <v>1</v>
      </c>
      <c r="O440" s="47" t="str">
        <f>VLOOKUP(L440,'3. 취약성평가'!$C:$F,2,FALSE)</f>
        <v>기본 계정의 패스워드, 정책 등을 변경하여 사용</v>
      </c>
      <c r="P440" s="50" t="str">
        <f>VLOOKUP(L440,'3. 취약성평가'!$C:$F,3,FALSE)</f>
        <v>상</v>
      </c>
      <c r="Q440" s="48">
        <f t="shared" ref="Q440:Q487" si="129">IF(P440="상",3,IF(P440="중",2,1))</f>
        <v>3</v>
      </c>
      <c r="R440" s="49" t="str">
        <f>VLOOKUP(L440,'3. 취약성평가'!$C:$I,5,FALSE)</f>
        <v>TC6-03</v>
      </c>
      <c r="S440" s="49" t="str">
        <f>VLOOKUP(L440,'3. 취약성평가'!$C:$I,6,FALSE)</f>
        <v>패스워드 Cracking</v>
      </c>
      <c r="T440" s="49">
        <f>VLOOKUP(L440,'3. 취약성평가'!$C:$I,7,FALSE)</f>
        <v>2</v>
      </c>
      <c r="U440" s="49">
        <f>VLOOKUP(L440,'3. 취약성평가'!$C:$I,7,FALSE)</f>
        <v>2</v>
      </c>
      <c r="V440" s="56" t="str">
        <f>VLOOKUP(B440,'#4.DBMS'!$C:$AA,A440+1,FALSE)</f>
        <v>O</v>
      </c>
      <c r="W440" s="56">
        <f t="shared" ref="W440:W487" si="130">IF(V440="N/A","N/A",IF(V440="O",0,IF(V440="X",I440+Q440+U440)))</f>
        <v>0</v>
      </c>
      <c r="X440" s="51" t="str">
        <f t="shared" ref="X440:X487" si="131">IF(W440="N/A","N/A",IF(W440=0,"-",IF(W440&gt;=8,"상",IF(W440&gt;=5,"중","하"))))</f>
        <v>-</v>
      </c>
    </row>
    <row r="441" spans="1:24" s="44" customFormat="1" ht="9.9" customHeight="1">
      <c r="A441" s="45">
        <f>VLOOKUP(L441,'3. 취약성평가'!$C:$J,8,FALSE)</f>
        <v>2</v>
      </c>
      <c r="B441" s="45" t="str">
        <f t="shared" si="123"/>
        <v>INFO-DB-02</v>
      </c>
      <c r="C441" s="16" t="str">
        <f>VLOOKUP(B441,'1. 자산평가'!$C:$O,2,FALSE)</f>
        <v>재고 DB</v>
      </c>
      <c r="D441" s="16">
        <f>VLOOKUP(B441,'1. 자산평가'!$C:$O,8,FALSE)</f>
        <v>3</v>
      </c>
      <c r="E441" s="16">
        <f>VLOOKUP(B441,'1. 자산평가'!$C:$O,9,FALSE)</f>
        <v>3</v>
      </c>
      <c r="F441" s="16">
        <f>VLOOKUP(B441,'1. 자산평가'!$C:$O,10,FALSE)</f>
        <v>3</v>
      </c>
      <c r="G441" s="59">
        <f t="shared" si="124"/>
        <v>9</v>
      </c>
      <c r="H441" s="59" t="str">
        <f t="shared" si="125"/>
        <v>A</v>
      </c>
      <c r="I441" s="56">
        <f t="shared" si="126"/>
        <v>3</v>
      </c>
      <c r="J441" s="128" t="s">
        <v>1261</v>
      </c>
      <c r="K441" s="58">
        <f t="shared" si="127"/>
        <v>2</v>
      </c>
      <c r="L441" s="58" t="str">
        <f t="shared" si="128"/>
        <v>D-2</v>
      </c>
      <c r="M441" s="109" t="s">
        <v>1100</v>
      </c>
      <c r="N441" s="58">
        <f t="shared" si="122"/>
        <v>2</v>
      </c>
      <c r="O441" s="47" t="str">
        <f>VLOOKUP(L441,'3. 취약성평가'!$C:$F,2,FALSE)</f>
        <v>scott 등 Demonstration 및 불필요 계정을 제거하거나 잠금설정 후 사용</v>
      </c>
      <c r="P441" s="50" t="str">
        <f>VLOOKUP(L441,'3. 취약성평가'!$C:$F,3,FALSE)</f>
        <v>상</v>
      </c>
      <c r="Q441" s="48">
        <f t="shared" si="129"/>
        <v>3</v>
      </c>
      <c r="R441" s="49" t="str">
        <f>VLOOKUP(L441,'3. 취약성평가'!$C:$I,5,FALSE)</f>
        <v>TC6-09</v>
      </c>
      <c r="S441" s="49" t="str">
        <f>VLOOKUP(L441,'3. 취약성평가'!$C:$I,6,FALSE)</f>
        <v>비인가된 시스템 및 네트워크 접근</v>
      </c>
      <c r="T441" s="49">
        <f>VLOOKUP(L441,'3. 취약성평가'!$C:$I,7,FALSE)</f>
        <v>2</v>
      </c>
      <c r="U441" s="49">
        <f>VLOOKUP(L441,'3. 취약성평가'!$C:$I,7,FALSE)</f>
        <v>2</v>
      </c>
      <c r="V441" s="56" t="str">
        <f>VLOOKUP(B441,'#4.DBMS'!$C:$AA,A441+1,FALSE)</f>
        <v>O</v>
      </c>
      <c r="W441" s="56">
        <f t="shared" si="130"/>
        <v>0</v>
      </c>
      <c r="X441" s="51" t="str">
        <f t="shared" si="131"/>
        <v>-</v>
      </c>
    </row>
    <row r="442" spans="1:24" s="44" customFormat="1" ht="9.9" customHeight="1">
      <c r="A442" s="45">
        <f>VLOOKUP(L442,'3. 취약성평가'!$C:$J,8,FALSE)</f>
        <v>3</v>
      </c>
      <c r="B442" s="45" t="str">
        <f t="shared" si="123"/>
        <v>INFO-DB-02</v>
      </c>
      <c r="C442" s="16" t="str">
        <f>VLOOKUP(B442,'1. 자산평가'!$C:$O,2,FALSE)</f>
        <v>재고 DB</v>
      </c>
      <c r="D442" s="16">
        <f>VLOOKUP(B442,'1. 자산평가'!$C:$O,8,FALSE)</f>
        <v>3</v>
      </c>
      <c r="E442" s="16">
        <f>VLOOKUP(B442,'1. 자산평가'!$C:$O,9,FALSE)</f>
        <v>3</v>
      </c>
      <c r="F442" s="16">
        <f>VLOOKUP(B442,'1. 자산평가'!$C:$O,10,FALSE)</f>
        <v>3</v>
      </c>
      <c r="G442" s="59">
        <f t="shared" si="124"/>
        <v>9</v>
      </c>
      <c r="H442" s="59" t="str">
        <f t="shared" si="125"/>
        <v>A</v>
      </c>
      <c r="I442" s="56">
        <f t="shared" si="126"/>
        <v>3</v>
      </c>
      <c r="J442" s="128" t="s">
        <v>1261</v>
      </c>
      <c r="K442" s="58">
        <f t="shared" si="127"/>
        <v>2</v>
      </c>
      <c r="L442" s="58" t="str">
        <f t="shared" si="128"/>
        <v>D-3</v>
      </c>
      <c r="M442" s="109" t="s">
        <v>1100</v>
      </c>
      <c r="N442" s="58">
        <f t="shared" si="122"/>
        <v>3</v>
      </c>
      <c r="O442" s="47" t="str">
        <f>VLOOKUP(L442,'3. 취약성평가'!$C:$F,2,FALSE)</f>
        <v>패스워드의 사용기간 및 복잡도를 기관의 정책에 맞도록 설정</v>
      </c>
      <c r="P442" s="50" t="str">
        <f>VLOOKUP(L442,'3. 취약성평가'!$C:$F,3,FALSE)</f>
        <v>상</v>
      </c>
      <c r="Q442" s="48">
        <f t="shared" si="129"/>
        <v>3</v>
      </c>
      <c r="R442" s="49" t="str">
        <f>VLOOKUP(L442,'3. 취약성평가'!$C:$I,5,FALSE)</f>
        <v>TC6-03</v>
      </c>
      <c r="S442" s="49" t="str">
        <f>VLOOKUP(L442,'3. 취약성평가'!$C:$I,6,FALSE)</f>
        <v>패스워드 Cracking</v>
      </c>
      <c r="T442" s="49">
        <f>VLOOKUP(L442,'3. 취약성평가'!$C:$I,7,FALSE)</f>
        <v>2</v>
      </c>
      <c r="U442" s="49">
        <f>VLOOKUP(L442,'3. 취약성평가'!$C:$I,7,FALSE)</f>
        <v>2</v>
      </c>
      <c r="V442" s="56" t="str">
        <f>VLOOKUP(B442,'#4.DBMS'!$C:$AA,A442+1,FALSE)</f>
        <v>X</v>
      </c>
      <c r="W442" s="56">
        <f t="shared" si="130"/>
        <v>8</v>
      </c>
      <c r="X442" s="51" t="str">
        <f t="shared" si="131"/>
        <v>상</v>
      </c>
    </row>
    <row r="443" spans="1:24" s="44" customFormat="1" ht="9.9" customHeight="1">
      <c r="A443" s="45">
        <f>VLOOKUP(L443,'3. 취약성평가'!$C:$J,8,FALSE)</f>
        <v>4</v>
      </c>
      <c r="B443" s="45" t="str">
        <f t="shared" si="123"/>
        <v>INFO-DB-02</v>
      </c>
      <c r="C443" s="16" t="str">
        <f>VLOOKUP(B443,'1. 자산평가'!$C:$O,2,FALSE)</f>
        <v>재고 DB</v>
      </c>
      <c r="D443" s="16">
        <f>VLOOKUP(B443,'1. 자산평가'!$C:$O,8,FALSE)</f>
        <v>3</v>
      </c>
      <c r="E443" s="16">
        <f>VLOOKUP(B443,'1. 자산평가'!$C:$O,9,FALSE)</f>
        <v>3</v>
      </c>
      <c r="F443" s="16">
        <f>VLOOKUP(B443,'1. 자산평가'!$C:$O,10,FALSE)</f>
        <v>3</v>
      </c>
      <c r="G443" s="59">
        <f t="shared" si="124"/>
        <v>9</v>
      </c>
      <c r="H443" s="59" t="str">
        <f t="shared" si="125"/>
        <v>A</v>
      </c>
      <c r="I443" s="56">
        <f t="shared" si="126"/>
        <v>3</v>
      </c>
      <c r="J443" s="128" t="s">
        <v>1261</v>
      </c>
      <c r="K443" s="58">
        <f t="shared" si="127"/>
        <v>2</v>
      </c>
      <c r="L443" s="58" t="str">
        <f t="shared" si="128"/>
        <v>D-4</v>
      </c>
      <c r="M443" s="109" t="s">
        <v>1100</v>
      </c>
      <c r="N443" s="58">
        <f t="shared" si="122"/>
        <v>4</v>
      </c>
      <c r="O443" s="47" t="str">
        <f>VLOOKUP(L443,'3. 취약성평가'!$C:$F,2,FALSE)</f>
        <v>데이터베이스 관리자 권한을 꼭 필요한 계정 및 그룹에 허용</v>
      </c>
      <c r="P443" s="50" t="str">
        <f>VLOOKUP(L443,'3. 취약성평가'!$C:$F,3,FALSE)</f>
        <v>상</v>
      </c>
      <c r="Q443" s="48">
        <f t="shared" si="129"/>
        <v>3</v>
      </c>
      <c r="R443" s="49" t="str">
        <f>VLOOKUP(L443,'3. 취약성평가'!$C:$I,5,FALSE)</f>
        <v>TC6-03</v>
      </c>
      <c r="S443" s="49" t="str">
        <f>VLOOKUP(L443,'3. 취약성평가'!$C:$I,6,FALSE)</f>
        <v>패스워드 Cracking</v>
      </c>
      <c r="T443" s="49">
        <f>VLOOKUP(L443,'3. 취약성평가'!$C:$I,7,FALSE)</f>
        <v>2</v>
      </c>
      <c r="U443" s="49">
        <f>VLOOKUP(L443,'3. 취약성평가'!$C:$I,7,FALSE)</f>
        <v>2</v>
      </c>
      <c r="V443" s="56" t="str">
        <f>VLOOKUP(B443,'#4.DBMS'!$C:$AA,A443+1,FALSE)</f>
        <v>O</v>
      </c>
      <c r="W443" s="56">
        <f t="shared" si="130"/>
        <v>0</v>
      </c>
      <c r="X443" s="51" t="str">
        <f t="shared" si="131"/>
        <v>-</v>
      </c>
    </row>
    <row r="444" spans="1:24" s="44" customFormat="1" ht="9.9" customHeight="1">
      <c r="A444" s="45">
        <f>VLOOKUP(L444,'3. 취약성평가'!$C:$J,8,FALSE)</f>
        <v>5</v>
      </c>
      <c r="B444" s="45" t="str">
        <f t="shared" si="123"/>
        <v>INFO-DB-02</v>
      </c>
      <c r="C444" s="16" t="str">
        <f>VLOOKUP(B444,'1. 자산평가'!$C:$O,2,FALSE)</f>
        <v>재고 DB</v>
      </c>
      <c r="D444" s="16">
        <f>VLOOKUP(B444,'1. 자산평가'!$C:$O,8,FALSE)</f>
        <v>3</v>
      </c>
      <c r="E444" s="16">
        <f>VLOOKUP(B444,'1. 자산평가'!$C:$O,9,FALSE)</f>
        <v>3</v>
      </c>
      <c r="F444" s="16">
        <f>VLOOKUP(B444,'1. 자산평가'!$C:$O,10,FALSE)</f>
        <v>3</v>
      </c>
      <c r="G444" s="59">
        <f t="shared" si="124"/>
        <v>9</v>
      </c>
      <c r="H444" s="59" t="str">
        <f t="shared" si="125"/>
        <v>A</v>
      </c>
      <c r="I444" s="56">
        <f t="shared" si="126"/>
        <v>3</v>
      </c>
      <c r="J444" s="128" t="s">
        <v>1261</v>
      </c>
      <c r="K444" s="58">
        <f t="shared" si="127"/>
        <v>2</v>
      </c>
      <c r="L444" s="58" t="str">
        <f t="shared" si="128"/>
        <v>D-5</v>
      </c>
      <c r="M444" s="109" t="s">
        <v>1100</v>
      </c>
      <c r="N444" s="58">
        <f t="shared" si="122"/>
        <v>5</v>
      </c>
      <c r="O444" s="47" t="str">
        <f>VLOOKUP(L444,'3. 취약성평가'!$C:$F,2,FALSE)</f>
        <v>패스워드 재사용에 대한 제약</v>
      </c>
      <c r="P444" s="50" t="str">
        <f>VLOOKUP(L444,'3. 취약성평가'!$C:$F,3,FALSE)</f>
        <v>중</v>
      </c>
      <c r="Q444" s="48">
        <f t="shared" si="129"/>
        <v>2</v>
      </c>
      <c r="R444" s="49" t="str">
        <f>VLOOKUP(L444,'3. 취약성평가'!$C:$I,5,FALSE)</f>
        <v>TC6-03</v>
      </c>
      <c r="S444" s="49" t="str">
        <f>VLOOKUP(L444,'3. 취약성평가'!$C:$I,6,FALSE)</f>
        <v>패스워드 Cracking</v>
      </c>
      <c r="T444" s="49">
        <f>VLOOKUP(L444,'3. 취약성평가'!$C:$I,7,FALSE)</f>
        <v>2</v>
      </c>
      <c r="U444" s="49">
        <f>VLOOKUP(L444,'3. 취약성평가'!$C:$I,7,FALSE)</f>
        <v>2</v>
      </c>
      <c r="V444" s="56" t="str">
        <f>VLOOKUP(B444,'#4.DBMS'!$C:$AA,A444+1,FALSE)</f>
        <v>N/A</v>
      </c>
      <c r="W444" s="56" t="str">
        <f t="shared" si="130"/>
        <v>N/A</v>
      </c>
      <c r="X444" s="51" t="str">
        <f t="shared" si="131"/>
        <v>N/A</v>
      </c>
    </row>
    <row r="445" spans="1:24" s="44" customFormat="1" ht="9.9" customHeight="1">
      <c r="A445" s="45">
        <f>VLOOKUP(L445,'3. 취약성평가'!$C:$J,8,FALSE)</f>
        <v>6</v>
      </c>
      <c r="B445" s="45" t="str">
        <f t="shared" si="123"/>
        <v>INFO-DB-02</v>
      </c>
      <c r="C445" s="16" t="str">
        <f>VLOOKUP(B445,'1. 자산평가'!$C:$O,2,FALSE)</f>
        <v>재고 DB</v>
      </c>
      <c r="D445" s="16">
        <f>VLOOKUP(B445,'1. 자산평가'!$C:$O,8,FALSE)</f>
        <v>3</v>
      </c>
      <c r="E445" s="16">
        <f>VLOOKUP(B445,'1. 자산평가'!$C:$O,9,FALSE)</f>
        <v>3</v>
      </c>
      <c r="F445" s="16">
        <f>VLOOKUP(B445,'1. 자산평가'!$C:$O,10,FALSE)</f>
        <v>3</v>
      </c>
      <c r="G445" s="59">
        <f t="shared" si="124"/>
        <v>9</v>
      </c>
      <c r="H445" s="59" t="str">
        <f t="shared" si="125"/>
        <v>A</v>
      </c>
      <c r="I445" s="56">
        <f t="shared" si="126"/>
        <v>3</v>
      </c>
      <c r="J445" s="128" t="s">
        <v>1261</v>
      </c>
      <c r="K445" s="58">
        <f t="shared" si="127"/>
        <v>2</v>
      </c>
      <c r="L445" s="58" t="str">
        <f t="shared" si="128"/>
        <v>D-6</v>
      </c>
      <c r="M445" s="109" t="s">
        <v>1100</v>
      </c>
      <c r="N445" s="58">
        <f t="shared" si="122"/>
        <v>6</v>
      </c>
      <c r="O445" s="47" t="str">
        <f>VLOOKUP(L445,'3. 취약성평가'!$C:$F,2,FALSE)</f>
        <v>DB 사용자 계정 개별적 부여</v>
      </c>
      <c r="P445" s="50" t="str">
        <f>VLOOKUP(L445,'3. 취약성평가'!$C:$F,3,FALSE)</f>
        <v>중</v>
      </c>
      <c r="Q445" s="48">
        <f t="shared" si="129"/>
        <v>2</v>
      </c>
      <c r="R445" s="49" t="str">
        <f>VLOOKUP(L445,'3. 취약성평가'!$C:$I,5,FALSE)</f>
        <v>TC6-09</v>
      </c>
      <c r="S445" s="49" t="str">
        <f>VLOOKUP(L445,'3. 취약성평가'!$C:$I,6,FALSE)</f>
        <v>비인가된 시스템 및 네트워크 접근</v>
      </c>
      <c r="T445" s="49">
        <f>VLOOKUP(L445,'3. 취약성평가'!$C:$I,7,FALSE)</f>
        <v>2</v>
      </c>
      <c r="U445" s="49">
        <f>VLOOKUP(L445,'3. 취약성평가'!$C:$I,7,FALSE)</f>
        <v>2</v>
      </c>
      <c r="V445" s="56" t="str">
        <f>VLOOKUP(B445,'#4.DBMS'!$C:$AA,A445+1,FALSE)</f>
        <v>O</v>
      </c>
      <c r="W445" s="56">
        <f t="shared" si="130"/>
        <v>0</v>
      </c>
      <c r="X445" s="51" t="str">
        <f t="shared" si="131"/>
        <v>-</v>
      </c>
    </row>
    <row r="446" spans="1:24" s="44" customFormat="1" ht="9.9" customHeight="1">
      <c r="A446" s="45">
        <f>VLOOKUP(L446,'3. 취약성평가'!$C:$J,8,FALSE)</f>
        <v>7</v>
      </c>
      <c r="B446" s="45" t="str">
        <f t="shared" si="123"/>
        <v>INFO-DB-02</v>
      </c>
      <c r="C446" s="16" t="str">
        <f>VLOOKUP(B446,'1. 자산평가'!$C:$O,2,FALSE)</f>
        <v>재고 DB</v>
      </c>
      <c r="D446" s="16">
        <f>VLOOKUP(B446,'1. 자산평가'!$C:$O,8,FALSE)</f>
        <v>3</v>
      </c>
      <c r="E446" s="16">
        <f>VLOOKUP(B446,'1. 자산평가'!$C:$O,9,FALSE)</f>
        <v>3</v>
      </c>
      <c r="F446" s="16">
        <f>VLOOKUP(B446,'1. 자산평가'!$C:$O,10,FALSE)</f>
        <v>3</v>
      </c>
      <c r="G446" s="59">
        <f t="shared" si="124"/>
        <v>9</v>
      </c>
      <c r="H446" s="59" t="str">
        <f t="shared" si="125"/>
        <v>A</v>
      </c>
      <c r="I446" s="56">
        <f t="shared" si="126"/>
        <v>3</v>
      </c>
      <c r="J446" s="128" t="s">
        <v>1261</v>
      </c>
      <c r="K446" s="58">
        <f t="shared" si="127"/>
        <v>2</v>
      </c>
      <c r="L446" s="58" t="str">
        <f t="shared" si="128"/>
        <v>D-7</v>
      </c>
      <c r="M446" s="109" t="s">
        <v>1100</v>
      </c>
      <c r="N446" s="58">
        <f t="shared" si="122"/>
        <v>7</v>
      </c>
      <c r="O446" s="47" t="str">
        <f>VLOOKUP(L446,'3. 취약성평가'!$C:$F,2,FALSE)</f>
        <v>원격에서 DB 서버로의 접속 제한</v>
      </c>
      <c r="P446" s="50" t="str">
        <f>VLOOKUP(L446,'3. 취약성평가'!$C:$F,3,FALSE)</f>
        <v>상</v>
      </c>
      <c r="Q446" s="48">
        <f t="shared" si="129"/>
        <v>3</v>
      </c>
      <c r="R446" s="49" t="str">
        <f>VLOOKUP(L446,'3. 취약성평가'!$C:$I,5,FALSE)</f>
        <v>TC6-09</v>
      </c>
      <c r="S446" s="49" t="str">
        <f>VLOOKUP(L446,'3. 취약성평가'!$C:$I,6,FALSE)</f>
        <v>비인가된 시스템 및 네트워크 접근</v>
      </c>
      <c r="T446" s="49">
        <f>VLOOKUP(L446,'3. 취약성평가'!$C:$I,7,FALSE)</f>
        <v>2</v>
      </c>
      <c r="U446" s="49">
        <f>VLOOKUP(L446,'3. 취약성평가'!$C:$I,7,FALSE)</f>
        <v>2</v>
      </c>
      <c r="V446" s="56" t="str">
        <f>VLOOKUP(B446,'#4.DBMS'!$C:$AA,A446+1,FALSE)</f>
        <v>O</v>
      </c>
      <c r="W446" s="56">
        <f t="shared" si="130"/>
        <v>0</v>
      </c>
      <c r="X446" s="51" t="str">
        <f t="shared" si="131"/>
        <v>-</v>
      </c>
    </row>
    <row r="447" spans="1:24" s="44" customFormat="1" ht="9.9" customHeight="1">
      <c r="A447" s="45">
        <f>VLOOKUP(L447,'3. 취약성평가'!$C:$J,8,FALSE)</f>
        <v>8</v>
      </c>
      <c r="B447" s="45" t="str">
        <f t="shared" si="123"/>
        <v>INFO-DB-02</v>
      </c>
      <c r="C447" s="16" t="str">
        <f>VLOOKUP(B447,'1. 자산평가'!$C:$O,2,FALSE)</f>
        <v>재고 DB</v>
      </c>
      <c r="D447" s="16">
        <f>VLOOKUP(B447,'1. 자산평가'!$C:$O,8,FALSE)</f>
        <v>3</v>
      </c>
      <c r="E447" s="16">
        <f>VLOOKUP(B447,'1. 자산평가'!$C:$O,9,FALSE)</f>
        <v>3</v>
      </c>
      <c r="F447" s="16">
        <f>VLOOKUP(B447,'1. 자산평가'!$C:$O,10,FALSE)</f>
        <v>3</v>
      </c>
      <c r="G447" s="59">
        <f t="shared" si="124"/>
        <v>9</v>
      </c>
      <c r="H447" s="59" t="str">
        <f t="shared" si="125"/>
        <v>A</v>
      </c>
      <c r="I447" s="56">
        <f t="shared" si="126"/>
        <v>3</v>
      </c>
      <c r="J447" s="128" t="s">
        <v>1261</v>
      </c>
      <c r="K447" s="58">
        <f t="shared" si="127"/>
        <v>2</v>
      </c>
      <c r="L447" s="58" t="str">
        <f t="shared" si="128"/>
        <v>D-8</v>
      </c>
      <c r="M447" s="109" t="s">
        <v>1100</v>
      </c>
      <c r="N447" s="58">
        <f t="shared" si="122"/>
        <v>8</v>
      </c>
      <c r="O447" s="47" t="str">
        <f>VLOOKUP(L447,'3. 취약성평가'!$C:$F,2,FALSE)</f>
        <v>DBA 이외의 인가되지 않은 사용자 시스템 테이블접근 제한 설정</v>
      </c>
      <c r="P447" s="50" t="str">
        <f>VLOOKUP(L447,'3. 취약성평가'!$C:$F,3,FALSE)</f>
        <v>상</v>
      </c>
      <c r="Q447" s="48">
        <f t="shared" si="129"/>
        <v>3</v>
      </c>
      <c r="R447" s="49" t="str">
        <f>VLOOKUP(L447,'3. 취약성평가'!$C:$I,5,FALSE)</f>
        <v>TC6-09</v>
      </c>
      <c r="S447" s="49" t="str">
        <f>VLOOKUP(L447,'3. 취약성평가'!$C:$I,6,FALSE)</f>
        <v>비인가된 시스템 및 네트워크 접근</v>
      </c>
      <c r="T447" s="49">
        <f>VLOOKUP(L447,'3. 취약성평가'!$C:$I,7,FALSE)</f>
        <v>2</v>
      </c>
      <c r="U447" s="49">
        <f>VLOOKUP(L447,'3. 취약성평가'!$C:$I,7,FALSE)</f>
        <v>2</v>
      </c>
      <c r="V447" s="56" t="str">
        <f>VLOOKUP(B447,'#4.DBMS'!$C:$AA,A447+1,FALSE)</f>
        <v>O</v>
      </c>
      <c r="W447" s="56">
        <f t="shared" si="130"/>
        <v>0</v>
      </c>
      <c r="X447" s="51" t="str">
        <f t="shared" si="131"/>
        <v>-</v>
      </c>
    </row>
    <row r="448" spans="1:24" s="44" customFormat="1" ht="9.9" customHeight="1">
      <c r="A448" s="45">
        <f>VLOOKUP(L448,'3. 취약성평가'!$C:$J,8,FALSE)</f>
        <v>9</v>
      </c>
      <c r="B448" s="45" t="str">
        <f t="shared" si="123"/>
        <v>INFO-DB-02</v>
      </c>
      <c r="C448" s="16" t="str">
        <f>VLOOKUP(B448,'1. 자산평가'!$C:$O,2,FALSE)</f>
        <v>재고 DB</v>
      </c>
      <c r="D448" s="16">
        <f>VLOOKUP(B448,'1. 자산평가'!$C:$O,8,FALSE)</f>
        <v>3</v>
      </c>
      <c r="E448" s="16">
        <f>VLOOKUP(B448,'1. 자산평가'!$C:$O,9,FALSE)</f>
        <v>3</v>
      </c>
      <c r="F448" s="16">
        <f>VLOOKUP(B448,'1. 자산평가'!$C:$O,10,FALSE)</f>
        <v>3</v>
      </c>
      <c r="G448" s="59">
        <f t="shared" si="124"/>
        <v>9</v>
      </c>
      <c r="H448" s="59" t="str">
        <f t="shared" si="125"/>
        <v>A</v>
      </c>
      <c r="I448" s="56">
        <f t="shared" si="126"/>
        <v>3</v>
      </c>
      <c r="J448" s="128" t="s">
        <v>1261</v>
      </c>
      <c r="K448" s="58">
        <f t="shared" si="127"/>
        <v>2</v>
      </c>
      <c r="L448" s="58" t="str">
        <f t="shared" si="128"/>
        <v>D-9</v>
      </c>
      <c r="M448" s="109" t="s">
        <v>1100</v>
      </c>
      <c r="N448" s="58">
        <f t="shared" si="122"/>
        <v>9</v>
      </c>
      <c r="O448" s="47" t="str">
        <f>VLOOKUP(L448,'3. 취약성평가'!$C:$F,2,FALSE)</f>
        <v>오라클 데이터베이스의 경우 리스너 패스워드 설정</v>
      </c>
      <c r="P448" s="50" t="str">
        <f>VLOOKUP(L448,'3. 취약성평가'!$C:$F,3,FALSE)</f>
        <v>상</v>
      </c>
      <c r="Q448" s="48">
        <f t="shared" si="129"/>
        <v>3</v>
      </c>
      <c r="R448" s="49" t="str">
        <f>VLOOKUP(L448,'3. 취약성평가'!$C:$I,5,FALSE)</f>
        <v>TC6-03</v>
      </c>
      <c r="S448" s="49" t="str">
        <f>VLOOKUP(L448,'3. 취약성평가'!$C:$I,6,FALSE)</f>
        <v>패스워드 Cracking</v>
      </c>
      <c r="T448" s="49">
        <f>VLOOKUP(L448,'3. 취약성평가'!$C:$I,7,FALSE)</f>
        <v>2</v>
      </c>
      <c r="U448" s="49">
        <f>VLOOKUP(L448,'3. 취약성평가'!$C:$I,7,FALSE)</f>
        <v>2</v>
      </c>
      <c r="V448" s="56" t="str">
        <f>VLOOKUP(B448,'#4.DBMS'!$C:$AA,A448+1,FALSE)</f>
        <v>N/A</v>
      </c>
      <c r="W448" s="56" t="str">
        <f t="shared" si="130"/>
        <v>N/A</v>
      </c>
      <c r="X448" s="51" t="str">
        <f t="shared" si="131"/>
        <v>N/A</v>
      </c>
    </row>
    <row r="449" spans="1:24" s="44" customFormat="1" ht="9.9" customHeight="1">
      <c r="A449" s="45">
        <f>VLOOKUP(L449,'3. 취약성평가'!$C:$J,8,FALSE)</f>
        <v>10</v>
      </c>
      <c r="B449" s="45" t="str">
        <f t="shared" si="123"/>
        <v>INFO-DB-02</v>
      </c>
      <c r="C449" s="16" t="str">
        <f>VLOOKUP(B449,'1. 자산평가'!$C:$O,2,FALSE)</f>
        <v>재고 DB</v>
      </c>
      <c r="D449" s="16">
        <f>VLOOKUP(B449,'1. 자산평가'!$C:$O,8,FALSE)</f>
        <v>3</v>
      </c>
      <c r="E449" s="16">
        <f>VLOOKUP(B449,'1. 자산평가'!$C:$O,9,FALSE)</f>
        <v>3</v>
      </c>
      <c r="F449" s="16">
        <f>VLOOKUP(B449,'1. 자산평가'!$C:$O,10,FALSE)</f>
        <v>3</v>
      </c>
      <c r="G449" s="59">
        <f t="shared" si="124"/>
        <v>9</v>
      </c>
      <c r="H449" s="59" t="str">
        <f t="shared" si="125"/>
        <v>A</v>
      </c>
      <c r="I449" s="56">
        <f t="shared" si="126"/>
        <v>3</v>
      </c>
      <c r="J449" s="128" t="s">
        <v>1261</v>
      </c>
      <c r="K449" s="58">
        <f t="shared" si="127"/>
        <v>2</v>
      </c>
      <c r="L449" s="58" t="str">
        <f t="shared" si="128"/>
        <v>D-10</v>
      </c>
      <c r="M449" s="109" t="s">
        <v>1100</v>
      </c>
      <c r="N449" s="58">
        <f t="shared" si="122"/>
        <v>10</v>
      </c>
      <c r="O449" s="47" t="str">
        <f>VLOOKUP(L449,'3. 취약성평가'!$C:$F,2,FALSE)</f>
        <v>불필요한 ODBC/OLE-DB 데이터 소스와 드라이브 제거</v>
      </c>
      <c r="P449" s="50" t="str">
        <f>VLOOKUP(L449,'3. 취약성평가'!$C:$F,3,FALSE)</f>
        <v>중</v>
      </c>
      <c r="Q449" s="48">
        <f t="shared" si="129"/>
        <v>2</v>
      </c>
      <c r="R449" s="49" t="str">
        <f>VLOOKUP(L449,'3. 취약성평가'!$C:$I,5,FALSE)</f>
        <v>TC6-09</v>
      </c>
      <c r="S449" s="49" t="str">
        <f>VLOOKUP(L449,'3. 취약성평가'!$C:$I,6,FALSE)</f>
        <v>비인가된 시스템 및 네트워크 접근</v>
      </c>
      <c r="T449" s="49">
        <f>VLOOKUP(L449,'3. 취약성평가'!$C:$I,7,FALSE)</f>
        <v>2</v>
      </c>
      <c r="U449" s="49">
        <f>VLOOKUP(L449,'3. 취약성평가'!$C:$I,7,FALSE)</f>
        <v>2</v>
      </c>
      <c r="V449" s="56" t="str">
        <f>VLOOKUP(B449,'#4.DBMS'!$C:$AA,A449+1,FALSE)</f>
        <v>N/A</v>
      </c>
      <c r="W449" s="56" t="str">
        <f t="shared" si="130"/>
        <v>N/A</v>
      </c>
      <c r="X449" s="51" t="str">
        <f t="shared" si="131"/>
        <v>N/A</v>
      </c>
    </row>
    <row r="450" spans="1:24" s="44" customFormat="1" ht="9.9" customHeight="1">
      <c r="A450" s="45">
        <f>VLOOKUP(L450,'3. 취약성평가'!$C:$J,8,FALSE)</f>
        <v>11</v>
      </c>
      <c r="B450" s="45" t="str">
        <f t="shared" si="123"/>
        <v>INFO-DB-02</v>
      </c>
      <c r="C450" s="16" t="str">
        <f>VLOOKUP(B450,'1. 자산평가'!$C:$O,2,FALSE)</f>
        <v>재고 DB</v>
      </c>
      <c r="D450" s="16">
        <f>VLOOKUP(B450,'1. 자산평가'!$C:$O,8,FALSE)</f>
        <v>3</v>
      </c>
      <c r="E450" s="16">
        <f>VLOOKUP(B450,'1. 자산평가'!$C:$O,9,FALSE)</f>
        <v>3</v>
      </c>
      <c r="F450" s="16">
        <f>VLOOKUP(B450,'1. 자산평가'!$C:$O,10,FALSE)</f>
        <v>3</v>
      </c>
      <c r="G450" s="59">
        <f t="shared" si="124"/>
        <v>9</v>
      </c>
      <c r="H450" s="59" t="str">
        <f t="shared" si="125"/>
        <v>A</v>
      </c>
      <c r="I450" s="56">
        <f t="shared" si="126"/>
        <v>3</v>
      </c>
      <c r="J450" s="128" t="s">
        <v>1261</v>
      </c>
      <c r="K450" s="58">
        <f t="shared" si="127"/>
        <v>2</v>
      </c>
      <c r="L450" s="58" t="str">
        <f t="shared" si="128"/>
        <v>D-11</v>
      </c>
      <c r="M450" s="109" t="s">
        <v>1100</v>
      </c>
      <c r="N450" s="58">
        <f t="shared" si="122"/>
        <v>11</v>
      </c>
      <c r="O450" s="47" t="str">
        <f>VLOOKUP(L450,'3. 취약성평가'!$C:$F,2,FALSE)</f>
        <v>일정 횟수의 로그인 실패시 잠금 정책 설정</v>
      </c>
      <c r="P450" s="50" t="str">
        <f>VLOOKUP(L450,'3. 취약성평가'!$C:$F,3,FALSE)</f>
        <v>중</v>
      </c>
      <c r="Q450" s="48">
        <f t="shared" si="129"/>
        <v>2</v>
      </c>
      <c r="R450" s="49" t="str">
        <f>VLOOKUP(L450,'3. 취약성평가'!$C:$I,5,FALSE)</f>
        <v>TC6-03</v>
      </c>
      <c r="S450" s="49" t="str">
        <f>VLOOKUP(L450,'3. 취약성평가'!$C:$I,6,FALSE)</f>
        <v>패스워드 Cracking</v>
      </c>
      <c r="T450" s="49">
        <f>VLOOKUP(L450,'3. 취약성평가'!$C:$I,7,FALSE)</f>
        <v>2</v>
      </c>
      <c r="U450" s="49">
        <f>VLOOKUP(L450,'3. 취약성평가'!$C:$I,7,FALSE)</f>
        <v>2</v>
      </c>
      <c r="V450" s="56" t="str">
        <f>VLOOKUP(B450,'#4.DBMS'!$C:$AA,A450+1,FALSE)</f>
        <v>N/A</v>
      </c>
      <c r="W450" s="56" t="str">
        <f t="shared" si="130"/>
        <v>N/A</v>
      </c>
      <c r="X450" s="51" t="str">
        <f t="shared" si="131"/>
        <v>N/A</v>
      </c>
    </row>
    <row r="451" spans="1:24" s="44" customFormat="1" ht="9.9" customHeight="1">
      <c r="A451" s="45">
        <f>VLOOKUP(L451,'3. 취약성평가'!$C:$J,8,FALSE)</f>
        <v>12</v>
      </c>
      <c r="B451" s="45" t="str">
        <f t="shared" si="123"/>
        <v>INFO-DB-02</v>
      </c>
      <c r="C451" s="16" t="str">
        <f>VLOOKUP(B451,'1. 자산평가'!$C:$O,2,FALSE)</f>
        <v>재고 DB</v>
      </c>
      <c r="D451" s="16">
        <f>VLOOKUP(B451,'1. 자산평가'!$C:$O,8,FALSE)</f>
        <v>3</v>
      </c>
      <c r="E451" s="16">
        <f>VLOOKUP(B451,'1. 자산평가'!$C:$O,9,FALSE)</f>
        <v>3</v>
      </c>
      <c r="F451" s="16">
        <f>VLOOKUP(B451,'1. 자산평가'!$C:$O,10,FALSE)</f>
        <v>3</v>
      </c>
      <c r="G451" s="59">
        <f t="shared" si="124"/>
        <v>9</v>
      </c>
      <c r="H451" s="59" t="str">
        <f t="shared" si="125"/>
        <v>A</v>
      </c>
      <c r="I451" s="56">
        <f t="shared" si="126"/>
        <v>3</v>
      </c>
      <c r="J451" s="128" t="s">
        <v>1261</v>
      </c>
      <c r="K451" s="58">
        <f t="shared" si="127"/>
        <v>2</v>
      </c>
      <c r="L451" s="58" t="str">
        <f t="shared" si="128"/>
        <v>D-12</v>
      </c>
      <c r="M451" s="109" t="s">
        <v>1100</v>
      </c>
      <c r="N451" s="58">
        <f t="shared" si="122"/>
        <v>12</v>
      </c>
      <c r="O451" s="47" t="str">
        <f>VLOOKUP(L451,'3. 취약성평가'!$C:$F,2,FALSE)</f>
        <v>데이터베이스의 주요 파일 보호 등을 위해 DB 계정의 umask를 022 이상으로 설정</v>
      </c>
      <c r="P451" s="50" t="str">
        <f>VLOOKUP(L451,'3. 취약성평가'!$C:$F,3,FALSE)</f>
        <v>하</v>
      </c>
      <c r="Q451" s="48">
        <f t="shared" si="129"/>
        <v>1</v>
      </c>
      <c r="R451" s="49" t="str">
        <f>VLOOKUP(L451,'3. 취약성평가'!$C:$I,5,FALSE)</f>
        <v>TC6-07</v>
      </c>
      <c r="S451" s="49" t="str">
        <f>VLOOKUP(L451,'3. 취약성평가'!$C:$I,6,FALSE)</f>
        <v>취약한 권한접근</v>
      </c>
      <c r="T451" s="49">
        <f>VLOOKUP(L451,'3. 취약성평가'!$C:$I,7,FALSE)</f>
        <v>2</v>
      </c>
      <c r="U451" s="49">
        <f>VLOOKUP(L451,'3. 취약성평가'!$C:$I,7,FALSE)</f>
        <v>2</v>
      </c>
      <c r="V451" s="56" t="str">
        <f>VLOOKUP(B451,'#4.DBMS'!$C:$AA,A451+1,FALSE)</f>
        <v>X</v>
      </c>
      <c r="W451" s="56">
        <f t="shared" si="130"/>
        <v>6</v>
      </c>
      <c r="X451" s="51" t="str">
        <f t="shared" si="131"/>
        <v>중</v>
      </c>
    </row>
    <row r="452" spans="1:24" s="44" customFormat="1" ht="9.9" customHeight="1">
      <c r="A452" s="45">
        <f>VLOOKUP(L452,'3. 취약성평가'!$C:$J,8,FALSE)</f>
        <v>13</v>
      </c>
      <c r="B452" s="45" t="str">
        <f t="shared" si="123"/>
        <v>INFO-DB-02</v>
      </c>
      <c r="C452" s="16" t="str">
        <f>VLOOKUP(B452,'1. 자산평가'!$C:$O,2,FALSE)</f>
        <v>재고 DB</v>
      </c>
      <c r="D452" s="16">
        <f>VLOOKUP(B452,'1. 자산평가'!$C:$O,8,FALSE)</f>
        <v>3</v>
      </c>
      <c r="E452" s="16">
        <f>VLOOKUP(B452,'1. 자산평가'!$C:$O,9,FALSE)</f>
        <v>3</v>
      </c>
      <c r="F452" s="16">
        <f>VLOOKUP(B452,'1. 자산평가'!$C:$O,10,FALSE)</f>
        <v>3</v>
      </c>
      <c r="G452" s="59">
        <f t="shared" si="124"/>
        <v>9</v>
      </c>
      <c r="H452" s="59" t="str">
        <f t="shared" si="125"/>
        <v>A</v>
      </c>
      <c r="I452" s="56">
        <f t="shared" si="126"/>
        <v>3</v>
      </c>
      <c r="J452" s="128" t="s">
        <v>1261</v>
      </c>
      <c r="K452" s="58">
        <f t="shared" si="127"/>
        <v>2</v>
      </c>
      <c r="L452" s="58" t="str">
        <f t="shared" si="128"/>
        <v>D-13</v>
      </c>
      <c r="M452" s="109" t="s">
        <v>1100</v>
      </c>
      <c r="N452" s="58">
        <f t="shared" si="122"/>
        <v>13</v>
      </c>
      <c r="O452" s="47" t="str">
        <f>VLOOKUP(L452,'3. 취약성평가'!$C:$F,2,FALSE)</f>
        <v>데이터베이스의 주요 설정파일, 패스워드 파일 등 주요 파일들의 접근 권한 설정</v>
      </c>
      <c r="P452" s="50" t="str">
        <f>VLOOKUP(L452,'3. 취약성평가'!$C:$F,3,FALSE)</f>
        <v>중</v>
      </c>
      <c r="Q452" s="48">
        <f t="shared" si="129"/>
        <v>2</v>
      </c>
      <c r="R452" s="49" t="str">
        <f>VLOOKUP(L452,'3. 취약성평가'!$C:$I,5,FALSE)</f>
        <v>TC6-09</v>
      </c>
      <c r="S452" s="49" t="str">
        <f>VLOOKUP(L452,'3. 취약성평가'!$C:$I,6,FALSE)</f>
        <v>비인가된 시스템 및 네트워크 접근</v>
      </c>
      <c r="T452" s="49">
        <f>VLOOKUP(L452,'3. 취약성평가'!$C:$I,7,FALSE)</f>
        <v>2</v>
      </c>
      <c r="U452" s="49">
        <f>VLOOKUP(L452,'3. 취약성평가'!$C:$I,7,FALSE)</f>
        <v>2</v>
      </c>
      <c r="V452" s="56" t="str">
        <f>VLOOKUP(B452,'#4.DBMS'!$C:$AA,A452+1,FALSE)</f>
        <v>X</v>
      </c>
      <c r="W452" s="56">
        <f t="shared" si="130"/>
        <v>7</v>
      </c>
      <c r="X452" s="51" t="str">
        <f t="shared" si="131"/>
        <v>중</v>
      </c>
    </row>
    <row r="453" spans="1:24" s="44" customFormat="1" ht="9.9" customHeight="1">
      <c r="A453" s="45">
        <f>VLOOKUP(L453,'3. 취약성평가'!$C:$J,8,FALSE)</f>
        <v>14</v>
      </c>
      <c r="B453" s="45" t="str">
        <f t="shared" si="123"/>
        <v>INFO-DB-02</v>
      </c>
      <c r="C453" s="16" t="str">
        <f>VLOOKUP(B453,'1. 자산평가'!$C:$O,2,FALSE)</f>
        <v>재고 DB</v>
      </c>
      <c r="D453" s="16">
        <f>VLOOKUP(B453,'1. 자산평가'!$C:$O,8,FALSE)</f>
        <v>3</v>
      </c>
      <c r="E453" s="16">
        <f>VLOOKUP(B453,'1. 자산평가'!$C:$O,9,FALSE)</f>
        <v>3</v>
      </c>
      <c r="F453" s="16">
        <f>VLOOKUP(B453,'1. 자산평가'!$C:$O,10,FALSE)</f>
        <v>3</v>
      </c>
      <c r="G453" s="59">
        <f t="shared" si="124"/>
        <v>9</v>
      </c>
      <c r="H453" s="59" t="str">
        <f t="shared" si="125"/>
        <v>A</v>
      </c>
      <c r="I453" s="56">
        <f t="shared" si="126"/>
        <v>3</v>
      </c>
      <c r="J453" s="128" t="s">
        <v>1261</v>
      </c>
      <c r="K453" s="58">
        <f t="shared" si="127"/>
        <v>2</v>
      </c>
      <c r="L453" s="58" t="str">
        <f t="shared" si="128"/>
        <v>D-14</v>
      </c>
      <c r="M453" s="109" t="s">
        <v>1100</v>
      </c>
      <c r="N453" s="58">
        <f t="shared" si="122"/>
        <v>14</v>
      </c>
      <c r="O453" s="47" t="str">
        <f>VLOOKUP(L453,'3. 취약성평가'!$C:$F,2,FALSE)</f>
        <v>관리자 이외의 사용자가 오라클 리스너의 접속을 통해 리스너 로그 및 trace 파일에 대한 변경 권한 제한</v>
      </c>
      <c r="P453" s="50" t="str">
        <f>VLOOKUP(L453,'3. 취약성평가'!$C:$F,3,FALSE)</f>
        <v>하</v>
      </c>
      <c r="Q453" s="48">
        <f t="shared" si="129"/>
        <v>1</v>
      </c>
      <c r="R453" s="49" t="str">
        <f>VLOOKUP(L453,'3. 취약성평가'!$C:$I,5,FALSE)</f>
        <v>TC6-07</v>
      </c>
      <c r="S453" s="49" t="str">
        <f>VLOOKUP(L453,'3. 취약성평가'!$C:$I,6,FALSE)</f>
        <v>취약한 권한접근</v>
      </c>
      <c r="T453" s="49">
        <f>VLOOKUP(L453,'3. 취약성평가'!$C:$I,7,FALSE)</f>
        <v>2</v>
      </c>
      <c r="U453" s="49">
        <f>VLOOKUP(L453,'3. 취약성평가'!$C:$I,7,FALSE)</f>
        <v>2</v>
      </c>
      <c r="V453" s="56" t="str">
        <f>VLOOKUP(B453,'#4.DBMS'!$C:$AA,A453+1,FALSE)</f>
        <v>N/A</v>
      </c>
      <c r="W453" s="56" t="str">
        <f t="shared" si="130"/>
        <v>N/A</v>
      </c>
      <c r="X453" s="51" t="str">
        <f t="shared" si="131"/>
        <v>N/A</v>
      </c>
    </row>
    <row r="454" spans="1:24" s="44" customFormat="1" ht="9.9" customHeight="1">
      <c r="A454" s="45">
        <f>VLOOKUP(L454,'3. 취약성평가'!$C:$J,8,FALSE)</f>
        <v>15</v>
      </c>
      <c r="B454" s="45" t="str">
        <f t="shared" si="123"/>
        <v>INFO-DB-02</v>
      </c>
      <c r="C454" s="16" t="str">
        <f>VLOOKUP(B454,'1. 자산평가'!$C:$O,2,FALSE)</f>
        <v>재고 DB</v>
      </c>
      <c r="D454" s="16">
        <f>VLOOKUP(B454,'1. 자산평가'!$C:$O,8,FALSE)</f>
        <v>3</v>
      </c>
      <c r="E454" s="16">
        <f>VLOOKUP(B454,'1. 자산평가'!$C:$O,9,FALSE)</f>
        <v>3</v>
      </c>
      <c r="F454" s="16">
        <f>VLOOKUP(B454,'1. 자산평가'!$C:$O,10,FALSE)</f>
        <v>3</v>
      </c>
      <c r="G454" s="59">
        <f t="shared" si="124"/>
        <v>9</v>
      </c>
      <c r="H454" s="59" t="str">
        <f t="shared" si="125"/>
        <v>A</v>
      </c>
      <c r="I454" s="56">
        <f t="shared" si="126"/>
        <v>3</v>
      </c>
      <c r="J454" s="128" t="s">
        <v>1261</v>
      </c>
      <c r="K454" s="58">
        <f t="shared" si="127"/>
        <v>2</v>
      </c>
      <c r="L454" s="58" t="str">
        <f t="shared" si="128"/>
        <v>D-15</v>
      </c>
      <c r="M454" s="109" t="s">
        <v>1100</v>
      </c>
      <c r="N454" s="58">
        <f t="shared" si="122"/>
        <v>15</v>
      </c>
      <c r="O454" s="47" t="str">
        <f>VLOOKUP(L454,'3. 취약성평가'!$C:$F,2,FALSE)</f>
        <v>응용 프로그램 또는 DBA 계정의 Role이 Public으로 설정되지 않도록 조정</v>
      </c>
      <c r="P454" s="50" t="str">
        <f>VLOOKUP(L454,'3. 취약성평가'!$C:$F,3,FALSE)</f>
        <v>상</v>
      </c>
      <c r="Q454" s="48">
        <f t="shared" si="129"/>
        <v>3</v>
      </c>
      <c r="R454" s="49" t="str">
        <f>VLOOKUP(L454,'3. 취약성평가'!$C:$I,5,FALSE)</f>
        <v>TC6-06</v>
      </c>
      <c r="S454" s="49" t="str">
        <f>VLOOKUP(L454,'3. 취약성평가'!$C:$I,6,FALSE)</f>
        <v>취약한 권한접근</v>
      </c>
      <c r="T454" s="49">
        <f>VLOOKUP(L454,'3. 취약성평가'!$C:$I,7,FALSE)</f>
        <v>2</v>
      </c>
      <c r="U454" s="49">
        <f>VLOOKUP(L454,'3. 취약성평가'!$C:$I,7,FALSE)</f>
        <v>2</v>
      </c>
      <c r="V454" s="56" t="str">
        <f>VLOOKUP(B454,'#4.DBMS'!$C:$AA,A454+1,FALSE)</f>
        <v>N/A</v>
      </c>
      <c r="W454" s="56" t="str">
        <f t="shared" si="130"/>
        <v>N/A</v>
      </c>
      <c r="X454" s="51" t="str">
        <f t="shared" si="131"/>
        <v>N/A</v>
      </c>
    </row>
    <row r="455" spans="1:24" s="44" customFormat="1" ht="9.9" customHeight="1">
      <c r="A455" s="45">
        <f>VLOOKUP(L455,'3. 취약성평가'!$C:$J,8,FALSE)</f>
        <v>16</v>
      </c>
      <c r="B455" s="45" t="str">
        <f t="shared" si="123"/>
        <v>INFO-DB-02</v>
      </c>
      <c r="C455" s="16" t="str">
        <f>VLOOKUP(B455,'1. 자산평가'!$C:$O,2,FALSE)</f>
        <v>재고 DB</v>
      </c>
      <c r="D455" s="16">
        <f>VLOOKUP(B455,'1. 자산평가'!$C:$O,8,FALSE)</f>
        <v>3</v>
      </c>
      <c r="E455" s="16">
        <f>VLOOKUP(B455,'1. 자산평가'!$C:$O,9,FALSE)</f>
        <v>3</v>
      </c>
      <c r="F455" s="16">
        <f>VLOOKUP(B455,'1. 자산평가'!$C:$O,10,FALSE)</f>
        <v>3</v>
      </c>
      <c r="G455" s="59">
        <f t="shared" si="124"/>
        <v>9</v>
      </c>
      <c r="H455" s="59" t="str">
        <f t="shared" si="125"/>
        <v>A</v>
      </c>
      <c r="I455" s="56">
        <f t="shared" si="126"/>
        <v>3</v>
      </c>
      <c r="J455" s="128" t="s">
        <v>1261</v>
      </c>
      <c r="K455" s="58">
        <f t="shared" si="127"/>
        <v>2</v>
      </c>
      <c r="L455" s="58" t="str">
        <f t="shared" si="128"/>
        <v>D-16</v>
      </c>
      <c r="M455" s="109" t="s">
        <v>1100</v>
      </c>
      <c r="N455" s="58">
        <f t="shared" si="122"/>
        <v>16</v>
      </c>
      <c r="O455" s="47" t="str">
        <f>VLOOKUP(L455,'3. 취약성평가'!$C:$F,2,FALSE)</f>
        <v>OS_ROLES, REMOTE_OS_AUTHENTICATION,  REMOTE_OS_ROLES를 FALSE로 설정</v>
      </c>
      <c r="P455" s="50" t="str">
        <f>VLOOKUP(L455,'3. 취약성평가'!$C:$F,3,FALSE)</f>
        <v>상</v>
      </c>
      <c r="Q455" s="48">
        <f t="shared" si="129"/>
        <v>3</v>
      </c>
      <c r="R455" s="49" t="str">
        <f>VLOOKUP(L455,'3. 취약성평가'!$C:$I,5,FALSE)</f>
        <v>TC6-07</v>
      </c>
      <c r="S455" s="49" t="str">
        <f>VLOOKUP(L455,'3. 취약성평가'!$C:$I,6,FALSE)</f>
        <v>취약한 권한접근</v>
      </c>
      <c r="T455" s="49">
        <f>VLOOKUP(L455,'3. 취약성평가'!$C:$I,7,FALSE)</f>
        <v>2</v>
      </c>
      <c r="U455" s="49">
        <f>VLOOKUP(L455,'3. 취약성평가'!$C:$I,7,FALSE)</f>
        <v>2</v>
      </c>
      <c r="V455" s="56" t="str">
        <f>VLOOKUP(B455,'#4.DBMS'!$C:$AA,A455+1,FALSE)</f>
        <v>N/A</v>
      </c>
      <c r="W455" s="56" t="str">
        <f t="shared" si="130"/>
        <v>N/A</v>
      </c>
      <c r="X455" s="51" t="str">
        <f t="shared" si="131"/>
        <v>N/A</v>
      </c>
    </row>
    <row r="456" spans="1:24" s="44" customFormat="1" ht="9.9" customHeight="1">
      <c r="A456" s="45">
        <f>VLOOKUP(L456,'3. 취약성평가'!$C:$J,8,FALSE)</f>
        <v>17</v>
      </c>
      <c r="B456" s="45" t="str">
        <f t="shared" si="123"/>
        <v>INFO-DB-02</v>
      </c>
      <c r="C456" s="16" t="str">
        <f>VLOOKUP(B456,'1. 자산평가'!$C:$O,2,FALSE)</f>
        <v>재고 DB</v>
      </c>
      <c r="D456" s="16">
        <f>VLOOKUP(B456,'1. 자산평가'!$C:$O,8,FALSE)</f>
        <v>3</v>
      </c>
      <c r="E456" s="16">
        <f>VLOOKUP(B456,'1. 자산평가'!$C:$O,9,FALSE)</f>
        <v>3</v>
      </c>
      <c r="F456" s="16">
        <f>VLOOKUP(B456,'1. 자산평가'!$C:$O,10,FALSE)</f>
        <v>3</v>
      </c>
      <c r="G456" s="59">
        <f t="shared" si="124"/>
        <v>9</v>
      </c>
      <c r="H456" s="59" t="str">
        <f t="shared" si="125"/>
        <v>A</v>
      </c>
      <c r="I456" s="56">
        <f t="shared" si="126"/>
        <v>3</v>
      </c>
      <c r="J456" s="128" t="s">
        <v>1261</v>
      </c>
      <c r="K456" s="58">
        <f t="shared" si="127"/>
        <v>2</v>
      </c>
      <c r="L456" s="58" t="str">
        <f t="shared" si="128"/>
        <v>D-17</v>
      </c>
      <c r="M456" s="109" t="s">
        <v>1100</v>
      </c>
      <c r="N456" s="58">
        <f t="shared" si="122"/>
        <v>17</v>
      </c>
      <c r="O456" s="47" t="str">
        <f>VLOOKUP(L456,'3. 취약성평가'!$C:$F,2,FALSE)</f>
        <v>패스워드 N/A함수가 설정되어 적용되는가?</v>
      </c>
      <c r="P456" s="50" t="str">
        <f>VLOOKUP(L456,'3. 취약성평가'!$C:$F,3,FALSE)</f>
        <v>중</v>
      </c>
      <c r="Q456" s="48">
        <f t="shared" si="129"/>
        <v>2</v>
      </c>
      <c r="R456" s="49" t="str">
        <f>VLOOKUP(L456,'3. 취약성평가'!$C:$I,5,FALSE)</f>
        <v>TC6-03</v>
      </c>
      <c r="S456" s="49" t="str">
        <f>VLOOKUP(L456,'3. 취약성평가'!$C:$I,6,FALSE)</f>
        <v>패스워드 Cracking</v>
      </c>
      <c r="T456" s="49">
        <f>VLOOKUP(L456,'3. 취약성평가'!$C:$I,7,FALSE)</f>
        <v>2</v>
      </c>
      <c r="U456" s="49">
        <f>VLOOKUP(L456,'3. 취약성평가'!$C:$I,7,FALSE)</f>
        <v>2</v>
      </c>
      <c r="V456" s="56" t="str">
        <f>VLOOKUP(B456,'#4.DBMS'!$C:$AA,A456+1,FALSE)</f>
        <v>N/A</v>
      </c>
      <c r="W456" s="56" t="str">
        <f t="shared" si="130"/>
        <v>N/A</v>
      </c>
      <c r="X456" s="51" t="str">
        <f t="shared" si="131"/>
        <v>N/A</v>
      </c>
    </row>
    <row r="457" spans="1:24" s="44" customFormat="1" ht="9.9" customHeight="1">
      <c r="A457" s="45">
        <f>VLOOKUP(L457,'3. 취약성평가'!$C:$J,8,FALSE)</f>
        <v>18</v>
      </c>
      <c r="B457" s="45" t="str">
        <f t="shared" si="123"/>
        <v>INFO-DB-02</v>
      </c>
      <c r="C457" s="16" t="str">
        <f>VLOOKUP(B457,'1. 자산평가'!$C:$O,2,FALSE)</f>
        <v>재고 DB</v>
      </c>
      <c r="D457" s="16">
        <f>VLOOKUP(B457,'1. 자산평가'!$C:$O,8,FALSE)</f>
        <v>3</v>
      </c>
      <c r="E457" s="16">
        <f>VLOOKUP(B457,'1. 자산평가'!$C:$O,9,FALSE)</f>
        <v>3</v>
      </c>
      <c r="F457" s="16">
        <f>VLOOKUP(B457,'1. 자산평가'!$C:$O,10,FALSE)</f>
        <v>3</v>
      </c>
      <c r="G457" s="59">
        <f t="shared" si="124"/>
        <v>9</v>
      </c>
      <c r="H457" s="59" t="str">
        <f t="shared" si="125"/>
        <v>A</v>
      </c>
      <c r="I457" s="56">
        <f t="shared" si="126"/>
        <v>3</v>
      </c>
      <c r="J457" s="128" t="s">
        <v>1261</v>
      </c>
      <c r="K457" s="58">
        <f t="shared" si="127"/>
        <v>2</v>
      </c>
      <c r="L457" s="58" t="str">
        <f t="shared" si="128"/>
        <v>D-18</v>
      </c>
      <c r="M457" s="109" t="s">
        <v>1100</v>
      </c>
      <c r="N457" s="58">
        <f t="shared" si="122"/>
        <v>18</v>
      </c>
      <c r="O457" s="47" t="str">
        <f>VLOOKUP(L457,'3. 취약성평가'!$C:$F,2,FALSE)</f>
        <v>인가되지 않은 Object Owner가 존재하지 않는가?</v>
      </c>
      <c r="P457" s="50" t="str">
        <f>VLOOKUP(L457,'3. 취약성평가'!$C:$F,3,FALSE)</f>
        <v>하</v>
      </c>
      <c r="Q457" s="48">
        <f t="shared" si="129"/>
        <v>1</v>
      </c>
      <c r="R457" s="49" t="str">
        <f>VLOOKUP(L457,'3. 취약성평가'!$C:$I,5,FALSE)</f>
        <v>TC6-06</v>
      </c>
      <c r="S457" s="49" t="str">
        <f>VLOOKUP(L457,'3. 취약성평가'!$C:$I,6,FALSE)</f>
        <v>취약한 권한접근</v>
      </c>
      <c r="T457" s="49">
        <f>VLOOKUP(L457,'3. 취약성평가'!$C:$I,7,FALSE)</f>
        <v>2</v>
      </c>
      <c r="U457" s="49">
        <f>VLOOKUP(L457,'3. 취약성평가'!$C:$I,7,FALSE)</f>
        <v>2</v>
      </c>
      <c r="V457" s="56" t="str">
        <f>VLOOKUP(B457,'#4.DBMS'!$C:$AA,A457+1,FALSE)</f>
        <v>N/A</v>
      </c>
      <c r="W457" s="56" t="str">
        <f t="shared" si="130"/>
        <v>N/A</v>
      </c>
      <c r="X457" s="51" t="str">
        <f t="shared" si="131"/>
        <v>N/A</v>
      </c>
    </row>
    <row r="458" spans="1:24" s="44" customFormat="1" ht="9.9" customHeight="1">
      <c r="A458" s="45">
        <f>VLOOKUP(L458,'3. 취약성평가'!$C:$J,8,FALSE)</f>
        <v>19</v>
      </c>
      <c r="B458" s="45" t="str">
        <f t="shared" si="123"/>
        <v>INFO-DB-02</v>
      </c>
      <c r="C458" s="16" t="str">
        <f>VLOOKUP(B458,'1. 자산평가'!$C:$O,2,FALSE)</f>
        <v>재고 DB</v>
      </c>
      <c r="D458" s="16">
        <f>VLOOKUP(B458,'1. 자산평가'!$C:$O,8,FALSE)</f>
        <v>3</v>
      </c>
      <c r="E458" s="16">
        <f>VLOOKUP(B458,'1. 자산평가'!$C:$O,9,FALSE)</f>
        <v>3</v>
      </c>
      <c r="F458" s="16">
        <f>VLOOKUP(B458,'1. 자산평가'!$C:$O,10,FALSE)</f>
        <v>3</v>
      </c>
      <c r="G458" s="59">
        <f t="shared" si="124"/>
        <v>9</v>
      </c>
      <c r="H458" s="59" t="str">
        <f t="shared" si="125"/>
        <v>A</v>
      </c>
      <c r="I458" s="56">
        <f t="shared" si="126"/>
        <v>3</v>
      </c>
      <c r="J458" s="128" t="s">
        <v>1261</v>
      </c>
      <c r="K458" s="58">
        <f t="shared" si="127"/>
        <v>2</v>
      </c>
      <c r="L458" s="58" t="str">
        <f t="shared" si="128"/>
        <v>D-19</v>
      </c>
      <c r="M458" s="109" t="s">
        <v>1100</v>
      </c>
      <c r="N458" s="58">
        <f t="shared" si="122"/>
        <v>19</v>
      </c>
      <c r="O458" s="47" t="str">
        <f>VLOOKUP(L458,'3. 취약성평가'!$C:$F,2,FALSE)</f>
        <v>grant option이 role에 의해 부여되도록 설정</v>
      </c>
      <c r="P458" s="50" t="str">
        <f>VLOOKUP(L458,'3. 취약성평가'!$C:$F,3,FALSE)</f>
        <v>중</v>
      </c>
      <c r="Q458" s="48">
        <f t="shared" si="129"/>
        <v>2</v>
      </c>
      <c r="R458" s="49" t="str">
        <f>VLOOKUP(L458,'3. 취약성평가'!$C:$I,5,FALSE)</f>
        <v>TC6-06</v>
      </c>
      <c r="S458" s="49" t="str">
        <f>VLOOKUP(L458,'3. 취약성평가'!$C:$I,6,FALSE)</f>
        <v>취약한 권한접근</v>
      </c>
      <c r="T458" s="49">
        <f>VLOOKUP(L458,'3. 취약성평가'!$C:$I,7,FALSE)</f>
        <v>2</v>
      </c>
      <c r="U458" s="49">
        <f>VLOOKUP(L458,'3. 취약성평가'!$C:$I,7,FALSE)</f>
        <v>2</v>
      </c>
      <c r="V458" s="56" t="str">
        <f>VLOOKUP(B458,'#4.DBMS'!$C:$AA,A458+1,FALSE)</f>
        <v>N/A</v>
      </c>
      <c r="W458" s="56" t="str">
        <f t="shared" si="130"/>
        <v>N/A</v>
      </c>
      <c r="X458" s="51" t="str">
        <f t="shared" si="131"/>
        <v>N/A</v>
      </c>
    </row>
    <row r="459" spans="1:24" s="44" customFormat="1" ht="9.9" customHeight="1">
      <c r="A459" s="45">
        <f>VLOOKUP(L459,'3. 취약성평가'!$C:$J,8,FALSE)</f>
        <v>20</v>
      </c>
      <c r="B459" s="45" t="str">
        <f t="shared" si="123"/>
        <v>INFO-DB-02</v>
      </c>
      <c r="C459" s="16" t="str">
        <f>VLOOKUP(B459,'1. 자산평가'!$C:$O,2,FALSE)</f>
        <v>재고 DB</v>
      </c>
      <c r="D459" s="16">
        <f>VLOOKUP(B459,'1. 자산평가'!$C:$O,8,FALSE)</f>
        <v>3</v>
      </c>
      <c r="E459" s="16">
        <f>VLOOKUP(B459,'1. 자산평가'!$C:$O,9,FALSE)</f>
        <v>3</v>
      </c>
      <c r="F459" s="16">
        <f>VLOOKUP(B459,'1. 자산평가'!$C:$O,10,FALSE)</f>
        <v>3</v>
      </c>
      <c r="G459" s="59">
        <f t="shared" si="124"/>
        <v>9</v>
      </c>
      <c r="H459" s="59" t="str">
        <f t="shared" si="125"/>
        <v>A</v>
      </c>
      <c r="I459" s="56">
        <f t="shared" si="126"/>
        <v>3</v>
      </c>
      <c r="J459" s="128" t="s">
        <v>1261</v>
      </c>
      <c r="K459" s="58">
        <f t="shared" si="127"/>
        <v>2</v>
      </c>
      <c r="L459" s="58" t="str">
        <f t="shared" si="128"/>
        <v>D-20</v>
      </c>
      <c r="M459" s="109" t="s">
        <v>1100</v>
      </c>
      <c r="N459" s="58">
        <f t="shared" si="122"/>
        <v>20</v>
      </c>
      <c r="O459" s="47" t="str">
        <f>VLOOKUP(L459,'3. 취약성평가'!$C:$F,2,FALSE)</f>
        <v>데이터베이스의 자원 제한 기능을 TRUE로 설정</v>
      </c>
      <c r="P459" s="50" t="str">
        <f>VLOOKUP(L459,'3. 취약성평가'!$C:$F,3,FALSE)</f>
        <v>하</v>
      </c>
      <c r="Q459" s="48">
        <f t="shared" si="129"/>
        <v>1</v>
      </c>
      <c r="R459" s="49" t="str">
        <f>VLOOKUP(L459,'3. 취약성평가'!$C:$I,5,FALSE)</f>
        <v>TC5-01</v>
      </c>
      <c r="S459" s="49" t="str">
        <f>VLOOKUP(L459,'3. 취약성평가'!$C:$I,6,FALSE)</f>
        <v>정보 및 정보처리 프로세스의 변조</v>
      </c>
      <c r="T459" s="49">
        <f>VLOOKUP(L459,'3. 취약성평가'!$C:$I,7,FALSE)</f>
        <v>2</v>
      </c>
      <c r="U459" s="49">
        <f>VLOOKUP(L459,'3. 취약성평가'!$C:$I,7,FALSE)</f>
        <v>2</v>
      </c>
      <c r="V459" s="56" t="str">
        <f>VLOOKUP(B459,'#4.DBMS'!$C:$AA,A459+1,FALSE)</f>
        <v>N/A</v>
      </c>
      <c r="W459" s="56" t="str">
        <f t="shared" si="130"/>
        <v>N/A</v>
      </c>
      <c r="X459" s="51" t="str">
        <f t="shared" si="131"/>
        <v>N/A</v>
      </c>
    </row>
    <row r="460" spans="1:24" s="44" customFormat="1" ht="9.9" customHeight="1">
      <c r="A460" s="45">
        <f>VLOOKUP(L460,'3. 취약성평가'!$C:$J,8,FALSE)</f>
        <v>21</v>
      </c>
      <c r="B460" s="45" t="str">
        <f t="shared" si="123"/>
        <v>INFO-DB-02</v>
      </c>
      <c r="C460" s="16" t="str">
        <f>VLOOKUP(B460,'1. 자산평가'!$C:$O,2,FALSE)</f>
        <v>재고 DB</v>
      </c>
      <c r="D460" s="16">
        <f>VLOOKUP(B460,'1. 자산평가'!$C:$O,8,FALSE)</f>
        <v>3</v>
      </c>
      <c r="E460" s="16">
        <f>VLOOKUP(B460,'1. 자산평가'!$C:$O,9,FALSE)</f>
        <v>3</v>
      </c>
      <c r="F460" s="16">
        <f>VLOOKUP(B460,'1. 자산평가'!$C:$O,10,FALSE)</f>
        <v>3</v>
      </c>
      <c r="G460" s="59">
        <f t="shared" si="124"/>
        <v>9</v>
      </c>
      <c r="H460" s="59" t="str">
        <f t="shared" si="125"/>
        <v>A</v>
      </c>
      <c r="I460" s="56">
        <f t="shared" si="126"/>
        <v>3</v>
      </c>
      <c r="J460" s="128" t="s">
        <v>1261</v>
      </c>
      <c r="K460" s="58">
        <f t="shared" si="127"/>
        <v>2</v>
      </c>
      <c r="L460" s="58" t="str">
        <f t="shared" si="128"/>
        <v>D-21</v>
      </c>
      <c r="M460" s="109" t="s">
        <v>1100</v>
      </c>
      <c r="N460" s="58">
        <f t="shared" si="122"/>
        <v>21</v>
      </c>
      <c r="O460" s="47" t="str">
        <f>VLOOKUP(L460,'3. 취약성평가'!$C:$F,2,FALSE)</f>
        <v>데이터베이스에 대해 최신 보안패치와 벤더 권고사항을 모두 적용</v>
      </c>
      <c r="P460" s="50" t="str">
        <f>VLOOKUP(L460,'3. 취약성평가'!$C:$F,3,FALSE)</f>
        <v>상</v>
      </c>
      <c r="Q460" s="48">
        <f t="shared" si="129"/>
        <v>3</v>
      </c>
      <c r="R460" s="49" t="str">
        <f>VLOOKUP(L460,'3. 취약성평가'!$C:$I,5,FALSE)</f>
        <v>TC6-16</v>
      </c>
      <c r="S460" s="49" t="str">
        <f>VLOOKUP(L460,'3. 취약성평가'!$C:$I,6,FALSE)</f>
        <v>웹 서비스 공격</v>
      </c>
      <c r="T460" s="49">
        <f>VLOOKUP(L460,'3. 취약성평가'!$C:$I,7,FALSE)</f>
        <v>2</v>
      </c>
      <c r="U460" s="49">
        <f>VLOOKUP(L460,'3. 취약성평가'!$C:$I,7,FALSE)</f>
        <v>2</v>
      </c>
      <c r="V460" s="56" t="str">
        <f>VLOOKUP(B460,'#4.DBMS'!$C:$AA,A460+1,FALSE)</f>
        <v>O</v>
      </c>
      <c r="W460" s="56">
        <f t="shared" si="130"/>
        <v>0</v>
      </c>
      <c r="X460" s="51" t="str">
        <f t="shared" si="131"/>
        <v>-</v>
      </c>
    </row>
    <row r="461" spans="1:24" s="44" customFormat="1" ht="9.9" customHeight="1">
      <c r="A461" s="45">
        <f>VLOOKUP(L461,'3. 취약성평가'!$C:$J,8,FALSE)</f>
        <v>22</v>
      </c>
      <c r="B461" s="45" t="str">
        <f t="shared" si="123"/>
        <v>INFO-DB-02</v>
      </c>
      <c r="C461" s="16" t="str">
        <f>VLOOKUP(B461,'1. 자산평가'!$C:$O,2,FALSE)</f>
        <v>재고 DB</v>
      </c>
      <c r="D461" s="16">
        <f>VLOOKUP(B461,'1. 자산평가'!$C:$O,8,FALSE)</f>
        <v>3</v>
      </c>
      <c r="E461" s="16">
        <f>VLOOKUP(B461,'1. 자산평가'!$C:$O,9,FALSE)</f>
        <v>3</v>
      </c>
      <c r="F461" s="16">
        <f>VLOOKUP(B461,'1. 자산평가'!$C:$O,10,FALSE)</f>
        <v>3</v>
      </c>
      <c r="G461" s="59">
        <f t="shared" si="124"/>
        <v>9</v>
      </c>
      <c r="H461" s="59" t="str">
        <f t="shared" si="125"/>
        <v>A</v>
      </c>
      <c r="I461" s="56">
        <f t="shared" si="126"/>
        <v>3</v>
      </c>
      <c r="J461" s="128" t="s">
        <v>1261</v>
      </c>
      <c r="K461" s="58">
        <f t="shared" si="127"/>
        <v>2</v>
      </c>
      <c r="L461" s="58" t="str">
        <f t="shared" si="128"/>
        <v>D-22</v>
      </c>
      <c r="M461" s="109" t="s">
        <v>1100</v>
      </c>
      <c r="N461" s="58">
        <f t="shared" si="122"/>
        <v>22</v>
      </c>
      <c r="O461" s="47" t="str">
        <f>VLOOKUP(L461,'3. 취약성평가'!$C:$F,2,FALSE)</f>
        <v>보안에 취약하지 않은 버전의 데이터베이스를 사용하고 있는가?</v>
      </c>
      <c r="P461" s="50" t="str">
        <f>VLOOKUP(L461,'3. 취약성평가'!$C:$F,3,FALSE)</f>
        <v>중</v>
      </c>
      <c r="Q461" s="48">
        <f t="shared" si="129"/>
        <v>2</v>
      </c>
      <c r="R461" s="49" t="str">
        <f>VLOOKUP(L461,'3. 취약성평가'!$C:$I,5,FALSE)</f>
        <v>TC6-16</v>
      </c>
      <c r="S461" s="49" t="str">
        <f>VLOOKUP(L461,'3. 취약성평가'!$C:$I,6,FALSE)</f>
        <v>웹 서비스 공격</v>
      </c>
      <c r="T461" s="49">
        <f>VLOOKUP(L461,'3. 취약성평가'!$C:$I,7,FALSE)</f>
        <v>2</v>
      </c>
      <c r="U461" s="49">
        <f>VLOOKUP(L461,'3. 취약성평가'!$C:$I,7,FALSE)</f>
        <v>2</v>
      </c>
      <c r="V461" s="56" t="str">
        <f>VLOOKUP(B461,'#4.DBMS'!$C:$AA,A461+1,FALSE)</f>
        <v>N/A</v>
      </c>
      <c r="W461" s="56" t="str">
        <f t="shared" si="130"/>
        <v>N/A</v>
      </c>
      <c r="X461" s="51" t="str">
        <f t="shared" si="131"/>
        <v>N/A</v>
      </c>
    </row>
    <row r="462" spans="1:24" s="44" customFormat="1" ht="9.9" customHeight="1">
      <c r="A462" s="45">
        <f>VLOOKUP(L462,'3. 취약성평가'!$C:$J,8,FALSE)</f>
        <v>23</v>
      </c>
      <c r="B462" s="45" t="str">
        <f t="shared" si="123"/>
        <v>INFO-DB-02</v>
      </c>
      <c r="C462" s="16" t="str">
        <f>VLOOKUP(B462,'1. 자산평가'!$C:$O,2,FALSE)</f>
        <v>재고 DB</v>
      </c>
      <c r="D462" s="16">
        <f>VLOOKUP(B462,'1. 자산평가'!$C:$O,8,FALSE)</f>
        <v>3</v>
      </c>
      <c r="E462" s="16">
        <f>VLOOKUP(B462,'1. 자산평가'!$C:$O,9,FALSE)</f>
        <v>3</v>
      </c>
      <c r="F462" s="16">
        <f>VLOOKUP(B462,'1. 자산평가'!$C:$O,10,FALSE)</f>
        <v>3</v>
      </c>
      <c r="G462" s="59">
        <f t="shared" si="124"/>
        <v>9</v>
      </c>
      <c r="H462" s="59" t="str">
        <f t="shared" si="125"/>
        <v>A</v>
      </c>
      <c r="I462" s="56">
        <f t="shared" si="126"/>
        <v>3</v>
      </c>
      <c r="J462" s="128" t="s">
        <v>1261</v>
      </c>
      <c r="K462" s="58">
        <f t="shared" si="127"/>
        <v>2</v>
      </c>
      <c r="L462" s="58" t="str">
        <f t="shared" si="128"/>
        <v>D-23</v>
      </c>
      <c r="M462" s="109" t="s">
        <v>1100</v>
      </c>
      <c r="N462" s="58">
        <f t="shared" si="122"/>
        <v>23</v>
      </c>
      <c r="O462" s="47" t="str">
        <f>VLOOKUP(L462,'3. 취약성평가'!$C:$F,2,FALSE)</f>
        <v>데이터베이스의 접근, 변경, 삭제 등의 감사기록이 기관의 감사기록 정책에 적합하도록 설정</v>
      </c>
      <c r="P462" s="50" t="str">
        <f>VLOOKUP(L462,'3. 취약성평가'!$C:$F,3,FALSE)</f>
        <v>상</v>
      </c>
      <c r="Q462" s="48">
        <f t="shared" si="129"/>
        <v>3</v>
      </c>
      <c r="R462" s="49" t="str">
        <f>VLOOKUP(L462,'3. 취약성평가'!$C:$I,5,FALSE)</f>
        <v>TC7-01</v>
      </c>
      <c r="S462" s="49" t="str">
        <f>VLOOKUP(L462,'3. 취약성평가'!$C:$I,6,FALSE)</f>
        <v>침해 부인</v>
      </c>
      <c r="T462" s="49">
        <f>VLOOKUP(L462,'3. 취약성평가'!$C:$I,7,FALSE)</f>
        <v>2</v>
      </c>
      <c r="U462" s="49">
        <f>VLOOKUP(L462,'3. 취약성평가'!$C:$I,7,FALSE)</f>
        <v>2</v>
      </c>
      <c r="V462" s="56" t="str">
        <f>VLOOKUP(B462,'#4.DBMS'!$C:$AA,A462+1,FALSE)</f>
        <v>O</v>
      </c>
      <c r="W462" s="56">
        <f t="shared" si="130"/>
        <v>0</v>
      </c>
      <c r="X462" s="51" t="str">
        <f t="shared" si="131"/>
        <v>-</v>
      </c>
    </row>
    <row r="463" spans="1:24" s="44" customFormat="1" ht="9.9" customHeight="1">
      <c r="A463" s="45">
        <f>VLOOKUP(L463,'3. 취약성평가'!$C:$J,8,FALSE)</f>
        <v>24</v>
      </c>
      <c r="B463" s="45" t="str">
        <f t="shared" si="123"/>
        <v>INFO-DB-02</v>
      </c>
      <c r="C463" s="16" t="str">
        <f>VLOOKUP(B463,'1. 자산평가'!$C:$O,2,FALSE)</f>
        <v>재고 DB</v>
      </c>
      <c r="D463" s="16">
        <f>VLOOKUP(B463,'1. 자산평가'!$C:$O,8,FALSE)</f>
        <v>3</v>
      </c>
      <c r="E463" s="16">
        <f>VLOOKUP(B463,'1. 자산평가'!$C:$O,9,FALSE)</f>
        <v>3</v>
      </c>
      <c r="F463" s="16">
        <f>VLOOKUP(B463,'1. 자산평가'!$C:$O,10,FALSE)</f>
        <v>3</v>
      </c>
      <c r="G463" s="59">
        <f t="shared" si="124"/>
        <v>9</v>
      </c>
      <c r="H463" s="59" t="str">
        <f t="shared" si="125"/>
        <v>A</v>
      </c>
      <c r="I463" s="56">
        <f t="shared" si="126"/>
        <v>3</v>
      </c>
      <c r="J463" s="128" t="s">
        <v>1261</v>
      </c>
      <c r="K463" s="58">
        <f t="shared" si="127"/>
        <v>2</v>
      </c>
      <c r="L463" s="58" t="str">
        <f t="shared" si="128"/>
        <v>D-24</v>
      </c>
      <c r="M463" s="109" t="s">
        <v>1100</v>
      </c>
      <c r="N463" s="58">
        <f t="shared" si="122"/>
        <v>24</v>
      </c>
      <c r="O463" s="47" t="str">
        <f>VLOOKUP(L463,'3. 취약성평가'!$C:$F,2,FALSE)</f>
        <v>Audit Table이 데이터베이스 관리자 계정에 속해 있도록 설정</v>
      </c>
      <c r="P463" s="50" t="str">
        <f>VLOOKUP(L463,'3. 취약성평가'!$C:$F,3,FALSE)</f>
        <v>하</v>
      </c>
      <c r="Q463" s="48">
        <f t="shared" si="129"/>
        <v>1</v>
      </c>
      <c r="R463" s="49" t="str">
        <f>VLOOKUP(L463,'3. 취약성평가'!$C:$I,5,FALSE)</f>
        <v>TC7-01</v>
      </c>
      <c r="S463" s="49" t="str">
        <f>VLOOKUP(L463,'3. 취약성평가'!$C:$I,6,FALSE)</f>
        <v>침해 부인</v>
      </c>
      <c r="T463" s="49">
        <f>VLOOKUP(L463,'3. 취약성평가'!$C:$I,7,FALSE)</f>
        <v>2</v>
      </c>
      <c r="U463" s="49">
        <f>VLOOKUP(L463,'3. 취약성평가'!$C:$I,7,FALSE)</f>
        <v>2</v>
      </c>
      <c r="V463" s="56" t="str">
        <f>VLOOKUP(B463,'#4.DBMS'!$C:$AA,A463+1,FALSE)</f>
        <v>N/A</v>
      </c>
      <c r="W463" s="56" t="str">
        <f t="shared" si="130"/>
        <v>N/A</v>
      </c>
      <c r="X463" s="51" t="str">
        <f t="shared" si="131"/>
        <v>N/A</v>
      </c>
    </row>
    <row r="464" spans="1:24" s="44" customFormat="1" ht="9.9" customHeight="1">
      <c r="A464" s="45">
        <f>VLOOKUP(L464,'3. 취약성평가'!$C:$J,8,FALSE)</f>
        <v>1</v>
      </c>
      <c r="B464" s="45" t="str">
        <f t="shared" si="123"/>
        <v>INFO-DB-03</v>
      </c>
      <c r="C464" s="16" t="str">
        <f>VLOOKUP(B464,'1. 자산평가'!$C:$O,2,FALSE)</f>
        <v>주문/배송 DB</v>
      </c>
      <c r="D464" s="16">
        <f>VLOOKUP(B464,'1. 자산평가'!$C:$O,8,FALSE)</f>
        <v>2</v>
      </c>
      <c r="E464" s="16">
        <f>VLOOKUP(B464,'1. 자산평가'!$C:$O,9,FALSE)</f>
        <v>3</v>
      </c>
      <c r="F464" s="16">
        <f>VLOOKUP(B464,'1. 자산평가'!$C:$O,10,FALSE)</f>
        <v>3</v>
      </c>
      <c r="G464" s="59">
        <f t="shared" si="124"/>
        <v>8</v>
      </c>
      <c r="H464" s="59" t="str">
        <f t="shared" si="125"/>
        <v>A</v>
      </c>
      <c r="I464" s="56">
        <f t="shared" si="126"/>
        <v>3</v>
      </c>
      <c r="J464" s="128" t="s">
        <v>1261</v>
      </c>
      <c r="K464" s="58">
        <f t="shared" si="127"/>
        <v>3</v>
      </c>
      <c r="L464" s="58" t="str">
        <f t="shared" si="128"/>
        <v>D-1</v>
      </c>
      <c r="M464" s="109" t="s">
        <v>1100</v>
      </c>
      <c r="N464" s="58">
        <f t="shared" si="122"/>
        <v>1</v>
      </c>
      <c r="O464" s="47" t="str">
        <f>VLOOKUP(L464,'3. 취약성평가'!$C:$F,2,FALSE)</f>
        <v>기본 계정의 패스워드, 정책 등을 변경하여 사용</v>
      </c>
      <c r="P464" s="50" t="str">
        <f>VLOOKUP(L464,'3. 취약성평가'!$C:$F,3,FALSE)</f>
        <v>상</v>
      </c>
      <c r="Q464" s="48">
        <f t="shared" si="129"/>
        <v>3</v>
      </c>
      <c r="R464" s="49" t="str">
        <f>VLOOKUP(L464,'3. 취약성평가'!$C:$I,5,FALSE)</f>
        <v>TC6-03</v>
      </c>
      <c r="S464" s="49" t="str">
        <f>VLOOKUP(L464,'3. 취약성평가'!$C:$I,6,FALSE)</f>
        <v>패스워드 Cracking</v>
      </c>
      <c r="T464" s="49">
        <f>VLOOKUP(L464,'3. 취약성평가'!$C:$I,7,FALSE)</f>
        <v>2</v>
      </c>
      <c r="U464" s="49">
        <f>VLOOKUP(L464,'3. 취약성평가'!$C:$I,7,FALSE)</f>
        <v>2</v>
      </c>
      <c r="V464" s="56" t="str">
        <f>VLOOKUP(B464,'#4.DBMS'!$C:$AA,A464+1,FALSE)</f>
        <v>O</v>
      </c>
      <c r="W464" s="56">
        <f t="shared" si="130"/>
        <v>0</v>
      </c>
      <c r="X464" s="51" t="str">
        <f t="shared" si="131"/>
        <v>-</v>
      </c>
    </row>
    <row r="465" spans="1:24" s="44" customFormat="1" ht="9.9" customHeight="1">
      <c r="A465" s="45">
        <f>VLOOKUP(L465,'3. 취약성평가'!$C:$J,8,FALSE)</f>
        <v>2</v>
      </c>
      <c r="B465" s="45" t="str">
        <f t="shared" si="123"/>
        <v>INFO-DB-03</v>
      </c>
      <c r="C465" s="16" t="str">
        <f>VLOOKUP(B465,'1. 자산평가'!$C:$O,2,FALSE)</f>
        <v>주문/배송 DB</v>
      </c>
      <c r="D465" s="16">
        <f>VLOOKUP(B465,'1. 자산평가'!$C:$O,8,FALSE)</f>
        <v>2</v>
      </c>
      <c r="E465" s="16">
        <f>VLOOKUP(B465,'1. 자산평가'!$C:$O,9,FALSE)</f>
        <v>3</v>
      </c>
      <c r="F465" s="16">
        <f>VLOOKUP(B465,'1. 자산평가'!$C:$O,10,FALSE)</f>
        <v>3</v>
      </c>
      <c r="G465" s="59">
        <f t="shared" si="124"/>
        <v>8</v>
      </c>
      <c r="H465" s="59" t="str">
        <f t="shared" si="125"/>
        <v>A</v>
      </c>
      <c r="I465" s="56">
        <f t="shared" si="126"/>
        <v>3</v>
      </c>
      <c r="J465" s="128" t="s">
        <v>1261</v>
      </c>
      <c r="K465" s="58">
        <f t="shared" si="127"/>
        <v>3</v>
      </c>
      <c r="L465" s="58" t="str">
        <f t="shared" si="128"/>
        <v>D-2</v>
      </c>
      <c r="M465" s="109" t="s">
        <v>1100</v>
      </c>
      <c r="N465" s="58">
        <f t="shared" si="122"/>
        <v>2</v>
      </c>
      <c r="O465" s="47" t="str">
        <f>VLOOKUP(L465,'3. 취약성평가'!$C:$F,2,FALSE)</f>
        <v>scott 등 Demonstration 및 불필요 계정을 제거하거나 잠금설정 후 사용</v>
      </c>
      <c r="P465" s="50" t="str">
        <f>VLOOKUP(L465,'3. 취약성평가'!$C:$F,3,FALSE)</f>
        <v>상</v>
      </c>
      <c r="Q465" s="48">
        <f t="shared" si="129"/>
        <v>3</v>
      </c>
      <c r="R465" s="49" t="str">
        <f>VLOOKUP(L465,'3. 취약성평가'!$C:$I,5,FALSE)</f>
        <v>TC6-09</v>
      </c>
      <c r="S465" s="49" t="str">
        <f>VLOOKUP(L465,'3. 취약성평가'!$C:$I,6,FALSE)</f>
        <v>비인가된 시스템 및 네트워크 접근</v>
      </c>
      <c r="T465" s="49">
        <f>VLOOKUP(L465,'3. 취약성평가'!$C:$I,7,FALSE)</f>
        <v>2</v>
      </c>
      <c r="U465" s="49">
        <f>VLOOKUP(L465,'3. 취약성평가'!$C:$I,7,FALSE)</f>
        <v>2</v>
      </c>
      <c r="V465" s="56" t="str">
        <f>VLOOKUP(B465,'#4.DBMS'!$C:$AA,A465+1,FALSE)</f>
        <v>O</v>
      </c>
      <c r="W465" s="56">
        <f t="shared" si="130"/>
        <v>0</v>
      </c>
      <c r="X465" s="51" t="str">
        <f t="shared" si="131"/>
        <v>-</v>
      </c>
    </row>
    <row r="466" spans="1:24" s="44" customFormat="1" ht="9.9" customHeight="1">
      <c r="A466" s="45">
        <f>VLOOKUP(L466,'3. 취약성평가'!$C:$J,8,FALSE)</f>
        <v>3</v>
      </c>
      <c r="B466" s="45" t="str">
        <f t="shared" si="123"/>
        <v>INFO-DB-03</v>
      </c>
      <c r="C466" s="16" t="str">
        <f>VLOOKUP(B466,'1. 자산평가'!$C:$O,2,FALSE)</f>
        <v>주문/배송 DB</v>
      </c>
      <c r="D466" s="16">
        <f>VLOOKUP(B466,'1. 자산평가'!$C:$O,8,FALSE)</f>
        <v>2</v>
      </c>
      <c r="E466" s="16">
        <f>VLOOKUP(B466,'1. 자산평가'!$C:$O,9,FALSE)</f>
        <v>3</v>
      </c>
      <c r="F466" s="16">
        <f>VLOOKUP(B466,'1. 자산평가'!$C:$O,10,FALSE)</f>
        <v>3</v>
      </c>
      <c r="G466" s="59">
        <f t="shared" si="124"/>
        <v>8</v>
      </c>
      <c r="H466" s="59" t="str">
        <f t="shared" si="125"/>
        <v>A</v>
      </c>
      <c r="I466" s="56">
        <f t="shared" si="126"/>
        <v>3</v>
      </c>
      <c r="J466" s="128" t="s">
        <v>1261</v>
      </c>
      <c r="K466" s="58">
        <f t="shared" si="127"/>
        <v>3</v>
      </c>
      <c r="L466" s="58" t="str">
        <f t="shared" si="128"/>
        <v>D-3</v>
      </c>
      <c r="M466" s="109" t="s">
        <v>1100</v>
      </c>
      <c r="N466" s="58">
        <f t="shared" si="122"/>
        <v>3</v>
      </c>
      <c r="O466" s="47" t="str">
        <f>VLOOKUP(L466,'3. 취약성평가'!$C:$F,2,FALSE)</f>
        <v>패스워드의 사용기간 및 복잡도를 기관의 정책에 맞도록 설정</v>
      </c>
      <c r="P466" s="50" t="str">
        <f>VLOOKUP(L466,'3. 취약성평가'!$C:$F,3,FALSE)</f>
        <v>상</v>
      </c>
      <c r="Q466" s="48">
        <f t="shared" si="129"/>
        <v>3</v>
      </c>
      <c r="R466" s="49" t="str">
        <f>VLOOKUP(L466,'3. 취약성평가'!$C:$I,5,FALSE)</f>
        <v>TC6-03</v>
      </c>
      <c r="S466" s="49" t="str">
        <f>VLOOKUP(L466,'3. 취약성평가'!$C:$I,6,FALSE)</f>
        <v>패스워드 Cracking</v>
      </c>
      <c r="T466" s="49">
        <f>VLOOKUP(L466,'3. 취약성평가'!$C:$I,7,FALSE)</f>
        <v>2</v>
      </c>
      <c r="U466" s="49">
        <f>VLOOKUP(L466,'3. 취약성평가'!$C:$I,7,FALSE)</f>
        <v>2</v>
      </c>
      <c r="V466" s="56" t="str">
        <f>VLOOKUP(B466,'#4.DBMS'!$C:$AA,A466+1,FALSE)</f>
        <v>X</v>
      </c>
      <c r="W466" s="56">
        <f t="shared" si="130"/>
        <v>8</v>
      </c>
      <c r="X466" s="51" t="str">
        <f t="shared" si="131"/>
        <v>상</v>
      </c>
    </row>
    <row r="467" spans="1:24" s="44" customFormat="1" ht="9.9" customHeight="1">
      <c r="A467" s="45">
        <f>VLOOKUP(L467,'3. 취약성평가'!$C:$J,8,FALSE)</f>
        <v>4</v>
      </c>
      <c r="B467" s="45" t="str">
        <f t="shared" si="123"/>
        <v>INFO-DB-03</v>
      </c>
      <c r="C467" s="16" t="str">
        <f>VLOOKUP(B467,'1. 자산평가'!$C:$O,2,FALSE)</f>
        <v>주문/배송 DB</v>
      </c>
      <c r="D467" s="16">
        <f>VLOOKUP(B467,'1. 자산평가'!$C:$O,8,FALSE)</f>
        <v>2</v>
      </c>
      <c r="E467" s="16">
        <f>VLOOKUP(B467,'1. 자산평가'!$C:$O,9,FALSE)</f>
        <v>3</v>
      </c>
      <c r="F467" s="16">
        <f>VLOOKUP(B467,'1. 자산평가'!$C:$O,10,FALSE)</f>
        <v>3</v>
      </c>
      <c r="G467" s="59">
        <f t="shared" si="124"/>
        <v>8</v>
      </c>
      <c r="H467" s="59" t="str">
        <f t="shared" si="125"/>
        <v>A</v>
      </c>
      <c r="I467" s="56">
        <f t="shared" si="126"/>
        <v>3</v>
      </c>
      <c r="J467" s="128" t="s">
        <v>1261</v>
      </c>
      <c r="K467" s="58">
        <f t="shared" si="127"/>
        <v>3</v>
      </c>
      <c r="L467" s="58" t="str">
        <f t="shared" si="128"/>
        <v>D-4</v>
      </c>
      <c r="M467" s="109" t="s">
        <v>1100</v>
      </c>
      <c r="N467" s="58">
        <f t="shared" si="122"/>
        <v>4</v>
      </c>
      <c r="O467" s="47" t="str">
        <f>VLOOKUP(L467,'3. 취약성평가'!$C:$F,2,FALSE)</f>
        <v>데이터베이스 관리자 권한을 꼭 필요한 계정 및 그룹에 허용</v>
      </c>
      <c r="P467" s="50" t="str">
        <f>VLOOKUP(L467,'3. 취약성평가'!$C:$F,3,FALSE)</f>
        <v>상</v>
      </c>
      <c r="Q467" s="48">
        <f t="shared" si="129"/>
        <v>3</v>
      </c>
      <c r="R467" s="49" t="str">
        <f>VLOOKUP(L467,'3. 취약성평가'!$C:$I,5,FALSE)</f>
        <v>TC6-03</v>
      </c>
      <c r="S467" s="49" t="str">
        <f>VLOOKUP(L467,'3. 취약성평가'!$C:$I,6,FALSE)</f>
        <v>패스워드 Cracking</v>
      </c>
      <c r="T467" s="49">
        <f>VLOOKUP(L467,'3. 취약성평가'!$C:$I,7,FALSE)</f>
        <v>2</v>
      </c>
      <c r="U467" s="49">
        <f>VLOOKUP(L467,'3. 취약성평가'!$C:$I,7,FALSE)</f>
        <v>2</v>
      </c>
      <c r="V467" s="56" t="str">
        <f>VLOOKUP(B467,'#4.DBMS'!$C:$AA,A467+1,FALSE)</f>
        <v>O</v>
      </c>
      <c r="W467" s="56">
        <f t="shared" si="130"/>
        <v>0</v>
      </c>
      <c r="X467" s="51" t="str">
        <f t="shared" si="131"/>
        <v>-</v>
      </c>
    </row>
    <row r="468" spans="1:24" s="44" customFormat="1" ht="9.9" customHeight="1">
      <c r="A468" s="45">
        <f>VLOOKUP(L468,'3. 취약성평가'!$C:$J,8,FALSE)</f>
        <v>5</v>
      </c>
      <c r="B468" s="45" t="str">
        <f t="shared" si="123"/>
        <v>INFO-DB-03</v>
      </c>
      <c r="C468" s="16" t="str">
        <f>VLOOKUP(B468,'1. 자산평가'!$C:$O,2,FALSE)</f>
        <v>주문/배송 DB</v>
      </c>
      <c r="D468" s="16">
        <f>VLOOKUP(B468,'1. 자산평가'!$C:$O,8,FALSE)</f>
        <v>2</v>
      </c>
      <c r="E468" s="16">
        <f>VLOOKUP(B468,'1. 자산평가'!$C:$O,9,FALSE)</f>
        <v>3</v>
      </c>
      <c r="F468" s="16">
        <f>VLOOKUP(B468,'1. 자산평가'!$C:$O,10,FALSE)</f>
        <v>3</v>
      </c>
      <c r="G468" s="59">
        <f t="shared" si="124"/>
        <v>8</v>
      </c>
      <c r="H468" s="59" t="str">
        <f t="shared" si="125"/>
        <v>A</v>
      </c>
      <c r="I468" s="56">
        <f t="shared" si="126"/>
        <v>3</v>
      </c>
      <c r="J468" s="128" t="s">
        <v>1261</v>
      </c>
      <c r="K468" s="58">
        <f t="shared" si="127"/>
        <v>3</v>
      </c>
      <c r="L468" s="58" t="str">
        <f t="shared" si="128"/>
        <v>D-5</v>
      </c>
      <c r="M468" s="109" t="s">
        <v>1100</v>
      </c>
      <c r="N468" s="58">
        <f t="shared" si="122"/>
        <v>5</v>
      </c>
      <c r="O468" s="47" t="str">
        <f>VLOOKUP(L468,'3. 취약성평가'!$C:$F,2,FALSE)</f>
        <v>패스워드 재사용에 대한 제약</v>
      </c>
      <c r="P468" s="50" t="str">
        <f>VLOOKUP(L468,'3. 취약성평가'!$C:$F,3,FALSE)</f>
        <v>중</v>
      </c>
      <c r="Q468" s="48">
        <f t="shared" si="129"/>
        <v>2</v>
      </c>
      <c r="R468" s="49" t="str">
        <f>VLOOKUP(L468,'3. 취약성평가'!$C:$I,5,FALSE)</f>
        <v>TC6-03</v>
      </c>
      <c r="S468" s="49" t="str">
        <f>VLOOKUP(L468,'3. 취약성평가'!$C:$I,6,FALSE)</f>
        <v>패스워드 Cracking</v>
      </c>
      <c r="T468" s="49">
        <f>VLOOKUP(L468,'3. 취약성평가'!$C:$I,7,FALSE)</f>
        <v>2</v>
      </c>
      <c r="U468" s="49">
        <f>VLOOKUP(L468,'3. 취약성평가'!$C:$I,7,FALSE)</f>
        <v>2</v>
      </c>
      <c r="V468" s="56" t="str">
        <f>VLOOKUP(B468,'#4.DBMS'!$C:$AA,A468+1,FALSE)</f>
        <v>N/A</v>
      </c>
      <c r="W468" s="56" t="str">
        <f t="shared" si="130"/>
        <v>N/A</v>
      </c>
      <c r="X468" s="51" t="str">
        <f t="shared" si="131"/>
        <v>N/A</v>
      </c>
    </row>
    <row r="469" spans="1:24" s="44" customFormat="1" ht="9.9" customHeight="1">
      <c r="A469" s="45">
        <f>VLOOKUP(L469,'3. 취약성평가'!$C:$J,8,FALSE)</f>
        <v>6</v>
      </c>
      <c r="B469" s="45" t="str">
        <f t="shared" si="123"/>
        <v>INFO-DB-03</v>
      </c>
      <c r="C469" s="16" t="str">
        <f>VLOOKUP(B469,'1. 자산평가'!$C:$O,2,FALSE)</f>
        <v>주문/배송 DB</v>
      </c>
      <c r="D469" s="16">
        <f>VLOOKUP(B469,'1. 자산평가'!$C:$O,8,FALSE)</f>
        <v>2</v>
      </c>
      <c r="E469" s="16">
        <f>VLOOKUP(B469,'1. 자산평가'!$C:$O,9,FALSE)</f>
        <v>3</v>
      </c>
      <c r="F469" s="16">
        <f>VLOOKUP(B469,'1. 자산평가'!$C:$O,10,FALSE)</f>
        <v>3</v>
      </c>
      <c r="G469" s="59">
        <f t="shared" si="124"/>
        <v>8</v>
      </c>
      <c r="H469" s="59" t="str">
        <f t="shared" si="125"/>
        <v>A</v>
      </c>
      <c r="I469" s="56">
        <f t="shared" si="126"/>
        <v>3</v>
      </c>
      <c r="J469" s="128" t="s">
        <v>1261</v>
      </c>
      <c r="K469" s="58">
        <f t="shared" si="127"/>
        <v>3</v>
      </c>
      <c r="L469" s="58" t="str">
        <f t="shared" si="128"/>
        <v>D-6</v>
      </c>
      <c r="M469" s="109" t="s">
        <v>1100</v>
      </c>
      <c r="N469" s="58">
        <f t="shared" si="122"/>
        <v>6</v>
      </c>
      <c r="O469" s="47" t="str">
        <f>VLOOKUP(L469,'3. 취약성평가'!$C:$F,2,FALSE)</f>
        <v>DB 사용자 계정 개별적 부여</v>
      </c>
      <c r="P469" s="50" t="str">
        <f>VLOOKUP(L469,'3. 취약성평가'!$C:$F,3,FALSE)</f>
        <v>중</v>
      </c>
      <c r="Q469" s="48">
        <f t="shared" si="129"/>
        <v>2</v>
      </c>
      <c r="R469" s="49" t="str">
        <f>VLOOKUP(L469,'3. 취약성평가'!$C:$I,5,FALSE)</f>
        <v>TC6-09</v>
      </c>
      <c r="S469" s="49" t="str">
        <f>VLOOKUP(L469,'3. 취약성평가'!$C:$I,6,FALSE)</f>
        <v>비인가된 시스템 및 네트워크 접근</v>
      </c>
      <c r="T469" s="49">
        <f>VLOOKUP(L469,'3. 취약성평가'!$C:$I,7,FALSE)</f>
        <v>2</v>
      </c>
      <c r="U469" s="49">
        <f>VLOOKUP(L469,'3. 취약성평가'!$C:$I,7,FALSE)</f>
        <v>2</v>
      </c>
      <c r="V469" s="56" t="str">
        <f>VLOOKUP(B469,'#4.DBMS'!$C:$AA,A469+1,FALSE)</f>
        <v>O</v>
      </c>
      <c r="W469" s="56">
        <f t="shared" si="130"/>
        <v>0</v>
      </c>
      <c r="X469" s="51" t="str">
        <f t="shared" si="131"/>
        <v>-</v>
      </c>
    </row>
    <row r="470" spans="1:24" s="44" customFormat="1" ht="9.9" customHeight="1">
      <c r="A470" s="45">
        <f>VLOOKUP(L470,'3. 취약성평가'!$C:$J,8,FALSE)</f>
        <v>7</v>
      </c>
      <c r="B470" s="45" t="str">
        <f t="shared" si="123"/>
        <v>INFO-DB-03</v>
      </c>
      <c r="C470" s="16" t="str">
        <f>VLOOKUP(B470,'1. 자산평가'!$C:$O,2,FALSE)</f>
        <v>주문/배송 DB</v>
      </c>
      <c r="D470" s="16">
        <f>VLOOKUP(B470,'1. 자산평가'!$C:$O,8,FALSE)</f>
        <v>2</v>
      </c>
      <c r="E470" s="16">
        <f>VLOOKUP(B470,'1. 자산평가'!$C:$O,9,FALSE)</f>
        <v>3</v>
      </c>
      <c r="F470" s="16">
        <f>VLOOKUP(B470,'1. 자산평가'!$C:$O,10,FALSE)</f>
        <v>3</v>
      </c>
      <c r="G470" s="59">
        <f t="shared" si="124"/>
        <v>8</v>
      </c>
      <c r="H470" s="59" t="str">
        <f t="shared" si="125"/>
        <v>A</v>
      </c>
      <c r="I470" s="56">
        <f t="shared" si="126"/>
        <v>3</v>
      </c>
      <c r="J470" s="128" t="s">
        <v>1261</v>
      </c>
      <c r="K470" s="58">
        <f t="shared" si="127"/>
        <v>3</v>
      </c>
      <c r="L470" s="58" t="str">
        <f t="shared" si="128"/>
        <v>D-7</v>
      </c>
      <c r="M470" s="109" t="s">
        <v>1100</v>
      </c>
      <c r="N470" s="58">
        <f t="shared" si="122"/>
        <v>7</v>
      </c>
      <c r="O470" s="47" t="str">
        <f>VLOOKUP(L470,'3. 취약성평가'!$C:$F,2,FALSE)</f>
        <v>원격에서 DB 서버로의 접속 제한</v>
      </c>
      <c r="P470" s="50" t="str">
        <f>VLOOKUP(L470,'3. 취약성평가'!$C:$F,3,FALSE)</f>
        <v>상</v>
      </c>
      <c r="Q470" s="48">
        <f t="shared" si="129"/>
        <v>3</v>
      </c>
      <c r="R470" s="49" t="str">
        <f>VLOOKUP(L470,'3. 취약성평가'!$C:$I,5,FALSE)</f>
        <v>TC6-09</v>
      </c>
      <c r="S470" s="49" t="str">
        <f>VLOOKUP(L470,'3. 취약성평가'!$C:$I,6,FALSE)</f>
        <v>비인가된 시스템 및 네트워크 접근</v>
      </c>
      <c r="T470" s="49">
        <f>VLOOKUP(L470,'3. 취약성평가'!$C:$I,7,FALSE)</f>
        <v>2</v>
      </c>
      <c r="U470" s="49">
        <f>VLOOKUP(L470,'3. 취약성평가'!$C:$I,7,FALSE)</f>
        <v>2</v>
      </c>
      <c r="V470" s="56" t="str">
        <f>VLOOKUP(B470,'#4.DBMS'!$C:$AA,A470+1,FALSE)</f>
        <v>O</v>
      </c>
      <c r="W470" s="56">
        <f t="shared" si="130"/>
        <v>0</v>
      </c>
      <c r="X470" s="51" t="str">
        <f t="shared" si="131"/>
        <v>-</v>
      </c>
    </row>
    <row r="471" spans="1:24" s="44" customFormat="1" ht="9.9" customHeight="1">
      <c r="A471" s="45">
        <f>VLOOKUP(L471,'3. 취약성평가'!$C:$J,8,FALSE)</f>
        <v>8</v>
      </c>
      <c r="B471" s="45" t="str">
        <f t="shared" si="123"/>
        <v>INFO-DB-03</v>
      </c>
      <c r="C471" s="16" t="str">
        <f>VLOOKUP(B471,'1. 자산평가'!$C:$O,2,FALSE)</f>
        <v>주문/배송 DB</v>
      </c>
      <c r="D471" s="16">
        <f>VLOOKUP(B471,'1. 자산평가'!$C:$O,8,FALSE)</f>
        <v>2</v>
      </c>
      <c r="E471" s="16">
        <f>VLOOKUP(B471,'1. 자산평가'!$C:$O,9,FALSE)</f>
        <v>3</v>
      </c>
      <c r="F471" s="16">
        <f>VLOOKUP(B471,'1. 자산평가'!$C:$O,10,FALSE)</f>
        <v>3</v>
      </c>
      <c r="G471" s="59">
        <f t="shared" si="124"/>
        <v>8</v>
      </c>
      <c r="H471" s="59" t="str">
        <f t="shared" si="125"/>
        <v>A</v>
      </c>
      <c r="I471" s="56">
        <f t="shared" si="126"/>
        <v>3</v>
      </c>
      <c r="J471" s="128" t="s">
        <v>1261</v>
      </c>
      <c r="K471" s="58">
        <f t="shared" si="127"/>
        <v>3</v>
      </c>
      <c r="L471" s="58" t="str">
        <f t="shared" si="128"/>
        <v>D-8</v>
      </c>
      <c r="M471" s="109" t="s">
        <v>1100</v>
      </c>
      <c r="N471" s="58">
        <f t="shared" si="122"/>
        <v>8</v>
      </c>
      <c r="O471" s="47" t="str">
        <f>VLOOKUP(L471,'3. 취약성평가'!$C:$F,2,FALSE)</f>
        <v>DBA 이외의 인가되지 않은 사용자 시스템 테이블접근 제한 설정</v>
      </c>
      <c r="P471" s="50" t="str">
        <f>VLOOKUP(L471,'3. 취약성평가'!$C:$F,3,FALSE)</f>
        <v>상</v>
      </c>
      <c r="Q471" s="48">
        <f t="shared" si="129"/>
        <v>3</v>
      </c>
      <c r="R471" s="49" t="str">
        <f>VLOOKUP(L471,'3. 취약성평가'!$C:$I,5,FALSE)</f>
        <v>TC6-09</v>
      </c>
      <c r="S471" s="49" t="str">
        <f>VLOOKUP(L471,'3. 취약성평가'!$C:$I,6,FALSE)</f>
        <v>비인가된 시스템 및 네트워크 접근</v>
      </c>
      <c r="T471" s="49">
        <f>VLOOKUP(L471,'3. 취약성평가'!$C:$I,7,FALSE)</f>
        <v>2</v>
      </c>
      <c r="U471" s="49">
        <f>VLOOKUP(L471,'3. 취약성평가'!$C:$I,7,FALSE)</f>
        <v>2</v>
      </c>
      <c r="V471" s="56" t="str">
        <f>VLOOKUP(B471,'#4.DBMS'!$C:$AA,A471+1,FALSE)</f>
        <v>O</v>
      </c>
      <c r="W471" s="56">
        <f t="shared" si="130"/>
        <v>0</v>
      </c>
      <c r="X471" s="51" t="str">
        <f t="shared" si="131"/>
        <v>-</v>
      </c>
    </row>
    <row r="472" spans="1:24" s="44" customFormat="1" ht="9.9" customHeight="1">
      <c r="A472" s="45">
        <f>VLOOKUP(L472,'3. 취약성평가'!$C:$J,8,FALSE)</f>
        <v>9</v>
      </c>
      <c r="B472" s="45" t="str">
        <f t="shared" si="123"/>
        <v>INFO-DB-03</v>
      </c>
      <c r="C472" s="16" t="str">
        <f>VLOOKUP(B472,'1. 자산평가'!$C:$O,2,FALSE)</f>
        <v>주문/배송 DB</v>
      </c>
      <c r="D472" s="16">
        <f>VLOOKUP(B472,'1. 자산평가'!$C:$O,8,FALSE)</f>
        <v>2</v>
      </c>
      <c r="E472" s="16">
        <f>VLOOKUP(B472,'1. 자산평가'!$C:$O,9,FALSE)</f>
        <v>3</v>
      </c>
      <c r="F472" s="16">
        <f>VLOOKUP(B472,'1. 자산평가'!$C:$O,10,FALSE)</f>
        <v>3</v>
      </c>
      <c r="G472" s="59">
        <f t="shared" si="124"/>
        <v>8</v>
      </c>
      <c r="H472" s="59" t="str">
        <f t="shared" si="125"/>
        <v>A</v>
      </c>
      <c r="I472" s="56">
        <f t="shared" si="126"/>
        <v>3</v>
      </c>
      <c r="J472" s="128" t="s">
        <v>1261</v>
      </c>
      <c r="K472" s="58">
        <f t="shared" si="127"/>
        <v>3</v>
      </c>
      <c r="L472" s="58" t="str">
        <f t="shared" si="128"/>
        <v>D-9</v>
      </c>
      <c r="M472" s="109" t="s">
        <v>1100</v>
      </c>
      <c r="N472" s="58">
        <f t="shared" si="122"/>
        <v>9</v>
      </c>
      <c r="O472" s="47" t="str">
        <f>VLOOKUP(L472,'3. 취약성평가'!$C:$F,2,FALSE)</f>
        <v>오라클 데이터베이스의 경우 리스너 패스워드 설정</v>
      </c>
      <c r="P472" s="50" t="str">
        <f>VLOOKUP(L472,'3. 취약성평가'!$C:$F,3,FALSE)</f>
        <v>상</v>
      </c>
      <c r="Q472" s="48">
        <f t="shared" si="129"/>
        <v>3</v>
      </c>
      <c r="R472" s="49" t="str">
        <f>VLOOKUP(L472,'3. 취약성평가'!$C:$I,5,FALSE)</f>
        <v>TC6-03</v>
      </c>
      <c r="S472" s="49" t="str">
        <f>VLOOKUP(L472,'3. 취약성평가'!$C:$I,6,FALSE)</f>
        <v>패스워드 Cracking</v>
      </c>
      <c r="T472" s="49">
        <f>VLOOKUP(L472,'3. 취약성평가'!$C:$I,7,FALSE)</f>
        <v>2</v>
      </c>
      <c r="U472" s="49">
        <f>VLOOKUP(L472,'3. 취약성평가'!$C:$I,7,FALSE)</f>
        <v>2</v>
      </c>
      <c r="V472" s="56" t="str">
        <f>VLOOKUP(B472,'#4.DBMS'!$C:$AA,A472+1,FALSE)</f>
        <v>N/A</v>
      </c>
      <c r="W472" s="56" t="str">
        <f t="shared" si="130"/>
        <v>N/A</v>
      </c>
      <c r="X472" s="51" t="str">
        <f t="shared" si="131"/>
        <v>N/A</v>
      </c>
    </row>
    <row r="473" spans="1:24" s="44" customFormat="1" ht="9.9" customHeight="1">
      <c r="A473" s="45">
        <f>VLOOKUP(L473,'3. 취약성평가'!$C:$J,8,FALSE)</f>
        <v>10</v>
      </c>
      <c r="B473" s="45" t="str">
        <f t="shared" si="123"/>
        <v>INFO-DB-03</v>
      </c>
      <c r="C473" s="16" t="str">
        <f>VLOOKUP(B473,'1. 자산평가'!$C:$O,2,FALSE)</f>
        <v>주문/배송 DB</v>
      </c>
      <c r="D473" s="16">
        <f>VLOOKUP(B473,'1. 자산평가'!$C:$O,8,FALSE)</f>
        <v>2</v>
      </c>
      <c r="E473" s="16">
        <f>VLOOKUP(B473,'1. 자산평가'!$C:$O,9,FALSE)</f>
        <v>3</v>
      </c>
      <c r="F473" s="16">
        <f>VLOOKUP(B473,'1. 자산평가'!$C:$O,10,FALSE)</f>
        <v>3</v>
      </c>
      <c r="G473" s="59">
        <f t="shared" si="124"/>
        <v>8</v>
      </c>
      <c r="H473" s="59" t="str">
        <f t="shared" si="125"/>
        <v>A</v>
      </c>
      <c r="I473" s="56">
        <f t="shared" si="126"/>
        <v>3</v>
      </c>
      <c r="J473" s="128" t="s">
        <v>1261</v>
      </c>
      <c r="K473" s="58">
        <f t="shared" si="127"/>
        <v>3</v>
      </c>
      <c r="L473" s="58" t="str">
        <f t="shared" si="128"/>
        <v>D-10</v>
      </c>
      <c r="M473" s="109" t="s">
        <v>1100</v>
      </c>
      <c r="N473" s="58">
        <f t="shared" si="122"/>
        <v>10</v>
      </c>
      <c r="O473" s="47" t="str">
        <f>VLOOKUP(L473,'3. 취약성평가'!$C:$F,2,FALSE)</f>
        <v>불필요한 ODBC/OLE-DB 데이터 소스와 드라이브 제거</v>
      </c>
      <c r="P473" s="50" t="str">
        <f>VLOOKUP(L473,'3. 취약성평가'!$C:$F,3,FALSE)</f>
        <v>중</v>
      </c>
      <c r="Q473" s="48">
        <f t="shared" si="129"/>
        <v>2</v>
      </c>
      <c r="R473" s="49" t="str">
        <f>VLOOKUP(L473,'3. 취약성평가'!$C:$I,5,FALSE)</f>
        <v>TC6-09</v>
      </c>
      <c r="S473" s="49" t="str">
        <f>VLOOKUP(L473,'3. 취약성평가'!$C:$I,6,FALSE)</f>
        <v>비인가된 시스템 및 네트워크 접근</v>
      </c>
      <c r="T473" s="49">
        <f>VLOOKUP(L473,'3. 취약성평가'!$C:$I,7,FALSE)</f>
        <v>2</v>
      </c>
      <c r="U473" s="49">
        <f>VLOOKUP(L473,'3. 취약성평가'!$C:$I,7,FALSE)</f>
        <v>2</v>
      </c>
      <c r="V473" s="56" t="str">
        <f>VLOOKUP(B473,'#4.DBMS'!$C:$AA,A473+1,FALSE)</f>
        <v>N/A</v>
      </c>
      <c r="W473" s="56" t="str">
        <f t="shared" si="130"/>
        <v>N/A</v>
      </c>
      <c r="X473" s="51" t="str">
        <f t="shared" si="131"/>
        <v>N/A</v>
      </c>
    </row>
    <row r="474" spans="1:24" s="44" customFormat="1" ht="9.9" customHeight="1">
      <c r="A474" s="45">
        <f>VLOOKUP(L474,'3. 취약성평가'!$C:$J,8,FALSE)</f>
        <v>11</v>
      </c>
      <c r="B474" s="45" t="str">
        <f t="shared" si="123"/>
        <v>INFO-DB-03</v>
      </c>
      <c r="C474" s="16" t="str">
        <f>VLOOKUP(B474,'1. 자산평가'!$C:$O,2,FALSE)</f>
        <v>주문/배송 DB</v>
      </c>
      <c r="D474" s="16">
        <f>VLOOKUP(B474,'1. 자산평가'!$C:$O,8,FALSE)</f>
        <v>2</v>
      </c>
      <c r="E474" s="16">
        <f>VLOOKUP(B474,'1. 자산평가'!$C:$O,9,FALSE)</f>
        <v>3</v>
      </c>
      <c r="F474" s="16">
        <f>VLOOKUP(B474,'1. 자산평가'!$C:$O,10,FALSE)</f>
        <v>3</v>
      </c>
      <c r="G474" s="59">
        <f t="shared" si="124"/>
        <v>8</v>
      </c>
      <c r="H474" s="59" t="str">
        <f t="shared" si="125"/>
        <v>A</v>
      </c>
      <c r="I474" s="56">
        <f t="shared" si="126"/>
        <v>3</v>
      </c>
      <c r="J474" s="128" t="s">
        <v>1261</v>
      </c>
      <c r="K474" s="58">
        <f t="shared" si="127"/>
        <v>3</v>
      </c>
      <c r="L474" s="58" t="str">
        <f t="shared" si="128"/>
        <v>D-11</v>
      </c>
      <c r="M474" s="109" t="s">
        <v>1100</v>
      </c>
      <c r="N474" s="58">
        <f t="shared" si="122"/>
        <v>11</v>
      </c>
      <c r="O474" s="47" t="str">
        <f>VLOOKUP(L474,'3. 취약성평가'!$C:$F,2,FALSE)</f>
        <v>일정 횟수의 로그인 실패시 잠금 정책 설정</v>
      </c>
      <c r="P474" s="50" t="str">
        <f>VLOOKUP(L474,'3. 취약성평가'!$C:$F,3,FALSE)</f>
        <v>중</v>
      </c>
      <c r="Q474" s="48">
        <f t="shared" si="129"/>
        <v>2</v>
      </c>
      <c r="R474" s="49" t="str">
        <f>VLOOKUP(L474,'3. 취약성평가'!$C:$I,5,FALSE)</f>
        <v>TC6-03</v>
      </c>
      <c r="S474" s="49" t="str">
        <f>VLOOKUP(L474,'3. 취약성평가'!$C:$I,6,FALSE)</f>
        <v>패스워드 Cracking</v>
      </c>
      <c r="T474" s="49">
        <f>VLOOKUP(L474,'3. 취약성평가'!$C:$I,7,FALSE)</f>
        <v>2</v>
      </c>
      <c r="U474" s="49">
        <f>VLOOKUP(L474,'3. 취약성평가'!$C:$I,7,FALSE)</f>
        <v>2</v>
      </c>
      <c r="V474" s="56" t="str">
        <f>VLOOKUP(B474,'#4.DBMS'!$C:$AA,A474+1,FALSE)</f>
        <v>N/A</v>
      </c>
      <c r="W474" s="56" t="str">
        <f t="shared" si="130"/>
        <v>N/A</v>
      </c>
      <c r="X474" s="51" t="str">
        <f t="shared" si="131"/>
        <v>N/A</v>
      </c>
    </row>
    <row r="475" spans="1:24" s="44" customFormat="1" ht="9.9" customHeight="1">
      <c r="A475" s="45">
        <f>VLOOKUP(L475,'3. 취약성평가'!$C:$J,8,FALSE)</f>
        <v>12</v>
      </c>
      <c r="B475" s="45" t="str">
        <f t="shared" si="123"/>
        <v>INFO-DB-03</v>
      </c>
      <c r="C475" s="16" t="str">
        <f>VLOOKUP(B475,'1. 자산평가'!$C:$O,2,FALSE)</f>
        <v>주문/배송 DB</v>
      </c>
      <c r="D475" s="16">
        <f>VLOOKUP(B475,'1. 자산평가'!$C:$O,8,FALSE)</f>
        <v>2</v>
      </c>
      <c r="E475" s="16">
        <f>VLOOKUP(B475,'1. 자산평가'!$C:$O,9,FALSE)</f>
        <v>3</v>
      </c>
      <c r="F475" s="16">
        <f>VLOOKUP(B475,'1. 자산평가'!$C:$O,10,FALSE)</f>
        <v>3</v>
      </c>
      <c r="G475" s="59">
        <f t="shared" si="124"/>
        <v>8</v>
      </c>
      <c r="H475" s="59" t="str">
        <f t="shared" si="125"/>
        <v>A</v>
      </c>
      <c r="I475" s="56">
        <f t="shared" si="126"/>
        <v>3</v>
      </c>
      <c r="J475" s="128" t="s">
        <v>1261</v>
      </c>
      <c r="K475" s="58">
        <f t="shared" si="127"/>
        <v>3</v>
      </c>
      <c r="L475" s="58" t="str">
        <f t="shared" si="128"/>
        <v>D-12</v>
      </c>
      <c r="M475" s="109" t="s">
        <v>1100</v>
      </c>
      <c r="N475" s="58">
        <f t="shared" si="122"/>
        <v>12</v>
      </c>
      <c r="O475" s="47" t="str">
        <f>VLOOKUP(L475,'3. 취약성평가'!$C:$F,2,FALSE)</f>
        <v>데이터베이스의 주요 파일 보호 등을 위해 DB 계정의 umask를 022 이상으로 설정</v>
      </c>
      <c r="P475" s="50" t="str">
        <f>VLOOKUP(L475,'3. 취약성평가'!$C:$F,3,FALSE)</f>
        <v>하</v>
      </c>
      <c r="Q475" s="48">
        <f t="shared" si="129"/>
        <v>1</v>
      </c>
      <c r="R475" s="49" t="str">
        <f>VLOOKUP(L475,'3. 취약성평가'!$C:$I,5,FALSE)</f>
        <v>TC6-07</v>
      </c>
      <c r="S475" s="49" t="str">
        <f>VLOOKUP(L475,'3. 취약성평가'!$C:$I,6,FALSE)</f>
        <v>취약한 권한접근</v>
      </c>
      <c r="T475" s="49">
        <f>VLOOKUP(L475,'3. 취약성평가'!$C:$I,7,FALSE)</f>
        <v>2</v>
      </c>
      <c r="U475" s="49">
        <f>VLOOKUP(L475,'3. 취약성평가'!$C:$I,7,FALSE)</f>
        <v>2</v>
      </c>
      <c r="V475" s="56" t="str">
        <f>VLOOKUP(B475,'#4.DBMS'!$C:$AA,A475+1,FALSE)</f>
        <v>X</v>
      </c>
      <c r="W475" s="56">
        <f t="shared" si="130"/>
        <v>6</v>
      </c>
      <c r="X475" s="51" t="str">
        <f t="shared" si="131"/>
        <v>중</v>
      </c>
    </row>
    <row r="476" spans="1:24" s="44" customFormat="1" ht="9.9" customHeight="1">
      <c r="A476" s="45">
        <f>VLOOKUP(L476,'3. 취약성평가'!$C:$J,8,FALSE)</f>
        <v>13</v>
      </c>
      <c r="B476" s="45" t="str">
        <f t="shared" si="123"/>
        <v>INFO-DB-03</v>
      </c>
      <c r="C476" s="16" t="str">
        <f>VLOOKUP(B476,'1. 자산평가'!$C:$O,2,FALSE)</f>
        <v>주문/배송 DB</v>
      </c>
      <c r="D476" s="16">
        <f>VLOOKUP(B476,'1. 자산평가'!$C:$O,8,FALSE)</f>
        <v>2</v>
      </c>
      <c r="E476" s="16">
        <f>VLOOKUP(B476,'1. 자산평가'!$C:$O,9,FALSE)</f>
        <v>3</v>
      </c>
      <c r="F476" s="16">
        <f>VLOOKUP(B476,'1. 자산평가'!$C:$O,10,FALSE)</f>
        <v>3</v>
      </c>
      <c r="G476" s="59">
        <f t="shared" si="124"/>
        <v>8</v>
      </c>
      <c r="H476" s="59" t="str">
        <f t="shared" si="125"/>
        <v>A</v>
      </c>
      <c r="I476" s="56">
        <f t="shared" si="126"/>
        <v>3</v>
      </c>
      <c r="J476" s="128" t="s">
        <v>1261</v>
      </c>
      <c r="K476" s="58">
        <f t="shared" si="127"/>
        <v>3</v>
      </c>
      <c r="L476" s="58" t="str">
        <f t="shared" si="128"/>
        <v>D-13</v>
      </c>
      <c r="M476" s="109" t="s">
        <v>1100</v>
      </c>
      <c r="N476" s="58">
        <f t="shared" si="122"/>
        <v>13</v>
      </c>
      <c r="O476" s="47" t="str">
        <f>VLOOKUP(L476,'3. 취약성평가'!$C:$F,2,FALSE)</f>
        <v>데이터베이스의 주요 설정파일, 패스워드 파일 등 주요 파일들의 접근 권한 설정</v>
      </c>
      <c r="P476" s="50" t="str">
        <f>VLOOKUP(L476,'3. 취약성평가'!$C:$F,3,FALSE)</f>
        <v>중</v>
      </c>
      <c r="Q476" s="48">
        <f t="shared" si="129"/>
        <v>2</v>
      </c>
      <c r="R476" s="49" t="str">
        <f>VLOOKUP(L476,'3. 취약성평가'!$C:$I,5,FALSE)</f>
        <v>TC6-09</v>
      </c>
      <c r="S476" s="49" t="str">
        <f>VLOOKUP(L476,'3. 취약성평가'!$C:$I,6,FALSE)</f>
        <v>비인가된 시스템 및 네트워크 접근</v>
      </c>
      <c r="T476" s="49">
        <f>VLOOKUP(L476,'3. 취약성평가'!$C:$I,7,FALSE)</f>
        <v>2</v>
      </c>
      <c r="U476" s="49">
        <f>VLOOKUP(L476,'3. 취약성평가'!$C:$I,7,FALSE)</f>
        <v>2</v>
      </c>
      <c r="V476" s="56" t="str">
        <f>VLOOKUP(B476,'#4.DBMS'!$C:$AA,A476+1,FALSE)</f>
        <v>X</v>
      </c>
      <c r="W476" s="56">
        <f t="shared" si="130"/>
        <v>7</v>
      </c>
      <c r="X476" s="51" t="str">
        <f t="shared" si="131"/>
        <v>중</v>
      </c>
    </row>
    <row r="477" spans="1:24" s="44" customFormat="1" ht="9.9" customHeight="1">
      <c r="A477" s="45">
        <f>VLOOKUP(L477,'3. 취약성평가'!$C:$J,8,FALSE)</f>
        <v>14</v>
      </c>
      <c r="B477" s="45" t="str">
        <f t="shared" si="123"/>
        <v>INFO-DB-03</v>
      </c>
      <c r="C477" s="16" t="str">
        <f>VLOOKUP(B477,'1. 자산평가'!$C:$O,2,FALSE)</f>
        <v>주문/배송 DB</v>
      </c>
      <c r="D477" s="16">
        <f>VLOOKUP(B477,'1. 자산평가'!$C:$O,8,FALSE)</f>
        <v>2</v>
      </c>
      <c r="E477" s="16">
        <f>VLOOKUP(B477,'1. 자산평가'!$C:$O,9,FALSE)</f>
        <v>3</v>
      </c>
      <c r="F477" s="16">
        <f>VLOOKUP(B477,'1. 자산평가'!$C:$O,10,FALSE)</f>
        <v>3</v>
      </c>
      <c r="G477" s="59">
        <f t="shared" si="124"/>
        <v>8</v>
      </c>
      <c r="H477" s="59" t="str">
        <f t="shared" si="125"/>
        <v>A</v>
      </c>
      <c r="I477" s="56">
        <f t="shared" si="126"/>
        <v>3</v>
      </c>
      <c r="J477" s="128" t="s">
        <v>1261</v>
      </c>
      <c r="K477" s="58">
        <f t="shared" si="127"/>
        <v>3</v>
      </c>
      <c r="L477" s="58" t="str">
        <f t="shared" si="128"/>
        <v>D-14</v>
      </c>
      <c r="M477" s="109" t="s">
        <v>1100</v>
      </c>
      <c r="N477" s="58">
        <f t="shared" si="122"/>
        <v>14</v>
      </c>
      <c r="O477" s="47" t="str">
        <f>VLOOKUP(L477,'3. 취약성평가'!$C:$F,2,FALSE)</f>
        <v>관리자 이외의 사용자가 오라클 리스너의 접속을 통해 리스너 로그 및 trace 파일에 대한 변경 권한 제한</v>
      </c>
      <c r="P477" s="50" t="str">
        <f>VLOOKUP(L477,'3. 취약성평가'!$C:$F,3,FALSE)</f>
        <v>하</v>
      </c>
      <c r="Q477" s="48">
        <f t="shared" si="129"/>
        <v>1</v>
      </c>
      <c r="R477" s="49" t="str">
        <f>VLOOKUP(L477,'3. 취약성평가'!$C:$I,5,FALSE)</f>
        <v>TC6-07</v>
      </c>
      <c r="S477" s="49" t="str">
        <f>VLOOKUP(L477,'3. 취약성평가'!$C:$I,6,FALSE)</f>
        <v>취약한 권한접근</v>
      </c>
      <c r="T477" s="49">
        <f>VLOOKUP(L477,'3. 취약성평가'!$C:$I,7,FALSE)</f>
        <v>2</v>
      </c>
      <c r="U477" s="49">
        <f>VLOOKUP(L477,'3. 취약성평가'!$C:$I,7,FALSE)</f>
        <v>2</v>
      </c>
      <c r="V477" s="56" t="str">
        <f>VLOOKUP(B477,'#4.DBMS'!$C:$AA,A477+1,FALSE)</f>
        <v>N/A</v>
      </c>
      <c r="W477" s="56" t="str">
        <f t="shared" si="130"/>
        <v>N/A</v>
      </c>
      <c r="X477" s="51" t="str">
        <f t="shared" si="131"/>
        <v>N/A</v>
      </c>
    </row>
    <row r="478" spans="1:24" s="44" customFormat="1" ht="9.9" customHeight="1">
      <c r="A478" s="45">
        <f>VLOOKUP(L478,'3. 취약성평가'!$C:$J,8,FALSE)</f>
        <v>15</v>
      </c>
      <c r="B478" s="45" t="str">
        <f t="shared" si="123"/>
        <v>INFO-DB-03</v>
      </c>
      <c r="C478" s="16" t="str">
        <f>VLOOKUP(B478,'1. 자산평가'!$C:$O,2,FALSE)</f>
        <v>주문/배송 DB</v>
      </c>
      <c r="D478" s="16">
        <f>VLOOKUP(B478,'1. 자산평가'!$C:$O,8,FALSE)</f>
        <v>2</v>
      </c>
      <c r="E478" s="16">
        <f>VLOOKUP(B478,'1. 자산평가'!$C:$O,9,FALSE)</f>
        <v>3</v>
      </c>
      <c r="F478" s="16">
        <f>VLOOKUP(B478,'1. 자산평가'!$C:$O,10,FALSE)</f>
        <v>3</v>
      </c>
      <c r="G478" s="59">
        <f t="shared" si="124"/>
        <v>8</v>
      </c>
      <c r="H478" s="59" t="str">
        <f t="shared" si="125"/>
        <v>A</v>
      </c>
      <c r="I478" s="56">
        <f t="shared" si="126"/>
        <v>3</v>
      </c>
      <c r="J478" s="128" t="s">
        <v>1261</v>
      </c>
      <c r="K478" s="58">
        <f t="shared" si="127"/>
        <v>3</v>
      </c>
      <c r="L478" s="58" t="str">
        <f t="shared" si="128"/>
        <v>D-15</v>
      </c>
      <c r="M478" s="109" t="s">
        <v>1100</v>
      </c>
      <c r="N478" s="58">
        <f t="shared" si="122"/>
        <v>15</v>
      </c>
      <c r="O478" s="47" t="str">
        <f>VLOOKUP(L478,'3. 취약성평가'!$C:$F,2,FALSE)</f>
        <v>응용 프로그램 또는 DBA 계정의 Role이 Public으로 설정되지 않도록 조정</v>
      </c>
      <c r="P478" s="50" t="str">
        <f>VLOOKUP(L478,'3. 취약성평가'!$C:$F,3,FALSE)</f>
        <v>상</v>
      </c>
      <c r="Q478" s="48">
        <f t="shared" si="129"/>
        <v>3</v>
      </c>
      <c r="R478" s="49" t="str">
        <f>VLOOKUP(L478,'3. 취약성평가'!$C:$I,5,FALSE)</f>
        <v>TC6-06</v>
      </c>
      <c r="S478" s="49" t="str">
        <f>VLOOKUP(L478,'3. 취약성평가'!$C:$I,6,FALSE)</f>
        <v>취약한 권한접근</v>
      </c>
      <c r="T478" s="49">
        <f>VLOOKUP(L478,'3. 취약성평가'!$C:$I,7,FALSE)</f>
        <v>2</v>
      </c>
      <c r="U478" s="49">
        <f>VLOOKUP(L478,'3. 취약성평가'!$C:$I,7,FALSE)</f>
        <v>2</v>
      </c>
      <c r="V478" s="56" t="str">
        <f>VLOOKUP(B478,'#4.DBMS'!$C:$AA,A478+1,FALSE)</f>
        <v>N/A</v>
      </c>
      <c r="W478" s="56" t="str">
        <f t="shared" si="130"/>
        <v>N/A</v>
      </c>
      <c r="X478" s="51" t="str">
        <f t="shared" si="131"/>
        <v>N/A</v>
      </c>
    </row>
    <row r="479" spans="1:24" s="44" customFormat="1" ht="9.9" customHeight="1">
      <c r="A479" s="45">
        <f>VLOOKUP(L479,'3. 취약성평가'!$C:$J,8,FALSE)</f>
        <v>16</v>
      </c>
      <c r="B479" s="45" t="str">
        <f t="shared" si="123"/>
        <v>INFO-DB-03</v>
      </c>
      <c r="C479" s="16" t="str">
        <f>VLOOKUP(B479,'1. 자산평가'!$C:$O,2,FALSE)</f>
        <v>주문/배송 DB</v>
      </c>
      <c r="D479" s="16">
        <f>VLOOKUP(B479,'1. 자산평가'!$C:$O,8,FALSE)</f>
        <v>2</v>
      </c>
      <c r="E479" s="16">
        <f>VLOOKUP(B479,'1. 자산평가'!$C:$O,9,FALSE)</f>
        <v>3</v>
      </c>
      <c r="F479" s="16">
        <f>VLOOKUP(B479,'1. 자산평가'!$C:$O,10,FALSE)</f>
        <v>3</v>
      </c>
      <c r="G479" s="59">
        <f t="shared" si="124"/>
        <v>8</v>
      </c>
      <c r="H479" s="59" t="str">
        <f t="shared" si="125"/>
        <v>A</v>
      </c>
      <c r="I479" s="56">
        <f t="shared" si="126"/>
        <v>3</v>
      </c>
      <c r="J479" s="128" t="s">
        <v>1261</v>
      </c>
      <c r="K479" s="58">
        <f t="shared" si="127"/>
        <v>3</v>
      </c>
      <c r="L479" s="58" t="str">
        <f t="shared" si="128"/>
        <v>D-16</v>
      </c>
      <c r="M479" s="109" t="s">
        <v>1100</v>
      </c>
      <c r="N479" s="58">
        <f t="shared" si="122"/>
        <v>16</v>
      </c>
      <c r="O479" s="47" t="str">
        <f>VLOOKUP(L479,'3. 취약성평가'!$C:$F,2,FALSE)</f>
        <v>OS_ROLES, REMOTE_OS_AUTHENTICATION,  REMOTE_OS_ROLES를 FALSE로 설정</v>
      </c>
      <c r="P479" s="50" t="str">
        <f>VLOOKUP(L479,'3. 취약성평가'!$C:$F,3,FALSE)</f>
        <v>상</v>
      </c>
      <c r="Q479" s="48">
        <f t="shared" si="129"/>
        <v>3</v>
      </c>
      <c r="R479" s="49" t="str">
        <f>VLOOKUP(L479,'3. 취약성평가'!$C:$I,5,FALSE)</f>
        <v>TC6-07</v>
      </c>
      <c r="S479" s="49" t="str">
        <f>VLOOKUP(L479,'3. 취약성평가'!$C:$I,6,FALSE)</f>
        <v>취약한 권한접근</v>
      </c>
      <c r="T479" s="49">
        <f>VLOOKUP(L479,'3. 취약성평가'!$C:$I,7,FALSE)</f>
        <v>2</v>
      </c>
      <c r="U479" s="49">
        <f>VLOOKUP(L479,'3. 취약성평가'!$C:$I,7,FALSE)</f>
        <v>2</v>
      </c>
      <c r="V479" s="56" t="str">
        <f>VLOOKUP(B479,'#4.DBMS'!$C:$AA,A479+1,FALSE)</f>
        <v>N/A</v>
      </c>
      <c r="W479" s="56" t="str">
        <f t="shared" si="130"/>
        <v>N/A</v>
      </c>
      <c r="X479" s="51" t="str">
        <f t="shared" si="131"/>
        <v>N/A</v>
      </c>
    </row>
    <row r="480" spans="1:24" s="44" customFormat="1" ht="9.9" customHeight="1">
      <c r="A480" s="45">
        <f>VLOOKUP(L480,'3. 취약성평가'!$C:$J,8,FALSE)</f>
        <v>17</v>
      </c>
      <c r="B480" s="45" t="str">
        <f t="shared" si="123"/>
        <v>INFO-DB-03</v>
      </c>
      <c r="C480" s="16" t="str">
        <f>VLOOKUP(B480,'1. 자산평가'!$C:$O,2,FALSE)</f>
        <v>주문/배송 DB</v>
      </c>
      <c r="D480" s="16">
        <f>VLOOKUP(B480,'1. 자산평가'!$C:$O,8,FALSE)</f>
        <v>2</v>
      </c>
      <c r="E480" s="16">
        <f>VLOOKUP(B480,'1. 자산평가'!$C:$O,9,FALSE)</f>
        <v>3</v>
      </c>
      <c r="F480" s="16">
        <f>VLOOKUP(B480,'1. 자산평가'!$C:$O,10,FALSE)</f>
        <v>3</v>
      </c>
      <c r="G480" s="59">
        <f t="shared" si="124"/>
        <v>8</v>
      </c>
      <c r="H480" s="59" t="str">
        <f t="shared" si="125"/>
        <v>A</v>
      </c>
      <c r="I480" s="56">
        <f t="shared" si="126"/>
        <v>3</v>
      </c>
      <c r="J480" s="128" t="s">
        <v>1261</v>
      </c>
      <c r="K480" s="58">
        <f t="shared" si="127"/>
        <v>3</v>
      </c>
      <c r="L480" s="58" t="str">
        <f t="shared" si="128"/>
        <v>D-17</v>
      </c>
      <c r="M480" s="109" t="s">
        <v>1100</v>
      </c>
      <c r="N480" s="58">
        <f t="shared" si="122"/>
        <v>17</v>
      </c>
      <c r="O480" s="47" t="str">
        <f>VLOOKUP(L480,'3. 취약성평가'!$C:$F,2,FALSE)</f>
        <v>패스워드 N/A함수가 설정되어 적용되는가?</v>
      </c>
      <c r="P480" s="50" t="str">
        <f>VLOOKUP(L480,'3. 취약성평가'!$C:$F,3,FALSE)</f>
        <v>중</v>
      </c>
      <c r="Q480" s="48">
        <f t="shared" si="129"/>
        <v>2</v>
      </c>
      <c r="R480" s="49" t="str">
        <f>VLOOKUP(L480,'3. 취약성평가'!$C:$I,5,FALSE)</f>
        <v>TC6-03</v>
      </c>
      <c r="S480" s="49" t="str">
        <f>VLOOKUP(L480,'3. 취약성평가'!$C:$I,6,FALSE)</f>
        <v>패스워드 Cracking</v>
      </c>
      <c r="T480" s="49">
        <f>VLOOKUP(L480,'3. 취약성평가'!$C:$I,7,FALSE)</f>
        <v>2</v>
      </c>
      <c r="U480" s="49">
        <f>VLOOKUP(L480,'3. 취약성평가'!$C:$I,7,FALSE)</f>
        <v>2</v>
      </c>
      <c r="V480" s="56" t="str">
        <f>VLOOKUP(B480,'#4.DBMS'!$C:$AA,A480+1,FALSE)</f>
        <v>N/A</v>
      </c>
      <c r="W480" s="56" t="str">
        <f t="shared" si="130"/>
        <v>N/A</v>
      </c>
      <c r="X480" s="51" t="str">
        <f t="shared" si="131"/>
        <v>N/A</v>
      </c>
    </row>
    <row r="481" spans="1:24" s="44" customFormat="1" ht="9.9" customHeight="1">
      <c r="A481" s="45">
        <f>VLOOKUP(L481,'3. 취약성평가'!$C:$J,8,FALSE)</f>
        <v>18</v>
      </c>
      <c r="B481" s="45" t="str">
        <f t="shared" si="123"/>
        <v>INFO-DB-03</v>
      </c>
      <c r="C481" s="16" t="str">
        <f>VLOOKUP(B481,'1. 자산평가'!$C:$O,2,FALSE)</f>
        <v>주문/배송 DB</v>
      </c>
      <c r="D481" s="16">
        <f>VLOOKUP(B481,'1. 자산평가'!$C:$O,8,FALSE)</f>
        <v>2</v>
      </c>
      <c r="E481" s="16">
        <f>VLOOKUP(B481,'1. 자산평가'!$C:$O,9,FALSE)</f>
        <v>3</v>
      </c>
      <c r="F481" s="16">
        <f>VLOOKUP(B481,'1. 자산평가'!$C:$O,10,FALSE)</f>
        <v>3</v>
      </c>
      <c r="G481" s="59">
        <f t="shared" si="124"/>
        <v>8</v>
      </c>
      <c r="H481" s="59" t="str">
        <f t="shared" si="125"/>
        <v>A</v>
      </c>
      <c r="I481" s="56">
        <f t="shared" si="126"/>
        <v>3</v>
      </c>
      <c r="J481" s="128" t="s">
        <v>1261</v>
      </c>
      <c r="K481" s="58">
        <f t="shared" si="127"/>
        <v>3</v>
      </c>
      <c r="L481" s="58" t="str">
        <f t="shared" si="128"/>
        <v>D-18</v>
      </c>
      <c r="M481" s="109" t="s">
        <v>1100</v>
      </c>
      <c r="N481" s="58">
        <f t="shared" si="122"/>
        <v>18</v>
      </c>
      <c r="O481" s="47" t="str">
        <f>VLOOKUP(L481,'3. 취약성평가'!$C:$F,2,FALSE)</f>
        <v>인가되지 않은 Object Owner가 존재하지 않는가?</v>
      </c>
      <c r="P481" s="50" t="str">
        <f>VLOOKUP(L481,'3. 취약성평가'!$C:$F,3,FALSE)</f>
        <v>하</v>
      </c>
      <c r="Q481" s="48">
        <f t="shared" si="129"/>
        <v>1</v>
      </c>
      <c r="R481" s="49" t="str">
        <f>VLOOKUP(L481,'3. 취약성평가'!$C:$I,5,FALSE)</f>
        <v>TC6-06</v>
      </c>
      <c r="S481" s="49" t="str">
        <f>VLOOKUP(L481,'3. 취약성평가'!$C:$I,6,FALSE)</f>
        <v>취약한 권한접근</v>
      </c>
      <c r="T481" s="49">
        <f>VLOOKUP(L481,'3. 취약성평가'!$C:$I,7,FALSE)</f>
        <v>2</v>
      </c>
      <c r="U481" s="49">
        <f>VLOOKUP(L481,'3. 취약성평가'!$C:$I,7,FALSE)</f>
        <v>2</v>
      </c>
      <c r="V481" s="56" t="str">
        <f>VLOOKUP(B481,'#4.DBMS'!$C:$AA,A481+1,FALSE)</f>
        <v>N/A</v>
      </c>
      <c r="W481" s="56" t="str">
        <f t="shared" si="130"/>
        <v>N/A</v>
      </c>
      <c r="X481" s="51" t="str">
        <f t="shared" si="131"/>
        <v>N/A</v>
      </c>
    </row>
    <row r="482" spans="1:24" s="44" customFormat="1" ht="9.9" customHeight="1">
      <c r="A482" s="45">
        <f>VLOOKUP(L482,'3. 취약성평가'!$C:$J,8,FALSE)</f>
        <v>19</v>
      </c>
      <c r="B482" s="45" t="str">
        <f t="shared" si="123"/>
        <v>INFO-DB-03</v>
      </c>
      <c r="C482" s="16" t="str">
        <f>VLOOKUP(B482,'1. 자산평가'!$C:$O,2,FALSE)</f>
        <v>주문/배송 DB</v>
      </c>
      <c r="D482" s="16">
        <f>VLOOKUP(B482,'1. 자산평가'!$C:$O,8,FALSE)</f>
        <v>2</v>
      </c>
      <c r="E482" s="16">
        <f>VLOOKUP(B482,'1. 자산평가'!$C:$O,9,FALSE)</f>
        <v>3</v>
      </c>
      <c r="F482" s="16">
        <f>VLOOKUP(B482,'1. 자산평가'!$C:$O,10,FALSE)</f>
        <v>3</v>
      </c>
      <c r="G482" s="59">
        <f t="shared" si="124"/>
        <v>8</v>
      </c>
      <c r="H482" s="59" t="str">
        <f t="shared" si="125"/>
        <v>A</v>
      </c>
      <c r="I482" s="56">
        <f t="shared" si="126"/>
        <v>3</v>
      </c>
      <c r="J482" s="128" t="s">
        <v>1261</v>
      </c>
      <c r="K482" s="58">
        <f t="shared" si="127"/>
        <v>3</v>
      </c>
      <c r="L482" s="58" t="str">
        <f t="shared" si="128"/>
        <v>D-19</v>
      </c>
      <c r="M482" s="109" t="s">
        <v>1100</v>
      </c>
      <c r="N482" s="58">
        <f t="shared" ref="N482:N487" si="132">IF(N481=24,1,N481+1)</f>
        <v>19</v>
      </c>
      <c r="O482" s="47" t="str">
        <f>VLOOKUP(L482,'3. 취약성평가'!$C:$F,2,FALSE)</f>
        <v>grant option이 role에 의해 부여되도록 설정</v>
      </c>
      <c r="P482" s="50" t="str">
        <f>VLOOKUP(L482,'3. 취약성평가'!$C:$F,3,FALSE)</f>
        <v>중</v>
      </c>
      <c r="Q482" s="48">
        <f t="shared" si="129"/>
        <v>2</v>
      </c>
      <c r="R482" s="49" t="str">
        <f>VLOOKUP(L482,'3. 취약성평가'!$C:$I,5,FALSE)</f>
        <v>TC6-06</v>
      </c>
      <c r="S482" s="49" t="str">
        <f>VLOOKUP(L482,'3. 취약성평가'!$C:$I,6,FALSE)</f>
        <v>취약한 권한접근</v>
      </c>
      <c r="T482" s="49">
        <f>VLOOKUP(L482,'3. 취약성평가'!$C:$I,7,FALSE)</f>
        <v>2</v>
      </c>
      <c r="U482" s="49">
        <f>VLOOKUP(L482,'3. 취약성평가'!$C:$I,7,FALSE)</f>
        <v>2</v>
      </c>
      <c r="V482" s="56" t="str">
        <f>VLOOKUP(B482,'#4.DBMS'!$C:$AA,A482+1,FALSE)</f>
        <v>N/A</v>
      </c>
      <c r="W482" s="56" t="str">
        <f t="shared" si="130"/>
        <v>N/A</v>
      </c>
      <c r="X482" s="51" t="str">
        <f t="shared" si="131"/>
        <v>N/A</v>
      </c>
    </row>
    <row r="483" spans="1:24" s="44" customFormat="1" ht="9.9" customHeight="1">
      <c r="A483" s="45">
        <f>VLOOKUP(L483,'3. 취약성평가'!$C:$J,8,FALSE)</f>
        <v>20</v>
      </c>
      <c r="B483" s="45" t="str">
        <f t="shared" si="123"/>
        <v>INFO-DB-03</v>
      </c>
      <c r="C483" s="16" t="str">
        <f>VLOOKUP(B483,'1. 자산평가'!$C:$O,2,FALSE)</f>
        <v>주문/배송 DB</v>
      </c>
      <c r="D483" s="16">
        <f>VLOOKUP(B483,'1. 자산평가'!$C:$O,8,FALSE)</f>
        <v>2</v>
      </c>
      <c r="E483" s="16">
        <f>VLOOKUP(B483,'1. 자산평가'!$C:$O,9,FALSE)</f>
        <v>3</v>
      </c>
      <c r="F483" s="16">
        <f>VLOOKUP(B483,'1. 자산평가'!$C:$O,10,FALSE)</f>
        <v>3</v>
      </c>
      <c r="G483" s="59">
        <f t="shared" si="124"/>
        <v>8</v>
      </c>
      <c r="H483" s="59" t="str">
        <f t="shared" si="125"/>
        <v>A</v>
      </c>
      <c r="I483" s="56">
        <f t="shared" si="126"/>
        <v>3</v>
      </c>
      <c r="J483" s="128" t="s">
        <v>1261</v>
      </c>
      <c r="K483" s="58">
        <f t="shared" si="127"/>
        <v>3</v>
      </c>
      <c r="L483" s="58" t="str">
        <f t="shared" si="128"/>
        <v>D-20</v>
      </c>
      <c r="M483" s="109" t="s">
        <v>1100</v>
      </c>
      <c r="N483" s="58">
        <f t="shared" si="132"/>
        <v>20</v>
      </c>
      <c r="O483" s="47" t="str">
        <f>VLOOKUP(L483,'3. 취약성평가'!$C:$F,2,FALSE)</f>
        <v>데이터베이스의 자원 제한 기능을 TRUE로 설정</v>
      </c>
      <c r="P483" s="50" t="str">
        <f>VLOOKUP(L483,'3. 취약성평가'!$C:$F,3,FALSE)</f>
        <v>하</v>
      </c>
      <c r="Q483" s="48">
        <f t="shared" si="129"/>
        <v>1</v>
      </c>
      <c r="R483" s="49" t="str">
        <f>VLOOKUP(L483,'3. 취약성평가'!$C:$I,5,FALSE)</f>
        <v>TC5-01</v>
      </c>
      <c r="S483" s="49" t="str">
        <f>VLOOKUP(L483,'3. 취약성평가'!$C:$I,6,FALSE)</f>
        <v>정보 및 정보처리 프로세스의 변조</v>
      </c>
      <c r="T483" s="49">
        <f>VLOOKUP(L483,'3. 취약성평가'!$C:$I,7,FALSE)</f>
        <v>2</v>
      </c>
      <c r="U483" s="49">
        <f>VLOOKUP(L483,'3. 취약성평가'!$C:$I,7,FALSE)</f>
        <v>2</v>
      </c>
      <c r="V483" s="56" t="str">
        <f>VLOOKUP(B483,'#4.DBMS'!$C:$AA,A483+1,FALSE)</f>
        <v>N/A</v>
      </c>
      <c r="W483" s="56" t="str">
        <f t="shared" si="130"/>
        <v>N/A</v>
      </c>
      <c r="X483" s="51" t="str">
        <f t="shared" si="131"/>
        <v>N/A</v>
      </c>
    </row>
    <row r="484" spans="1:24" s="44" customFormat="1" ht="9.9" customHeight="1">
      <c r="A484" s="45">
        <f>VLOOKUP(L484,'3. 취약성평가'!$C:$J,8,FALSE)</f>
        <v>21</v>
      </c>
      <c r="B484" s="45" t="str">
        <f t="shared" si="123"/>
        <v>INFO-DB-03</v>
      </c>
      <c r="C484" s="16" t="str">
        <f>VLOOKUP(B484,'1. 자산평가'!$C:$O,2,FALSE)</f>
        <v>주문/배송 DB</v>
      </c>
      <c r="D484" s="16">
        <f>VLOOKUP(B484,'1. 자산평가'!$C:$O,8,FALSE)</f>
        <v>2</v>
      </c>
      <c r="E484" s="16">
        <f>VLOOKUP(B484,'1. 자산평가'!$C:$O,9,FALSE)</f>
        <v>3</v>
      </c>
      <c r="F484" s="16">
        <f>VLOOKUP(B484,'1. 자산평가'!$C:$O,10,FALSE)</f>
        <v>3</v>
      </c>
      <c r="G484" s="59">
        <f t="shared" si="124"/>
        <v>8</v>
      </c>
      <c r="H484" s="59" t="str">
        <f t="shared" si="125"/>
        <v>A</v>
      </c>
      <c r="I484" s="56">
        <f t="shared" si="126"/>
        <v>3</v>
      </c>
      <c r="J484" s="128" t="s">
        <v>1261</v>
      </c>
      <c r="K484" s="58">
        <f t="shared" si="127"/>
        <v>3</v>
      </c>
      <c r="L484" s="58" t="str">
        <f t="shared" si="128"/>
        <v>D-21</v>
      </c>
      <c r="M484" s="109" t="s">
        <v>1100</v>
      </c>
      <c r="N484" s="58">
        <f t="shared" si="132"/>
        <v>21</v>
      </c>
      <c r="O484" s="47" t="str">
        <f>VLOOKUP(L484,'3. 취약성평가'!$C:$F,2,FALSE)</f>
        <v>데이터베이스에 대해 최신 보안패치와 벤더 권고사항을 모두 적용</v>
      </c>
      <c r="P484" s="50" t="str">
        <f>VLOOKUP(L484,'3. 취약성평가'!$C:$F,3,FALSE)</f>
        <v>상</v>
      </c>
      <c r="Q484" s="48">
        <f t="shared" si="129"/>
        <v>3</v>
      </c>
      <c r="R484" s="49" t="str">
        <f>VLOOKUP(L484,'3. 취약성평가'!$C:$I,5,FALSE)</f>
        <v>TC6-16</v>
      </c>
      <c r="S484" s="49" t="str">
        <f>VLOOKUP(L484,'3. 취약성평가'!$C:$I,6,FALSE)</f>
        <v>웹 서비스 공격</v>
      </c>
      <c r="T484" s="49">
        <f>VLOOKUP(L484,'3. 취약성평가'!$C:$I,7,FALSE)</f>
        <v>2</v>
      </c>
      <c r="U484" s="49">
        <f>VLOOKUP(L484,'3. 취약성평가'!$C:$I,7,FALSE)</f>
        <v>2</v>
      </c>
      <c r="V484" s="56" t="str">
        <f>VLOOKUP(B484,'#4.DBMS'!$C:$AA,A484+1,FALSE)</f>
        <v>O</v>
      </c>
      <c r="W484" s="56">
        <f t="shared" si="130"/>
        <v>0</v>
      </c>
      <c r="X484" s="51" t="str">
        <f t="shared" si="131"/>
        <v>-</v>
      </c>
    </row>
    <row r="485" spans="1:24" s="44" customFormat="1" ht="9.9" customHeight="1">
      <c r="A485" s="45">
        <f>VLOOKUP(L485,'3. 취약성평가'!$C:$J,8,FALSE)</f>
        <v>22</v>
      </c>
      <c r="B485" s="45" t="str">
        <f t="shared" si="123"/>
        <v>INFO-DB-03</v>
      </c>
      <c r="C485" s="16" t="str">
        <f>VLOOKUP(B485,'1. 자산평가'!$C:$O,2,FALSE)</f>
        <v>주문/배송 DB</v>
      </c>
      <c r="D485" s="16">
        <f>VLOOKUP(B485,'1. 자산평가'!$C:$O,8,FALSE)</f>
        <v>2</v>
      </c>
      <c r="E485" s="16">
        <f>VLOOKUP(B485,'1. 자산평가'!$C:$O,9,FALSE)</f>
        <v>3</v>
      </c>
      <c r="F485" s="16">
        <f>VLOOKUP(B485,'1. 자산평가'!$C:$O,10,FALSE)</f>
        <v>3</v>
      </c>
      <c r="G485" s="59">
        <f t="shared" si="124"/>
        <v>8</v>
      </c>
      <c r="H485" s="59" t="str">
        <f t="shared" si="125"/>
        <v>A</v>
      </c>
      <c r="I485" s="56">
        <f t="shared" si="126"/>
        <v>3</v>
      </c>
      <c r="J485" s="128" t="s">
        <v>1261</v>
      </c>
      <c r="K485" s="58">
        <f t="shared" si="127"/>
        <v>3</v>
      </c>
      <c r="L485" s="58" t="str">
        <f t="shared" si="128"/>
        <v>D-22</v>
      </c>
      <c r="M485" s="109" t="s">
        <v>1100</v>
      </c>
      <c r="N485" s="58">
        <f t="shared" si="132"/>
        <v>22</v>
      </c>
      <c r="O485" s="47" t="str">
        <f>VLOOKUP(L485,'3. 취약성평가'!$C:$F,2,FALSE)</f>
        <v>보안에 취약하지 않은 버전의 데이터베이스를 사용하고 있는가?</v>
      </c>
      <c r="P485" s="50" t="str">
        <f>VLOOKUP(L485,'3. 취약성평가'!$C:$F,3,FALSE)</f>
        <v>중</v>
      </c>
      <c r="Q485" s="48">
        <f t="shared" si="129"/>
        <v>2</v>
      </c>
      <c r="R485" s="49" t="str">
        <f>VLOOKUP(L485,'3. 취약성평가'!$C:$I,5,FALSE)</f>
        <v>TC6-16</v>
      </c>
      <c r="S485" s="49" t="str">
        <f>VLOOKUP(L485,'3. 취약성평가'!$C:$I,6,FALSE)</f>
        <v>웹 서비스 공격</v>
      </c>
      <c r="T485" s="49">
        <f>VLOOKUP(L485,'3. 취약성평가'!$C:$I,7,FALSE)</f>
        <v>2</v>
      </c>
      <c r="U485" s="49">
        <f>VLOOKUP(L485,'3. 취약성평가'!$C:$I,7,FALSE)</f>
        <v>2</v>
      </c>
      <c r="V485" s="56" t="str">
        <f>VLOOKUP(B485,'#4.DBMS'!$C:$AA,A485+1,FALSE)</f>
        <v>N/A</v>
      </c>
      <c r="W485" s="56" t="str">
        <f t="shared" si="130"/>
        <v>N/A</v>
      </c>
      <c r="X485" s="51" t="str">
        <f t="shared" si="131"/>
        <v>N/A</v>
      </c>
    </row>
    <row r="486" spans="1:24" s="44" customFormat="1" ht="9.9" customHeight="1">
      <c r="A486" s="45">
        <f>VLOOKUP(L486,'3. 취약성평가'!$C:$J,8,FALSE)</f>
        <v>23</v>
      </c>
      <c r="B486" s="45" t="str">
        <f t="shared" si="123"/>
        <v>INFO-DB-03</v>
      </c>
      <c r="C486" s="16" t="str">
        <f>VLOOKUP(B486,'1. 자산평가'!$C:$O,2,FALSE)</f>
        <v>주문/배송 DB</v>
      </c>
      <c r="D486" s="16">
        <f>VLOOKUP(B486,'1. 자산평가'!$C:$O,8,FALSE)</f>
        <v>2</v>
      </c>
      <c r="E486" s="16">
        <f>VLOOKUP(B486,'1. 자산평가'!$C:$O,9,FALSE)</f>
        <v>3</v>
      </c>
      <c r="F486" s="16">
        <f>VLOOKUP(B486,'1. 자산평가'!$C:$O,10,FALSE)</f>
        <v>3</v>
      </c>
      <c r="G486" s="59">
        <f t="shared" si="124"/>
        <v>8</v>
      </c>
      <c r="H486" s="59" t="str">
        <f t="shared" si="125"/>
        <v>A</v>
      </c>
      <c r="I486" s="56">
        <f t="shared" si="126"/>
        <v>3</v>
      </c>
      <c r="J486" s="128" t="s">
        <v>1261</v>
      </c>
      <c r="K486" s="58">
        <f t="shared" si="127"/>
        <v>3</v>
      </c>
      <c r="L486" s="58" t="str">
        <f t="shared" si="128"/>
        <v>D-23</v>
      </c>
      <c r="M486" s="109" t="s">
        <v>1100</v>
      </c>
      <c r="N486" s="58">
        <f t="shared" si="132"/>
        <v>23</v>
      </c>
      <c r="O486" s="47" t="str">
        <f>VLOOKUP(L486,'3. 취약성평가'!$C:$F,2,FALSE)</f>
        <v>데이터베이스의 접근, 변경, 삭제 등의 감사기록이 기관의 감사기록 정책에 적합하도록 설정</v>
      </c>
      <c r="P486" s="50" t="str">
        <f>VLOOKUP(L486,'3. 취약성평가'!$C:$F,3,FALSE)</f>
        <v>상</v>
      </c>
      <c r="Q486" s="48">
        <f t="shared" si="129"/>
        <v>3</v>
      </c>
      <c r="R486" s="49" t="str">
        <f>VLOOKUP(L486,'3. 취약성평가'!$C:$I,5,FALSE)</f>
        <v>TC7-01</v>
      </c>
      <c r="S486" s="49" t="str">
        <f>VLOOKUP(L486,'3. 취약성평가'!$C:$I,6,FALSE)</f>
        <v>침해 부인</v>
      </c>
      <c r="T486" s="49">
        <f>VLOOKUP(L486,'3. 취약성평가'!$C:$I,7,FALSE)</f>
        <v>2</v>
      </c>
      <c r="U486" s="49">
        <f>VLOOKUP(L486,'3. 취약성평가'!$C:$I,7,FALSE)</f>
        <v>2</v>
      </c>
      <c r="V486" s="56" t="str">
        <f>VLOOKUP(B486,'#4.DBMS'!$C:$AA,A486+1,FALSE)</f>
        <v>O</v>
      </c>
      <c r="W486" s="56">
        <f t="shared" si="130"/>
        <v>0</v>
      </c>
      <c r="X486" s="51" t="str">
        <f t="shared" si="131"/>
        <v>-</v>
      </c>
    </row>
    <row r="487" spans="1:24" s="44" customFormat="1" ht="9.9" customHeight="1">
      <c r="A487" s="45">
        <f>VLOOKUP(L487,'3. 취약성평가'!$C:$J,8,FALSE)</f>
        <v>24</v>
      </c>
      <c r="B487" s="45" t="str">
        <f t="shared" si="123"/>
        <v>INFO-DB-03</v>
      </c>
      <c r="C487" s="16" t="str">
        <f>VLOOKUP(B487,'1. 자산평가'!$C:$O,2,FALSE)</f>
        <v>주문/배송 DB</v>
      </c>
      <c r="D487" s="16">
        <f>VLOOKUP(B487,'1. 자산평가'!$C:$O,8,FALSE)</f>
        <v>2</v>
      </c>
      <c r="E487" s="16">
        <f>VLOOKUP(B487,'1. 자산평가'!$C:$O,9,FALSE)</f>
        <v>3</v>
      </c>
      <c r="F487" s="16">
        <f>VLOOKUP(B487,'1. 자산평가'!$C:$O,10,FALSE)</f>
        <v>3</v>
      </c>
      <c r="G487" s="59">
        <f t="shared" si="124"/>
        <v>8</v>
      </c>
      <c r="H487" s="59" t="str">
        <f t="shared" si="125"/>
        <v>A</v>
      </c>
      <c r="I487" s="56">
        <f t="shared" si="126"/>
        <v>3</v>
      </c>
      <c r="J487" s="128" t="s">
        <v>1261</v>
      </c>
      <c r="K487" s="58">
        <f t="shared" si="127"/>
        <v>3</v>
      </c>
      <c r="L487" s="58" t="str">
        <f t="shared" si="128"/>
        <v>D-24</v>
      </c>
      <c r="M487" s="109" t="s">
        <v>1100</v>
      </c>
      <c r="N487" s="58">
        <f t="shared" si="132"/>
        <v>24</v>
      </c>
      <c r="O487" s="47" t="str">
        <f>VLOOKUP(L487,'3. 취약성평가'!$C:$F,2,FALSE)</f>
        <v>Audit Table이 데이터베이스 관리자 계정에 속해 있도록 설정</v>
      </c>
      <c r="P487" s="50" t="str">
        <f>VLOOKUP(L487,'3. 취약성평가'!$C:$F,3,FALSE)</f>
        <v>하</v>
      </c>
      <c r="Q487" s="48">
        <f t="shared" si="129"/>
        <v>1</v>
      </c>
      <c r="R487" s="49" t="str">
        <f>VLOOKUP(L487,'3. 취약성평가'!$C:$I,5,FALSE)</f>
        <v>TC7-01</v>
      </c>
      <c r="S487" s="49" t="str">
        <f>VLOOKUP(L487,'3. 취약성평가'!$C:$I,6,FALSE)</f>
        <v>침해 부인</v>
      </c>
      <c r="T487" s="49">
        <f>VLOOKUP(L487,'3. 취약성평가'!$C:$I,7,FALSE)</f>
        <v>2</v>
      </c>
      <c r="U487" s="49">
        <f>VLOOKUP(L487,'3. 취약성평가'!$C:$I,7,FALSE)</f>
        <v>2</v>
      </c>
      <c r="V487" s="56" t="str">
        <f>VLOOKUP(B487,'#4.DBMS'!$C:$AA,A487+1,FALSE)</f>
        <v>N/A</v>
      </c>
      <c r="W487" s="56" t="str">
        <f t="shared" si="130"/>
        <v>N/A</v>
      </c>
      <c r="X487" s="51" t="str">
        <f t="shared" si="131"/>
        <v>N/A</v>
      </c>
    </row>
    <row r="488" spans="1:24" ht="9.9" customHeight="1">
      <c r="A488" s="45">
        <f>VLOOKUP(L488,'3. 취약성평가'!$C:$J,8,FALSE)</f>
        <v>1</v>
      </c>
      <c r="B488" s="45" t="str">
        <f t="shared" ref="B488:B496" si="133">J488&amp;TEXT(K488,"00")</f>
        <v>E취약E-WEB-01</v>
      </c>
      <c r="C488" s="16" t="str">
        <f>VLOOKUP(B488,'1. 자산평가'!$C:$O,2,FALSE)</f>
        <v>홈페이지 웹 서버</v>
      </c>
      <c r="D488" s="16">
        <f>VLOOKUP(B488,'1. 자산평가'!$C:$O,8,FALSE)</f>
        <v>3</v>
      </c>
      <c r="E488" s="16">
        <f>VLOOKUP(B488,'1. 자산평가'!$C:$O,9,FALSE)</f>
        <v>3</v>
      </c>
      <c r="F488" s="16">
        <f>VLOOKUP(B488,'1. 자산평가'!$C:$O,10,FALSE)</f>
        <v>3</v>
      </c>
      <c r="G488" s="59">
        <f t="shared" ref="G488:G496" si="134">D488+E488+F488</f>
        <v>9</v>
      </c>
      <c r="H488" s="59" t="str">
        <f t="shared" ref="H488:H496" si="135">IF(G488&gt;=8,"A", IF(G488&gt;=5,"B","C"))</f>
        <v>A</v>
      </c>
      <c r="I488" s="56">
        <f t="shared" ref="I488:I496" si="136">IF(H488="A",3,IF(H488="B",2,1))</f>
        <v>3</v>
      </c>
      <c r="J488" s="68" t="s">
        <v>1332</v>
      </c>
      <c r="K488" s="58">
        <v>1</v>
      </c>
      <c r="L488" s="58" t="str">
        <f t="shared" ref="L488" si="137">M488&amp;N488</f>
        <v>WA-1</v>
      </c>
      <c r="M488" s="109" t="s">
        <v>1104</v>
      </c>
      <c r="N488" s="58">
        <v>1</v>
      </c>
      <c r="O488" s="47" t="str">
        <f>VLOOKUP(L488,'3. 취약성평가'!$C:$F,2,FALSE)</f>
        <v>버퍼 오버플로우</v>
      </c>
      <c r="P488" s="50" t="str">
        <f>VLOOKUP(L488,'3. 취약성평가'!$C:$F,3,FALSE)</f>
        <v>상</v>
      </c>
      <c r="Q488" s="48">
        <f t="shared" ref="Q488:Q515" si="138">IF(P488="상",3,IF(P488="중",2,1))</f>
        <v>3</v>
      </c>
      <c r="R488" s="49" t="str">
        <f>VLOOKUP(L488,'3. 취약성평가'!$C:$I,5,FALSE)</f>
        <v>TC6-13</v>
      </c>
      <c r="S488" s="49" t="str">
        <f>VLOOKUP(L488,'3. 취약성평가'!$C:$I,6,FALSE)</f>
        <v>웹 서비스 공격</v>
      </c>
      <c r="T488" s="49">
        <f>VLOOKUP(L488,'3. 취약성평가'!$C:$I,7,FALSE)</f>
        <v>2</v>
      </c>
      <c r="U488" s="49">
        <f>VLOOKUP(L488,'3. 취약성평가'!$C:$I,7,FALSE)</f>
        <v>2</v>
      </c>
      <c r="V488" s="56" t="e">
        <f>VLOOKUP(B488,'#9.웹'!$C:$O,A488+1,FALSE)</f>
        <v>#N/A</v>
      </c>
      <c r="W488" s="56" t="e">
        <f t="shared" ref="W488:W515" si="139">IF(V488="N/A","N/A",IF(V488="O",0,IF(V488="X",I488+Q488+U488)))</f>
        <v>#N/A</v>
      </c>
      <c r="X488" s="51" t="e">
        <f t="shared" ref="X488:X515" si="140">IF(W488="N/A","N/A",IF(W488=0,"-",IF(W488&gt;=8,"상",IF(W488&gt;=5,"중","하"))))</f>
        <v>#N/A</v>
      </c>
    </row>
    <row r="489" spans="1:24" ht="9.9" customHeight="1">
      <c r="A489" s="45">
        <f>VLOOKUP(L489,'3. 취약성평가'!$C:$J,8,FALSE)</f>
        <v>2</v>
      </c>
      <c r="B489" s="45" t="str">
        <f t="shared" si="133"/>
        <v>E취약E-WEB-01</v>
      </c>
      <c r="C489" s="16" t="str">
        <f>VLOOKUP(B489,'1. 자산평가'!$C:$O,2,FALSE)</f>
        <v>홈페이지 웹 서버</v>
      </c>
      <c r="D489" s="16">
        <f>VLOOKUP(B489,'1. 자산평가'!$C:$O,8,FALSE)</f>
        <v>3</v>
      </c>
      <c r="E489" s="16">
        <f>VLOOKUP(B489,'1. 자산평가'!$C:$O,9,FALSE)</f>
        <v>3</v>
      </c>
      <c r="F489" s="16">
        <f>VLOOKUP(B489,'1. 자산평가'!$C:$O,10,FALSE)</f>
        <v>3</v>
      </c>
      <c r="G489" s="59">
        <f t="shared" si="134"/>
        <v>9</v>
      </c>
      <c r="H489" s="59" t="str">
        <f t="shared" si="135"/>
        <v>A</v>
      </c>
      <c r="I489" s="56">
        <f t="shared" si="136"/>
        <v>3</v>
      </c>
      <c r="J489" s="128" t="s">
        <v>1332</v>
      </c>
      <c r="K489" s="58">
        <f>IF(L489="WA-1",K488+1,K488)</f>
        <v>1</v>
      </c>
      <c r="L489" s="58" t="str">
        <f t="shared" ref="L489" si="141">M489&amp;N489</f>
        <v>WA-2</v>
      </c>
      <c r="M489" s="109" t="s">
        <v>1104</v>
      </c>
      <c r="N489" s="58">
        <f>IF(N488=28,1,N488+1)</f>
        <v>2</v>
      </c>
      <c r="O489" s="47" t="str">
        <f>VLOOKUP(L489,'3. 취약성평가'!$C:$F,2,FALSE)</f>
        <v>포맷스트링</v>
      </c>
      <c r="P489" s="50" t="str">
        <f>VLOOKUP(L489,'3. 취약성평가'!$C:$F,3,FALSE)</f>
        <v>상</v>
      </c>
      <c r="Q489" s="48">
        <f t="shared" si="138"/>
        <v>3</v>
      </c>
      <c r="R489" s="49" t="str">
        <f>VLOOKUP(L489,'3. 취약성평가'!$C:$I,5,FALSE)</f>
        <v>TC6-14</v>
      </c>
      <c r="S489" s="49" t="str">
        <f>VLOOKUP(L489,'3. 취약성평가'!$C:$I,6,FALSE)</f>
        <v>웹 서비스 공격</v>
      </c>
      <c r="T489" s="49">
        <f>VLOOKUP(L489,'3. 취약성평가'!$C:$I,7,FALSE)</f>
        <v>2</v>
      </c>
      <c r="U489" s="49">
        <f>VLOOKUP(L489,'3. 취약성평가'!$C:$I,7,FALSE)</f>
        <v>2</v>
      </c>
      <c r="V489" s="56" t="e">
        <f>VLOOKUP(B489,'#9.웹'!$C:$O,A489+1,FALSE)</f>
        <v>#N/A</v>
      </c>
      <c r="W489" s="56" t="e">
        <f t="shared" si="139"/>
        <v>#N/A</v>
      </c>
      <c r="X489" s="51" t="e">
        <f t="shared" si="140"/>
        <v>#N/A</v>
      </c>
    </row>
    <row r="490" spans="1:24" ht="9.9" customHeight="1">
      <c r="A490" s="45">
        <f>VLOOKUP(L490,'3. 취약성평가'!$C:$J,8,FALSE)</f>
        <v>3</v>
      </c>
      <c r="B490" s="45" t="str">
        <f t="shared" si="133"/>
        <v>E취약E-WEB-01</v>
      </c>
      <c r="C490" s="16" t="str">
        <f>VLOOKUP(B490,'1. 자산평가'!$C:$O,2,FALSE)</f>
        <v>홈페이지 웹 서버</v>
      </c>
      <c r="D490" s="16">
        <f>VLOOKUP(B490,'1. 자산평가'!$C:$O,8,FALSE)</f>
        <v>3</v>
      </c>
      <c r="E490" s="16">
        <f>VLOOKUP(B490,'1. 자산평가'!$C:$O,9,FALSE)</f>
        <v>3</v>
      </c>
      <c r="F490" s="16">
        <f>VLOOKUP(B490,'1. 자산평가'!$C:$O,10,FALSE)</f>
        <v>3</v>
      </c>
      <c r="G490" s="59">
        <f t="shared" si="134"/>
        <v>9</v>
      </c>
      <c r="H490" s="59" t="str">
        <f t="shared" si="135"/>
        <v>A</v>
      </c>
      <c r="I490" s="56">
        <f t="shared" si="136"/>
        <v>3</v>
      </c>
      <c r="J490" s="128" t="s">
        <v>1332</v>
      </c>
      <c r="K490" s="58">
        <f t="shared" ref="K490:K515" si="142">IF(L490="WA-1",K489+1,K489)</f>
        <v>1</v>
      </c>
      <c r="L490" s="58" t="str">
        <f t="shared" ref="L490:L515" si="143">M490&amp;N490</f>
        <v>WA-3</v>
      </c>
      <c r="M490" s="109" t="s">
        <v>1104</v>
      </c>
      <c r="N490" s="58">
        <f t="shared" ref="N490:N515" si="144">IF(N489=28,1,N489+1)</f>
        <v>3</v>
      </c>
      <c r="O490" s="47" t="str">
        <f>VLOOKUP(L490,'3. 취약성평가'!$C:$F,2,FALSE)</f>
        <v>LDAP 인젝션</v>
      </c>
      <c r="P490" s="50" t="str">
        <f>VLOOKUP(L490,'3. 취약성평가'!$C:$F,3,FALSE)</f>
        <v>상</v>
      </c>
      <c r="Q490" s="48">
        <f t="shared" si="138"/>
        <v>3</v>
      </c>
      <c r="R490" s="49" t="str">
        <f>VLOOKUP(L490,'3. 취약성평가'!$C:$I,5,FALSE)</f>
        <v>TC6-14</v>
      </c>
      <c r="S490" s="49" t="str">
        <f>VLOOKUP(L490,'3. 취약성평가'!$C:$I,6,FALSE)</f>
        <v>웹 서비스 공격</v>
      </c>
      <c r="T490" s="49">
        <f>VLOOKUP(L490,'3. 취약성평가'!$C:$I,7,FALSE)</f>
        <v>2</v>
      </c>
      <c r="U490" s="49">
        <f>VLOOKUP(L490,'3. 취약성평가'!$C:$I,7,FALSE)</f>
        <v>2</v>
      </c>
      <c r="V490" s="56" t="e">
        <f>VLOOKUP(B490,'#9.웹'!$C:$O,A490+1,FALSE)</f>
        <v>#N/A</v>
      </c>
      <c r="W490" s="56" t="e">
        <f t="shared" si="139"/>
        <v>#N/A</v>
      </c>
      <c r="X490" s="51" t="e">
        <f t="shared" si="140"/>
        <v>#N/A</v>
      </c>
    </row>
    <row r="491" spans="1:24" ht="9.9" customHeight="1">
      <c r="A491" s="45">
        <f>VLOOKUP(L491,'3. 취약성평가'!$C:$J,8,FALSE)</f>
        <v>4</v>
      </c>
      <c r="B491" s="45" t="str">
        <f t="shared" si="133"/>
        <v>E취약E-WEB-01</v>
      </c>
      <c r="C491" s="16" t="str">
        <f>VLOOKUP(B491,'1. 자산평가'!$C:$O,2,FALSE)</f>
        <v>홈페이지 웹 서버</v>
      </c>
      <c r="D491" s="16">
        <f>VLOOKUP(B491,'1. 자산평가'!$C:$O,8,FALSE)</f>
        <v>3</v>
      </c>
      <c r="E491" s="16">
        <f>VLOOKUP(B491,'1. 자산평가'!$C:$O,9,FALSE)</f>
        <v>3</v>
      </c>
      <c r="F491" s="16">
        <f>VLOOKUP(B491,'1. 자산평가'!$C:$O,10,FALSE)</f>
        <v>3</v>
      </c>
      <c r="G491" s="59">
        <f t="shared" si="134"/>
        <v>9</v>
      </c>
      <c r="H491" s="59" t="str">
        <f t="shared" si="135"/>
        <v>A</v>
      </c>
      <c r="I491" s="56">
        <f t="shared" si="136"/>
        <v>3</v>
      </c>
      <c r="J491" s="128" t="s">
        <v>1332</v>
      </c>
      <c r="K491" s="58">
        <f t="shared" si="142"/>
        <v>1</v>
      </c>
      <c r="L491" s="58" t="str">
        <f t="shared" si="143"/>
        <v>WA-4</v>
      </c>
      <c r="M491" s="109" t="s">
        <v>1104</v>
      </c>
      <c r="N491" s="58">
        <f t="shared" si="144"/>
        <v>4</v>
      </c>
      <c r="O491" s="47" t="str">
        <f>VLOOKUP(L491,'3. 취약성평가'!$C:$F,2,FALSE)</f>
        <v>운영체제 명령 실행</v>
      </c>
      <c r="P491" s="50" t="str">
        <f>VLOOKUP(L491,'3. 취약성평가'!$C:$F,3,FALSE)</f>
        <v>상</v>
      </c>
      <c r="Q491" s="48">
        <f t="shared" si="138"/>
        <v>3</v>
      </c>
      <c r="R491" s="49" t="str">
        <f>VLOOKUP(L491,'3. 취약성평가'!$C:$I,5,FALSE)</f>
        <v>TC6-14</v>
      </c>
      <c r="S491" s="49" t="str">
        <f>VLOOKUP(L491,'3. 취약성평가'!$C:$I,6,FALSE)</f>
        <v>웹 서비스 공격</v>
      </c>
      <c r="T491" s="49">
        <f>VLOOKUP(L491,'3. 취약성평가'!$C:$I,7,FALSE)</f>
        <v>2</v>
      </c>
      <c r="U491" s="49">
        <f>VLOOKUP(L491,'3. 취약성평가'!$C:$I,7,FALSE)</f>
        <v>2</v>
      </c>
      <c r="V491" s="56" t="e">
        <f>VLOOKUP(B491,'#9.웹'!$C:$O,A491+1,FALSE)</f>
        <v>#N/A</v>
      </c>
      <c r="W491" s="56" t="e">
        <f t="shared" si="139"/>
        <v>#N/A</v>
      </c>
      <c r="X491" s="51" t="e">
        <f t="shared" si="140"/>
        <v>#N/A</v>
      </c>
    </row>
    <row r="492" spans="1:24" ht="9.9" customHeight="1">
      <c r="A492" s="45">
        <f>VLOOKUP(L492,'3. 취약성평가'!$C:$J,8,FALSE)</f>
        <v>5</v>
      </c>
      <c r="B492" s="45" t="str">
        <f t="shared" si="133"/>
        <v>E취약E-WEB-01</v>
      </c>
      <c r="C492" s="16" t="str">
        <f>VLOOKUP(B492,'1. 자산평가'!$C:$O,2,FALSE)</f>
        <v>홈페이지 웹 서버</v>
      </c>
      <c r="D492" s="16">
        <f>VLOOKUP(B492,'1. 자산평가'!$C:$O,8,FALSE)</f>
        <v>3</v>
      </c>
      <c r="E492" s="16">
        <f>VLOOKUP(B492,'1. 자산평가'!$C:$O,9,FALSE)</f>
        <v>3</v>
      </c>
      <c r="F492" s="16">
        <f>VLOOKUP(B492,'1. 자산평가'!$C:$O,10,FALSE)</f>
        <v>3</v>
      </c>
      <c r="G492" s="59">
        <f t="shared" si="134"/>
        <v>9</v>
      </c>
      <c r="H492" s="59" t="str">
        <f t="shared" si="135"/>
        <v>A</v>
      </c>
      <c r="I492" s="56">
        <f t="shared" si="136"/>
        <v>3</v>
      </c>
      <c r="J492" s="128" t="s">
        <v>1332</v>
      </c>
      <c r="K492" s="58">
        <f t="shared" si="142"/>
        <v>1</v>
      </c>
      <c r="L492" s="58" t="str">
        <f t="shared" si="143"/>
        <v>WA-5</v>
      </c>
      <c r="M492" s="109" t="s">
        <v>1104</v>
      </c>
      <c r="N492" s="58">
        <f t="shared" si="144"/>
        <v>5</v>
      </c>
      <c r="O492" s="47" t="str">
        <f>VLOOKUP(L492,'3. 취약성평가'!$C:$F,2,FALSE)</f>
        <v>SQL 인젝션</v>
      </c>
      <c r="P492" s="50" t="str">
        <f>VLOOKUP(L492,'3. 취약성평가'!$C:$F,3,FALSE)</f>
        <v>상</v>
      </c>
      <c r="Q492" s="48">
        <f t="shared" si="138"/>
        <v>3</v>
      </c>
      <c r="R492" s="49" t="str">
        <f>VLOOKUP(L492,'3. 취약성평가'!$C:$I,5,FALSE)</f>
        <v>TC6-14</v>
      </c>
      <c r="S492" s="49" t="str">
        <f>VLOOKUP(L492,'3. 취약성평가'!$C:$I,6,FALSE)</f>
        <v>웹 서비스 공격</v>
      </c>
      <c r="T492" s="49">
        <f>VLOOKUP(L492,'3. 취약성평가'!$C:$I,7,FALSE)</f>
        <v>2</v>
      </c>
      <c r="U492" s="49">
        <f>VLOOKUP(L492,'3. 취약성평가'!$C:$I,7,FALSE)</f>
        <v>2</v>
      </c>
      <c r="V492" s="56" t="e">
        <f>VLOOKUP(B492,'#9.웹'!$C:$O,A492+1,FALSE)</f>
        <v>#N/A</v>
      </c>
      <c r="W492" s="56" t="e">
        <f t="shared" si="139"/>
        <v>#N/A</v>
      </c>
      <c r="X492" s="51" t="e">
        <f t="shared" si="140"/>
        <v>#N/A</v>
      </c>
    </row>
    <row r="493" spans="1:24" ht="9.9" customHeight="1">
      <c r="A493" s="45">
        <f>VLOOKUP(L493,'3. 취약성평가'!$C:$J,8,FALSE)</f>
        <v>6</v>
      </c>
      <c r="B493" s="45" t="str">
        <f t="shared" si="133"/>
        <v>E취약E-WEB-01</v>
      </c>
      <c r="C493" s="16" t="str">
        <f>VLOOKUP(B493,'1. 자산평가'!$C:$O,2,FALSE)</f>
        <v>홈페이지 웹 서버</v>
      </c>
      <c r="D493" s="16">
        <f>VLOOKUP(B493,'1. 자산평가'!$C:$O,8,FALSE)</f>
        <v>3</v>
      </c>
      <c r="E493" s="16">
        <f>VLOOKUP(B493,'1. 자산평가'!$C:$O,9,FALSE)</f>
        <v>3</v>
      </c>
      <c r="F493" s="16">
        <f>VLOOKUP(B493,'1. 자산평가'!$C:$O,10,FALSE)</f>
        <v>3</v>
      </c>
      <c r="G493" s="59">
        <f t="shared" si="134"/>
        <v>9</v>
      </c>
      <c r="H493" s="59" t="str">
        <f t="shared" si="135"/>
        <v>A</v>
      </c>
      <c r="I493" s="56">
        <f t="shared" si="136"/>
        <v>3</v>
      </c>
      <c r="J493" s="128" t="s">
        <v>1332</v>
      </c>
      <c r="K493" s="58">
        <f t="shared" si="142"/>
        <v>1</v>
      </c>
      <c r="L493" s="58" t="str">
        <f t="shared" si="143"/>
        <v>WA-6</v>
      </c>
      <c r="M493" s="109" t="s">
        <v>1104</v>
      </c>
      <c r="N493" s="58">
        <f t="shared" si="144"/>
        <v>6</v>
      </c>
      <c r="O493" s="47" t="str">
        <f>VLOOKUP(L493,'3. 취약성평가'!$C:$F,2,FALSE)</f>
        <v>SSI 인젝션</v>
      </c>
      <c r="P493" s="50" t="str">
        <f>VLOOKUP(L493,'3. 취약성평가'!$C:$F,3,FALSE)</f>
        <v>상</v>
      </c>
      <c r="Q493" s="48">
        <f t="shared" si="138"/>
        <v>3</v>
      </c>
      <c r="R493" s="49" t="str">
        <f>VLOOKUP(L493,'3. 취약성평가'!$C:$I,5,FALSE)</f>
        <v>TC6-14</v>
      </c>
      <c r="S493" s="49" t="str">
        <f>VLOOKUP(L493,'3. 취약성평가'!$C:$I,6,FALSE)</f>
        <v>웹 서비스 공격</v>
      </c>
      <c r="T493" s="49">
        <f>VLOOKUP(L493,'3. 취약성평가'!$C:$I,7,FALSE)</f>
        <v>2</v>
      </c>
      <c r="U493" s="49">
        <f>VLOOKUP(L493,'3. 취약성평가'!$C:$I,7,FALSE)</f>
        <v>2</v>
      </c>
      <c r="V493" s="56" t="e">
        <f>VLOOKUP(B493,'#9.웹'!$C:$O,A493+1,FALSE)</f>
        <v>#N/A</v>
      </c>
      <c r="W493" s="56" t="e">
        <f t="shared" si="139"/>
        <v>#N/A</v>
      </c>
      <c r="X493" s="51" t="e">
        <f t="shared" si="140"/>
        <v>#N/A</v>
      </c>
    </row>
    <row r="494" spans="1:24" ht="9.9" customHeight="1">
      <c r="A494" s="45">
        <f>VLOOKUP(L494,'3. 취약성평가'!$C:$J,8,FALSE)</f>
        <v>7</v>
      </c>
      <c r="B494" s="45" t="str">
        <f t="shared" si="133"/>
        <v>E취약E-WEB-01</v>
      </c>
      <c r="C494" s="16" t="str">
        <f>VLOOKUP(B494,'1. 자산평가'!$C:$O,2,FALSE)</f>
        <v>홈페이지 웹 서버</v>
      </c>
      <c r="D494" s="16">
        <f>VLOOKUP(B494,'1. 자산평가'!$C:$O,8,FALSE)</f>
        <v>3</v>
      </c>
      <c r="E494" s="16">
        <f>VLOOKUP(B494,'1. 자산평가'!$C:$O,9,FALSE)</f>
        <v>3</v>
      </c>
      <c r="F494" s="16">
        <f>VLOOKUP(B494,'1. 자산평가'!$C:$O,10,FALSE)</f>
        <v>3</v>
      </c>
      <c r="G494" s="59">
        <f t="shared" si="134"/>
        <v>9</v>
      </c>
      <c r="H494" s="59" t="str">
        <f t="shared" si="135"/>
        <v>A</v>
      </c>
      <c r="I494" s="56">
        <f t="shared" si="136"/>
        <v>3</v>
      </c>
      <c r="J494" s="128" t="s">
        <v>1332</v>
      </c>
      <c r="K494" s="58">
        <f t="shared" si="142"/>
        <v>1</v>
      </c>
      <c r="L494" s="58" t="str">
        <f t="shared" si="143"/>
        <v>WA-7</v>
      </c>
      <c r="M494" s="109" t="s">
        <v>1104</v>
      </c>
      <c r="N494" s="58">
        <f t="shared" si="144"/>
        <v>7</v>
      </c>
      <c r="O494" s="47" t="str">
        <f>VLOOKUP(L494,'3. 취약성평가'!$C:$F,2,FALSE)</f>
        <v>취약Path 인젝션</v>
      </c>
      <c r="P494" s="50" t="str">
        <f>VLOOKUP(L494,'3. 취약성평가'!$C:$F,3,FALSE)</f>
        <v>상</v>
      </c>
      <c r="Q494" s="48">
        <f t="shared" si="138"/>
        <v>3</v>
      </c>
      <c r="R494" s="49" t="str">
        <f>VLOOKUP(L494,'3. 취약성평가'!$C:$I,5,FALSE)</f>
        <v>TC6-14</v>
      </c>
      <c r="S494" s="49" t="str">
        <f>VLOOKUP(L494,'3. 취약성평가'!$C:$I,6,FALSE)</f>
        <v>웹 서비스 공격</v>
      </c>
      <c r="T494" s="49">
        <f>VLOOKUP(L494,'3. 취약성평가'!$C:$I,7,FALSE)</f>
        <v>2</v>
      </c>
      <c r="U494" s="49">
        <f>VLOOKUP(L494,'3. 취약성평가'!$C:$I,7,FALSE)</f>
        <v>2</v>
      </c>
      <c r="V494" s="56" t="e">
        <f>VLOOKUP(B494,'#9.웹'!$C:$O,A494+1,FALSE)</f>
        <v>#N/A</v>
      </c>
      <c r="W494" s="56" t="e">
        <f t="shared" si="139"/>
        <v>#N/A</v>
      </c>
      <c r="X494" s="51" t="e">
        <f t="shared" si="140"/>
        <v>#N/A</v>
      </c>
    </row>
    <row r="495" spans="1:24" ht="9.9" customHeight="1">
      <c r="A495" s="45">
        <f>VLOOKUP(L495,'3. 취약성평가'!$C:$J,8,FALSE)</f>
        <v>8</v>
      </c>
      <c r="B495" s="45" t="str">
        <f t="shared" si="133"/>
        <v>E취약E-WEB-01</v>
      </c>
      <c r="C495" s="16" t="str">
        <f>VLOOKUP(B495,'1. 자산평가'!$C:$O,2,FALSE)</f>
        <v>홈페이지 웹 서버</v>
      </c>
      <c r="D495" s="16">
        <f>VLOOKUP(B495,'1. 자산평가'!$C:$O,8,FALSE)</f>
        <v>3</v>
      </c>
      <c r="E495" s="16">
        <f>VLOOKUP(B495,'1. 자산평가'!$C:$O,9,FALSE)</f>
        <v>3</v>
      </c>
      <c r="F495" s="16">
        <f>VLOOKUP(B495,'1. 자산평가'!$C:$O,10,FALSE)</f>
        <v>3</v>
      </c>
      <c r="G495" s="59">
        <f t="shared" si="134"/>
        <v>9</v>
      </c>
      <c r="H495" s="59" t="str">
        <f t="shared" si="135"/>
        <v>A</v>
      </c>
      <c r="I495" s="56">
        <f t="shared" si="136"/>
        <v>3</v>
      </c>
      <c r="J495" s="128" t="s">
        <v>1332</v>
      </c>
      <c r="K495" s="58">
        <f t="shared" si="142"/>
        <v>1</v>
      </c>
      <c r="L495" s="58" t="str">
        <f t="shared" si="143"/>
        <v>WA-8</v>
      </c>
      <c r="M495" s="109" t="s">
        <v>1104</v>
      </c>
      <c r="N495" s="58">
        <f t="shared" si="144"/>
        <v>8</v>
      </c>
      <c r="O495" s="47" t="str">
        <f>VLOOKUP(L495,'3. 취약성평가'!$C:$F,2,FALSE)</f>
        <v>디렉터리 인덱싱</v>
      </c>
      <c r="P495" s="50" t="str">
        <f>VLOOKUP(L495,'3. 취약성평가'!$C:$F,3,FALSE)</f>
        <v>상</v>
      </c>
      <c r="Q495" s="48">
        <f t="shared" si="138"/>
        <v>3</v>
      </c>
      <c r="R495" s="49" t="str">
        <f>VLOOKUP(L495,'3. 취약성평가'!$C:$I,5,FALSE)</f>
        <v>TC4-07</v>
      </c>
      <c r="S495" s="49" t="str">
        <f>VLOOKUP(L495,'3. 취약성평가'!$C:$I,6,FALSE)</f>
        <v>취약한 시스템 설정 악용</v>
      </c>
      <c r="T495" s="49">
        <f>VLOOKUP(L495,'3. 취약성평가'!$C:$I,7,FALSE)</f>
        <v>2</v>
      </c>
      <c r="U495" s="49">
        <f>VLOOKUP(L495,'3. 취약성평가'!$C:$I,7,FALSE)</f>
        <v>2</v>
      </c>
      <c r="V495" s="56" t="e">
        <f>VLOOKUP(B495,'#9.웹'!$C:$O,A495+1,FALSE)</f>
        <v>#N/A</v>
      </c>
      <c r="W495" s="56" t="e">
        <f t="shared" si="139"/>
        <v>#N/A</v>
      </c>
      <c r="X495" s="51" t="e">
        <f t="shared" si="140"/>
        <v>#N/A</v>
      </c>
    </row>
    <row r="496" spans="1:24" ht="9.9" customHeight="1">
      <c r="A496" s="45">
        <f>VLOOKUP(L496,'3. 취약성평가'!$C:$J,8,FALSE)</f>
        <v>9</v>
      </c>
      <c r="B496" s="45" t="str">
        <f t="shared" si="133"/>
        <v>E취약E-WEB-01</v>
      </c>
      <c r="C496" s="16" t="str">
        <f>VLOOKUP(B496,'1. 자산평가'!$C:$O,2,FALSE)</f>
        <v>홈페이지 웹 서버</v>
      </c>
      <c r="D496" s="16">
        <f>VLOOKUP(B496,'1. 자산평가'!$C:$O,8,FALSE)</f>
        <v>3</v>
      </c>
      <c r="E496" s="16">
        <f>VLOOKUP(B496,'1. 자산평가'!$C:$O,9,FALSE)</f>
        <v>3</v>
      </c>
      <c r="F496" s="16">
        <f>VLOOKUP(B496,'1. 자산평가'!$C:$O,10,FALSE)</f>
        <v>3</v>
      </c>
      <c r="G496" s="59">
        <f t="shared" si="134"/>
        <v>9</v>
      </c>
      <c r="H496" s="59" t="str">
        <f t="shared" si="135"/>
        <v>A</v>
      </c>
      <c r="I496" s="56">
        <f t="shared" si="136"/>
        <v>3</v>
      </c>
      <c r="J496" s="128" t="s">
        <v>1332</v>
      </c>
      <c r="K496" s="58">
        <f t="shared" si="142"/>
        <v>1</v>
      </c>
      <c r="L496" s="58" t="str">
        <f t="shared" si="143"/>
        <v>WA-9</v>
      </c>
      <c r="M496" s="109" t="s">
        <v>1104</v>
      </c>
      <c r="N496" s="58">
        <f t="shared" si="144"/>
        <v>9</v>
      </c>
      <c r="O496" s="47" t="str">
        <f>VLOOKUP(L496,'3. 취약성평가'!$C:$F,2,FALSE)</f>
        <v>정보 누출</v>
      </c>
      <c r="P496" s="50" t="str">
        <f>VLOOKUP(L496,'3. 취약성평가'!$C:$F,3,FALSE)</f>
        <v>상</v>
      </c>
      <c r="Q496" s="48">
        <f t="shared" si="138"/>
        <v>3</v>
      </c>
      <c r="R496" s="49" t="str">
        <f>VLOOKUP(L496,'3. 취약성평가'!$C:$I,5,FALSE)</f>
        <v>TC4-05</v>
      </c>
      <c r="S496" s="49" t="str">
        <f>VLOOKUP(L496,'3. 취약성평가'!$C:$I,6,FALSE)</f>
        <v>Application 프로그램 악용</v>
      </c>
      <c r="T496" s="49">
        <f>VLOOKUP(L496,'3. 취약성평가'!$C:$I,7,FALSE)</f>
        <v>2</v>
      </c>
      <c r="U496" s="49">
        <f>VLOOKUP(L496,'3. 취약성평가'!$C:$I,7,FALSE)</f>
        <v>2</v>
      </c>
      <c r="V496" s="56" t="e">
        <f>VLOOKUP(B496,'#9.웹'!$C:$O,A496+1,FALSE)</f>
        <v>#N/A</v>
      </c>
      <c r="W496" s="56" t="e">
        <f t="shared" si="139"/>
        <v>#N/A</v>
      </c>
      <c r="X496" s="51" t="e">
        <f t="shared" si="140"/>
        <v>#N/A</v>
      </c>
    </row>
    <row r="497" spans="1:24" ht="9.9" customHeight="1">
      <c r="A497" s="45">
        <f>VLOOKUP(L497,'3. 취약성평가'!$C:$J,8,FALSE)</f>
        <v>10</v>
      </c>
      <c r="B497" s="45" t="str">
        <f t="shared" ref="B497:B517" si="145">J497&amp;TEXT(K497,"00")</f>
        <v>E취약E-WEB-01</v>
      </c>
      <c r="C497" s="16" t="str">
        <f>VLOOKUP(B497,'1. 자산평가'!$C:$O,2,FALSE)</f>
        <v>홈페이지 웹 서버</v>
      </c>
      <c r="D497" s="16">
        <f>VLOOKUP(B497,'1. 자산평가'!$C:$O,8,FALSE)</f>
        <v>3</v>
      </c>
      <c r="E497" s="16">
        <f>VLOOKUP(B497,'1. 자산평가'!$C:$O,9,FALSE)</f>
        <v>3</v>
      </c>
      <c r="F497" s="16">
        <f>VLOOKUP(B497,'1. 자산평가'!$C:$O,10,FALSE)</f>
        <v>3</v>
      </c>
      <c r="G497" s="59">
        <f t="shared" ref="G497:G515" si="146">D497+E497+F497</f>
        <v>9</v>
      </c>
      <c r="H497" s="59" t="str">
        <f t="shared" ref="H497:H515" si="147">IF(G497&gt;=8,"A", IF(G497&gt;=5,"B","C"))</f>
        <v>A</v>
      </c>
      <c r="I497" s="56">
        <f t="shared" ref="I497:I515" si="148">IF(H497="A",3,IF(H497="B",2,1))</f>
        <v>3</v>
      </c>
      <c r="J497" s="128" t="s">
        <v>1332</v>
      </c>
      <c r="K497" s="58">
        <f t="shared" si="142"/>
        <v>1</v>
      </c>
      <c r="L497" s="58" t="str">
        <f t="shared" si="143"/>
        <v>WA-10</v>
      </c>
      <c r="M497" s="109" t="s">
        <v>1104</v>
      </c>
      <c r="N497" s="58">
        <f t="shared" si="144"/>
        <v>10</v>
      </c>
      <c r="O497" s="47" t="str">
        <f>VLOOKUP(L497,'3. 취약성평가'!$C:$F,2,FALSE)</f>
        <v>악성 콘텐츠</v>
      </c>
      <c r="P497" s="50" t="str">
        <f>VLOOKUP(L497,'3. 취약성평가'!$C:$F,3,FALSE)</f>
        <v>상</v>
      </c>
      <c r="Q497" s="48">
        <f t="shared" si="138"/>
        <v>3</v>
      </c>
      <c r="R497" s="49" t="str">
        <f>VLOOKUP(L497,'3. 취약성평가'!$C:$I,5,FALSE)</f>
        <v>TC6-14</v>
      </c>
      <c r="S497" s="49" t="str">
        <f>VLOOKUP(L497,'3. 취약성평가'!$C:$I,6,FALSE)</f>
        <v>웹 서비스 공격</v>
      </c>
      <c r="T497" s="49">
        <f>VLOOKUP(L497,'3. 취약성평가'!$C:$I,7,FALSE)</f>
        <v>2</v>
      </c>
      <c r="U497" s="49">
        <f>VLOOKUP(L497,'3. 취약성평가'!$C:$I,7,FALSE)</f>
        <v>2</v>
      </c>
      <c r="V497" s="56" t="e">
        <f>VLOOKUP(B497,'#9.웹'!$C:$O,A497+1,FALSE)</f>
        <v>#N/A</v>
      </c>
      <c r="W497" s="56" t="e">
        <f t="shared" si="139"/>
        <v>#N/A</v>
      </c>
      <c r="X497" s="51" t="e">
        <f t="shared" si="140"/>
        <v>#N/A</v>
      </c>
    </row>
    <row r="498" spans="1:24" ht="9.9" customHeight="1">
      <c r="A498" s="45">
        <f>VLOOKUP(L498,'3. 취약성평가'!$C:$J,8,FALSE)</f>
        <v>11</v>
      </c>
      <c r="B498" s="45" t="str">
        <f t="shared" si="145"/>
        <v>E취약E-WEB-01</v>
      </c>
      <c r="C498" s="16" t="str">
        <f>VLOOKUP(B498,'1. 자산평가'!$C:$O,2,FALSE)</f>
        <v>홈페이지 웹 서버</v>
      </c>
      <c r="D498" s="16">
        <f>VLOOKUP(B498,'1. 자산평가'!$C:$O,8,FALSE)</f>
        <v>3</v>
      </c>
      <c r="E498" s="16">
        <f>VLOOKUP(B498,'1. 자산평가'!$C:$O,9,FALSE)</f>
        <v>3</v>
      </c>
      <c r="F498" s="16">
        <f>VLOOKUP(B498,'1. 자산평가'!$C:$O,10,FALSE)</f>
        <v>3</v>
      </c>
      <c r="G498" s="59">
        <f t="shared" si="146"/>
        <v>9</v>
      </c>
      <c r="H498" s="59" t="str">
        <f t="shared" si="147"/>
        <v>A</v>
      </c>
      <c r="I498" s="56">
        <f t="shared" si="148"/>
        <v>3</v>
      </c>
      <c r="J498" s="128" t="s">
        <v>1332</v>
      </c>
      <c r="K498" s="58">
        <f t="shared" si="142"/>
        <v>1</v>
      </c>
      <c r="L498" s="58" t="str">
        <f t="shared" si="143"/>
        <v>WA-11</v>
      </c>
      <c r="M498" s="109" t="s">
        <v>1104</v>
      </c>
      <c r="N498" s="58">
        <f t="shared" si="144"/>
        <v>11</v>
      </c>
      <c r="O498" s="47" t="str">
        <f>VLOOKUP(L498,'3. 취약성평가'!$C:$F,2,FALSE)</f>
        <v>크로스사이트 스크립팅</v>
      </c>
      <c r="P498" s="50" t="str">
        <f>VLOOKUP(L498,'3. 취약성평가'!$C:$F,3,FALSE)</f>
        <v>상</v>
      </c>
      <c r="Q498" s="48">
        <f t="shared" si="138"/>
        <v>3</v>
      </c>
      <c r="R498" s="49" t="str">
        <f>VLOOKUP(L498,'3. 취약성평가'!$C:$I,5,FALSE)</f>
        <v>TC6-14</v>
      </c>
      <c r="S498" s="49" t="str">
        <f>VLOOKUP(L498,'3. 취약성평가'!$C:$I,6,FALSE)</f>
        <v>웹 서비스 공격</v>
      </c>
      <c r="T498" s="49">
        <f>VLOOKUP(L498,'3. 취약성평가'!$C:$I,7,FALSE)</f>
        <v>2</v>
      </c>
      <c r="U498" s="49">
        <f>VLOOKUP(L498,'3. 취약성평가'!$C:$I,7,FALSE)</f>
        <v>2</v>
      </c>
      <c r="V498" s="56" t="e">
        <f>VLOOKUP(B498,'#9.웹'!$C:$O,A498+1,FALSE)</f>
        <v>#N/A</v>
      </c>
      <c r="W498" s="56" t="e">
        <f t="shared" si="139"/>
        <v>#N/A</v>
      </c>
      <c r="X498" s="51" t="e">
        <f t="shared" si="140"/>
        <v>#N/A</v>
      </c>
    </row>
    <row r="499" spans="1:24" ht="9.9" customHeight="1">
      <c r="A499" s="45">
        <f>VLOOKUP(L499,'3. 취약성평가'!$C:$J,8,FALSE)</f>
        <v>12</v>
      </c>
      <c r="B499" s="45" t="str">
        <f t="shared" si="145"/>
        <v>E취약E-WEB-01</v>
      </c>
      <c r="C499" s="16" t="str">
        <f>VLOOKUP(B499,'1. 자산평가'!$C:$O,2,FALSE)</f>
        <v>홈페이지 웹 서버</v>
      </c>
      <c r="D499" s="16">
        <f>VLOOKUP(B499,'1. 자산평가'!$C:$O,8,FALSE)</f>
        <v>3</v>
      </c>
      <c r="E499" s="16">
        <f>VLOOKUP(B499,'1. 자산평가'!$C:$O,9,FALSE)</f>
        <v>3</v>
      </c>
      <c r="F499" s="16">
        <f>VLOOKUP(B499,'1. 자산평가'!$C:$O,10,FALSE)</f>
        <v>3</v>
      </c>
      <c r="G499" s="59">
        <f t="shared" si="146"/>
        <v>9</v>
      </c>
      <c r="H499" s="59" t="str">
        <f t="shared" si="147"/>
        <v>A</v>
      </c>
      <c r="I499" s="56">
        <f t="shared" si="148"/>
        <v>3</v>
      </c>
      <c r="J499" s="128" t="s">
        <v>1332</v>
      </c>
      <c r="K499" s="58">
        <f t="shared" si="142"/>
        <v>1</v>
      </c>
      <c r="L499" s="58" t="str">
        <f t="shared" si="143"/>
        <v>WA-12</v>
      </c>
      <c r="M499" s="109" t="s">
        <v>1104</v>
      </c>
      <c r="N499" s="58">
        <f t="shared" si="144"/>
        <v>12</v>
      </c>
      <c r="O499" s="47" t="str">
        <f>VLOOKUP(L499,'3. 취약성평가'!$C:$F,2,FALSE)</f>
        <v>약한 문자열 강도</v>
      </c>
      <c r="P499" s="50" t="str">
        <f>VLOOKUP(L499,'3. 취약성평가'!$C:$F,3,FALSE)</f>
        <v>상</v>
      </c>
      <c r="Q499" s="48">
        <f t="shared" si="138"/>
        <v>3</v>
      </c>
      <c r="R499" s="49" t="str">
        <f>VLOOKUP(L499,'3. 취약성평가'!$C:$I,5,FALSE)</f>
        <v>TC6-14</v>
      </c>
      <c r="S499" s="49" t="str">
        <f>VLOOKUP(L499,'3. 취약성평가'!$C:$I,6,FALSE)</f>
        <v>웹 서비스 공격</v>
      </c>
      <c r="T499" s="49">
        <f>VLOOKUP(L499,'3. 취약성평가'!$C:$I,7,FALSE)</f>
        <v>2</v>
      </c>
      <c r="U499" s="49">
        <f>VLOOKUP(L499,'3. 취약성평가'!$C:$I,7,FALSE)</f>
        <v>2</v>
      </c>
      <c r="V499" s="56" t="e">
        <f>VLOOKUP(B499,'#9.웹'!$C:$O,A499+1,FALSE)</f>
        <v>#N/A</v>
      </c>
      <c r="W499" s="56" t="e">
        <f t="shared" si="139"/>
        <v>#N/A</v>
      </c>
      <c r="X499" s="51" t="e">
        <f t="shared" si="140"/>
        <v>#N/A</v>
      </c>
    </row>
    <row r="500" spans="1:24" ht="9.9" customHeight="1">
      <c r="A500" s="45">
        <f>VLOOKUP(L500,'3. 취약성평가'!$C:$J,8,FALSE)</f>
        <v>13</v>
      </c>
      <c r="B500" s="45" t="str">
        <f t="shared" si="145"/>
        <v>E취약E-WEB-01</v>
      </c>
      <c r="C500" s="16" t="str">
        <f>VLOOKUP(B500,'1. 자산평가'!$C:$O,2,FALSE)</f>
        <v>홈페이지 웹 서버</v>
      </c>
      <c r="D500" s="16">
        <f>VLOOKUP(B500,'1. 자산평가'!$C:$O,8,FALSE)</f>
        <v>3</v>
      </c>
      <c r="E500" s="16">
        <f>VLOOKUP(B500,'1. 자산평가'!$C:$O,9,FALSE)</f>
        <v>3</v>
      </c>
      <c r="F500" s="16">
        <f>VLOOKUP(B500,'1. 자산평가'!$C:$O,10,FALSE)</f>
        <v>3</v>
      </c>
      <c r="G500" s="59">
        <f t="shared" si="146"/>
        <v>9</v>
      </c>
      <c r="H500" s="59" t="str">
        <f t="shared" si="147"/>
        <v>A</v>
      </c>
      <c r="I500" s="56">
        <f t="shared" si="148"/>
        <v>3</v>
      </c>
      <c r="J500" s="128" t="s">
        <v>1332</v>
      </c>
      <c r="K500" s="58">
        <f t="shared" si="142"/>
        <v>1</v>
      </c>
      <c r="L500" s="58" t="str">
        <f t="shared" si="143"/>
        <v>WA-13</v>
      </c>
      <c r="M500" s="109" t="s">
        <v>1104</v>
      </c>
      <c r="N500" s="58">
        <f t="shared" si="144"/>
        <v>13</v>
      </c>
      <c r="O500" s="47" t="str">
        <f>VLOOKUP(L500,'3. 취약성평가'!$C:$F,2,FALSE)</f>
        <v>불충분한 인증</v>
      </c>
      <c r="P500" s="50" t="str">
        <f>VLOOKUP(L500,'3. 취약성평가'!$C:$F,3,FALSE)</f>
        <v>상</v>
      </c>
      <c r="Q500" s="48">
        <f t="shared" si="138"/>
        <v>3</v>
      </c>
      <c r="R500" s="49" t="str">
        <f>VLOOKUP(L500,'3. 취약성평가'!$C:$I,5,FALSE)</f>
        <v>TC2-03</v>
      </c>
      <c r="S500" s="49" t="str">
        <f>VLOOKUP(L500,'3. 취약성평가'!$C:$I,6,FALSE)</f>
        <v>식별 및 인증 실패</v>
      </c>
      <c r="T500" s="49">
        <f>VLOOKUP(L500,'3. 취약성평가'!$C:$I,7,FALSE)</f>
        <v>3</v>
      </c>
      <c r="U500" s="49">
        <f>VLOOKUP(L500,'3. 취약성평가'!$C:$I,7,FALSE)</f>
        <v>3</v>
      </c>
      <c r="V500" s="56" t="e">
        <f>VLOOKUP(B500,'#9.웹'!$C:$O,A500+1,FALSE)</f>
        <v>#N/A</v>
      </c>
      <c r="W500" s="56" t="e">
        <f t="shared" si="139"/>
        <v>#N/A</v>
      </c>
      <c r="X500" s="51" t="e">
        <f t="shared" si="140"/>
        <v>#N/A</v>
      </c>
    </row>
    <row r="501" spans="1:24" ht="9.9" customHeight="1">
      <c r="A501" s="45">
        <f>VLOOKUP(L501,'3. 취약성평가'!$C:$J,8,FALSE)</f>
        <v>14</v>
      </c>
      <c r="B501" s="45" t="str">
        <f t="shared" si="145"/>
        <v>E취약E-WEB-01</v>
      </c>
      <c r="C501" s="16" t="str">
        <f>VLOOKUP(B501,'1. 자산평가'!$C:$O,2,FALSE)</f>
        <v>홈페이지 웹 서버</v>
      </c>
      <c r="D501" s="16">
        <f>VLOOKUP(B501,'1. 자산평가'!$C:$O,8,FALSE)</f>
        <v>3</v>
      </c>
      <c r="E501" s="16">
        <f>VLOOKUP(B501,'1. 자산평가'!$C:$O,9,FALSE)</f>
        <v>3</v>
      </c>
      <c r="F501" s="16">
        <f>VLOOKUP(B501,'1. 자산평가'!$C:$O,10,FALSE)</f>
        <v>3</v>
      </c>
      <c r="G501" s="59">
        <f t="shared" si="146"/>
        <v>9</v>
      </c>
      <c r="H501" s="59" t="str">
        <f t="shared" si="147"/>
        <v>A</v>
      </c>
      <c r="I501" s="56">
        <f t="shared" si="148"/>
        <v>3</v>
      </c>
      <c r="J501" s="128" t="s">
        <v>1332</v>
      </c>
      <c r="K501" s="58">
        <f t="shared" si="142"/>
        <v>1</v>
      </c>
      <c r="L501" s="58" t="str">
        <f t="shared" si="143"/>
        <v>WA-14</v>
      </c>
      <c r="M501" s="109" t="s">
        <v>1104</v>
      </c>
      <c r="N501" s="58">
        <f t="shared" si="144"/>
        <v>14</v>
      </c>
      <c r="O501" s="47" t="str">
        <f>VLOOKUP(L501,'3. 취약성평가'!$C:$F,2,FALSE)</f>
        <v>취약한 패스워드 복구</v>
      </c>
      <c r="P501" s="50" t="str">
        <f>VLOOKUP(L501,'3. 취약성평가'!$C:$F,3,FALSE)</f>
        <v>상</v>
      </c>
      <c r="Q501" s="48">
        <f t="shared" si="138"/>
        <v>3</v>
      </c>
      <c r="R501" s="49" t="str">
        <f>VLOOKUP(L501,'3. 취약성평가'!$C:$I,5,FALSE)</f>
        <v>TC6-03</v>
      </c>
      <c r="S501" s="49" t="str">
        <f>VLOOKUP(L501,'3. 취약성평가'!$C:$I,6,FALSE)</f>
        <v>패스워드 Cracking</v>
      </c>
      <c r="T501" s="49">
        <f>VLOOKUP(L501,'3. 취약성평가'!$C:$I,7,FALSE)</f>
        <v>2</v>
      </c>
      <c r="U501" s="49">
        <f>VLOOKUP(L501,'3. 취약성평가'!$C:$I,7,FALSE)</f>
        <v>2</v>
      </c>
      <c r="V501" s="56" t="e">
        <f>VLOOKUP(B501,'#9.웹'!$C:$O,A501+1,FALSE)</f>
        <v>#N/A</v>
      </c>
      <c r="W501" s="56" t="e">
        <f t="shared" si="139"/>
        <v>#N/A</v>
      </c>
      <c r="X501" s="51" t="e">
        <f t="shared" si="140"/>
        <v>#N/A</v>
      </c>
    </row>
    <row r="502" spans="1:24" ht="9.9" customHeight="1">
      <c r="A502" s="45">
        <f>VLOOKUP(L502,'3. 취약성평가'!$C:$J,8,FALSE)</f>
        <v>15</v>
      </c>
      <c r="B502" s="45" t="str">
        <f t="shared" si="145"/>
        <v>E취약E-WEB-01</v>
      </c>
      <c r="C502" s="16" t="str">
        <f>VLOOKUP(B502,'1. 자산평가'!$C:$O,2,FALSE)</f>
        <v>홈페이지 웹 서버</v>
      </c>
      <c r="D502" s="16">
        <f>VLOOKUP(B502,'1. 자산평가'!$C:$O,8,FALSE)</f>
        <v>3</v>
      </c>
      <c r="E502" s="16">
        <f>VLOOKUP(B502,'1. 자산평가'!$C:$O,9,FALSE)</f>
        <v>3</v>
      </c>
      <c r="F502" s="16">
        <f>VLOOKUP(B502,'1. 자산평가'!$C:$O,10,FALSE)</f>
        <v>3</v>
      </c>
      <c r="G502" s="59">
        <f t="shared" si="146"/>
        <v>9</v>
      </c>
      <c r="H502" s="59" t="str">
        <f t="shared" si="147"/>
        <v>A</v>
      </c>
      <c r="I502" s="56">
        <f t="shared" si="148"/>
        <v>3</v>
      </c>
      <c r="J502" s="128" t="s">
        <v>1332</v>
      </c>
      <c r="K502" s="58">
        <f t="shared" si="142"/>
        <v>1</v>
      </c>
      <c r="L502" s="58" t="str">
        <f t="shared" si="143"/>
        <v>WA-15</v>
      </c>
      <c r="M502" s="109" t="s">
        <v>1104</v>
      </c>
      <c r="N502" s="58">
        <f t="shared" si="144"/>
        <v>15</v>
      </c>
      <c r="O502" s="47" t="str">
        <f>VLOOKUP(L502,'3. 취약성평가'!$C:$F,2,FALSE)</f>
        <v>크로스사이트 리퀘스트 변조(CSRF)</v>
      </c>
      <c r="P502" s="50" t="str">
        <f>VLOOKUP(L502,'3. 취약성평가'!$C:$F,3,FALSE)</f>
        <v>상</v>
      </c>
      <c r="Q502" s="48">
        <f t="shared" si="138"/>
        <v>3</v>
      </c>
      <c r="R502" s="49" t="str">
        <f>VLOOKUP(L502,'3. 취약성평가'!$C:$I,5,FALSE)</f>
        <v>TC6-14</v>
      </c>
      <c r="S502" s="49" t="str">
        <f>VLOOKUP(L502,'3. 취약성평가'!$C:$I,6,FALSE)</f>
        <v>웹 서비스 공격</v>
      </c>
      <c r="T502" s="49">
        <f>VLOOKUP(L502,'3. 취약성평가'!$C:$I,7,FALSE)</f>
        <v>2</v>
      </c>
      <c r="U502" s="49">
        <f>VLOOKUP(L502,'3. 취약성평가'!$C:$I,7,FALSE)</f>
        <v>2</v>
      </c>
      <c r="V502" s="56" t="e">
        <f>VLOOKUP(B502,'#9.웹'!$C:$O,A502+1,FALSE)</f>
        <v>#N/A</v>
      </c>
      <c r="W502" s="56" t="e">
        <f t="shared" si="139"/>
        <v>#N/A</v>
      </c>
      <c r="X502" s="51" t="e">
        <f t="shared" si="140"/>
        <v>#N/A</v>
      </c>
    </row>
    <row r="503" spans="1:24" ht="9.9" customHeight="1">
      <c r="A503" s="45">
        <f>VLOOKUP(L503,'3. 취약성평가'!$C:$J,8,FALSE)</f>
        <v>16</v>
      </c>
      <c r="B503" s="45" t="str">
        <f t="shared" si="145"/>
        <v>E취약E-WEB-01</v>
      </c>
      <c r="C503" s="16" t="str">
        <f>VLOOKUP(B503,'1. 자산평가'!$C:$O,2,FALSE)</f>
        <v>홈페이지 웹 서버</v>
      </c>
      <c r="D503" s="16">
        <f>VLOOKUP(B503,'1. 자산평가'!$C:$O,8,FALSE)</f>
        <v>3</v>
      </c>
      <c r="E503" s="16">
        <f>VLOOKUP(B503,'1. 자산평가'!$C:$O,9,FALSE)</f>
        <v>3</v>
      </c>
      <c r="F503" s="16">
        <f>VLOOKUP(B503,'1. 자산평가'!$C:$O,10,FALSE)</f>
        <v>3</v>
      </c>
      <c r="G503" s="59">
        <f t="shared" si="146"/>
        <v>9</v>
      </c>
      <c r="H503" s="59" t="str">
        <f t="shared" si="147"/>
        <v>A</v>
      </c>
      <c r="I503" s="56">
        <f t="shared" si="148"/>
        <v>3</v>
      </c>
      <c r="J503" s="128" t="s">
        <v>1332</v>
      </c>
      <c r="K503" s="58">
        <f t="shared" si="142"/>
        <v>1</v>
      </c>
      <c r="L503" s="58" t="str">
        <f t="shared" si="143"/>
        <v>WA-16</v>
      </c>
      <c r="M503" s="109" t="s">
        <v>1104</v>
      </c>
      <c r="N503" s="58">
        <f t="shared" si="144"/>
        <v>16</v>
      </c>
      <c r="O503" s="47" t="str">
        <f>VLOOKUP(L503,'3. 취약성평가'!$C:$F,2,FALSE)</f>
        <v>세션 예측</v>
      </c>
      <c r="P503" s="50" t="str">
        <f>VLOOKUP(L503,'3. 취약성평가'!$C:$F,3,FALSE)</f>
        <v>상</v>
      </c>
      <c r="Q503" s="48">
        <f t="shared" si="138"/>
        <v>3</v>
      </c>
      <c r="R503" s="49" t="str">
        <f>VLOOKUP(L503,'3. 취약성평가'!$C:$I,5,FALSE)</f>
        <v>TC2-02</v>
      </c>
      <c r="S503" s="49" t="str">
        <f>VLOOKUP(L503,'3. 취약성평가'!$C:$I,6,FALSE)</f>
        <v>식별 및 인증 실패</v>
      </c>
      <c r="T503" s="49">
        <f>VLOOKUP(L503,'3. 취약성평가'!$C:$I,7,FALSE)</f>
        <v>3</v>
      </c>
      <c r="U503" s="49">
        <f>VLOOKUP(L503,'3. 취약성평가'!$C:$I,7,FALSE)</f>
        <v>3</v>
      </c>
      <c r="V503" s="56" t="e">
        <f>VLOOKUP(B503,'#9.웹'!$C:$O,A503+1,FALSE)</f>
        <v>#N/A</v>
      </c>
      <c r="W503" s="56" t="e">
        <f t="shared" si="139"/>
        <v>#N/A</v>
      </c>
      <c r="X503" s="51" t="e">
        <f t="shared" si="140"/>
        <v>#N/A</v>
      </c>
    </row>
    <row r="504" spans="1:24" ht="9.9" customHeight="1">
      <c r="A504" s="45">
        <f>VLOOKUP(L504,'3. 취약성평가'!$C:$J,8,FALSE)</f>
        <v>17</v>
      </c>
      <c r="B504" s="45" t="str">
        <f t="shared" si="145"/>
        <v>E취약E-WEB-01</v>
      </c>
      <c r="C504" s="16" t="str">
        <f>VLOOKUP(B504,'1. 자산평가'!$C:$O,2,FALSE)</f>
        <v>홈페이지 웹 서버</v>
      </c>
      <c r="D504" s="16">
        <f>VLOOKUP(B504,'1. 자산평가'!$C:$O,8,FALSE)</f>
        <v>3</v>
      </c>
      <c r="E504" s="16">
        <f>VLOOKUP(B504,'1. 자산평가'!$C:$O,9,FALSE)</f>
        <v>3</v>
      </c>
      <c r="F504" s="16">
        <f>VLOOKUP(B504,'1. 자산평가'!$C:$O,10,FALSE)</f>
        <v>3</v>
      </c>
      <c r="G504" s="59">
        <f t="shared" si="146"/>
        <v>9</v>
      </c>
      <c r="H504" s="59" t="str">
        <f t="shared" si="147"/>
        <v>A</v>
      </c>
      <c r="I504" s="56">
        <f t="shared" si="148"/>
        <v>3</v>
      </c>
      <c r="J504" s="128" t="s">
        <v>1332</v>
      </c>
      <c r="K504" s="58">
        <f t="shared" si="142"/>
        <v>1</v>
      </c>
      <c r="L504" s="58" t="str">
        <f t="shared" si="143"/>
        <v>WA-17</v>
      </c>
      <c r="M504" s="109" t="s">
        <v>1104</v>
      </c>
      <c r="N504" s="58">
        <f t="shared" si="144"/>
        <v>17</v>
      </c>
      <c r="O504" s="47" t="str">
        <f>VLOOKUP(L504,'3. 취약성평가'!$C:$F,2,FALSE)</f>
        <v>불충분한 인가</v>
      </c>
      <c r="P504" s="50" t="str">
        <f>VLOOKUP(L504,'3. 취약성평가'!$C:$F,3,FALSE)</f>
        <v>상</v>
      </c>
      <c r="Q504" s="48">
        <f t="shared" si="138"/>
        <v>3</v>
      </c>
      <c r="R504" s="49" t="str">
        <f>VLOOKUP(L504,'3. 취약성평가'!$C:$I,5,FALSE)</f>
        <v>TC2-03</v>
      </c>
      <c r="S504" s="49" t="str">
        <f>VLOOKUP(L504,'3. 취약성평가'!$C:$I,6,FALSE)</f>
        <v>식별 및 인증 실패</v>
      </c>
      <c r="T504" s="49">
        <f>VLOOKUP(L504,'3. 취약성평가'!$C:$I,7,FALSE)</f>
        <v>3</v>
      </c>
      <c r="U504" s="49">
        <f>VLOOKUP(L504,'3. 취약성평가'!$C:$I,7,FALSE)</f>
        <v>3</v>
      </c>
      <c r="V504" s="56" t="e">
        <f>VLOOKUP(B504,'#9.웹'!$C:$O,A504+1,FALSE)</f>
        <v>#N/A</v>
      </c>
      <c r="W504" s="56" t="e">
        <f t="shared" si="139"/>
        <v>#N/A</v>
      </c>
      <c r="X504" s="51" t="e">
        <f t="shared" si="140"/>
        <v>#N/A</v>
      </c>
    </row>
    <row r="505" spans="1:24" ht="9.9" customHeight="1">
      <c r="A505" s="45">
        <f>VLOOKUP(L505,'3. 취약성평가'!$C:$J,8,FALSE)</f>
        <v>18</v>
      </c>
      <c r="B505" s="45" t="str">
        <f t="shared" si="145"/>
        <v>E취약E-WEB-01</v>
      </c>
      <c r="C505" s="16" t="str">
        <f>VLOOKUP(B505,'1. 자산평가'!$C:$O,2,FALSE)</f>
        <v>홈페이지 웹 서버</v>
      </c>
      <c r="D505" s="16">
        <f>VLOOKUP(B505,'1. 자산평가'!$C:$O,8,FALSE)</f>
        <v>3</v>
      </c>
      <c r="E505" s="16">
        <f>VLOOKUP(B505,'1. 자산평가'!$C:$O,9,FALSE)</f>
        <v>3</v>
      </c>
      <c r="F505" s="16">
        <f>VLOOKUP(B505,'1. 자산평가'!$C:$O,10,FALSE)</f>
        <v>3</v>
      </c>
      <c r="G505" s="59">
        <f t="shared" si="146"/>
        <v>9</v>
      </c>
      <c r="H505" s="59" t="str">
        <f t="shared" si="147"/>
        <v>A</v>
      </c>
      <c r="I505" s="56">
        <f t="shared" si="148"/>
        <v>3</v>
      </c>
      <c r="J505" s="128" t="s">
        <v>1332</v>
      </c>
      <c r="K505" s="58">
        <f t="shared" si="142"/>
        <v>1</v>
      </c>
      <c r="L505" s="58" t="str">
        <f t="shared" si="143"/>
        <v>WA-18</v>
      </c>
      <c r="M505" s="109" t="s">
        <v>1104</v>
      </c>
      <c r="N505" s="58">
        <f t="shared" si="144"/>
        <v>18</v>
      </c>
      <c r="O505" s="47" t="str">
        <f>VLOOKUP(L505,'3. 취약성평가'!$C:$F,2,FALSE)</f>
        <v>불충분한 세션 만료</v>
      </c>
      <c r="P505" s="50" t="str">
        <f>VLOOKUP(L505,'3. 취약성평가'!$C:$F,3,FALSE)</f>
        <v>상</v>
      </c>
      <c r="Q505" s="48">
        <f t="shared" si="138"/>
        <v>3</v>
      </c>
      <c r="R505" s="49" t="str">
        <f>VLOOKUP(L505,'3. 취약성평가'!$C:$I,5,FALSE)</f>
        <v>TC2-03</v>
      </c>
      <c r="S505" s="49" t="str">
        <f>VLOOKUP(L505,'3. 취약성평가'!$C:$I,6,FALSE)</f>
        <v>식별 및 인증 실패</v>
      </c>
      <c r="T505" s="49">
        <f>VLOOKUP(L505,'3. 취약성평가'!$C:$I,7,FALSE)</f>
        <v>3</v>
      </c>
      <c r="U505" s="49">
        <f>VLOOKUP(L505,'3. 취약성평가'!$C:$I,7,FALSE)</f>
        <v>3</v>
      </c>
      <c r="V505" s="56" t="e">
        <f>VLOOKUP(B505,'#9.웹'!$C:$O,A505+1,FALSE)</f>
        <v>#N/A</v>
      </c>
      <c r="W505" s="56" t="e">
        <f t="shared" si="139"/>
        <v>#N/A</v>
      </c>
      <c r="X505" s="51" t="e">
        <f t="shared" si="140"/>
        <v>#N/A</v>
      </c>
    </row>
    <row r="506" spans="1:24" ht="9.9" customHeight="1">
      <c r="A506" s="45">
        <f>VLOOKUP(L506,'3. 취약성평가'!$C:$J,8,FALSE)</f>
        <v>19</v>
      </c>
      <c r="B506" s="45" t="str">
        <f t="shared" si="145"/>
        <v>E취약E-WEB-01</v>
      </c>
      <c r="C506" s="16" t="str">
        <f>VLOOKUP(B506,'1. 자산평가'!$C:$O,2,FALSE)</f>
        <v>홈페이지 웹 서버</v>
      </c>
      <c r="D506" s="16">
        <f>VLOOKUP(B506,'1. 자산평가'!$C:$O,8,FALSE)</f>
        <v>3</v>
      </c>
      <c r="E506" s="16">
        <f>VLOOKUP(B506,'1. 자산평가'!$C:$O,9,FALSE)</f>
        <v>3</v>
      </c>
      <c r="F506" s="16">
        <f>VLOOKUP(B506,'1. 자산평가'!$C:$O,10,FALSE)</f>
        <v>3</v>
      </c>
      <c r="G506" s="59">
        <f t="shared" si="146"/>
        <v>9</v>
      </c>
      <c r="H506" s="59" t="str">
        <f t="shared" si="147"/>
        <v>A</v>
      </c>
      <c r="I506" s="56">
        <f t="shared" si="148"/>
        <v>3</v>
      </c>
      <c r="J506" s="128" t="s">
        <v>1332</v>
      </c>
      <c r="K506" s="58">
        <f t="shared" si="142"/>
        <v>1</v>
      </c>
      <c r="L506" s="58" t="str">
        <f t="shared" si="143"/>
        <v>WA-19</v>
      </c>
      <c r="M506" s="109" t="s">
        <v>1104</v>
      </c>
      <c r="N506" s="58">
        <f t="shared" si="144"/>
        <v>19</v>
      </c>
      <c r="O506" s="47" t="str">
        <f>VLOOKUP(L506,'3. 취약성평가'!$C:$F,2,FALSE)</f>
        <v>세션 고정</v>
      </c>
      <c r="P506" s="50" t="str">
        <f>VLOOKUP(L506,'3. 취약성평가'!$C:$F,3,FALSE)</f>
        <v>상</v>
      </c>
      <c r="Q506" s="48">
        <f t="shared" si="138"/>
        <v>3</v>
      </c>
      <c r="R506" s="49" t="str">
        <f>VLOOKUP(L506,'3. 취약성평가'!$C:$I,5,FALSE)</f>
        <v>TC2-03</v>
      </c>
      <c r="S506" s="49" t="str">
        <f>VLOOKUP(L506,'3. 취약성평가'!$C:$I,6,FALSE)</f>
        <v>식별 및 인증 실패</v>
      </c>
      <c r="T506" s="49">
        <f>VLOOKUP(L506,'3. 취약성평가'!$C:$I,7,FALSE)</f>
        <v>3</v>
      </c>
      <c r="U506" s="49">
        <f>VLOOKUP(L506,'3. 취약성평가'!$C:$I,7,FALSE)</f>
        <v>3</v>
      </c>
      <c r="V506" s="56" t="e">
        <f>VLOOKUP(B506,'#9.웹'!$C:$O,A506+1,FALSE)</f>
        <v>#N/A</v>
      </c>
      <c r="W506" s="56" t="e">
        <f t="shared" si="139"/>
        <v>#N/A</v>
      </c>
      <c r="X506" s="51" t="e">
        <f t="shared" si="140"/>
        <v>#N/A</v>
      </c>
    </row>
    <row r="507" spans="1:24" ht="9.9" customHeight="1">
      <c r="A507" s="45">
        <f>VLOOKUP(L507,'3. 취약성평가'!$C:$J,8,FALSE)</f>
        <v>20</v>
      </c>
      <c r="B507" s="45" t="str">
        <f t="shared" si="145"/>
        <v>E취약E-WEB-01</v>
      </c>
      <c r="C507" s="16" t="str">
        <f>VLOOKUP(B507,'1. 자산평가'!$C:$O,2,FALSE)</f>
        <v>홈페이지 웹 서버</v>
      </c>
      <c r="D507" s="16">
        <f>VLOOKUP(B507,'1. 자산평가'!$C:$O,8,FALSE)</f>
        <v>3</v>
      </c>
      <c r="E507" s="16">
        <f>VLOOKUP(B507,'1. 자산평가'!$C:$O,9,FALSE)</f>
        <v>3</v>
      </c>
      <c r="F507" s="16">
        <f>VLOOKUP(B507,'1. 자산평가'!$C:$O,10,FALSE)</f>
        <v>3</v>
      </c>
      <c r="G507" s="59">
        <f t="shared" si="146"/>
        <v>9</v>
      </c>
      <c r="H507" s="59" t="str">
        <f t="shared" si="147"/>
        <v>A</v>
      </c>
      <c r="I507" s="56">
        <f t="shared" si="148"/>
        <v>3</v>
      </c>
      <c r="J507" s="128" t="s">
        <v>1332</v>
      </c>
      <c r="K507" s="58">
        <f t="shared" si="142"/>
        <v>1</v>
      </c>
      <c r="L507" s="58" t="str">
        <f t="shared" si="143"/>
        <v>WA-20</v>
      </c>
      <c r="M507" s="109" t="s">
        <v>1104</v>
      </c>
      <c r="N507" s="58">
        <f t="shared" si="144"/>
        <v>20</v>
      </c>
      <c r="O507" s="47" t="str">
        <f>VLOOKUP(L507,'3. 취약성평가'!$C:$F,2,FALSE)</f>
        <v>자동화 공격</v>
      </c>
      <c r="P507" s="50" t="str">
        <f>VLOOKUP(L507,'3. 취약성평가'!$C:$F,3,FALSE)</f>
        <v>상</v>
      </c>
      <c r="Q507" s="48">
        <f t="shared" si="138"/>
        <v>3</v>
      </c>
      <c r="R507" s="49" t="str">
        <f>VLOOKUP(L507,'3. 취약성평가'!$C:$I,5,FALSE)</f>
        <v>TC2-02</v>
      </c>
      <c r="S507" s="49" t="str">
        <f>VLOOKUP(L507,'3. 취약성평가'!$C:$I,6,FALSE)</f>
        <v>식별 및 인증 실패</v>
      </c>
      <c r="T507" s="49">
        <f>VLOOKUP(L507,'3. 취약성평가'!$C:$I,7,FALSE)</f>
        <v>3</v>
      </c>
      <c r="U507" s="49">
        <f>VLOOKUP(L507,'3. 취약성평가'!$C:$I,7,FALSE)</f>
        <v>3</v>
      </c>
      <c r="V507" s="56" t="e">
        <f>VLOOKUP(B507,'#9.웹'!$C:$O,A507+1,FALSE)</f>
        <v>#N/A</v>
      </c>
      <c r="W507" s="56" t="e">
        <f t="shared" si="139"/>
        <v>#N/A</v>
      </c>
      <c r="X507" s="51" t="e">
        <f t="shared" si="140"/>
        <v>#N/A</v>
      </c>
    </row>
    <row r="508" spans="1:24" ht="9.9" customHeight="1">
      <c r="A508" s="45">
        <f>VLOOKUP(L508,'3. 취약성평가'!$C:$J,8,FALSE)</f>
        <v>21</v>
      </c>
      <c r="B508" s="45" t="str">
        <f t="shared" si="145"/>
        <v>E취약E-WEB-01</v>
      </c>
      <c r="C508" s="16" t="str">
        <f>VLOOKUP(B508,'1. 자산평가'!$C:$O,2,FALSE)</f>
        <v>홈페이지 웹 서버</v>
      </c>
      <c r="D508" s="16">
        <f>VLOOKUP(B508,'1. 자산평가'!$C:$O,8,FALSE)</f>
        <v>3</v>
      </c>
      <c r="E508" s="16">
        <f>VLOOKUP(B508,'1. 자산평가'!$C:$O,9,FALSE)</f>
        <v>3</v>
      </c>
      <c r="F508" s="16">
        <f>VLOOKUP(B508,'1. 자산평가'!$C:$O,10,FALSE)</f>
        <v>3</v>
      </c>
      <c r="G508" s="59">
        <f t="shared" si="146"/>
        <v>9</v>
      </c>
      <c r="H508" s="59" t="str">
        <f t="shared" si="147"/>
        <v>A</v>
      </c>
      <c r="I508" s="56">
        <f t="shared" si="148"/>
        <v>3</v>
      </c>
      <c r="J508" s="128" t="s">
        <v>1332</v>
      </c>
      <c r="K508" s="58">
        <f t="shared" si="142"/>
        <v>1</v>
      </c>
      <c r="L508" s="58" t="str">
        <f t="shared" si="143"/>
        <v>WA-21</v>
      </c>
      <c r="M508" s="109" t="s">
        <v>1104</v>
      </c>
      <c r="N508" s="58">
        <f t="shared" si="144"/>
        <v>21</v>
      </c>
      <c r="O508" s="47" t="str">
        <f>VLOOKUP(L508,'3. 취약성평가'!$C:$F,2,FALSE)</f>
        <v>프로세스 검증 누락</v>
      </c>
      <c r="P508" s="50" t="str">
        <f>VLOOKUP(L508,'3. 취약성평가'!$C:$F,3,FALSE)</f>
        <v>상</v>
      </c>
      <c r="Q508" s="48">
        <f t="shared" si="138"/>
        <v>3</v>
      </c>
      <c r="R508" s="49" t="str">
        <f>VLOOKUP(L508,'3. 취약성평가'!$C:$I,5,FALSE)</f>
        <v>TC5-02</v>
      </c>
      <c r="S508" s="49" t="str">
        <f>VLOOKUP(L508,'3. 취약성평가'!$C:$I,6,FALSE)</f>
        <v>정보 및 정보처리 프로세스의 변조</v>
      </c>
      <c r="T508" s="49">
        <f>VLOOKUP(L508,'3. 취약성평가'!$C:$I,7,FALSE)</f>
        <v>2</v>
      </c>
      <c r="U508" s="49">
        <f>VLOOKUP(L508,'3. 취약성평가'!$C:$I,7,FALSE)</f>
        <v>2</v>
      </c>
      <c r="V508" s="56" t="e">
        <f>VLOOKUP(B508,'#9.웹'!$C:$O,A508+1,FALSE)</f>
        <v>#N/A</v>
      </c>
      <c r="W508" s="56" t="e">
        <f t="shared" si="139"/>
        <v>#N/A</v>
      </c>
      <c r="X508" s="51" t="e">
        <f t="shared" si="140"/>
        <v>#N/A</v>
      </c>
    </row>
    <row r="509" spans="1:24" ht="9.9" customHeight="1">
      <c r="A509" s="45">
        <f>VLOOKUP(L509,'3. 취약성평가'!$C:$J,8,FALSE)</f>
        <v>22</v>
      </c>
      <c r="B509" s="45" t="str">
        <f t="shared" si="145"/>
        <v>E취약E-WEB-01</v>
      </c>
      <c r="C509" s="16" t="str">
        <f>VLOOKUP(B509,'1. 자산평가'!$C:$O,2,FALSE)</f>
        <v>홈페이지 웹 서버</v>
      </c>
      <c r="D509" s="16">
        <f>VLOOKUP(B509,'1. 자산평가'!$C:$O,8,FALSE)</f>
        <v>3</v>
      </c>
      <c r="E509" s="16">
        <f>VLOOKUP(B509,'1. 자산평가'!$C:$O,9,FALSE)</f>
        <v>3</v>
      </c>
      <c r="F509" s="16">
        <f>VLOOKUP(B509,'1. 자산평가'!$C:$O,10,FALSE)</f>
        <v>3</v>
      </c>
      <c r="G509" s="59">
        <f t="shared" si="146"/>
        <v>9</v>
      </c>
      <c r="H509" s="59" t="str">
        <f t="shared" si="147"/>
        <v>A</v>
      </c>
      <c r="I509" s="56">
        <f t="shared" si="148"/>
        <v>3</v>
      </c>
      <c r="J509" s="128" t="s">
        <v>1332</v>
      </c>
      <c r="K509" s="58">
        <f t="shared" si="142"/>
        <v>1</v>
      </c>
      <c r="L509" s="58" t="str">
        <f t="shared" si="143"/>
        <v>WA-22</v>
      </c>
      <c r="M509" s="109" t="s">
        <v>1104</v>
      </c>
      <c r="N509" s="58">
        <f t="shared" si="144"/>
        <v>22</v>
      </c>
      <c r="O509" s="47" t="str">
        <f>VLOOKUP(L509,'3. 취약성평가'!$C:$F,2,FALSE)</f>
        <v>파일 업로드</v>
      </c>
      <c r="P509" s="50" t="str">
        <f>VLOOKUP(L509,'3. 취약성평가'!$C:$F,3,FALSE)</f>
        <v>상</v>
      </c>
      <c r="Q509" s="48">
        <f t="shared" si="138"/>
        <v>3</v>
      </c>
      <c r="R509" s="49" t="str">
        <f>VLOOKUP(L509,'3. 취약성평가'!$C:$I,5,FALSE)</f>
        <v>TC6-14</v>
      </c>
      <c r="S509" s="49" t="str">
        <f>VLOOKUP(L509,'3. 취약성평가'!$C:$I,6,FALSE)</f>
        <v>웹 서비스 공격</v>
      </c>
      <c r="T509" s="49">
        <f>VLOOKUP(L509,'3. 취약성평가'!$C:$I,7,FALSE)</f>
        <v>2</v>
      </c>
      <c r="U509" s="49">
        <f>VLOOKUP(L509,'3. 취약성평가'!$C:$I,7,FALSE)</f>
        <v>2</v>
      </c>
      <c r="V509" s="56" t="e">
        <f>VLOOKUP(B509,'#9.웹'!$C:$O,A509+1,FALSE)</f>
        <v>#N/A</v>
      </c>
      <c r="W509" s="56" t="e">
        <f t="shared" si="139"/>
        <v>#N/A</v>
      </c>
      <c r="X509" s="51" t="e">
        <f t="shared" si="140"/>
        <v>#N/A</v>
      </c>
    </row>
    <row r="510" spans="1:24" ht="9.9" customHeight="1">
      <c r="A510" s="45">
        <f>VLOOKUP(L510,'3. 취약성평가'!$C:$J,8,FALSE)</f>
        <v>23</v>
      </c>
      <c r="B510" s="45" t="str">
        <f t="shared" si="145"/>
        <v>E취약E-WEB-01</v>
      </c>
      <c r="C510" s="16" t="str">
        <f>VLOOKUP(B510,'1. 자산평가'!$C:$O,2,FALSE)</f>
        <v>홈페이지 웹 서버</v>
      </c>
      <c r="D510" s="16">
        <f>VLOOKUP(B510,'1. 자산평가'!$C:$O,8,FALSE)</f>
        <v>3</v>
      </c>
      <c r="E510" s="16">
        <f>VLOOKUP(B510,'1. 자산평가'!$C:$O,9,FALSE)</f>
        <v>3</v>
      </c>
      <c r="F510" s="16">
        <f>VLOOKUP(B510,'1. 자산평가'!$C:$O,10,FALSE)</f>
        <v>3</v>
      </c>
      <c r="G510" s="59">
        <f t="shared" si="146"/>
        <v>9</v>
      </c>
      <c r="H510" s="59" t="str">
        <f t="shared" si="147"/>
        <v>A</v>
      </c>
      <c r="I510" s="56">
        <f t="shared" si="148"/>
        <v>3</v>
      </c>
      <c r="J510" s="128" t="s">
        <v>1332</v>
      </c>
      <c r="K510" s="58">
        <f t="shared" si="142"/>
        <v>1</v>
      </c>
      <c r="L510" s="58" t="str">
        <f t="shared" si="143"/>
        <v>WA-23</v>
      </c>
      <c r="M510" s="109" t="s">
        <v>1104</v>
      </c>
      <c r="N510" s="58">
        <f t="shared" si="144"/>
        <v>23</v>
      </c>
      <c r="O510" s="47" t="str">
        <f>VLOOKUP(L510,'3. 취약성평가'!$C:$F,2,FALSE)</f>
        <v>파일 다운로드</v>
      </c>
      <c r="P510" s="50" t="str">
        <f>VLOOKUP(L510,'3. 취약성평가'!$C:$F,3,FALSE)</f>
        <v>상</v>
      </c>
      <c r="Q510" s="48">
        <f t="shared" si="138"/>
        <v>3</v>
      </c>
      <c r="R510" s="49" t="str">
        <f>VLOOKUP(L510,'3. 취약성평가'!$C:$I,5,FALSE)</f>
        <v>TC6-14</v>
      </c>
      <c r="S510" s="49" t="str">
        <f>VLOOKUP(L510,'3. 취약성평가'!$C:$I,6,FALSE)</f>
        <v>웹 서비스 공격</v>
      </c>
      <c r="T510" s="49">
        <f>VLOOKUP(L510,'3. 취약성평가'!$C:$I,7,FALSE)</f>
        <v>2</v>
      </c>
      <c r="U510" s="49">
        <f>VLOOKUP(L510,'3. 취약성평가'!$C:$I,7,FALSE)</f>
        <v>2</v>
      </c>
      <c r="V510" s="56" t="e">
        <f>VLOOKUP(B510,'#9.웹'!$C:$O,A510+1,FALSE)</f>
        <v>#N/A</v>
      </c>
      <c r="W510" s="56" t="e">
        <f t="shared" si="139"/>
        <v>#N/A</v>
      </c>
      <c r="X510" s="51" t="e">
        <f t="shared" si="140"/>
        <v>#N/A</v>
      </c>
    </row>
    <row r="511" spans="1:24" ht="9.9" customHeight="1">
      <c r="A511" s="45">
        <f>VLOOKUP(L511,'3. 취약성평가'!$C:$J,8,FALSE)</f>
        <v>24</v>
      </c>
      <c r="B511" s="45" t="str">
        <f t="shared" si="145"/>
        <v>E취약E-WEB-01</v>
      </c>
      <c r="C511" s="16" t="str">
        <f>VLOOKUP(B511,'1. 자산평가'!$C:$O,2,FALSE)</f>
        <v>홈페이지 웹 서버</v>
      </c>
      <c r="D511" s="16">
        <f>VLOOKUP(B511,'1. 자산평가'!$C:$O,8,FALSE)</f>
        <v>3</v>
      </c>
      <c r="E511" s="16">
        <f>VLOOKUP(B511,'1. 자산평가'!$C:$O,9,FALSE)</f>
        <v>3</v>
      </c>
      <c r="F511" s="16">
        <f>VLOOKUP(B511,'1. 자산평가'!$C:$O,10,FALSE)</f>
        <v>3</v>
      </c>
      <c r="G511" s="59">
        <f t="shared" si="146"/>
        <v>9</v>
      </c>
      <c r="H511" s="59" t="str">
        <f t="shared" si="147"/>
        <v>A</v>
      </c>
      <c r="I511" s="56">
        <f t="shared" si="148"/>
        <v>3</v>
      </c>
      <c r="J511" s="128" t="s">
        <v>1332</v>
      </c>
      <c r="K511" s="58">
        <f t="shared" si="142"/>
        <v>1</v>
      </c>
      <c r="L511" s="58" t="str">
        <f t="shared" si="143"/>
        <v>WA-24</v>
      </c>
      <c r="M511" s="109" t="s">
        <v>1104</v>
      </c>
      <c r="N511" s="58">
        <f t="shared" si="144"/>
        <v>24</v>
      </c>
      <c r="O511" s="47" t="str">
        <f>VLOOKUP(L511,'3. 취약성평가'!$C:$F,2,FALSE)</f>
        <v>관리자 페이지 노출</v>
      </c>
      <c r="P511" s="50" t="str">
        <f>VLOOKUP(L511,'3. 취약성평가'!$C:$F,3,FALSE)</f>
        <v>상</v>
      </c>
      <c r="Q511" s="48">
        <f t="shared" si="138"/>
        <v>3</v>
      </c>
      <c r="R511" s="49" t="str">
        <f>VLOOKUP(L511,'3. 취약성평가'!$C:$I,5,FALSE)</f>
        <v>TC6-03</v>
      </c>
      <c r="S511" s="49" t="str">
        <f>VLOOKUP(L511,'3. 취약성평가'!$C:$I,6,FALSE)</f>
        <v>패스워드 Cracking</v>
      </c>
      <c r="T511" s="49">
        <f>VLOOKUP(L511,'3. 취약성평가'!$C:$I,7,FALSE)</f>
        <v>2</v>
      </c>
      <c r="U511" s="49">
        <f>VLOOKUP(L511,'3. 취약성평가'!$C:$I,7,FALSE)</f>
        <v>2</v>
      </c>
      <c r="V511" s="56" t="e">
        <f>VLOOKUP(B511,'#9.웹'!$C:$O,A511+1,FALSE)</f>
        <v>#N/A</v>
      </c>
      <c r="W511" s="56" t="e">
        <f t="shared" si="139"/>
        <v>#N/A</v>
      </c>
      <c r="X511" s="51" t="e">
        <f t="shared" si="140"/>
        <v>#N/A</v>
      </c>
    </row>
    <row r="512" spans="1:24" ht="9.9" customHeight="1">
      <c r="A512" s="45">
        <f>VLOOKUP(L512,'3. 취약성평가'!$C:$J,8,FALSE)</f>
        <v>25</v>
      </c>
      <c r="B512" s="45" t="str">
        <f t="shared" si="145"/>
        <v>E취약E-WEB-01</v>
      </c>
      <c r="C512" s="16" t="str">
        <f>VLOOKUP(B512,'1. 자산평가'!$C:$O,2,FALSE)</f>
        <v>홈페이지 웹 서버</v>
      </c>
      <c r="D512" s="16">
        <f>VLOOKUP(B512,'1. 자산평가'!$C:$O,8,FALSE)</f>
        <v>3</v>
      </c>
      <c r="E512" s="16">
        <f>VLOOKUP(B512,'1. 자산평가'!$C:$O,9,FALSE)</f>
        <v>3</v>
      </c>
      <c r="F512" s="16">
        <f>VLOOKUP(B512,'1. 자산평가'!$C:$O,10,FALSE)</f>
        <v>3</v>
      </c>
      <c r="G512" s="59">
        <f t="shared" si="146"/>
        <v>9</v>
      </c>
      <c r="H512" s="59" t="str">
        <f t="shared" si="147"/>
        <v>A</v>
      </c>
      <c r="I512" s="56">
        <f t="shared" si="148"/>
        <v>3</v>
      </c>
      <c r="J512" s="128" t="s">
        <v>1332</v>
      </c>
      <c r="K512" s="58">
        <f t="shared" si="142"/>
        <v>1</v>
      </c>
      <c r="L512" s="58" t="str">
        <f t="shared" si="143"/>
        <v>WA-25</v>
      </c>
      <c r="M512" s="109" t="s">
        <v>1104</v>
      </c>
      <c r="N512" s="58">
        <f t="shared" si="144"/>
        <v>25</v>
      </c>
      <c r="O512" s="47" t="str">
        <f>VLOOKUP(L512,'3. 취약성평가'!$C:$F,2,FALSE)</f>
        <v>경로 추적</v>
      </c>
      <c r="P512" s="50" t="str">
        <f>VLOOKUP(L512,'3. 취약성평가'!$C:$F,3,FALSE)</f>
        <v>상</v>
      </c>
      <c r="Q512" s="48">
        <f t="shared" si="138"/>
        <v>3</v>
      </c>
      <c r="R512" s="49" t="str">
        <f>VLOOKUP(L512,'3. 취약성평가'!$C:$I,5,FALSE)</f>
        <v>TC6-13</v>
      </c>
      <c r="S512" s="49" t="str">
        <f>VLOOKUP(L512,'3. 취약성평가'!$C:$I,6,FALSE)</f>
        <v>웹 서비스 공격</v>
      </c>
      <c r="T512" s="49">
        <f>VLOOKUP(L512,'3. 취약성평가'!$C:$I,7,FALSE)</f>
        <v>2</v>
      </c>
      <c r="U512" s="49">
        <f>VLOOKUP(L512,'3. 취약성평가'!$C:$I,7,FALSE)</f>
        <v>2</v>
      </c>
      <c r="V512" s="56" t="e">
        <f>VLOOKUP(B512,'#9.웹'!$C:$O,A512+1,FALSE)</f>
        <v>#N/A</v>
      </c>
      <c r="W512" s="56" t="e">
        <f t="shared" si="139"/>
        <v>#N/A</v>
      </c>
      <c r="X512" s="51" t="e">
        <f t="shared" si="140"/>
        <v>#N/A</v>
      </c>
    </row>
    <row r="513" spans="1:24" ht="9.9" customHeight="1">
      <c r="A513" s="45">
        <f>VLOOKUP(L513,'3. 취약성평가'!$C:$J,8,FALSE)</f>
        <v>26</v>
      </c>
      <c r="B513" s="45" t="str">
        <f t="shared" si="145"/>
        <v>E취약E-WEB-01</v>
      </c>
      <c r="C513" s="16" t="str">
        <f>VLOOKUP(B513,'1. 자산평가'!$C:$O,2,FALSE)</f>
        <v>홈페이지 웹 서버</v>
      </c>
      <c r="D513" s="16">
        <f>VLOOKUP(B513,'1. 자산평가'!$C:$O,8,FALSE)</f>
        <v>3</v>
      </c>
      <c r="E513" s="16">
        <f>VLOOKUP(B513,'1. 자산평가'!$C:$O,9,FALSE)</f>
        <v>3</v>
      </c>
      <c r="F513" s="16">
        <f>VLOOKUP(B513,'1. 자산평가'!$C:$O,10,FALSE)</f>
        <v>3</v>
      </c>
      <c r="G513" s="59">
        <f t="shared" si="146"/>
        <v>9</v>
      </c>
      <c r="H513" s="59" t="str">
        <f t="shared" si="147"/>
        <v>A</v>
      </c>
      <c r="I513" s="56">
        <f t="shared" si="148"/>
        <v>3</v>
      </c>
      <c r="J513" s="128" t="s">
        <v>1332</v>
      </c>
      <c r="K513" s="58">
        <f t="shared" si="142"/>
        <v>1</v>
      </c>
      <c r="L513" s="58" t="str">
        <f t="shared" si="143"/>
        <v>WA-26</v>
      </c>
      <c r="M513" s="109" t="s">
        <v>1104</v>
      </c>
      <c r="N513" s="58">
        <f t="shared" si="144"/>
        <v>26</v>
      </c>
      <c r="O513" s="47" t="str">
        <f>VLOOKUP(L513,'3. 취약성평가'!$C:$F,2,FALSE)</f>
        <v>위치 공개</v>
      </c>
      <c r="P513" s="50" t="str">
        <f>VLOOKUP(L513,'3. 취약성평가'!$C:$F,3,FALSE)</f>
        <v>상</v>
      </c>
      <c r="Q513" s="48">
        <f t="shared" si="138"/>
        <v>3</v>
      </c>
      <c r="R513" s="49" t="str">
        <f>VLOOKUP(L513,'3. 취약성평가'!$C:$I,5,FALSE)</f>
        <v>TC6-13</v>
      </c>
      <c r="S513" s="49" t="str">
        <f>VLOOKUP(L513,'3. 취약성평가'!$C:$I,6,FALSE)</f>
        <v>웹 서비스 공격</v>
      </c>
      <c r="T513" s="49">
        <f>VLOOKUP(L513,'3. 취약성평가'!$C:$I,7,FALSE)</f>
        <v>2</v>
      </c>
      <c r="U513" s="49">
        <f>VLOOKUP(L513,'3. 취약성평가'!$C:$I,7,FALSE)</f>
        <v>2</v>
      </c>
      <c r="V513" s="56" t="e">
        <f>VLOOKUP(B513,'#9.웹'!$C:$O,A513+1,FALSE)</f>
        <v>#N/A</v>
      </c>
      <c r="W513" s="56" t="e">
        <f t="shared" si="139"/>
        <v>#N/A</v>
      </c>
      <c r="X513" s="51" t="e">
        <f t="shared" si="140"/>
        <v>#N/A</v>
      </c>
    </row>
    <row r="514" spans="1:24" ht="9.9" customHeight="1">
      <c r="A514" s="45">
        <f>VLOOKUP(L514,'3. 취약성평가'!$C:$J,8,FALSE)</f>
        <v>27</v>
      </c>
      <c r="B514" s="45" t="str">
        <f t="shared" si="145"/>
        <v>E취약E-WEB-01</v>
      </c>
      <c r="C514" s="16" t="str">
        <f>VLOOKUP(B514,'1. 자산평가'!$C:$O,2,FALSE)</f>
        <v>홈페이지 웹 서버</v>
      </c>
      <c r="D514" s="16">
        <f>VLOOKUP(B514,'1. 자산평가'!$C:$O,8,FALSE)</f>
        <v>3</v>
      </c>
      <c r="E514" s="16">
        <f>VLOOKUP(B514,'1. 자산평가'!$C:$O,9,FALSE)</f>
        <v>3</v>
      </c>
      <c r="F514" s="16">
        <f>VLOOKUP(B514,'1. 자산평가'!$C:$O,10,FALSE)</f>
        <v>3</v>
      </c>
      <c r="G514" s="59">
        <f t="shared" si="146"/>
        <v>9</v>
      </c>
      <c r="H514" s="59" t="str">
        <f t="shared" si="147"/>
        <v>A</v>
      </c>
      <c r="I514" s="56">
        <f t="shared" si="148"/>
        <v>3</v>
      </c>
      <c r="J514" s="128" t="s">
        <v>1332</v>
      </c>
      <c r="K514" s="58">
        <f t="shared" si="142"/>
        <v>1</v>
      </c>
      <c r="L514" s="58" t="str">
        <f t="shared" si="143"/>
        <v>WA-27</v>
      </c>
      <c r="M514" s="109" t="s">
        <v>1104</v>
      </c>
      <c r="N514" s="58">
        <f t="shared" si="144"/>
        <v>27</v>
      </c>
      <c r="O514" s="47" t="str">
        <f>VLOOKUP(L514,'3. 취약성평가'!$C:$F,2,FALSE)</f>
        <v>데이터 평문 전송</v>
      </c>
      <c r="P514" s="50" t="str">
        <f>VLOOKUP(L514,'3. 취약성평가'!$C:$F,3,FALSE)</f>
        <v>상</v>
      </c>
      <c r="Q514" s="48">
        <f t="shared" si="138"/>
        <v>3</v>
      </c>
      <c r="R514" s="49" t="str">
        <f>VLOOKUP(L514,'3. 취약성평가'!$C:$I,5,FALSE)</f>
        <v>TC4-02</v>
      </c>
      <c r="S514" s="49" t="str">
        <f>VLOOKUP(L514,'3. 취약성평가'!$C:$I,6,FALSE)</f>
        <v>스니핑(Sniffing)</v>
      </c>
      <c r="T514" s="49">
        <f>VLOOKUP(L514,'3. 취약성평가'!$C:$I,7,FALSE)</f>
        <v>2</v>
      </c>
      <c r="U514" s="49">
        <f>VLOOKUP(L514,'3. 취약성평가'!$C:$I,7,FALSE)</f>
        <v>2</v>
      </c>
      <c r="V514" s="56" t="e">
        <f>VLOOKUP(B514,'#9.웹'!$C:$O,A514+1,FALSE)</f>
        <v>#N/A</v>
      </c>
      <c r="W514" s="56" t="e">
        <f t="shared" si="139"/>
        <v>#N/A</v>
      </c>
      <c r="X514" s="51" t="e">
        <f t="shared" si="140"/>
        <v>#N/A</v>
      </c>
    </row>
    <row r="515" spans="1:24" ht="9.9" customHeight="1">
      <c r="A515" s="45">
        <f>VLOOKUP(L515,'3. 취약성평가'!$C:$J,8,FALSE)</f>
        <v>28</v>
      </c>
      <c r="B515" s="45" t="str">
        <f t="shared" si="145"/>
        <v>E취약E-WEB-01</v>
      </c>
      <c r="C515" s="16" t="str">
        <f>VLOOKUP(B515,'1. 자산평가'!$C:$O,2,FALSE)</f>
        <v>홈페이지 웹 서버</v>
      </c>
      <c r="D515" s="16">
        <f>VLOOKUP(B515,'1. 자산평가'!$C:$O,8,FALSE)</f>
        <v>3</v>
      </c>
      <c r="E515" s="16">
        <f>VLOOKUP(B515,'1. 자산평가'!$C:$O,9,FALSE)</f>
        <v>3</v>
      </c>
      <c r="F515" s="16">
        <f>VLOOKUP(B515,'1. 자산평가'!$C:$O,10,FALSE)</f>
        <v>3</v>
      </c>
      <c r="G515" s="59">
        <f t="shared" si="146"/>
        <v>9</v>
      </c>
      <c r="H515" s="59" t="str">
        <f t="shared" si="147"/>
        <v>A</v>
      </c>
      <c r="I515" s="56">
        <f t="shared" si="148"/>
        <v>3</v>
      </c>
      <c r="J515" s="128" t="s">
        <v>1332</v>
      </c>
      <c r="K515" s="58">
        <f t="shared" si="142"/>
        <v>1</v>
      </c>
      <c r="L515" s="58" t="str">
        <f t="shared" si="143"/>
        <v>WA-28</v>
      </c>
      <c r="M515" s="109" t="s">
        <v>1104</v>
      </c>
      <c r="N515" s="58">
        <f t="shared" si="144"/>
        <v>28</v>
      </c>
      <c r="O515" s="47" t="str">
        <f>VLOOKUP(L515,'3. 취약성평가'!$C:$F,2,FALSE)</f>
        <v>쿠키 변조</v>
      </c>
      <c r="P515" s="50" t="str">
        <f>VLOOKUP(L515,'3. 취약성평가'!$C:$F,3,FALSE)</f>
        <v>상</v>
      </c>
      <c r="Q515" s="48">
        <f t="shared" si="138"/>
        <v>3</v>
      </c>
      <c r="R515" s="49" t="str">
        <f>VLOOKUP(L515,'3. 취약성평가'!$C:$I,5,FALSE)</f>
        <v>TC2-02</v>
      </c>
      <c r="S515" s="49" t="str">
        <f>VLOOKUP(L515,'3. 취약성평가'!$C:$I,6,FALSE)</f>
        <v>식별 및 인증 실패</v>
      </c>
      <c r="T515" s="49">
        <f>VLOOKUP(L515,'3. 취약성평가'!$C:$I,7,FALSE)</f>
        <v>3</v>
      </c>
      <c r="U515" s="49">
        <f>VLOOKUP(L515,'3. 취약성평가'!$C:$I,7,FALSE)</f>
        <v>3</v>
      </c>
      <c r="V515" s="56" t="e">
        <f>VLOOKUP(B515,'#9.웹'!$C:$O,A515+1,FALSE)</f>
        <v>#N/A</v>
      </c>
      <c r="W515" s="56" t="e">
        <f t="shared" si="139"/>
        <v>#N/A</v>
      </c>
      <c r="X515" s="51" t="e">
        <f t="shared" si="140"/>
        <v>#N/A</v>
      </c>
    </row>
    <row r="516" spans="1:24" ht="9.9" customHeight="1">
      <c r="A516" s="45">
        <f>VLOOKUP(L516,'3. 취약성평가'!$C:$J,8,FALSE)</f>
        <v>1</v>
      </c>
      <c r="B516" s="45" t="str">
        <f t="shared" si="145"/>
        <v>COM-PC-01</v>
      </c>
      <c r="C516" s="16" t="str">
        <f>VLOOKUP(B516,'1. 자산평가'!$C:$O,2,FALSE)</f>
        <v>관리자 PC</v>
      </c>
      <c r="D516" s="16">
        <f>VLOOKUP(B516,'1. 자산평가'!$C:$O,8,FALSE)</f>
        <v>3</v>
      </c>
      <c r="E516" s="16">
        <f>VLOOKUP(B516,'1. 자산평가'!$C:$O,9,FALSE)</f>
        <v>3</v>
      </c>
      <c r="F516" s="16">
        <f>VLOOKUP(B516,'1. 자산평가'!$C:$O,10,FALSE)</f>
        <v>2</v>
      </c>
      <c r="G516" s="59">
        <f t="shared" ref="G516:G517" si="149">D516+E516+F516</f>
        <v>8</v>
      </c>
      <c r="H516" s="59" t="str">
        <f t="shared" ref="H516:H517" si="150">IF(G516&gt;=8,"A", IF(G516&gt;=5,"B","C"))</f>
        <v>A</v>
      </c>
      <c r="I516" s="56">
        <f t="shared" ref="I516:I517" si="151">IF(H516="A",3,IF(H516="B",2,1))</f>
        <v>3</v>
      </c>
      <c r="J516" s="128" t="s">
        <v>1241</v>
      </c>
      <c r="K516" s="58">
        <v>1</v>
      </c>
      <c r="L516" s="58" t="str">
        <f t="shared" ref="L516:L517" si="152">M516&amp;N516</f>
        <v>P-1</v>
      </c>
      <c r="M516" s="109" t="s">
        <v>1198</v>
      </c>
      <c r="N516" s="58">
        <v>1</v>
      </c>
      <c r="O516" s="47" t="str">
        <f>VLOOKUP(L516,'3. 취약성평가'!$C:$F,2,FALSE)</f>
        <v>패스워드의 주기적 변경</v>
      </c>
      <c r="P516" s="50" t="str">
        <f>VLOOKUP(L516,'3. 취약성평가'!$C:$F,3,FALSE)</f>
        <v>상</v>
      </c>
      <c r="Q516" s="48">
        <f t="shared" ref="Q516:Q517" si="153">IF(P516="상",3,IF(P516="중",2,1))</f>
        <v>3</v>
      </c>
      <c r="R516" s="49" t="str">
        <f>VLOOKUP(L516,'3. 취약성평가'!$C:$I,5,FALSE)</f>
        <v>TC6-03</v>
      </c>
      <c r="S516" s="49" t="str">
        <f>VLOOKUP(L516,'3. 취약성평가'!$C:$I,6,FALSE)</f>
        <v>패스워드 Cracking</v>
      </c>
      <c r="T516" s="49">
        <f>VLOOKUP(L516,'3. 취약성평가'!$C:$I,7,FALSE)</f>
        <v>2</v>
      </c>
      <c r="U516" s="49">
        <f>VLOOKUP(L516,'3. 취약성평가'!$C:$I,7,FALSE)</f>
        <v>2</v>
      </c>
      <c r="V516" s="56" t="str">
        <f>VLOOKUP(B516,'#11.PC'!$C:$W,A516+1,FALSE)</f>
        <v>O</v>
      </c>
      <c r="W516" s="56">
        <f t="shared" ref="W516:W517" si="154">IF(V516="N/A","N/A",IF(V516="O",0,IF(V516="X",I516+Q516+U516)))</f>
        <v>0</v>
      </c>
      <c r="X516" s="51" t="str">
        <f t="shared" ref="X516:X517" si="155">IF(W516="N/A","N/A",IF(W516=0,"-",IF(W516&gt;=8,"상",IF(W516&gt;=5,"중","하"))))</f>
        <v>-</v>
      </c>
    </row>
    <row r="517" spans="1:24" ht="9.9" customHeight="1">
      <c r="A517" s="45">
        <f>VLOOKUP(L517,'3. 취약성평가'!$C:$J,8,FALSE)</f>
        <v>2</v>
      </c>
      <c r="B517" s="45" t="str">
        <f t="shared" si="145"/>
        <v>COM-PC-01</v>
      </c>
      <c r="C517" s="16" t="str">
        <f>VLOOKUP(B517,'1. 자산평가'!$C:$O,2,FALSE)</f>
        <v>관리자 PC</v>
      </c>
      <c r="D517" s="16">
        <f>VLOOKUP(B517,'1. 자산평가'!$C:$O,8,FALSE)</f>
        <v>3</v>
      </c>
      <c r="E517" s="16">
        <f>VLOOKUP(B517,'1. 자산평가'!$C:$O,9,FALSE)</f>
        <v>3</v>
      </c>
      <c r="F517" s="16">
        <f>VLOOKUP(B517,'1. 자산평가'!$C:$O,10,FALSE)</f>
        <v>2</v>
      </c>
      <c r="G517" s="59">
        <f t="shared" si="149"/>
        <v>8</v>
      </c>
      <c r="H517" s="59" t="str">
        <f t="shared" si="150"/>
        <v>A</v>
      </c>
      <c r="I517" s="56">
        <f t="shared" si="151"/>
        <v>3</v>
      </c>
      <c r="J517" s="128" t="s">
        <v>1241</v>
      </c>
      <c r="K517" s="58">
        <f>IF(L517="P-1",K516+1,K516)</f>
        <v>1</v>
      </c>
      <c r="L517" s="58" t="str">
        <f t="shared" si="152"/>
        <v>P-2</v>
      </c>
      <c r="M517" s="109" t="s">
        <v>1198</v>
      </c>
      <c r="N517" s="58">
        <f>IF(N516=20,1,N516+1)</f>
        <v>2</v>
      </c>
      <c r="O517" s="47" t="str">
        <f>VLOOKUP(L517,'3. 취약성평가'!$C:$F,2,FALSE)</f>
        <v>패스워드 정책이 해당 기관의 보안 정책에 적합하게 설정</v>
      </c>
      <c r="P517" s="50" t="str">
        <f>VLOOKUP(L517,'3. 취약성평가'!$C:$F,3,FALSE)</f>
        <v>상</v>
      </c>
      <c r="Q517" s="48">
        <f t="shared" si="153"/>
        <v>3</v>
      </c>
      <c r="R517" s="49" t="str">
        <f>VLOOKUP(L517,'3. 취약성평가'!$C:$I,5,FALSE)</f>
        <v>TC6-03</v>
      </c>
      <c r="S517" s="49" t="str">
        <f>VLOOKUP(L517,'3. 취약성평가'!$C:$I,6,FALSE)</f>
        <v>패스워드 Cracking</v>
      </c>
      <c r="T517" s="49">
        <f>VLOOKUP(L517,'3. 취약성평가'!$C:$I,7,FALSE)</f>
        <v>2</v>
      </c>
      <c r="U517" s="49">
        <f>VLOOKUP(L517,'3. 취약성평가'!$C:$I,7,FALSE)</f>
        <v>2</v>
      </c>
      <c r="V517" s="56" t="str">
        <f>VLOOKUP(B517,'#11.PC'!$C:$W,A517+1,FALSE)</f>
        <v>X</v>
      </c>
      <c r="W517" s="56">
        <f t="shared" si="154"/>
        <v>8</v>
      </c>
      <c r="X517" s="51" t="str">
        <f t="shared" si="155"/>
        <v>상</v>
      </c>
    </row>
    <row r="518" spans="1:24" ht="9.9" customHeight="1">
      <c r="A518" s="45">
        <f>VLOOKUP(L518,'3. 취약성평가'!$C:$J,8,FALSE)</f>
        <v>3</v>
      </c>
      <c r="B518" s="45" t="str">
        <f t="shared" ref="B518:B535" si="156">J518&amp;TEXT(K518,"00")</f>
        <v>COM-PC-01</v>
      </c>
      <c r="C518" s="16" t="str">
        <f>VLOOKUP(B518,'1. 자산평가'!$C:$O,2,FALSE)</f>
        <v>관리자 PC</v>
      </c>
      <c r="D518" s="16">
        <f>VLOOKUP(B518,'1. 자산평가'!$C:$O,8,FALSE)</f>
        <v>3</v>
      </c>
      <c r="E518" s="16">
        <f>VLOOKUP(B518,'1. 자산평가'!$C:$O,9,FALSE)</f>
        <v>3</v>
      </c>
      <c r="F518" s="16">
        <f>VLOOKUP(B518,'1. 자산평가'!$C:$O,10,FALSE)</f>
        <v>2</v>
      </c>
      <c r="G518" s="59">
        <f t="shared" ref="G518:G535" si="157">D518+E518+F518</f>
        <v>8</v>
      </c>
      <c r="H518" s="59" t="str">
        <f t="shared" ref="H518:H535" si="158">IF(G518&gt;=8,"A", IF(G518&gt;=5,"B","C"))</f>
        <v>A</v>
      </c>
      <c r="I518" s="56">
        <f t="shared" ref="I518:I535" si="159">IF(H518="A",3,IF(H518="B",2,1))</f>
        <v>3</v>
      </c>
      <c r="J518" s="128" t="s">
        <v>1241</v>
      </c>
      <c r="K518" s="58">
        <f t="shared" ref="K518:K535" si="160">IF(L518="P-1",K517+1,K517)</f>
        <v>1</v>
      </c>
      <c r="L518" s="58" t="str">
        <f t="shared" ref="L518:L519" si="161">M518&amp;N518</f>
        <v>P-3</v>
      </c>
      <c r="M518" s="109" t="s">
        <v>1198</v>
      </c>
      <c r="N518" s="58">
        <f t="shared" ref="N518:N535" si="162">IF(N517=20,1,N517+1)</f>
        <v>3</v>
      </c>
      <c r="O518" s="47" t="str">
        <f>VLOOKUP(L518,'3. 취약성평가'!$C:$F,2,FALSE)</f>
        <v>복구 콘솔 자동 로그온 금지 설정</v>
      </c>
      <c r="P518" s="50" t="str">
        <f>VLOOKUP(L518,'3. 취약성평가'!$C:$F,3,FALSE)</f>
        <v>중</v>
      </c>
      <c r="Q518" s="48">
        <f t="shared" ref="Q518:Q519" si="163">IF(P518="상",3,IF(P518="중",2,1))</f>
        <v>2</v>
      </c>
      <c r="R518" s="49" t="str">
        <f>VLOOKUP(L518,'3. 취약성평가'!$C:$I,5,FALSE)</f>
        <v>TC6-12</v>
      </c>
      <c r="S518" s="49" t="str">
        <f>VLOOKUP(L518,'3. 취약성평가'!$C:$I,6,FALSE)</f>
        <v>비인가된 시스템 및 네트워크 접근</v>
      </c>
      <c r="T518" s="49">
        <f>VLOOKUP(L518,'3. 취약성평가'!$C:$I,7,FALSE)</f>
        <v>2</v>
      </c>
      <c r="U518" s="49">
        <f>VLOOKUP(L518,'3. 취약성평가'!$C:$I,7,FALSE)</f>
        <v>2</v>
      </c>
      <c r="V518" s="56" t="str">
        <f>VLOOKUP(B518,'#11.PC'!$C:$W,A518+1,FALSE)</f>
        <v>O</v>
      </c>
      <c r="W518" s="56">
        <f t="shared" ref="W518:W519" si="164">IF(V518="N/A","N/A",IF(V518="O",0,IF(V518="X",I518+Q518+U518)))</f>
        <v>0</v>
      </c>
      <c r="X518" s="51" t="str">
        <f t="shared" ref="X518:X519" si="165">IF(W518="N/A","N/A",IF(W518=0,"-",IF(W518&gt;=8,"상",IF(W518&gt;=5,"중","하"))))</f>
        <v>-</v>
      </c>
    </row>
    <row r="519" spans="1:24" ht="9.9" customHeight="1">
      <c r="A519" s="45">
        <f>VLOOKUP(L519,'3. 취약성평가'!$C:$J,8,FALSE)</f>
        <v>4</v>
      </c>
      <c r="B519" s="45" t="str">
        <f t="shared" si="156"/>
        <v>COM-PC-01</v>
      </c>
      <c r="C519" s="16" t="str">
        <f>VLOOKUP(B519,'1. 자산평가'!$C:$O,2,FALSE)</f>
        <v>관리자 PC</v>
      </c>
      <c r="D519" s="16">
        <f>VLOOKUP(B519,'1. 자산평가'!$C:$O,8,FALSE)</f>
        <v>3</v>
      </c>
      <c r="E519" s="16">
        <f>VLOOKUP(B519,'1. 자산평가'!$C:$O,9,FALSE)</f>
        <v>3</v>
      </c>
      <c r="F519" s="16">
        <f>VLOOKUP(B519,'1. 자산평가'!$C:$O,10,FALSE)</f>
        <v>2</v>
      </c>
      <c r="G519" s="59">
        <f t="shared" si="157"/>
        <v>8</v>
      </c>
      <c r="H519" s="59" t="str">
        <f t="shared" si="158"/>
        <v>A</v>
      </c>
      <c r="I519" s="56">
        <f t="shared" si="159"/>
        <v>3</v>
      </c>
      <c r="J519" s="128" t="s">
        <v>1241</v>
      </c>
      <c r="K519" s="58">
        <f t="shared" si="160"/>
        <v>1</v>
      </c>
      <c r="L519" s="58" t="str">
        <f t="shared" si="161"/>
        <v>P-4</v>
      </c>
      <c r="M519" s="109" t="s">
        <v>1198</v>
      </c>
      <c r="N519" s="58">
        <f t="shared" si="162"/>
        <v>4</v>
      </c>
      <c r="O519" s="47" t="str">
        <f>VLOOKUP(L519,'3. 취약성평가'!$C:$F,2,FALSE)</f>
        <v>공유 폴더 제거</v>
      </c>
      <c r="P519" s="50" t="str">
        <f>VLOOKUP(L519,'3. 취약성평가'!$C:$F,3,FALSE)</f>
        <v>상</v>
      </c>
      <c r="Q519" s="48">
        <f t="shared" si="163"/>
        <v>3</v>
      </c>
      <c r="R519" s="49" t="str">
        <f>VLOOKUP(L519,'3. 취약성평가'!$C:$I,5,FALSE)</f>
        <v>TC6-12</v>
      </c>
      <c r="S519" s="49" t="str">
        <f>VLOOKUP(L519,'3. 취약성평가'!$C:$I,6,FALSE)</f>
        <v>비인가된 시스템 및 네트워크 접근</v>
      </c>
      <c r="T519" s="49">
        <f>VLOOKUP(L519,'3. 취약성평가'!$C:$I,7,FALSE)</f>
        <v>2</v>
      </c>
      <c r="U519" s="49">
        <f>VLOOKUP(L519,'3. 취약성평가'!$C:$I,7,FALSE)</f>
        <v>2</v>
      </c>
      <c r="V519" s="56" t="str">
        <f>VLOOKUP(B519,'#11.PC'!$C:$W,A519+1,FALSE)</f>
        <v>X</v>
      </c>
      <c r="W519" s="56">
        <f t="shared" si="164"/>
        <v>8</v>
      </c>
      <c r="X519" s="51" t="str">
        <f t="shared" si="165"/>
        <v>상</v>
      </c>
    </row>
    <row r="520" spans="1:24" ht="9.9" customHeight="1">
      <c r="A520" s="45">
        <f>VLOOKUP(L520,'3. 취약성평가'!$C:$J,8,FALSE)</f>
        <v>5</v>
      </c>
      <c r="B520" s="45" t="str">
        <f t="shared" si="156"/>
        <v>COM-PC-01</v>
      </c>
      <c r="C520" s="16" t="str">
        <f>VLOOKUP(B520,'1. 자산평가'!$C:$O,2,FALSE)</f>
        <v>관리자 PC</v>
      </c>
      <c r="D520" s="16">
        <f>VLOOKUP(B520,'1. 자산평가'!$C:$O,8,FALSE)</f>
        <v>3</v>
      </c>
      <c r="E520" s="16">
        <f>VLOOKUP(B520,'1. 자산평가'!$C:$O,9,FALSE)</f>
        <v>3</v>
      </c>
      <c r="F520" s="16">
        <f>VLOOKUP(B520,'1. 자산평가'!$C:$O,10,FALSE)</f>
        <v>2</v>
      </c>
      <c r="G520" s="59">
        <f t="shared" si="157"/>
        <v>8</v>
      </c>
      <c r="H520" s="59" t="str">
        <f t="shared" si="158"/>
        <v>A</v>
      </c>
      <c r="I520" s="56">
        <f t="shared" si="159"/>
        <v>3</v>
      </c>
      <c r="J520" s="128" t="s">
        <v>1241</v>
      </c>
      <c r="K520" s="58">
        <f t="shared" si="160"/>
        <v>1</v>
      </c>
      <c r="L520" s="58" t="str">
        <f t="shared" ref="L520:L521" si="166">M520&amp;N520</f>
        <v>P-5</v>
      </c>
      <c r="M520" s="109" t="s">
        <v>1198</v>
      </c>
      <c r="N520" s="58">
        <f t="shared" si="162"/>
        <v>5</v>
      </c>
      <c r="O520" s="47" t="str">
        <f>VLOOKUP(L520,'3. 취약성평가'!$C:$F,2,FALSE)</f>
        <v>항목의 불필요한 서비스 제거</v>
      </c>
      <c r="P520" s="50" t="str">
        <f>VLOOKUP(L520,'3. 취약성평가'!$C:$F,3,FALSE)</f>
        <v>상</v>
      </c>
      <c r="Q520" s="48">
        <f t="shared" ref="Q520:Q521" si="167">IF(P520="상",3,IF(P520="중",2,1))</f>
        <v>3</v>
      </c>
      <c r="R520" s="49" t="str">
        <f>VLOOKUP(L520,'3. 취약성평가'!$C:$I,5,FALSE)</f>
        <v>TC6-11</v>
      </c>
      <c r="S520" s="49" t="str">
        <f>VLOOKUP(L520,'3. 취약성평가'!$C:$I,6,FALSE)</f>
        <v>비인가된 시스템 및 네트워크 접근</v>
      </c>
      <c r="T520" s="49">
        <f>VLOOKUP(L520,'3. 취약성평가'!$C:$I,7,FALSE)</f>
        <v>2</v>
      </c>
      <c r="U520" s="49">
        <f>VLOOKUP(L520,'3. 취약성평가'!$C:$I,7,FALSE)</f>
        <v>2</v>
      </c>
      <c r="V520" s="56" t="str">
        <f>VLOOKUP(B520,'#11.PC'!$C:$W,A520+1,FALSE)</f>
        <v>X</v>
      </c>
      <c r="W520" s="56">
        <f t="shared" ref="W520:W521" si="168">IF(V520="N/A","N/A",IF(V520="O",0,IF(V520="X",I520+Q520+U520)))</f>
        <v>8</v>
      </c>
      <c r="X520" s="51" t="str">
        <f t="shared" ref="X520:X521" si="169">IF(W520="N/A","N/A",IF(W520=0,"-",IF(W520&gt;=8,"상",IF(W520&gt;=5,"중","하"))))</f>
        <v>상</v>
      </c>
    </row>
    <row r="521" spans="1:24" ht="9.9" customHeight="1">
      <c r="A521" s="45">
        <f>VLOOKUP(L521,'3. 취약성평가'!$C:$J,8,FALSE)</f>
        <v>6</v>
      </c>
      <c r="B521" s="45" t="str">
        <f t="shared" si="156"/>
        <v>COM-PC-01</v>
      </c>
      <c r="C521" s="16" t="str">
        <f>VLOOKUP(B521,'1. 자산평가'!$C:$O,2,FALSE)</f>
        <v>관리자 PC</v>
      </c>
      <c r="D521" s="16">
        <f>VLOOKUP(B521,'1. 자산평가'!$C:$O,8,FALSE)</f>
        <v>3</v>
      </c>
      <c r="E521" s="16">
        <f>VLOOKUP(B521,'1. 자산평가'!$C:$O,9,FALSE)</f>
        <v>3</v>
      </c>
      <c r="F521" s="16">
        <f>VLOOKUP(B521,'1. 자산평가'!$C:$O,10,FALSE)</f>
        <v>2</v>
      </c>
      <c r="G521" s="59">
        <f t="shared" si="157"/>
        <v>8</v>
      </c>
      <c r="H521" s="59" t="str">
        <f t="shared" si="158"/>
        <v>A</v>
      </c>
      <c r="I521" s="56">
        <f t="shared" si="159"/>
        <v>3</v>
      </c>
      <c r="J521" s="128" t="s">
        <v>1241</v>
      </c>
      <c r="K521" s="58">
        <f t="shared" si="160"/>
        <v>1</v>
      </c>
      <c r="L521" s="58" t="str">
        <f t="shared" si="166"/>
        <v>P-6</v>
      </c>
      <c r="M521" s="109" t="s">
        <v>1198</v>
      </c>
      <c r="N521" s="58">
        <f t="shared" si="162"/>
        <v>6</v>
      </c>
      <c r="O521" s="47" t="str">
        <f>VLOOKUP(L521,'3. 취약성평가'!$C:$F,2,FALSE)</f>
        <v>Windows Messenger(MSN, .NET 메신저 등)와 같은 상용 메신저의 사용 금지</v>
      </c>
      <c r="P521" s="50" t="str">
        <f>VLOOKUP(L521,'3. 취약성평가'!$C:$F,3,FALSE)</f>
        <v>상</v>
      </c>
      <c r="Q521" s="48">
        <f t="shared" si="167"/>
        <v>3</v>
      </c>
      <c r="R521" s="49" t="str">
        <f>VLOOKUP(L521,'3. 취약성평가'!$C:$I,5,FALSE)</f>
        <v>TC4-05</v>
      </c>
      <c r="S521" s="49" t="str">
        <f>VLOOKUP(L521,'3. 취약성평가'!$C:$I,6,FALSE)</f>
        <v>Application 프로그램 악용</v>
      </c>
      <c r="T521" s="49">
        <f>VLOOKUP(L521,'3. 취약성평가'!$C:$I,7,FALSE)</f>
        <v>2</v>
      </c>
      <c r="U521" s="49">
        <f>VLOOKUP(L521,'3. 취약성평가'!$C:$I,7,FALSE)</f>
        <v>2</v>
      </c>
      <c r="V521" s="56" t="str">
        <f>VLOOKUP(B521,'#11.PC'!$C:$W,A521+1,FALSE)</f>
        <v>X</v>
      </c>
      <c r="W521" s="56">
        <f t="shared" si="168"/>
        <v>8</v>
      </c>
      <c r="X521" s="51" t="str">
        <f t="shared" si="169"/>
        <v>상</v>
      </c>
    </row>
    <row r="522" spans="1:24" ht="9.9" customHeight="1">
      <c r="A522" s="45">
        <f>VLOOKUP(L522,'3. 취약성평가'!$C:$J,8,FALSE)</f>
        <v>7</v>
      </c>
      <c r="B522" s="45" t="str">
        <f t="shared" si="156"/>
        <v>COM-PC-01</v>
      </c>
      <c r="C522" s="16" t="str">
        <f>VLOOKUP(B522,'1. 자산평가'!$C:$O,2,FALSE)</f>
        <v>관리자 PC</v>
      </c>
      <c r="D522" s="16">
        <f>VLOOKUP(B522,'1. 자산평가'!$C:$O,8,FALSE)</f>
        <v>3</v>
      </c>
      <c r="E522" s="16">
        <f>VLOOKUP(B522,'1. 자산평가'!$C:$O,9,FALSE)</f>
        <v>3</v>
      </c>
      <c r="F522" s="16">
        <f>VLOOKUP(B522,'1. 자산평가'!$C:$O,10,FALSE)</f>
        <v>2</v>
      </c>
      <c r="G522" s="59">
        <f t="shared" si="157"/>
        <v>8</v>
      </c>
      <c r="H522" s="59" t="str">
        <f t="shared" si="158"/>
        <v>A</v>
      </c>
      <c r="I522" s="56">
        <f t="shared" si="159"/>
        <v>3</v>
      </c>
      <c r="J522" s="128" t="s">
        <v>1241</v>
      </c>
      <c r="K522" s="58">
        <f t="shared" si="160"/>
        <v>1</v>
      </c>
      <c r="L522" s="58" t="str">
        <f t="shared" ref="L522:L523" si="170">M522&amp;N522</f>
        <v>P-7</v>
      </c>
      <c r="M522" s="109" t="s">
        <v>1198</v>
      </c>
      <c r="N522" s="58">
        <f t="shared" si="162"/>
        <v>7</v>
      </c>
      <c r="O522" s="47" t="str">
        <f>VLOOKUP(L522,'3. 취약성평가'!$C:$F,2,FALSE)</f>
        <v>파일 시스템을 NTFS로 포맷</v>
      </c>
      <c r="P522" s="50" t="str">
        <f>VLOOKUP(L522,'3. 취약성평가'!$C:$F,3,FALSE)</f>
        <v>중</v>
      </c>
      <c r="Q522" s="48">
        <f t="shared" ref="Q522:Q523" si="171">IF(P522="상",3,IF(P522="중",2,1))</f>
        <v>2</v>
      </c>
      <c r="R522" s="49" t="str">
        <f>VLOOKUP(L522,'3. 취약성평가'!$C:$I,5,FALSE)</f>
        <v>TC6-05</v>
      </c>
      <c r="S522" s="49" t="str">
        <f>VLOOKUP(L522,'3. 취약성평가'!$C:$I,6,FALSE)</f>
        <v>취약한 권한접근</v>
      </c>
      <c r="T522" s="49">
        <f>VLOOKUP(L522,'3. 취약성평가'!$C:$I,7,FALSE)</f>
        <v>2</v>
      </c>
      <c r="U522" s="49">
        <f>VLOOKUP(L522,'3. 취약성평가'!$C:$I,7,FALSE)</f>
        <v>2</v>
      </c>
      <c r="V522" s="56" t="str">
        <f>VLOOKUP(B522,'#11.PC'!$C:$W,A522+1,FALSE)</f>
        <v>O</v>
      </c>
      <c r="W522" s="56">
        <f t="shared" ref="W522:W523" si="172">IF(V522="N/A","N/A",IF(V522="O",0,IF(V522="X",I522+Q522+U522)))</f>
        <v>0</v>
      </c>
      <c r="X522" s="51" t="str">
        <f t="shared" ref="X522:X523" si="173">IF(W522="N/A","N/A",IF(W522=0,"-",IF(W522&gt;=8,"상",IF(W522&gt;=5,"중","하"))))</f>
        <v>-</v>
      </c>
    </row>
    <row r="523" spans="1:24" ht="9.9" customHeight="1">
      <c r="A523" s="45">
        <f>VLOOKUP(L523,'3. 취약성평가'!$C:$J,8,FALSE)</f>
        <v>8</v>
      </c>
      <c r="B523" s="45" t="str">
        <f t="shared" si="156"/>
        <v>COM-PC-01</v>
      </c>
      <c r="C523" s="16" t="str">
        <f>VLOOKUP(B523,'1. 자산평가'!$C:$O,2,FALSE)</f>
        <v>관리자 PC</v>
      </c>
      <c r="D523" s="16">
        <f>VLOOKUP(B523,'1. 자산평가'!$C:$O,8,FALSE)</f>
        <v>3</v>
      </c>
      <c r="E523" s="16">
        <f>VLOOKUP(B523,'1. 자산평가'!$C:$O,9,FALSE)</f>
        <v>3</v>
      </c>
      <c r="F523" s="16">
        <f>VLOOKUP(B523,'1. 자산평가'!$C:$O,10,FALSE)</f>
        <v>2</v>
      </c>
      <c r="G523" s="59">
        <f t="shared" si="157"/>
        <v>8</v>
      </c>
      <c r="H523" s="59" t="str">
        <f t="shared" si="158"/>
        <v>A</v>
      </c>
      <c r="I523" s="56">
        <f t="shared" si="159"/>
        <v>3</v>
      </c>
      <c r="J523" s="128" t="s">
        <v>1241</v>
      </c>
      <c r="K523" s="58">
        <f t="shared" si="160"/>
        <v>1</v>
      </c>
      <c r="L523" s="58" t="str">
        <f t="shared" si="170"/>
        <v>P-8</v>
      </c>
      <c r="M523" s="109" t="s">
        <v>1198</v>
      </c>
      <c r="N523" s="58">
        <f t="shared" si="162"/>
        <v>8</v>
      </c>
      <c r="O523" s="47" t="str">
        <f>VLOOKUP(L523,'3. 취약성평가'!$C:$F,2,FALSE)</f>
        <v>다른 OS로 멀티 부팅 금지</v>
      </c>
      <c r="P523" s="50" t="str">
        <f>VLOOKUP(L523,'3. 취약성평가'!$C:$F,3,FALSE)</f>
        <v>중</v>
      </c>
      <c r="Q523" s="48">
        <f t="shared" si="171"/>
        <v>2</v>
      </c>
      <c r="R523" s="49" t="str">
        <f>VLOOKUP(L523,'3. 취약성평가'!$C:$I,5,FALSE)</f>
        <v>TC4-07</v>
      </c>
      <c r="S523" s="49" t="str">
        <f>VLOOKUP(L523,'3. 취약성평가'!$C:$I,6,FALSE)</f>
        <v>취약한 시스템 설정 악용</v>
      </c>
      <c r="T523" s="49">
        <f>VLOOKUP(L523,'3. 취약성평가'!$C:$I,7,FALSE)</f>
        <v>2</v>
      </c>
      <c r="U523" s="49">
        <f>VLOOKUP(L523,'3. 취약성평가'!$C:$I,7,FALSE)</f>
        <v>2</v>
      </c>
      <c r="V523" s="56" t="str">
        <f>VLOOKUP(B523,'#11.PC'!$C:$W,A523+1,FALSE)</f>
        <v>O</v>
      </c>
      <c r="W523" s="56">
        <f t="shared" si="172"/>
        <v>0</v>
      </c>
      <c r="X523" s="51" t="str">
        <f t="shared" si="173"/>
        <v>-</v>
      </c>
    </row>
    <row r="524" spans="1:24" ht="9.9" customHeight="1">
      <c r="A524" s="45">
        <f>VLOOKUP(L524,'3. 취약성평가'!$C:$J,8,FALSE)</f>
        <v>9</v>
      </c>
      <c r="B524" s="45" t="str">
        <f t="shared" si="156"/>
        <v>COM-PC-01</v>
      </c>
      <c r="C524" s="16" t="str">
        <f>VLOOKUP(B524,'1. 자산평가'!$C:$O,2,FALSE)</f>
        <v>관리자 PC</v>
      </c>
      <c r="D524" s="16">
        <f>VLOOKUP(B524,'1. 자산평가'!$C:$O,8,FALSE)</f>
        <v>3</v>
      </c>
      <c r="E524" s="16">
        <f>VLOOKUP(B524,'1. 자산평가'!$C:$O,9,FALSE)</f>
        <v>3</v>
      </c>
      <c r="F524" s="16">
        <f>VLOOKUP(B524,'1. 자산평가'!$C:$O,10,FALSE)</f>
        <v>2</v>
      </c>
      <c r="G524" s="59">
        <f t="shared" si="157"/>
        <v>8</v>
      </c>
      <c r="H524" s="59" t="str">
        <f t="shared" si="158"/>
        <v>A</v>
      </c>
      <c r="I524" s="56">
        <f t="shared" si="159"/>
        <v>3</v>
      </c>
      <c r="J524" s="128" t="s">
        <v>1241</v>
      </c>
      <c r="K524" s="58">
        <f t="shared" si="160"/>
        <v>1</v>
      </c>
      <c r="L524" s="58" t="str">
        <f t="shared" ref="L524:L525" si="174">M524&amp;N524</f>
        <v>P-9</v>
      </c>
      <c r="M524" s="109" t="s">
        <v>1198</v>
      </c>
      <c r="N524" s="58">
        <f t="shared" si="162"/>
        <v>9</v>
      </c>
      <c r="O524" s="47" t="str">
        <f>VLOOKUP(L524,'3. 취약성평가'!$C:$F,2,FALSE)</f>
        <v>브라우저 종료 시 임시 인터넷 파일 폴더 내용 삭제</v>
      </c>
      <c r="P524" s="50" t="str">
        <f>VLOOKUP(L524,'3. 취약성평가'!$C:$F,3,FALSE)</f>
        <v>하</v>
      </c>
      <c r="Q524" s="48">
        <f t="shared" ref="Q524:Q525" si="175">IF(P524="상",3,IF(P524="중",2,1))</f>
        <v>1</v>
      </c>
      <c r="R524" s="49" t="str">
        <f>VLOOKUP(L524,'3. 취약성평가'!$C:$I,5,FALSE)</f>
        <v>TC4-05</v>
      </c>
      <c r="S524" s="49" t="str">
        <f>VLOOKUP(L524,'3. 취약성평가'!$C:$I,6,FALSE)</f>
        <v>Application 프로그램 악용</v>
      </c>
      <c r="T524" s="49">
        <f>VLOOKUP(L524,'3. 취약성평가'!$C:$I,7,FALSE)</f>
        <v>2</v>
      </c>
      <c r="U524" s="49">
        <f>VLOOKUP(L524,'3. 취약성평가'!$C:$I,7,FALSE)</f>
        <v>2</v>
      </c>
      <c r="V524" s="56" t="str">
        <f>VLOOKUP(B524,'#11.PC'!$C:$W,A524+1,FALSE)</f>
        <v>X</v>
      </c>
      <c r="W524" s="56">
        <f t="shared" ref="W524:W525" si="176">IF(V524="N/A","N/A",IF(V524="O",0,IF(V524="X",I524+Q524+U524)))</f>
        <v>6</v>
      </c>
      <c r="X524" s="51" t="str">
        <f t="shared" ref="X524:X525" si="177">IF(W524="N/A","N/A",IF(W524=0,"-",IF(W524&gt;=8,"상",IF(W524&gt;=5,"중","하"))))</f>
        <v>중</v>
      </c>
    </row>
    <row r="525" spans="1:24" ht="9.9" customHeight="1">
      <c r="A525" s="45">
        <f>VLOOKUP(L525,'3. 취약성평가'!$C:$J,8,FALSE)</f>
        <v>10</v>
      </c>
      <c r="B525" s="45" t="str">
        <f t="shared" si="156"/>
        <v>COM-PC-01</v>
      </c>
      <c r="C525" s="16" t="str">
        <f>VLOOKUP(B525,'1. 자산평가'!$C:$O,2,FALSE)</f>
        <v>관리자 PC</v>
      </c>
      <c r="D525" s="16">
        <f>VLOOKUP(B525,'1. 자산평가'!$C:$O,8,FALSE)</f>
        <v>3</v>
      </c>
      <c r="E525" s="16">
        <f>VLOOKUP(B525,'1. 자산평가'!$C:$O,9,FALSE)</f>
        <v>3</v>
      </c>
      <c r="F525" s="16">
        <f>VLOOKUP(B525,'1. 자산평가'!$C:$O,10,FALSE)</f>
        <v>2</v>
      </c>
      <c r="G525" s="59">
        <f t="shared" si="157"/>
        <v>8</v>
      </c>
      <c r="H525" s="59" t="str">
        <f t="shared" si="158"/>
        <v>A</v>
      </c>
      <c r="I525" s="56">
        <f t="shared" si="159"/>
        <v>3</v>
      </c>
      <c r="J525" s="128" t="s">
        <v>1241</v>
      </c>
      <c r="K525" s="58">
        <f t="shared" si="160"/>
        <v>1</v>
      </c>
      <c r="L525" s="58" t="str">
        <f t="shared" si="174"/>
        <v>P-10</v>
      </c>
      <c r="M525" s="109" t="s">
        <v>1198</v>
      </c>
      <c r="N525" s="58">
        <f t="shared" si="162"/>
        <v>10</v>
      </c>
      <c r="O525" s="47" t="str">
        <f>VLOOKUP(L525,'3. 취약성평가'!$C:$F,2,FALSE)</f>
        <v>HOT FI취약 등 최신 보안패치 적용</v>
      </c>
      <c r="P525" s="50" t="str">
        <f>VLOOKUP(L525,'3. 취약성평가'!$C:$F,3,FALSE)</f>
        <v>상</v>
      </c>
      <c r="Q525" s="48">
        <f t="shared" si="175"/>
        <v>3</v>
      </c>
      <c r="R525" s="49" t="str">
        <f>VLOOKUP(L525,'3. 취약성평가'!$C:$I,5,FALSE)</f>
        <v>TC4-07</v>
      </c>
      <c r="S525" s="49" t="str">
        <f>VLOOKUP(L525,'3. 취약성평가'!$C:$I,6,FALSE)</f>
        <v>취약한 시스템 설정 악용</v>
      </c>
      <c r="T525" s="49">
        <f>VLOOKUP(L525,'3. 취약성평가'!$C:$I,7,FALSE)</f>
        <v>2</v>
      </c>
      <c r="U525" s="49">
        <f>VLOOKUP(L525,'3. 취약성평가'!$C:$I,7,FALSE)</f>
        <v>2</v>
      </c>
      <c r="V525" s="56" t="str">
        <f>VLOOKUP(B525,'#11.PC'!$C:$W,A525+1,FALSE)</f>
        <v>O</v>
      </c>
      <c r="W525" s="56">
        <f t="shared" si="176"/>
        <v>0</v>
      </c>
      <c r="X525" s="51" t="str">
        <f t="shared" si="177"/>
        <v>-</v>
      </c>
    </row>
    <row r="526" spans="1:24" ht="9.9" customHeight="1">
      <c r="A526" s="45">
        <f>VLOOKUP(L526,'3. 취약성평가'!$C:$J,8,FALSE)</f>
        <v>11</v>
      </c>
      <c r="B526" s="45" t="str">
        <f t="shared" si="156"/>
        <v>COM-PC-01</v>
      </c>
      <c r="C526" s="16" t="str">
        <f>VLOOKUP(B526,'1. 자산평가'!$C:$O,2,FALSE)</f>
        <v>관리자 PC</v>
      </c>
      <c r="D526" s="16">
        <f>VLOOKUP(B526,'1. 자산평가'!$C:$O,8,FALSE)</f>
        <v>3</v>
      </c>
      <c r="E526" s="16">
        <f>VLOOKUP(B526,'1. 자산평가'!$C:$O,9,FALSE)</f>
        <v>3</v>
      </c>
      <c r="F526" s="16">
        <f>VLOOKUP(B526,'1. 자산평가'!$C:$O,10,FALSE)</f>
        <v>2</v>
      </c>
      <c r="G526" s="59">
        <f t="shared" si="157"/>
        <v>8</v>
      </c>
      <c r="H526" s="59" t="str">
        <f t="shared" si="158"/>
        <v>A</v>
      </c>
      <c r="I526" s="56">
        <f t="shared" si="159"/>
        <v>3</v>
      </c>
      <c r="J526" s="128" t="s">
        <v>1241</v>
      </c>
      <c r="K526" s="58">
        <f t="shared" si="160"/>
        <v>1</v>
      </c>
      <c r="L526" s="58" t="str">
        <f t="shared" ref="L526:L527" si="178">M526&amp;N526</f>
        <v>P-11</v>
      </c>
      <c r="M526" s="109" t="s">
        <v>1198</v>
      </c>
      <c r="N526" s="58">
        <f t="shared" si="162"/>
        <v>11</v>
      </c>
      <c r="O526" s="47" t="str">
        <f>VLOOKUP(L526,'3. 취약성평가'!$C:$F,2,FALSE)</f>
        <v>최신 서비스팩 적용</v>
      </c>
      <c r="P526" s="50" t="str">
        <f>VLOOKUP(L526,'3. 취약성평가'!$C:$F,3,FALSE)</f>
        <v>상</v>
      </c>
      <c r="Q526" s="48">
        <f t="shared" ref="Q526:Q527" si="179">IF(P526="상",3,IF(P526="중",2,1))</f>
        <v>3</v>
      </c>
      <c r="R526" s="49" t="str">
        <f>VLOOKUP(L526,'3. 취약성평가'!$C:$I,5,FALSE)</f>
        <v>TC4-07</v>
      </c>
      <c r="S526" s="49" t="str">
        <f>VLOOKUP(L526,'3. 취약성평가'!$C:$I,6,FALSE)</f>
        <v>취약한 시스템 설정 악용</v>
      </c>
      <c r="T526" s="49">
        <f>VLOOKUP(L526,'3. 취약성평가'!$C:$I,7,FALSE)</f>
        <v>2</v>
      </c>
      <c r="U526" s="49">
        <f>VLOOKUP(L526,'3. 취약성평가'!$C:$I,7,FALSE)</f>
        <v>2</v>
      </c>
      <c r="V526" s="56" t="str">
        <f>VLOOKUP(B526,'#11.PC'!$C:$W,A526+1,FALSE)</f>
        <v>O</v>
      </c>
      <c r="W526" s="56">
        <f t="shared" ref="W526:W527" si="180">IF(V526="N/A","N/A",IF(V526="O",0,IF(V526="X",I526+Q526+U526)))</f>
        <v>0</v>
      </c>
      <c r="X526" s="51" t="str">
        <f t="shared" ref="X526:X527" si="181">IF(W526="N/A","N/A",IF(W526=0,"-",IF(W526&gt;=8,"상",IF(W526&gt;=5,"중","하"))))</f>
        <v>-</v>
      </c>
    </row>
    <row r="527" spans="1:24" ht="9.9" customHeight="1">
      <c r="A527" s="45">
        <f>VLOOKUP(L527,'3. 취약성평가'!$C:$J,8,FALSE)</f>
        <v>12</v>
      </c>
      <c r="B527" s="45" t="str">
        <f t="shared" si="156"/>
        <v>COM-PC-01</v>
      </c>
      <c r="C527" s="16" t="str">
        <f>VLOOKUP(B527,'1. 자산평가'!$C:$O,2,FALSE)</f>
        <v>관리자 PC</v>
      </c>
      <c r="D527" s="16">
        <f>VLOOKUP(B527,'1. 자산평가'!$C:$O,8,FALSE)</f>
        <v>3</v>
      </c>
      <c r="E527" s="16">
        <f>VLOOKUP(B527,'1. 자산평가'!$C:$O,9,FALSE)</f>
        <v>3</v>
      </c>
      <c r="F527" s="16">
        <f>VLOOKUP(B527,'1. 자산평가'!$C:$O,10,FALSE)</f>
        <v>2</v>
      </c>
      <c r="G527" s="59">
        <f t="shared" si="157"/>
        <v>8</v>
      </c>
      <c r="H527" s="59" t="str">
        <f t="shared" si="158"/>
        <v>A</v>
      </c>
      <c r="I527" s="56">
        <f t="shared" si="159"/>
        <v>3</v>
      </c>
      <c r="J527" s="128" t="s">
        <v>1241</v>
      </c>
      <c r="K527" s="58">
        <f t="shared" si="160"/>
        <v>1</v>
      </c>
      <c r="L527" s="58" t="str">
        <f t="shared" si="178"/>
        <v>P-12</v>
      </c>
      <c r="M527" s="109" t="s">
        <v>1198</v>
      </c>
      <c r="N527" s="58">
        <f t="shared" si="162"/>
        <v>12</v>
      </c>
      <c r="O527" s="47" t="str">
        <f>VLOOKUP(L527,'3. 취약성평가'!$C:$F,2,FALSE)</f>
        <v>MS-Office, 한글, 어도비, 아크로뱃 등의 응용 프로그램에 대한 최신 보안패치 및 벤더 권고사항 적용</v>
      </c>
      <c r="P527" s="50" t="str">
        <f>VLOOKUP(L527,'3. 취약성평가'!$C:$F,3,FALSE)</f>
        <v>상</v>
      </c>
      <c r="Q527" s="48">
        <f t="shared" si="179"/>
        <v>3</v>
      </c>
      <c r="R527" s="49" t="str">
        <f>VLOOKUP(L527,'3. 취약성평가'!$C:$I,5,FALSE)</f>
        <v>TC4-05</v>
      </c>
      <c r="S527" s="49" t="str">
        <f>VLOOKUP(L527,'3. 취약성평가'!$C:$I,6,FALSE)</f>
        <v>Application 프로그램 악용</v>
      </c>
      <c r="T527" s="49">
        <f>VLOOKUP(L527,'3. 취약성평가'!$C:$I,7,FALSE)</f>
        <v>2</v>
      </c>
      <c r="U527" s="49">
        <f>VLOOKUP(L527,'3. 취약성평가'!$C:$I,7,FALSE)</f>
        <v>2</v>
      </c>
      <c r="V527" s="56" t="str">
        <f>VLOOKUP(B527,'#11.PC'!$C:$W,A527+1,FALSE)</f>
        <v>X</v>
      </c>
      <c r="W527" s="56">
        <f t="shared" si="180"/>
        <v>8</v>
      </c>
      <c r="X527" s="51" t="str">
        <f t="shared" si="181"/>
        <v>상</v>
      </c>
    </row>
    <row r="528" spans="1:24" ht="9.9" customHeight="1">
      <c r="A528" s="45">
        <f>VLOOKUP(L528,'3. 취약성평가'!$C:$J,8,FALSE)</f>
        <v>13</v>
      </c>
      <c r="B528" s="45" t="str">
        <f t="shared" si="156"/>
        <v>COM-PC-01</v>
      </c>
      <c r="C528" s="16" t="str">
        <f>VLOOKUP(B528,'1. 자산평가'!$C:$O,2,FALSE)</f>
        <v>관리자 PC</v>
      </c>
      <c r="D528" s="16">
        <f>VLOOKUP(B528,'1. 자산평가'!$C:$O,8,FALSE)</f>
        <v>3</v>
      </c>
      <c r="E528" s="16">
        <f>VLOOKUP(B528,'1. 자산평가'!$C:$O,9,FALSE)</f>
        <v>3</v>
      </c>
      <c r="F528" s="16">
        <f>VLOOKUP(B528,'1. 자산평가'!$C:$O,10,FALSE)</f>
        <v>2</v>
      </c>
      <c r="G528" s="59">
        <f t="shared" si="157"/>
        <v>8</v>
      </c>
      <c r="H528" s="59" t="str">
        <f t="shared" si="158"/>
        <v>A</v>
      </c>
      <c r="I528" s="56">
        <f t="shared" si="159"/>
        <v>3</v>
      </c>
      <c r="J528" s="128" t="s">
        <v>1241</v>
      </c>
      <c r="K528" s="58">
        <f t="shared" si="160"/>
        <v>1</v>
      </c>
      <c r="L528" s="58" t="str">
        <f t="shared" ref="L528:L529" si="182">M528&amp;N528</f>
        <v>P-13</v>
      </c>
      <c r="M528" s="109" t="s">
        <v>1198</v>
      </c>
      <c r="N528" s="58">
        <f t="shared" si="162"/>
        <v>13</v>
      </c>
      <c r="O528" s="47" t="str">
        <f>VLOOKUP(L528,'3. 취약성평가'!$C:$F,2,FALSE)</f>
        <v>바이러스 백신 프로그램 설치 및 주기적 업데이트</v>
      </c>
      <c r="P528" s="50" t="str">
        <f>VLOOKUP(L528,'3. 취약성평가'!$C:$F,3,FALSE)</f>
        <v>상</v>
      </c>
      <c r="Q528" s="48">
        <f t="shared" ref="Q528:Q529" si="183">IF(P528="상",3,IF(P528="중",2,1))</f>
        <v>3</v>
      </c>
      <c r="R528" s="49" t="str">
        <f>VLOOKUP(L528,'3. 취약성평가'!$C:$I,5,FALSE)</f>
        <v>TC3-12</v>
      </c>
      <c r="S528" s="49" t="str">
        <f>VLOOKUP(L528,'3. 취약성평가'!$C:$I,6,FALSE)</f>
        <v>비인가 소프트웨어의 유입</v>
      </c>
      <c r="T528" s="49">
        <f>VLOOKUP(L528,'3. 취약성평가'!$C:$I,7,FALSE)</f>
        <v>3</v>
      </c>
      <c r="U528" s="49">
        <f>VLOOKUP(L528,'3. 취약성평가'!$C:$I,7,FALSE)</f>
        <v>3</v>
      </c>
      <c r="V528" s="56" t="str">
        <f>VLOOKUP(B528,'#11.PC'!$C:$W,A528+1,FALSE)</f>
        <v>O</v>
      </c>
      <c r="W528" s="56">
        <f t="shared" ref="W528:W529" si="184">IF(V528="N/A","N/A",IF(V528="O",0,IF(V528="X",I528+Q528+U528)))</f>
        <v>0</v>
      </c>
      <c r="X528" s="51" t="str">
        <f t="shared" ref="X528:X529" si="185">IF(W528="N/A","N/A",IF(W528=0,"-",IF(W528&gt;=8,"상",IF(W528&gt;=5,"중","하"))))</f>
        <v>-</v>
      </c>
    </row>
    <row r="529" spans="1:24" ht="9.9" customHeight="1">
      <c r="A529" s="45">
        <f>VLOOKUP(L529,'3. 취약성평가'!$C:$J,8,FALSE)</f>
        <v>14</v>
      </c>
      <c r="B529" s="45" t="str">
        <f t="shared" si="156"/>
        <v>COM-PC-01</v>
      </c>
      <c r="C529" s="16" t="str">
        <f>VLOOKUP(B529,'1. 자산평가'!$C:$O,2,FALSE)</f>
        <v>관리자 PC</v>
      </c>
      <c r="D529" s="16">
        <f>VLOOKUP(B529,'1. 자산평가'!$C:$O,8,FALSE)</f>
        <v>3</v>
      </c>
      <c r="E529" s="16">
        <f>VLOOKUP(B529,'1. 자산평가'!$C:$O,9,FALSE)</f>
        <v>3</v>
      </c>
      <c r="F529" s="16">
        <f>VLOOKUP(B529,'1. 자산평가'!$C:$O,10,FALSE)</f>
        <v>2</v>
      </c>
      <c r="G529" s="59">
        <f t="shared" si="157"/>
        <v>8</v>
      </c>
      <c r="H529" s="59" t="str">
        <f t="shared" si="158"/>
        <v>A</v>
      </c>
      <c r="I529" s="56">
        <f t="shared" si="159"/>
        <v>3</v>
      </c>
      <c r="J529" s="128" t="s">
        <v>1241</v>
      </c>
      <c r="K529" s="58">
        <f t="shared" si="160"/>
        <v>1</v>
      </c>
      <c r="L529" s="58" t="str">
        <f t="shared" si="182"/>
        <v>P-14</v>
      </c>
      <c r="M529" s="109" t="s">
        <v>1198</v>
      </c>
      <c r="N529" s="58">
        <f t="shared" si="162"/>
        <v>14</v>
      </c>
      <c r="O529" s="47" t="str">
        <f>VLOOKUP(L529,'3. 취약성평가'!$C:$F,2,FALSE)</f>
        <v>바이러스 백신 프로그램에서 제공하는 실시간 감시 기능 활성화</v>
      </c>
      <c r="P529" s="50" t="str">
        <f>VLOOKUP(L529,'3. 취약성평가'!$C:$F,3,FALSE)</f>
        <v>상</v>
      </c>
      <c r="Q529" s="48">
        <f t="shared" si="183"/>
        <v>3</v>
      </c>
      <c r="R529" s="49" t="str">
        <f>VLOOKUP(L529,'3. 취약성평가'!$C:$I,5,FALSE)</f>
        <v>TC3-12</v>
      </c>
      <c r="S529" s="49" t="str">
        <f>VLOOKUP(L529,'3. 취약성평가'!$C:$I,6,FALSE)</f>
        <v>비인가 소프트웨어의 유입</v>
      </c>
      <c r="T529" s="49">
        <f>VLOOKUP(L529,'3. 취약성평가'!$C:$I,7,FALSE)</f>
        <v>3</v>
      </c>
      <c r="U529" s="49">
        <f>VLOOKUP(L529,'3. 취약성평가'!$C:$I,7,FALSE)</f>
        <v>3</v>
      </c>
      <c r="V529" s="56" t="str">
        <f>VLOOKUP(B529,'#11.PC'!$C:$W,A529+1,FALSE)</f>
        <v>O</v>
      </c>
      <c r="W529" s="56">
        <f t="shared" si="184"/>
        <v>0</v>
      </c>
      <c r="X529" s="51" t="str">
        <f t="shared" si="185"/>
        <v>-</v>
      </c>
    </row>
    <row r="530" spans="1:24" ht="9.9" customHeight="1">
      <c r="A530" s="45">
        <f>VLOOKUP(L530,'3. 취약성평가'!$C:$J,8,FALSE)</f>
        <v>15</v>
      </c>
      <c r="B530" s="45" t="str">
        <f t="shared" si="156"/>
        <v>COM-PC-01</v>
      </c>
      <c r="C530" s="16" t="str">
        <f>VLOOKUP(B530,'1. 자산평가'!$C:$O,2,FALSE)</f>
        <v>관리자 PC</v>
      </c>
      <c r="D530" s="16">
        <f>VLOOKUP(B530,'1. 자산평가'!$C:$O,8,FALSE)</f>
        <v>3</v>
      </c>
      <c r="E530" s="16">
        <f>VLOOKUP(B530,'1. 자산평가'!$C:$O,9,FALSE)</f>
        <v>3</v>
      </c>
      <c r="F530" s="16">
        <f>VLOOKUP(B530,'1. 자산평가'!$C:$O,10,FALSE)</f>
        <v>2</v>
      </c>
      <c r="G530" s="59">
        <f t="shared" si="157"/>
        <v>8</v>
      </c>
      <c r="H530" s="59" t="str">
        <f t="shared" si="158"/>
        <v>A</v>
      </c>
      <c r="I530" s="56">
        <f t="shared" si="159"/>
        <v>3</v>
      </c>
      <c r="J530" s="128" t="s">
        <v>1241</v>
      </c>
      <c r="K530" s="58">
        <f t="shared" si="160"/>
        <v>1</v>
      </c>
      <c r="L530" s="58" t="str">
        <f t="shared" ref="L530:L531" si="186">M530&amp;N530</f>
        <v>P-15</v>
      </c>
      <c r="M530" s="109" t="s">
        <v>1198</v>
      </c>
      <c r="N530" s="58">
        <f t="shared" si="162"/>
        <v>15</v>
      </c>
      <c r="O530" s="47" t="str">
        <f>VLOOKUP(L530,'3. 취약성평가'!$C:$F,2,FALSE)</f>
        <v>OS에서 제공하는 침입차단 기능 활성화</v>
      </c>
      <c r="P530" s="50" t="str">
        <f>VLOOKUP(L530,'3. 취약성평가'!$C:$F,3,FALSE)</f>
        <v>상</v>
      </c>
      <c r="Q530" s="48">
        <f t="shared" ref="Q530:Q531" si="187">IF(P530="상",3,IF(P530="중",2,1))</f>
        <v>3</v>
      </c>
      <c r="R530" s="49" t="str">
        <f>VLOOKUP(L530,'3. 취약성평가'!$C:$I,5,FALSE)</f>
        <v>TC3-12</v>
      </c>
      <c r="S530" s="49" t="str">
        <f>VLOOKUP(L530,'3. 취약성평가'!$C:$I,6,FALSE)</f>
        <v>비인가 소프트웨어의 유입</v>
      </c>
      <c r="T530" s="49">
        <f>VLOOKUP(L530,'3. 취약성평가'!$C:$I,7,FALSE)</f>
        <v>3</v>
      </c>
      <c r="U530" s="49">
        <f>VLOOKUP(L530,'3. 취약성평가'!$C:$I,7,FALSE)</f>
        <v>3</v>
      </c>
      <c r="V530" s="56" t="str">
        <f>VLOOKUP(B530,'#11.PC'!$C:$W,A530+1,FALSE)</f>
        <v>O</v>
      </c>
      <c r="W530" s="56">
        <f t="shared" ref="W530:W531" si="188">IF(V530="N/A","N/A",IF(V530="O",0,IF(V530="X",I530+Q530+U530)))</f>
        <v>0</v>
      </c>
      <c r="X530" s="51" t="str">
        <f t="shared" ref="X530:X531" si="189">IF(W530="N/A","N/A",IF(W530=0,"-",IF(W530&gt;=8,"상",IF(W530&gt;=5,"중","하"))))</f>
        <v>-</v>
      </c>
    </row>
    <row r="531" spans="1:24" ht="9.9" customHeight="1">
      <c r="A531" s="45">
        <f>VLOOKUP(L531,'3. 취약성평가'!$C:$J,8,FALSE)</f>
        <v>16</v>
      </c>
      <c r="B531" s="45" t="str">
        <f t="shared" si="156"/>
        <v>COM-PC-01</v>
      </c>
      <c r="C531" s="16" t="str">
        <f>VLOOKUP(B531,'1. 자산평가'!$C:$O,2,FALSE)</f>
        <v>관리자 PC</v>
      </c>
      <c r="D531" s="16">
        <f>VLOOKUP(B531,'1. 자산평가'!$C:$O,8,FALSE)</f>
        <v>3</v>
      </c>
      <c r="E531" s="16">
        <f>VLOOKUP(B531,'1. 자산평가'!$C:$O,9,FALSE)</f>
        <v>3</v>
      </c>
      <c r="F531" s="16">
        <f>VLOOKUP(B531,'1. 자산평가'!$C:$O,10,FALSE)</f>
        <v>2</v>
      </c>
      <c r="G531" s="59">
        <f t="shared" si="157"/>
        <v>8</v>
      </c>
      <c r="H531" s="59" t="str">
        <f t="shared" si="158"/>
        <v>A</v>
      </c>
      <c r="I531" s="56">
        <f t="shared" si="159"/>
        <v>3</v>
      </c>
      <c r="J531" s="128" t="s">
        <v>1241</v>
      </c>
      <c r="K531" s="58">
        <f t="shared" si="160"/>
        <v>1</v>
      </c>
      <c r="L531" s="58" t="str">
        <f t="shared" si="186"/>
        <v>P-16</v>
      </c>
      <c r="M531" s="109" t="s">
        <v>1198</v>
      </c>
      <c r="N531" s="58">
        <f t="shared" si="162"/>
        <v>16</v>
      </c>
      <c r="O531" s="47" t="str">
        <f>VLOOKUP(L531,'3. 취약성평가'!$C:$F,2,FALSE)</f>
        <v>화면보호기 대기 시간 설정 및 재시작 시 암호 보호 설정</v>
      </c>
      <c r="P531" s="50" t="str">
        <f>VLOOKUP(L531,'3. 취약성평가'!$C:$F,3,FALSE)</f>
        <v>상</v>
      </c>
      <c r="Q531" s="48">
        <f t="shared" si="187"/>
        <v>3</v>
      </c>
      <c r="R531" s="49" t="str">
        <f>VLOOKUP(L531,'3. 취약성평가'!$C:$I,5,FALSE)</f>
        <v>TC6-17</v>
      </c>
      <c r="S531" s="49" t="str">
        <f>VLOOKUP(L531,'3. 취약성평가'!$C:$I,6,FALSE)</f>
        <v>비인가된 물리적 접근</v>
      </c>
      <c r="T531" s="49">
        <f>VLOOKUP(L531,'3. 취약성평가'!$C:$I,7,FALSE)</f>
        <v>3</v>
      </c>
      <c r="U531" s="49">
        <f>VLOOKUP(L531,'3. 취약성평가'!$C:$I,7,FALSE)</f>
        <v>3</v>
      </c>
      <c r="V531" s="56" t="str">
        <f>VLOOKUP(B531,'#11.PC'!$C:$W,A531+1,FALSE)</f>
        <v>X</v>
      </c>
      <c r="W531" s="56">
        <f t="shared" si="188"/>
        <v>9</v>
      </c>
      <c r="X531" s="51" t="str">
        <f t="shared" si="189"/>
        <v>상</v>
      </c>
    </row>
    <row r="532" spans="1:24" ht="9.9" customHeight="1">
      <c r="A532" s="45">
        <f>VLOOKUP(L532,'3. 취약성평가'!$C:$J,8,FALSE)</f>
        <v>17</v>
      </c>
      <c r="B532" s="45" t="str">
        <f t="shared" si="156"/>
        <v>COM-PC-01</v>
      </c>
      <c r="C532" s="16" t="str">
        <f>VLOOKUP(B532,'1. 자산평가'!$C:$O,2,FALSE)</f>
        <v>관리자 PC</v>
      </c>
      <c r="D532" s="16">
        <f>VLOOKUP(B532,'1. 자산평가'!$C:$O,8,FALSE)</f>
        <v>3</v>
      </c>
      <c r="E532" s="16">
        <f>VLOOKUP(B532,'1. 자산평가'!$C:$O,9,FALSE)</f>
        <v>3</v>
      </c>
      <c r="F532" s="16">
        <f>VLOOKUP(B532,'1. 자산평가'!$C:$O,10,FALSE)</f>
        <v>2</v>
      </c>
      <c r="G532" s="59">
        <f t="shared" si="157"/>
        <v>8</v>
      </c>
      <c r="H532" s="59" t="str">
        <f t="shared" si="158"/>
        <v>A</v>
      </c>
      <c r="I532" s="56">
        <f t="shared" si="159"/>
        <v>3</v>
      </c>
      <c r="J532" s="128" t="s">
        <v>1241</v>
      </c>
      <c r="K532" s="58">
        <f t="shared" si="160"/>
        <v>1</v>
      </c>
      <c r="L532" s="58" t="str">
        <f t="shared" ref="L532:L533" si="190">M532&amp;N532</f>
        <v>P-17</v>
      </c>
      <c r="M532" s="109" t="s">
        <v>1198</v>
      </c>
      <c r="N532" s="58">
        <f t="shared" si="162"/>
        <v>17</v>
      </c>
      <c r="O532" s="47" t="str">
        <f>VLOOKUP(L532,'3. 취약성평가'!$C:$F,2,FALSE)</f>
        <v>CD, DVD, USB 메모리 등과 같은 미디어의 자동실행 방지 등 이동식 미디어에 대한 보안대책 수립</v>
      </c>
      <c r="P532" s="50" t="str">
        <f>VLOOKUP(L532,'3. 취약성평가'!$C:$F,3,FALSE)</f>
        <v>상</v>
      </c>
      <c r="Q532" s="48">
        <f t="shared" ref="Q532:Q533" si="191">IF(P532="상",3,IF(P532="중",2,1))</f>
        <v>3</v>
      </c>
      <c r="R532" s="49" t="str">
        <f>VLOOKUP(L532,'3. 취약성평가'!$C:$I,5,FALSE)</f>
        <v>TC4-08</v>
      </c>
      <c r="S532" s="49" t="str">
        <f>VLOOKUP(L532,'3. 취약성평가'!$C:$I,6,FALSE)</f>
        <v>저장매체 정보 유출</v>
      </c>
      <c r="T532" s="49">
        <f>VLOOKUP(L532,'3. 취약성평가'!$C:$I,7,FALSE)</f>
        <v>2</v>
      </c>
      <c r="U532" s="49">
        <f>VLOOKUP(L532,'3. 취약성평가'!$C:$I,7,FALSE)</f>
        <v>2</v>
      </c>
      <c r="V532" s="56" t="str">
        <f>VLOOKUP(B532,'#11.PC'!$C:$W,A532+1,FALSE)</f>
        <v>X</v>
      </c>
      <c r="W532" s="56">
        <f t="shared" ref="W532:W533" si="192">IF(V532="N/A","N/A",IF(V532="O",0,IF(V532="X",I532+Q532+U532)))</f>
        <v>8</v>
      </c>
      <c r="X532" s="51" t="str">
        <f t="shared" ref="X532:X533" si="193">IF(W532="N/A","N/A",IF(W532=0,"-",IF(W532&gt;=8,"상",IF(W532&gt;=5,"중","하"))))</f>
        <v>상</v>
      </c>
    </row>
    <row r="533" spans="1:24" ht="9.9" customHeight="1">
      <c r="A533" s="45">
        <f>VLOOKUP(L533,'3. 취약성평가'!$C:$J,8,FALSE)</f>
        <v>18</v>
      </c>
      <c r="B533" s="45" t="str">
        <f t="shared" si="156"/>
        <v>COM-PC-01</v>
      </c>
      <c r="C533" s="16" t="str">
        <f>VLOOKUP(B533,'1. 자산평가'!$C:$O,2,FALSE)</f>
        <v>관리자 PC</v>
      </c>
      <c r="D533" s="16">
        <f>VLOOKUP(B533,'1. 자산평가'!$C:$O,8,FALSE)</f>
        <v>3</v>
      </c>
      <c r="E533" s="16">
        <f>VLOOKUP(B533,'1. 자산평가'!$C:$O,9,FALSE)</f>
        <v>3</v>
      </c>
      <c r="F533" s="16">
        <f>VLOOKUP(B533,'1. 자산평가'!$C:$O,10,FALSE)</f>
        <v>2</v>
      </c>
      <c r="G533" s="59">
        <f t="shared" si="157"/>
        <v>8</v>
      </c>
      <c r="H533" s="59" t="str">
        <f t="shared" si="158"/>
        <v>A</v>
      </c>
      <c r="I533" s="56">
        <f t="shared" si="159"/>
        <v>3</v>
      </c>
      <c r="J533" s="128" t="s">
        <v>1241</v>
      </c>
      <c r="K533" s="58">
        <f t="shared" si="160"/>
        <v>1</v>
      </c>
      <c r="L533" s="58" t="str">
        <f t="shared" si="190"/>
        <v>P-18</v>
      </c>
      <c r="M533" s="109" t="s">
        <v>1198</v>
      </c>
      <c r="N533" s="58">
        <f t="shared" si="162"/>
        <v>18</v>
      </c>
      <c r="O533" s="47" t="str">
        <f>VLOOKUP(L533,'3. 취약성평가'!$C:$F,2,FALSE)</f>
        <v>PC 내부의 미사용(3개월) Active취약 제거</v>
      </c>
      <c r="P533" s="50" t="str">
        <f>VLOOKUP(L533,'3. 취약성평가'!$C:$F,3,FALSE)</f>
        <v>상</v>
      </c>
      <c r="Q533" s="48">
        <f t="shared" si="191"/>
        <v>3</v>
      </c>
      <c r="R533" s="49" t="str">
        <f>VLOOKUP(L533,'3. 취약성평가'!$C:$I,5,FALSE)</f>
        <v>TC4-07</v>
      </c>
      <c r="S533" s="49" t="str">
        <f>VLOOKUP(L533,'3. 취약성평가'!$C:$I,6,FALSE)</f>
        <v>취약한 시스템 설정 악용</v>
      </c>
      <c r="T533" s="49">
        <f>VLOOKUP(L533,'3. 취약성평가'!$C:$I,7,FALSE)</f>
        <v>2</v>
      </c>
      <c r="U533" s="49">
        <f>VLOOKUP(L533,'3. 취약성평가'!$C:$I,7,FALSE)</f>
        <v>2</v>
      </c>
      <c r="V533" s="56" t="str">
        <f>VLOOKUP(B533,'#11.PC'!$C:$W,A533+1,FALSE)</f>
        <v>O</v>
      </c>
      <c r="W533" s="56">
        <f t="shared" si="192"/>
        <v>0</v>
      </c>
      <c r="X533" s="51" t="str">
        <f t="shared" si="193"/>
        <v>-</v>
      </c>
    </row>
    <row r="534" spans="1:24" ht="9.9" customHeight="1">
      <c r="A534" s="45">
        <f>VLOOKUP(L534,'3. 취약성평가'!$C:$J,8,FALSE)</f>
        <v>19</v>
      </c>
      <c r="B534" s="45" t="str">
        <f t="shared" si="156"/>
        <v>COM-PC-01</v>
      </c>
      <c r="C534" s="16" t="str">
        <f>VLOOKUP(B534,'1. 자산평가'!$C:$O,2,FALSE)</f>
        <v>관리자 PC</v>
      </c>
      <c r="D534" s="16">
        <f>VLOOKUP(B534,'1. 자산평가'!$C:$O,8,FALSE)</f>
        <v>3</v>
      </c>
      <c r="E534" s="16">
        <f>VLOOKUP(B534,'1. 자산평가'!$C:$O,9,FALSE)</f>
        <v>3</v>
      </c>
      <c r="F534" s="16">
        <f>VLOOKUP(B534,'1. 자산평가'!$C:$O,10,FALSE)</f>
        <v>2</v>
      </c>
      <c r="G534" s="59">
        <f t="shared" si="157"/>
        <v>8</v>
      </c>
      <c r="H534" s="59" t="str">
        <f t="shared" si="158"/>
        <v>A</v>
      </c>
      <c r="I534" s="56">
        <f t="shared" si="159"/>
        <v>3</v>
      </c>
      <c r="J534" s="128" t="s">
        <v>1241</v>
      </c>
      <c r="K534" s="58">
        <f t="shared" si="160"/>
        <v>1</v>
      </c>
      <c r="L534" s="58" t="str">
        <f t="shared" ref="L534:L535" si="194">M534&amp;N534</f>
        <v>P-19</v>
      </c>
      <c r="M534" s="109" t="s">
        <v>1198</v>
      </c>
      <c r="N534" s="58">
        <f t="shared" si="162"/>
        <v>19</v>
      </c>
      <c r="O534" s="47" t="str">
        <f>VLOOKUP(L534,'3. 취약성평가'!$C:$F,2,FALSE)</f>
        <v>시스템 부팅 시 Windows Messenger 자동시작 금지</v>
      </c>
      <c r="P534" s="50" t="str">
        <f>VLOOKUP(L534,'3. 취약성평가'!$C:$F,3,FALSE)</f>
        <v>중</v>
      </c>
      <c r="Q534" s="48">
        <f t="shared" ref="Q534:Q535" si="195">IF(P534="상",3,IF(P534="중",2,1))</f>
        <v>2</v>
      </c>
      <c r="R534" s="49" t="str">
        <f>VLOOKUP(L534,'3. 취약성평가'!$C:$I,5,FALSE)</f>
        <v>TC4-05</v>
      </c>
      <c r="S534" s="49" t="str">
        <f>VLOOKUP(L534,'3. 취약성평가'!$C:$I,6,FALSE)</f>
        <v>Application 프로그램 악용</v>
      </c>
      <c r="T534" s="49">
        <f>VLOOKUP(L534,'3. 취약성평가'!$C:$I,7,FALSE)</f>
        <v>2</v>
      </c>
      <c r="U534" s="49">
        <f>VLOOKUP(L534,'3. 취약성평가'!$C:$I,7,FALSE)</f>
        <v>2</v>
      </c>
      <c r="V534" s="56" t="str">
        <f>VLOOKUP(B534,'#11.PC'!$C:$W,A534+1,FALSE)</f>
        <v>X</v>
      </c>
      <c r="W534" s="56">
        <f t="shared" ref="W534:W535" si="196">IF(V534="N/A","N/A",IF(V534="O",0,IF(V534="X",I534+Q534+U534)))</f>
        <v>7</v>
      </c>
      <c r="X534" s="51" t="str">
        <f t="shared" ref="X534:X535" si="197">IF(W534="N/A","N/A",IF(W534=0,"-",IF(W534&gt;=8,"상",IF(W534&gt;=5,"중","하"))))</f>
        <v>중</v>
      </c>
    </row>
    <row r="535" spans="1:24" ht="9.9" customHeight="1">
      <c r="A535" s="45">
        <f>VLOOKUP(L535,'3. 취약성평가'!$C:$J,8,FALSE)</f>
        <v>20</v>
      </c>
      <c r="B535" s="45" t="str">
        <f t="shared" si="156"/>
        <v>COM-PC-01</v>
      </c>
      <c r="C535" s="16" t="str">
        <f>VLOOKUP(B535,'1. 자산평가'!$C:$O,2,FALSE)</f>
        <v>관리자 PC</v>
      </c>
      <c r="D535" s="16">
        <f>VLOOKUP(B535,'1. 자산평가'!$C:$O,8,FALSE)</f>
        <v>3</v>
      </c>
      <c r="E535" s="16">
        <f>VLOOKUP(B535,'1. 자산평가'!$C:$O,9,FALSE)</f>
        <v>3</v>
      </c>
      <c r="F535" s="16">
        <f>VLOOKUP(B535,'1. 자산평가'!$C:$O,10,FALSE)</f>
        <v>2</v>
      </c>
      <c r="G535" s="59">
        <f t="shared" si="157"/>
        <v>8</v>
      </c>
      <c r="H535" s="59" t="str">
        <f t="shared" si="158"/>
        <v>A</v>
      </c>
      <c r="I535" s="56">
        <f t="shared" si="159"/>
        <v>3</v>
      </c>
      <c r="J535" s="128" t="s">
        <v>1241</v>
      </c>
      <c r="K535" s="58">
        <f t="shared" si="160"/>
        <v>1</v>
      </c>
      <c r="L535" s="58" t="str">
        <f t="shared" si="194"/>
        <v>P-20</v>
      </c>
      <c r="M535" s="109" t="s">
        <v>1198</v>
      </c>
      <c r="N535" s="58">
        <f t="shared" si="162"/>
        <v>20</v>
      </c>
      <c r="O535" s="47" t="str">
        <f>VLOOKUP(L535,'3. 취약성평가'!$C:$F,2,FALSE)</f>
        <v>항목 원격 지원 금지 정책 설정</v>
      </c>
      <c r="P535" s="50" t="str">
        <f>VLOOKUP(L535,'3. 취약성평가'!$C:$F,3,FALSE)</f>
        <v>중</v>
      </c>
      <c r="Q535" s="48">
        <f t="shared" si="195"/>
        <v>2</v>
      </c>
      <c r="R535" s="49" t="str">
        <f>VLOOKUP(L535,'3. 취약성평가'!$C:$I,5,FALSE)</f>
        <v>TC6-05</v>
      </c>
      <c r="S535" s="49" t="str">
        <f>VLOOKUP(L535,'3. 취약성평가'!$C:$I,6,FALSE)</f>
        <v>취약한 권한접근</v>
      </c>
      <c r="T535" s="49">
        <f>VLOOKUP(L535,'3. 취약성평가'!$C:$I,7,FALSE)</f>
        <v>2</v>
      </c>
      <c r="U535" s="49">
        <f>VLOOKUP(L535,'3. 취약성평가'!$C:$I,7,FALSE)</f>
        <v>2</v>
      </c>
      <c r="V535" s="56" t="str">
        <f>VLOOKUP(B535,'#11.PC'!$C:$W,A535+1,FALSE)</f>
        <v>X</v>
      </c>
      <c r="W535" s="56">
        <f t="shared" si="196"/>
        <v>7</v>
      </c>
      <c r="X535" s="51" t="str">
        <f t="shared" si="197"/>
        <v>중</v>
      </c>
    </row>
    <row r="536" spans="1:24" ht="9.75" customHeight="1">
      <c r="A536" s="45">
        <f>VLOOKUP(L536,'3. 취약성평가'!$C:$J,8,FALSE)</f>
        <v>1</v>
      </c>
      <c r="B536" s="45" t="str">
        <f t="shared" ref="B536:B555" si="198">J536&amp;TEXT(K536,"00")</f>
        <v>COM-PC-02</v>
      </c>
      <c r="C536" s="16" t="str">
        <f>VLOOKUP(B536,'1. 자산평가'!$C:$O,2,FALSE)</f>
        <v>업무용 PC</v>
      </c>
      <c r="D536" s="16">
        <f>VLOOKUP(B536,'1. 자산평가'!$C:$O,8,FALSE)</f>
        <v>2</v>
      </c>
      <c r="E536" s="16">
        <f>VLOOKUP(B536,'1. 자산평가'!$C:$O,9,FALSE)</f>
        <v>2</v>
      </c>
      <c r="F536" s="16">
        <f>VLOOKUP(B536,'1. 자산평가'!$C:$O,10,FALSE)</f>
        <v>2</v>
      </c>
      <c r="G536" s="59">
        <f t="shared" ref="G536:G555" si="199">D536+E536+F536</f>
        <v>6</v>
      </c>
      <c r="H536" s="59" t="str">
        <f t="shared" ref="H536:H555" si="200">IF(G536&gt;=8,"A", IF(G536&gt;=5,"B","C"))</f>
        <v>B</v>
      </c>
      <c r="I536" s="56">
        <f t="shared" ref="I536:I555" si="201">IF(H536="A",3,IF(H536="B",2,1))</f>
        <v>2</v>
      </c>
      <c r="J536" s="128" t="s">
        <v>1241</v>
      </c>
      <c r="K536" s="58">
        <f t="shared" ref="K536:K555" si="202">IF(L536="P-1",K535+1,K535)</f>
        <v>2</v>
      </c>
      <c r="L536" s="58" t="str">
        <f t="shared" ref="L536:L555" si="203">M536&amp;N536</f>
        <v>P-1</v>
      </c>
      <c r="M536" s="109" t="s">
        <v>1198</v>
      </c>
      <c r="N536" s="58">
        <f t="shared" ref="N536:N555" si="204">IF(N535=20,1,N535+1)</f>
        <v>1</v>
      </c>
      <c r="O536" s="47" t="str">
        <f>VLOOKUP(L536,'3. 취약성평가'!$C:$F,2,FALSE)</f>
        <v>패스워드의 주기적 변경</v>
      </c>
      <c r="P536" s="50" t="str">
        <f>VLOOKUP(L536,'3. 취약성평가'!$C:$F,3,FALSE)</f>
        <v>상</v>
      </c>
      <c r="Q536" s="48">
        <f t="shared" ref="Q536:Q555" si="205">IF(P536="상",3,IF(P536="중",2,1))</f>
        <v>3</v>
      </c>
      <c r="R536" s="49" t="str">
        <f>VLOOKUP(L536,'3. 취약성평가'!$C:$I,5,FALSE)</f>
        <v>TC6-03</v>
      </c>
      <c r="S536" s="49" t="str">
        <f>VLOOKUP(L536,'3. 취약성평가'!$C:$I,6,FALSE)</f>
        <v>패스워드 Cracking</v>
      </c>
      <c r="T536" s="49">
        <f>VLOOKUP(L536,'3. 취약성평가'!$C:$I,7,FALSE)</f>
        <v>2</v>
      </c>
      <c r="U536" s="49">
        <f>VLOOKUP(L536,'3. 취약성평가'!$C:$I,7,FALSE)</f>
        <v>2</v>
      </c>
      <c r="V536" s="56" t="str">
        <f>VLOOKUP(B536,'#11.PC'!$C:$W,A536+1,FALSE)</f>
        <v>O</v>
      </c>
      <c r="W536" s="56">
        <f t="shared" ref="W536:W555" si="206">IF(V536="N/A","N/A",IF(V536="O",0,IF(V536="X",I536+Q536+U536)))</f>
        <v>0</v>
      </c>
      <c r="X536" s="51" t="str">
        <f t="shared" ref="X536:X555" si="207">IF(W536="N/A","N/A",IF(W536=0,"-",IF(W536&gt;=8,"상",IF(W536&gt;=5,"중","하"))))</f>
        <v>-</v>
      </c>
    </row>
    <row r="537" spans="1:24" ht="9.75" customHeight="1">
      <c r="A537" s="45">
        <f>VLOOKUP(L537,'3. 취약성평가'!$C:$J,8,FALSE)</f>
        <v>2</v>
      </c>
      <c r="B537" s="45" t="str">
        <f t="shared" si="198"/>
        <v>COM-PC-02</v>
      </c>
      <c r="C537" s="16" t="str">
        <f>VLOOKUP(B537,'1. 자산평가'!$C:$O,2,FALSE)</f>
        <v>업무용 PC</v>
      </c>
      <c r="D537" s="16">
        <f>VLOOKUP(B537,'1. 자산평가'!$C:$O,8,FALSE)</f>
        <v>2</v>
      </c>
      <c r="E537" s="16">
        <f>VLOOKUP(B537,'1. 자산평가'!$C:$O,9,FALSE)</f>
        <v>2</v>
      </c>
      <c r="F537" s="16">
        <f>VLOOKUP(B537,'1. 자산평가'!$C:$O,10,FALSE)</f>
        <v>2</v>
      </c>
      <c r="G537" s="59">
        <f t="shared" si="199"/>
        <v>6</v>
      </c>
      <c r="H537" s="59" t="str">
        <f t="shared" si="200"/>
        <v>B</v>
      </c>
      <c r="I537" s="56">
        <f t="shared" si="201"/>
        <v>2</v>
      </c>
      <c r="J537" s="128" t="s">
        <v>1241</v>
      </c>
      <c r="K537" s="58">
        <f t="shared" si="202"/>
        <v>2</v>
      </c>
      <c r="L537" s="58" t="str">
        <f t="shared" si="203"/>
        <v>P-2</v>
      </c>
      <c r="M537" s="109" t="s">
        <v>1198</v>
      </c>
      <c r="N537" s="58">
        <f t="shared" si="204"/>
        <v>2</v>
      </c>
      <c r="O537" s="47" t="str">
        <f>VLOOKUP(L537,'3. 취약성평가'!$C:$F,2,FALSE)</f>
        <v>패스워드 정책이 해당 기관의 보안 정책에 적합하게 설정</v>
      </c>
      <c r="P537" s="50" t="str">
        <f>VLOOKUP(L537,'3. 취약성평가'!$C:$F,3,FALSE)</f>
        <v>상</v>
      </c>
      <c r="Q537" s="48">
        <f t="shared" si="205"/>
        <v>3</v>
      </c>
      <c r="R537" s="49" t="str">
        <f>VLOOKUP(L537,'3. 취약성평가'!$C:$I,5,FALSE)</f>
        <v>TC6-03</v>
      </c>
      <c r="S537" s="49" t="str">
        <f>VLOOKUP(L537,'3. 취약성평가'!$C:$I,6,FALSE)</f>
        <v>패스워드 Cracking</v>
      </c>
      <c r="T537" s="49">
        <f>VLOOKUP(L537,'3. 취약성평가'!$C:$I,7,FALSE)</f>
        <v>2</v>
      </c>
      <c r="U537" s="49">
        <f>VLOOKUP(L537,'3. 취약성평가'!$C:$I,7,FALSE)</f>
        <v>2</v>
      </c>
      <c r="V537" s="56" t="str">
        <f>VLOOKUP(B537,'#11.PC'!$C:$W,A537+1,FALSE)</f>
        <v>X</v>
      </c>
      <c r="W537" s="56">
        <f t="shared" si="206"/>
        <v>7</v>
      </c>
      <c r="X537" s="51" t="str">
        <f t="shared" si="207"/>
        <v>중</v>
      </c>
    </row>
    <row r="538" spans="1:24" ht="9.75" customHeight="1">
      <c r="A538" s="45">
        <f>VLOOKUP(L538,'3. 취약성평가'!$C:$J,8,FALSE)</f>
        <v>3</v>
      </c>
      <c r="B538" s="45" t="str">
        <f t="shared" si="198"/>
        <v>COM-PC-02</v>
      </c>
      <c r="C538" s="16" t="str">
        <f>VLOOKUP(B538,'1. 자산평가'!$C:$O,2,FALSE)</f>
        <v>업무용 PC</v>
      </c>
      <c r="D538" s="16">
        <f>VLOOKUP(B538,'1. 자산평가'!$C:$O,8,FALSE)</f>
        <v>2</v>
      </c>
      <c r="E538" s="16">
        <f>VLOOKUP(B538,'1. 자산평가'!$C:$O,9,FALSE)</f>
        <v>2</v>
      </c>
      <c r="F538" s="16">
        <f>VLOOKUP(B538,'1. 자산평가'!$C:$O,10,FALSE)</f>
        <v>2</v>
      </c>
      <c r="G538" s="59">
        <f t="shared" si="199"/>
        <v>6</v>
      </c>
      <c r="H538" s="59" t="str">
        <f t="shared" si="200"/>
        <v>B</v>
      </c>
      <c r="I538" s="56">
        <f t="shared" si="201"/>
        <v>2</v>
      </c>
      <c r="J538" s="128" t="s">
        <v>1241</v>
      </c>
      <c r="K538" s="58">
        <f t="shared" si="202"/>
        <v>2</v>
      </c>
      <c r="L538" s="58" t="str">
        <f t="shared" si="203"/>
        <v>P-3</v>
      </c>
      <c r="M538" s="109" t="s">
        <v>1198</v>
      </c>
      <c r="N538" s="58">
        <f t="shared" si="204"/>
        <v>3</v>
      </c>
      <c r="O538" s="47" t="str">
        <f>VLOOKUP(L538,'3. 취약성평가'!$C:$F,2,FALSE)</f>
        <v>복구 콘솔 자동 로그온 금지 설정</v>
      </c>
      <c r="P538" s="50" t="str">
        <f>VLOOKUP(L538,'3. 취약성평가'!$C:$F,3,FALSE)</f>
        <v>중</v>
      </c>
      <c r="Q538" s="48">
        <f t="shared" si="205"/>
        <v>2</v>
      </c>
      <c r="R538" s="49" t="str">
        <f>VLOOKUP(L538,'3. 취약성평가'!$C:$I,5,FALSE)</f>
        <v>TC6-12</v>
      </c>
      <c r="S538" s="49" t="str">
        <f>VLOOKUP(L538,'3. 취약성평가'!$C:$I,6,FALSE)</f>
        <v>비인가된 시스템 및 네트워크 접근</v>
      </c>
      <c r="T538" s="49">
        <f>VLOOKUP(L538,'3. 취약성평가'!$C:$I,7,FALSE)</f>
        <v>2</v>
      </c>
      <c r="U538" s="49">
        <f>VLOOKUP(L538,'3. 취약성평가'!$C:$I,7,FALSE)</f>
        <v>2</v>
      </c>
      <c r="V538" s="56" t="str">
        <f>VLOOKUP(B538,'#11.PC'!$C:$W,A538+1,FALSE)</f>
        <v>O</v>
      </c>
      <c r="W538" s="56">
        <f t="shared" si="206"/>
        <v>0</v>
      </c>
      <c r="X538" s="51" t="str">
        <f t="shared" si="207"/>
        <v>-</v>
      </c>
    </row>
    <row r="539" spans="1:24" ht="9.75" customHeight="1">
      <c r="A539" s="45">
        <f>VLOOKUP(L539,'3. 취약성평가'!$C:$J,8,FALSE)</f>
        <v>4</v>
      </c>
      <c r="B539" s="45" t="str">
        <f t="shared" si="198"/>
        <v>COM-PC-02</v>
      </c>
      <c r="C539" s="16" t="str">
        <f>VLOOKUP(B539,'1. 자산평가'!$C:$O,2,FALSE)</f>
        <v>업무용 PC</v>
      </c>
      <c r="D539" s="16">
        <f>VLOOKUP(B539,'1. 자산평가'!$C:$O,8,FALSE)</f>
        <v>2</v>
      </c>
      <c r="E539" s="16">
        <f>VLOOKUP(B539,'1. 자산평가'!$C:$O,9,FALSE)</f>
        <v>2</v>
      </c>
      <c r="F539" s="16">
        <f>VLOOKUP(B539,'1. 자산평가'!$C:$O,10,FALSE)</f>
        <v>2</v>
      </c>
      <c r="G539" s="59">
        <f t="shared" si="199"/>
        <v>6</v>
      </c>
      <c r="H539" s="59" t="str">
        <f t="shared" si="200"/>
        <v>B</v>
      </c>
      <c r="I539" s="56">
        <f t="shared" si="201"/>
        <v>2</v>
      </c>
      <c r="J539" s="128" t="s">
        <v>1241</v>
      </c>
      <c r="K539" s="58">
        <f t="shared" si="202"/>
        <v>2</v>
      </c>
      <c r="L539" s="58" t="str">
        <f t="shared" si="203"/>
        <v>P-4</v>
      </c>
      <c r="M539" s="109" t="s">
        <v>1198</v>
      </c>
      <c r="N539" s="58">
        <f t="shared" si="204"/>
        <v>4</v>
      </c>
      <c r="O539" s="47" t="str">
        <f>VLOOKUP(L539,'3. 취약성평가'!$C:$F,2,FALSE)</f>
        <v>공유 폴더 제거</v>
      </c>
      <c r="P539" s="50" t="str">
        <f>VLOOKUP(L539,'3. 취약성평가'!$C:$F,3,FALSE)</f>
        <v>상</v>
      </c>
      <c r="Q539" s="48">
        <f t="shared" si="205"/>
        <v>3</v>
      </c>
      <c r="R539" s="49" t="str">
        <f>VLOOKUP(L539,'3. 취약성평가'!$C:$I,5,FALSE)</f>
        <v>TC6-12</v>
      </c>
      <c r="S539" s="49" t="str">
        <f>VLOOKUP(L539,'3. 취약성평가'!$C:$I,6,FALSE)</f>
        <v>비인가된 시스템 및 네트워크 접근</v>
      </c>
      <c r="T539" s="49">
        <f>VLOOKUP(L539,'3. 취약성평가'!$C:$I,7,FALSE)</f>
        <v>2</v>
      </c>
      <c r="U539" s="49">
        <f>VLOOKUP(L539,'3. 취약성평가'!$C:$I,7,FALSE)</f>
        <v>2</v>
      </c>
      <c r="V539" s="56" t="str">
        <f>VLOOKUP(B539,'#11.PC'!$C:$W,A539+1,FALSE)</f>
        <v>X</v>
      </c>
      <c r="W539" s="56">
        <f t="shared" si="206"/>
        <v>7</v>
      </c>
      <c r="X539" s="51" t="str">
        <f t="shared" si="207"/>
        <v>중</v>
      </c>
    </row>
    <row r="540" spans="1:24" ht="9.75" customHeight="1">
      <c r="A540" s="45">
        <f>VLOOKUP(L540,'3. 취약성평가'!$C:$J,8,FALSE)</f>
        <v>5</v>
      </c>
      <c r="B540" s="45" t="str">
        <f t="shared" si="198"/>
        <v>COM-PC-02</v>
      </c>
      <c r="C540" s="16" t="str">
        <f>VLOOKUP(B540,'1. 자산평가'!$C:$O,2,FALSE)</f>
        <v>업무용 PC</v>
      </c>
      <c r="D540" s="16">
        <f>VLOOKUP(B540,'1. 자산평가'!$C:$O,8,FALSE)</f>
        <v>2</v>
      </c>
      <c r="E540" s="16">
        <f>VLOOKUP(B540,'1. 자산평가'!$C:$O,9,FALSE)</f>
        <v>2</v>
      </c>
      <c r="F540" s="16">
        <f>VLOOKUP(B540,'1. 자산평가'!$C:$O,10,FALSE)</f>
        <v>2</v>
      </c>
      <c r="G540" s="59">
        <f t="shared" si="199"/>
        <v>6</v>
      </c>
      <c r="H540" s="59" t="str">
        <f t="shared" si="200"/>
        <v>B</v>
      </c>
      <c r="I540" s="56">
        <f t="shared" si="201"/>
        <v>2</v>
      </c>
      <c r="J540" s="128" t="s">
        <v>1241</v>
      </c>
      <c r="K540" s="58">
        <f t="shared" si="202"/>
        <v>2</v>
      </c>
      <c r="L540" s="58" t="str">
        <f t="shared" si="203"/>
        <v>P-5</v>
      </c>
      <c r="M540" s="109" t="s">
        <v>1198</v>
      </c>
      <c r="N540" s="58">
        <f t="shared" si="204"/>
        <v>5</v>
      </c>
      <c r="O540" s="47" t="str">
        <f>VLOOKUP(L540,'3. 취약성평가'!$C:$F,2,FALSE)</f>
        <v>항목의 불필요한 서비스 제거</v>
      </c>
      <c r="P540" s="50" t="str">
        <f>VLOOKUP(L540,'3. 취약성평가'!$C:$F,3,FALSE)</f>
        <v>상</v>
      </c>
      <c r="Q540" s="48">
        <f t="shared" si="205"/>
        <v>3</v>
      </c>
      <c r="R540" s="49" t="str">
        <f>VLOOKUP(L540,'3. 취약성평가'!$C:$I,5,FALSE)</f>
        <v>TC6-11</v>
      </c>
      <c r="S540" s="49" t="str">
        <f>VLOOKUP(L540,'3. 취약성평가'!$C:$I,6,FALSE)</f>
        <v>비인가된 시스템 및 네트워크 접근</v>
      </c>
      <c r="T540" s="49">
        <f>VLOOKUP(L540,'3. 취약성평가'!$C:$I,7,FALSE)</f>
        <v>2</v>
      </c>
      <c r="U540" s="49">
        <f>VLOOKUP(L540,'3. 취약성평가'!$C:$I,7,FALSE)</f>
        <v>2</v>
      </c>
      <c r="V540" s="56" t="str">
        <f>VLOOKUP(B540,'#11.PC'!$C:$W,A540+1,FALSE)</f>
        <v>X</v>
      </c>
      <c r="W540" s="56">
        <f t="shared" si="206"/>
        <v>7</v>
      </c>
      <c r="X540" s="51" t="str">
        <f t="shared" si="207"/>
        <v>중</v>
      </c>
    </row>
    <row r="541" spans="1:24" ht="9.75" customHeight="1">
      <c r="A541" s="45">
        <f>VLOOKUP(L541,'3. 취약성평가'!$C:$J,8,FALSE)</f>
        <v>6</v>
      </c>
      <c r="B541" s="45" t="str">
        <f t="shared" si="198"/>
        <v>COM-PC-02</v>
      </c>
      <c r="C541" s="16" t="str">
        <f>VLOOKUP(B541,'1. 자산평가'!$C:$O,2,FALSE)</f>
        <v>업무용 PC</v>
      </c>
      <c r="D541" s="16">
        <f>VLOOKUP(B541,'1. 자산평가'!$C:$O,8,FALSE)</f>
        <v>2</v>
      </c>
      <c r="E541" s="16">
        <f>VLOOKUP(B541,'1. 자산평가'!$C:$O,9,FALSE)</f>
        <v>2</v>
      </c>
      <c r="F541" s="16">
        <f>VLOOKUP(B541,'1. 자산평가'!$C:$O,10,FALSE)</f>
        <v>2</v>
      </c>
      <c r="G541" s="59">
        <f t="shared" si="199"/>
        <v>6</v>
      </c>
      <c r="H541" s="59" t="str">
        <f t="shared" si="200"/>
        <v>B</v>
      </c>
      <c r="I541" s="56">
        <f t="shared" si="201"/>
        <v>2</v>
      </c>
      <c r="J541" s="128" t="s">
        <v>1241</v>
      </c>
      <c r="K541" s="58">
        <f t="shared" si="202"/>
        <v>2</v>
      </c>
      <c r="L541" s="58" t="str">
        <f t="shared" si="203"/>
        <v>P-6</v>
      </c>
      <c r="M541" s="109" t="s">
        <v>1198</v>
      </c>
      <c r="N541" s="58">
        <f t="shared" si="204"/>
        <v>6</v>
      </c>
      <c r="O541" s="47" t="str">
        <f>VLOOKUP(L541,'3. 취약성평가'!$C:$F,2,FALSE)</f>
        <v>Windows Messenger(MSN, .NET 메신저 등)와 같은 상용 메신저의 사용 금지</v>
      </c>
      <c r="P541" s="50" t="str">
        <f>VLOOKUP(L541,'3. 취약성평가'!$C:$F,3,FALSE)</f>
        <v>상</v>
      </c>
      <c r="Q541" s="48">
        <f t="shared" si="205"/>
        <v>3</v>
      </c>
      <c r="R541" s="49" t="str">
        <f>VLOOKUP(L541,'3. 취약성평가'!$C:$I,5,FALSE)</f>
        <v>TC4-05</v>
      </c>
      <c r="S541" s="49" t="str">
        <f>VLOOKUP(L541,'3. 취약성평가'!$C:$I,6,FALSE)</f>
        <v>Application 프로그램 악용</v>
      </c>
      <c r="T541" s="49">
        <f>VLOOKUP(L541,'3. 취약성평가'!$C:$I,7,FALSE)</f>
        <v>2</v>
      </c>
      <c r="U541" s="49">
        <f>VLOOKUP(L541,'3. 취약성평가'!$C:$I,7,FALSE)</f>
        <v>2</v>
      </c>
      <c r="V541" s="56" t="str">
        <f>VLOOKUP(B541,'#11.PC'!$C:$W,A541+1,FALSE)</f>
        <v>X</v>
      </c>
      <c r="W541" s="56">
        <f t="shared" si="206"/>
        <v>7</v>
      </c>
      <c r="X541" s="51" t="str">
        <f t="shared" si="207"/>
        <v>중</v>
      </c>
    </row>
    <row r="542" spans="1:24" ht="9.75" customHeight="1">
      <c r="A542" s="45">
        <f>VLOOKUP(L542,'3. 취약성평가'!$C:$J,8,FALSE)</f>
        <v>7</v>
      </c>
      <c r="B542" s="45" t="str">
        <f t="shared" si="198"/>
        <v>COM-PC-02</v>
      </c>
      <c r="C542" s="16" t="str">
        <f>VLOOKUP(B542,'1. 자산평가'!$C:$O,2,FALSE)</f>
        <v>업무용 PC</v>
      </c>
      <c r="D542" s="16">
        <f>VLOOKUP(B542,'1. 자산평가'!$C:$O,8,FALSE)</f>
        <v>2</v>
      </c>
      <c r="E542" s="16">
        <f>VLOOKUP(B542,'1. 자산평가'!$C:$O,9,FALSE)</f>
        <v>2</v>
      </c>
      <c r="F542" s="16">
        <f>VLOOKUP(B542,'1. 자산평가'!$C:$O,10,FALSE)</f>
        <v>2</v>
      </c>
      <c r="G542" s="59">
        <f t="shared" si="199"/>
        <v>6</v>
      </c>
      <c r="H542" s="59" t="str">
        <f t="shared" si="200"/>
        <v>B</v>
      </c>
      <c r="I542" s="56">
        <f t="shared" si="201"/>
        <v>2</v>
      </c>
      <c r="J542" s="128" t="s">
        <v>1241</v>
      </c>
      <c r="K542" s="58">
        <f t="shared" si="202"/>
        <v>2</v>
      </c>
      <c r="L542" s="58" t="str">
        <f t="shared" si="203"/>
        <v>P-7</v>
      </c>
      <c r="M542" s="109" t="s">
        <v>1198</v>
      </c>
      <c r="N542" s="58">
        <f t="shared" si="204"/>
        <v>7</v>
      </c>
      <c r="O542" s="47" t="str">
        <f>VLOOKUP(L542,'3. 취약성평가'!$C:$F,2,FALSE)</f>
        <v>파일 시스템을 NTFS로 포맷</v>
      </c>
      <c r="P542" s="50" t="str">
        <f>VLOOKUP(L542,'3. 취약성평가'!$C:$F,3,FALSE)</f>
        <v>중</v>
      </c>
      <c r="Q542" s="48">
        <f t="shared" si="205"/>
        <v>2</v>
      </c>
      <c r="R542" s="49" t="str">
        <f>VLOOKUP(L542,'3. 취약성평가'!$C:$I,5,FALSE)</f>
        <v>TC6-05</v>
      </c>
      <c r="S542" s="49" t="str">
        <f>VLOOKUP(L542,'3. 취약성평가'!$C:$I,6,FALSE)</f>
        <v>취약한 권한접근</v>
      </c>
      <c r="T542" s="49">
        <f>VLOOKUP(L542,'3. 취약성평가'!$C:$I,7,FALSE)</f>
        <v>2</v>
      </c>
      <c r="U542" s="49">
        <f>VLOOKUP(L542,'3. 취약성평가'!$C:$I,7,FALSE)</f>
        <v>2</v>
      </c>
      <c r="V542" s="56" t="str">
        <f>VLOOKUP(B542,'#11.PC'!$C:$W,A542+1,FALSE)</f>
        <v>O</v>
      </c>
      <c r="W542" s="56">
        <f t="shared" si="206"/>
        <v>0</v>
      </c>
      <c r="X542" s="51" t="str">
        <f t="shared" si="207"/>
        <v>-</v>
      </c>
    </row>
    <row r="543" spans="1:24" ht="9.75" customHeight="1">
      <c r="A543" s="45">
        <f>VLOOKUP(L543,'3. 취약성평가'!$C:$J,8,FALSE)</f>
        <v>8</v>
      </c>
      <c r="B543" s="45" t="str">
        <f t="shared" si="198"/>
        <v>COM-PC-02</v>
      </c>
      <c r="C543" s="16" t="str">
        <f>VLOOKUP(B543,'1. 자산평가'!$C:$O,2,FALSE)</f>
        <v>업무용 PC</v>
      </c>
      <c r="D543" s="16">
        <f>VLOOKUP(B543,'1. 자산평가'!$C:$O,8,FALSE)</f>
        <v>2</v>
      </c>
      <c r="E543" s="16">
        <f>VLOOKUP(B543,'1. 자산평가'!$C:$O,9,FALSE)</f>
        <v>2</v>
      </c>
      <c r="F543" s="16">
        <f>VLOOKUP(B543,'1. 자산평가'!$C:$O,10,FALSE)</f>
        <v>2</v>
      </c>
      <c r="G543" s="59">
        <f t="shared" si="199"/>
        <v>6</v>
      </c>
      <c r="H543" s="59" t="str">
        <f t="shared" si="200"/>
        <v>B</v>
      </c>
      <c r="I543" s="56">
        <f t="shared" si="201"/>
        <v>2</v>
      </c>
      <c r="J543" s="128" t="s">
        <v>1241</v>
      </c>
      <c r="K543" s="58">
        <f t="shared" si="202"/>
        <v>2</v>
      </c>
      <c r="L543" s="58" t="str">
        <f t="shared" si="203"/>
        <v>P-8</v>
      </c>
      <c r="M543" s="109" t="s">
        <v>1198</v>
      </c>
      <c r="N543" s="58">
        <f t="shared" si="204"/>
        <v>8</v>
      </c>
      <c r="O543" s="47" t="str">
        <f>VLOOKUP(L543,'3. 취약성평가'!$C:$F,2,FALSE)</f>
        <v>다른 OS로 멀티 부팅 금지</v>
      </c>
      <c r="P543" s="50" t="str">
        <f>VLOOKUP(L543,'3. 취약성평가'!$C:$F,3,FALSE)</f>
        <v>중</v>
      </c>
      <c r="Q543" s="48">
        <f t="shared" si="205"/>
        <v>2</v>
      </c>
      <c r="R543" s="49" t="str">
        <f>VLOOKUP(L543,'3. 취약성평가'!$C:$I,5,FALSE)</f>
        <v>TC4-07</v>
      </c>
      <c r="S543" s="49" t="str">
        <f>VLOOKUP(L543,'3. 취약성평가'!$C:$I,6,FALSE)</f>
        <v>취약한 시스템 설정 악용</v>
      </c>
      <c r="T543" s="49">
        <f>VLOOKUP(L543,'3. 취약성평가'!$C:$I,7,FALSE)</f>
        <v>2</v>
      </c>
      <c r="U543" s="49">
        <f>VLOOKUP(L543,'3. 취약성평가'!$C:$I,7,FALSE)</f>
        <v>2</v>
      </c>
      <c r="V543" s="56" t="str">
        <f>VLOOKUP(B543,'#11.PC'!$C:$W,A543+1,FALSE)</f>
        <v>X</v>
      </c>
      <c r="W543" s="56">
        <f t="shared" si="206"/>
        <v>6</v>
      </c>
      <c r="X543" s="51" t="str">
        <f t="shared" si="207"/>
        <v>중</v>
      </c>
    </row>
    <row r="544" spans="1:24" ht="9.75" customHeight="1">
      <c r="A544" s="45">
        <f>VLOOKUP(L544,'3. 취약성평가'!$C:$J,8,FALSE)</f>
        <v>9</v>
      </c>
      <c r="B544" s="45" t="str">
        <f t="shared" si="198"/>
        <v>COM-PC-02</v>
      </c>
      <c r="C544" s="16" t="str">
        <f>VLOOKUP(B544,'1. 자산평가'!$C:$O,2,FALSE)</f>
        <v>업무용 PC</v>
      </c>
      <c r="D544" s="16">
        <f>VLOOKUP(B544,'1. 자산평가'!$C:$O,8,FALSE)</f>
        <v>2</v>
      </c>
      <c r="E544" s="16">
        <f>VLOOKUP(B544,'1. 자산평가'!$C:$O,9,FALSE)</f>
        <v>2</v>
      </c>
      <c r="F544" s="16">
        <f>VLOOKUP(B544,'1. 자산평가'!$C:$O,10,FALSE)</f>
        <v>2</v>
      </c>
      <c r="G544" s="59">
        <f t="shared" si="199"/>
        <v>6</v>
      </c>
      <c r="H544" s="59" t="str">
        <f t="shared" si="200"/>
        <v>B</v>
      </c>
      <c r="I544" s="56">
        <f t="shared" si="201"/>
        <v>2</v>
      </c>
      <c r="J544" s="128" t="s">
        <v>1241</v>
      </c>
      <c r="K544" s="58">
        <f t="shared" si="202"/>
        <v>2</v>
      </c>
      <c r="L544" s="58" t="str">
        <f t="shared" si="203"/>
        <v>P-9</v>
      </c>
      <c r="M544" s="109" t="s">
        <v>1198</v>
      </c>
      <c r="N544" s="58">
        <f t="shared" si="204"/>
        <v>9</v>
      </c>
      <c r="O544" s="47" t="str">
        <f>VLOOKUP(L544,'3. 취약성평가'!$C:$F,2,FALSE)</f>
        <v>브라우저 종료 시 임시 인터넷 파일 폴더 내용 삭제</v>
      </c>
      <c r="P544" s="50" t="str">
        <f>VLOOKUP(L544,'3. 취약성평가'!$C:$F,3,FALSE)</f>
        <v>하</v>
      </c>
      <c r="Q544" s="48">
        <f t="shared" si="205"/>
        <v>1</v>
      </c>
      <c r="R544" s="49" t="str">
        <f>VLOOKUP(L544,'3. 취약성평가'!$C:$I,5,FALSE)</f>
        <v>TC4-05</v>
      </c>
      <c r="S544" s="49" t="str">
        <f>VLOOKUP(L544,'3. 취약성평가'!$C:$I,6,FALSE)</f>
        <v>Application 프로그램 악용</v>
      </c>
      <c r="T544" s="49">
        <f>VLOOKUP(L544,'3. 취약성평가'!$C:$I,7,FALSE)</f>
        <v>2</v>
      </c>
      <c r="U544" s="49">
        <f>VLOOKUP(L544,'3. 취약성평가'!$C:$I,7,FALSE)</f>
        <v>2</v>
      </c>
      <c r="V544" s="56" t="str">
        <f>VLOOKUP(B544,'#11.PC'!$C:$W,A544+1,FALSE)</f>
        <v>X</v>
      </c>
      <c r="W544" s="56">
        <f t="shared" si="206"/>
        <v>5</v>
      </c>
      <c r="X544" s="51" t="str">
        <f t="shared" si="207"/>
        <v>중</v>
      </c>
    </row>
    <row r="545" spans="1:24" ht="9.75" customHeight="1">
      <c r="A545" s="45">
        <f>VLOOKUP(L545,'3. 취약성평가'!$C:$J,8,FALSE)</f>
        <v>10</v>
      </c>
      <c r="B545" s="45" t="str">
        <f t="shared" si="198"/>
        <v>COM-PC-02</v>
      </c>
      <c r="C545" s="16" t="str">
        <f>VLOOKUP(B545,'1. 자산평가'!$C:$O,2,FALSE)</f>
        <v>업무용 PC</v>
      </c>
      <c r="D545" s="16">
        <f>VLOOKUP(B545,'1. 자산평가'!$C:$O,8,FALSE)</f>
        <v>2</v>
      </c>
      <c r="E545" s="16">
        <f>VLOOKUP(B545,'1. 자산평가'!$C:$O,9,FALSE)</f>
        <v>2</v>
      </c>
      <c r="F545" s="16">
        <f>VLOOKUP(B545,'1. 자산평가'!$C:$O,10,FALSE)</f>
        <v>2</v>
      </c>
      <c r="G545" s="59">
        <f t="shared" si="199"/>
        <v>6</v>
      </c>
      <c r="H545" s="59" t="str">
        <f t="shared" si="200"/>
        <v>B</v>
      </c>
      <c r="I545" s="56">
        <f t="shared" si="201"/>
        <v>2</v>
      </c>
      <c r="J545" s="128" t="s">
        <v>1241</v>
      </c>
      <c r="K545" s="58">
        <f t="shared" si="202"/>
        <v>2</v>
      </c>
      <c r="L545" s="58" t="str">
        <f t="shared" si="203"/>
        <v>P-10</v>
      </c>
      <c r="M545" s="109" t="s">
        <v>1198</v>
      </c>
      <c r="N545" s="58">
        <f t="shared" si="204"/>
        <v>10</v>
      </c>
      <c r="O545" s="47" t="str">
        <f>VLOOKUP(L545,'3. 취약성평가'!$C:$F,2,FALSE)</f>
        <v>HOT FI취약 등 최신 보안패치 적용</v>
      </c>
      <c r="P545" s="50" t="str">
        <f>VLOOKUP(L545,'3. 취약성평가'!$C:$F,3,FALSE)</f>
        <v>상</v>
      </c>
      <c r="Q545" s="48">
        <f t="shared" si="205"/>
        <v>3</v>
      </c>
      <c r="R545" s="49" t="str">
        <f>VLOOKUP(L545,'3. 취약성평가'!$C:$I,5,FALSE)</f>
        <v>TC4-07</v>
      </c>
      <c r="S545" s="49" t="str">
        <f>VLOOKUP(L545,'3. 취약성평가'!$C:$I,6,FALSE)</f>
        <v>취약한 시스템 설정 악용</v>
      </c>
      <c r="T545" s="49">
        <f>VLOOKUP(L545,'3. 취약성평가'!$C:$I,7,FALSE)</f>
        <v>2</v>
      </c>
      <c r="U545" s="49">
        <f>VLOOKUP(L545,'3. 취약성평가'!$C:$I,7,FALSE)</f>
        <v>2</v>
      </c>
      <c r="V545" s="56" t="str">
        <f>VLOOKUP(B545,'#11.PC'!$C:$W,A545+1,FALSE)</f>
        <v>X</v>
      </c>
      <c r="W545" s="56">
        <f t="shared" si="206"/>
        <v>7</v>
      </c>
      <c r="X545" s="51" t="str">
        <f t="shared" si="207"/>
        <v>중</v>
      </c>
    </row>
    <row r="546" spans="1:24" ht="9.75" customHeight="1">
      <c r="A546" s="45">
        <f>VLOOKUP(L546,'3. 취약성평가'!$C:$J,8,FALSE)</f>
        <v>11</v>
      </c>
      <c r="B546" s="45" t="str">
        <f t="shared" si="198"/>
        <v>COM-PC-02</v>
      </c>
      <c r="C546" s="16" t="str">
        <f>VLOOKUP(B546,'1. 자산평가'!$C:$O,2,FALSE)</f>
        <v>업무용 PC</v>
      </c>
      <c r="D546" s="16">
        <f>VLOOKUP(B546,'1. 자산평가'!$C:$O,8,FALSE)</f>
        <v>2</v>
      </c>
      <c r="E546" s="16">
        <f>VLOOKUP(B546,'1. 자산평가'!$C:$O,9,FALSE)</f>
        <v>2</v>
      </c>
      <c r="F546" s="16">
        <f>VLOOKUP(B546,'1. 자산평가'!$C:$O,10,FALSE)</f>
        <v>2</v>
      </c>
      <c r="G546" s="59">
        <f t="shared" si="199"/>
        <v>6</v>
      </c>
      <c r="H546" s="59" t="str">
        <f t="shared" si="200"/>
        <v>B</v>
      </c>
      <c r="I546" s="56">
        <f t="shared" si="201"/>
        <v>2</v>
      </c>
      <c r="J546" s="128" t="s">
        <v>1241</v>
      </c>
      <c r="K546" s="58">
        <f t="shared" si="202"/>
        <v>2</v>
      </c>
      <c r="L546" s="58" t="str">
        <f t="shared" si="203"/>
        <v>P-11</v>
      </c>
      <c r="M546" s="109" t="s">
        <v>1198</v>
      </c>
      <c r="N546" s="58">
        <f t="shared" si="204"/>
        <v>11</v>
      </c>
      <c r="O546" s="47" t="str">
        <f>VLOOKUP(L546,'3. 취약성평가'!$C:$F,2,FALSE)</f>
        <v>최신 서비스팩 적용</v>
      </c>
      <c r="P546" s="50" t="str">
        <f>VLOOKUP(L546,'3. 취약성평가'!$C:$F,3,FALSE)</f>
        <v>상</v>
      </c>
      <c r="Q546" s="48">
        <f t="shared" si="205"/>
        <v>3</v>
      </c>
      <c r="R546" s="49" t="str">
        <f>VLOOKUP(L546,'3. 취약성평가'!$C:$I,5,FALSE)</f>
        <v>TC4-07</v>
      </c>
      <c r="S546" s="49" t="str">
        <f>VLOOKUP(L546,'3. 취약성평가'!$C:$I,6,FALSE)</f>
        <v>취약한 시스템 설정 악용</v>
      </c>
      <c r="T546" s="49">
        <f>VLOOKUP(L546,'3. 취약성평가'!$C:$I,7,FALSE)</f>
        <v>2</v>
      </c>
      <c r="U546" s="49">
        <f>VLOOKUP(L546,'3. 취약성평가'!$C:$I,7,FALSE)</f>
        <v>2</v>
      </c>
      <c r="V546" s="56" t="str">
        <f>VLOOKUP(B546,'#11.PC'!$C:$W,A546+1,FALSE)</f>
        <v>N/A</v>
      </c>
      <c r="W546" s="56" t="str">
        <f t="shared" si="206"/>
        <v>N/A</v>
      </c>
      <c r="X546" s="51" t="str">
        <f t="shared" si="207"/>
        <v>N/A</v>
      </c>
    </row>
    <row r="547" spans="1:24" ht="9.75" customHeight="1">
      <c r="A547" s="45">
        <f>VLOOKUP(L547,'3. 취약성평가'!$C:$J,8,FALSE)</f>
        <v>12</v>
      </c>
      <c r="B547" s="45" t="str">
        <f t="shared" si="198"/>
        <v>COM-PC-02</v>
      </c>
      <c r="C547" s="16" t="str">
        <f>VLOOKUP(B547,'1. 자산평가'!$C:$O,2,FALSE)</f>
        <v>업무용 PC</v>
      </c>
      <c r="D547" s="16">
        <f>VLOOKUP(B547,'1. 자산평가'!$C:$O,8,FALSE)</f>
        <v>2</v>
      </c>
      <c r="E547" s="16">
        <f>VLOOKUP(B547,'1. 자산평가'!$C:$O,9,FALSE)</f>
        <v>2</v>
      </c>
      <c r="F547" s="16">
        <f>VLOOKUP(B547,'1. 자산평가'!$C:$O,10,FALSE)</f>
        <v>2</v>
      </c>
      <c r="G547" s="59">
        <f t="shared" si="199"/>
        <v>6</v>
      </c>
      <c r="H547" s="59" t="str">
        <f t="shared" si="200"/>
        <v>B</v>
      </c>
      <c r="I547" s="56">
        <f t="shared" si="201"/>
        <v>2</v>
      </c>
      <c r="J547" s="128" t="s">
        <v>1241</v>
      </c>
      <c r="K547" s="58">
        <f t="shared" si="202"/>
        <v>2</v>
      </c>
      <c r="L547" s="58" t="str">
        <f t="shared" si="203"/>
        <v>P-12</v>
      </c>
      <c r="M547" s="109" t="s">
        <v>1198</v>
      </c>
      <c r="N547" s="58">
        <f t="shared" si="204"/>
        <v>12</v>
      </c>
      <c r="O547" s="47" t="str">
        <f>VLOOKUP(L547,'3. 취약성평가'!$C:$F,2,FALSE)</f>
        <v>MS-Office, 한글, 어도비, 아크로뱃 등의 응용 프로그램에 대한 최신 보안패치 및 벤더 권고사항 적용</v>
      </c>
      <c r="P547" s="50" t="str">
        <f>VLOOKUP(L547,'3. 취약성평가'!$C:$F,3,FALSE)</f>
        <v>상</v>
      </c>
      <c r="Q547" s="48">
        <f t="shared" si="205"/>
        <v>3</v>
      </c>
      <c r="R547" s="49" t="str">
        <f>VLOOKUP(L547,'3. 취약성평가'!$C:$I,5,FALSE)</f>
        <v>TC4-05</v>
      </c>
      <c r="S547" s="49" t="str">
        <f>VLOOKUP(L547,'3. 취약성평가'!$C:$I,6,FALSE)</f>
        <v>Application 프로그램 악용</v>
      </c>
      <c r="T547" s="49">
        <f>VLOOKUP(L547,'3. 취약성평가'!$C:$I,7,FALSE)</f>
        <v>2</v>
      </c>
      <c r="U547" s="49">
        <f>VLOOKUP(L547,'3. 취약성평가'!$C:$I,7,FALSE)</f>
        <v>2</v>
      </c>
      <c r="V547" s="56" t="str">
        <f>VLOOKUP(B547,'#11.PC'!$C:$W,A547+1,FALSE)</f>
        <v>N/A</v>
      </c>
      <c r="W547" s="56" t="str">
        <f t="shared" si="206"/>
        <v>N/A</v>
      </c>
      <c r="X547" s="51" t="str">
        <f t="shared" si="207"/>
        <v>N/A</v>
      </c>
    </row>
    <row r="548" spans="1:24" ht="9.75" customHeight="1">
      <c r="A548" s="45">
        <f>VLOOKUP(L548,'3. 취약성평가'!$C:$J,8,FALSE)</f>
        <v>13</v>
      </c>
      <c r="B548" s="45" t="str">
        <f t="shared" si="198"/>
        <v>COM-PC-02</v>
      </c>
      <c r="C548" s="16" t="str">
        <f>VLOOKUP(B548,'1. 자산평가'!$C:$O,2,FALSE)</f>
        <v>업무용 PC</v>
      </c>
      <c r="D548" s="16">
        <f>VLOOKUP(B548,'1. 자산평가'!$C:$O,8,FALSE)</f>
        <v>2</v>
      </c>
      <c r="E548" s="16">
        <f>VLOOKUP(B548,'1. 자산평가'!$C:$O,9,FALSE)</f>
        <v>2</v>
      </c>
      <c r="F548" s="16">
        <f>VLOOKUP(B548,'1. 자산평가'!$C:$O,10,FALSE)</f>
        <v>2</v>
      </c>
      <c r="G548" s="59">
        <f t="shared" si="199"/>
        <v>6</v>
      </c>
      <c r="H548" s="59" t="str">
        <f t="shared" si="200"/>
        <v>B</v>
      </c>
      <c r="I548" s="56">
        <f t="shared" si="201"/>
        <v>2</v>
      </c>
      <c r="J548" s="128" t="s">
        <v>1241</v>
      </c>
      <c r="K548" s="58">
        <f t="shared" si="202"/>
        <v>2</v>
      </c>
      <c r="L548" s="58" t="str">
        <f t="shared" si="203"/>
        <v>P-13</v>
      </c>
      <c r="M548" s="109" t="s">
        <v>1198</v>
      </c>
      <c r="N548" s="58">
        <f t="shared" si="204"/>
        <v>13</v>
      </c>
      <c r="O548" s="47" t="str">
        <f>VLOOKUP(L548,'3. 취약성평가'!$C:$F,2,FALSE)</f>
        <v>바이러스 백신 프로그램 설치 및 주기적 업데이트</v>
      </c>
      <c r="P548" s="50" t="str">
        <f>VLOOKUP(L548,'3. 취약성평가'!$C:$F,3,FALSE)</f>
        <v>상</v>
      </c>
      <c r="Q548" s="48">
        <f t="shared" si="205"/>
        <v>3</v>
      </c>
      <c r="R548" s="49" t="str">
        <f>VLOOKUP(L548,'3. 취약성평가'!$C:$I,5,FALSE)</f>
        <v>TC3-12</v>
      </c>
      <c r="S548" s="49" t="str">
        <f>VLOOKUP(L548,'3. 취약성평가'!$C:$I,6,FALSE)</f>
        <v>비인가 소프트웨어의 유입</v>
      </c>
      <c r="T548" s="49">
        <f>VLOOKUP(L548,'3. 취약성평가'!$C:$I,7,FALSE)</f>
        <v>3</v>
      </c>
      <c r="U548" s="49">
        <f>VLOOKUP(L548,'3. 취약성평가'!$C:$I,7,FALSE)</f>
        <v>3</v>
      </c>
      <c r="V548" s="56" t="str">
        <f>VLOOKUP(B548,'#11.PC'!$C:$W,A548+1,FALSE)</f>
        <v>X</v>
      </c>
      <c r="W548" s="56">
        <f t="shared" si="206"/>
        <v>8</v>
      </c>
      <c r="X548" s="51" t="str">
        <f t="shared" si="207"/>
        <v>상</v>
      </c>
    </row>
    <row r="549" spans="1:24" ht="9.75" customHeight="1">
      <c r="A549" s="45">
        <f>VLOOKUP(L549,'3. 취약성평가'!$C:$J,8,FALSE)</f>
        <v>14</v>
      </c>
      <c r="B549" s="45" t="str">
        <f t="shared" si="198"/>
        <v>COM-PC-02</v>
      </c>
      <c r="C549" s="16" t="str">
        <f>VLOOKUP(B549,'1. 자산평가'!$C:$O,2,FALSE)</f>
        <v>업무용 PC</v>
      </c>
      <c r="D549" s="16">
        <f>VLOOKUP(B549,'1. 자산평가'!$C:$O,8,FALSE)</f>
        <v>2</v>
      </c>
      <c r="E549" s="16">
        <f>VLOOKUP(B549,'1. 자산평가'!$C:$O,9,FALSE)</f>
        <v>2</v>
      </c>
      <c r="F549" s="16">
        <f>VLOOKUP(B549,'1. 자산평가'!$C:$O,10,FALSE)</f>
        <v>2</v>
      </c>
      <c r="G549" s="59">
        <f t="shared" si="199"/>
        <v>6</v>
      </c>
      <c r="H549" s="59" t="str">
        <f t="shared" si="200"/>
        <v>B</v>
      </c>
      <c r="I549" s="56">
        <f t="shared" si="201"/>
        <v>2</v>
      </c>
      <c r="J549" s="128" t="s">
        <v>1241</v>
      </c>
      <c r="K549" s="58">
        <f t="shared" si="202"/>
        <v>2</v>
      </c>
      <c r="L549" s="58" t="str">
        <f t="shared" si="203"/>
        <v>P-14</v>
      </c>
      <c r="M549" s="109" t="s">
        <v>1198</v>
      </c>
      <c r="N549" s="58">
        <f t="shared" si="204"/>
        <v>14</v>
      </c>
      <c r="O549" s="47" t="str">
        <f>VLOOKUP(L549,'3. 취약성평가'!$C:$F,2,FALSE)</f>
        <v>바이러스 백신 프로그램에서 제공하는 실시간 감시 기능 활성화</v>
      </c>
      <c r="P549" s="50" t="str">
        <f>VLOOKUP(L549,'3. 취약성평가'!$C:$F,3,FALSE)</f>
        <v>상</v>
      </c>
      <c r="Q549" s="48">
        <f t="shared" si="205"/>
        <v>3</v>
      </c>
      <c r="R549" s="49" t="str">
        <f>VLOOKUP(L549,'3. 취약성평가'!$C:$I,5,FALSE)</f>
        <v>TC3-12</v>
      </c>
      <c r="S549" s="49" t="str">
        <f>VLOOKUP(L549,'3. 취약성평가'!$C:$I,6,FALSE)</f>
        <v>비인가 소프트웨어의 유입</v>
      </c>
      <c r="T549" s="49">
        <f>VLOOKUP(L549,'3. 취약성평가'!$C:$I,7,FALSE)</f>
        <v>3</v>
      </c>
      <c r="U549" s="49">
        <f>VLOOKUP(L549,'3. 취약성평가'!$C:$I,7,FALSE)</f>
        <v>3</v>
      </c>
      <c r="V549" s="56" t="str">
        <f>VLOOKUP(B549,'#11.PC'!$C:$W,A549+1,FALSE)</f>
        <v>X</v>
      </c>
      <c r="W549" s="56">
        <f t="shared" si="206"/>
        <v>8</v>
      </c>
      <c r="X549" s="51" t="str">
        <f t="shared" si="207"/>
        <v>상</v>
      </c>
    </row>
    <row r="550" spans="1:24" ht="9.75" customHeight="1">
      <c r="A550" s="45">
        <f>VLOOKUP(L550,'3. 취약성평가'!$C:$J,8,FALSE)</f>
        <v>15</v>
      </c>
      <c r="B550" s="45" t="str">
        <f t="shared" si="198"/>
        <v>COM-PC-02</v>
      </c>
      <c r="C550" s="16" t="str">
        <f>VLOOKUP(B550,'1. 자산평가'!$C:$O,2,FALSE)</f>
        <v>업무용 PC</v>
      </c>
      <c r="D550" s="16">
        <f>VLOOKUP(B550,'1. 자산평가'!$C:$O,8,FALSE)</f>
        <v>2</v>
      </c>
      <c r="E550" s="16">
        <f>VLOOKUP(B550,'1. 자산평가'!$C:$O,9,FALSE)</f>
        <v>2</v>
      </c>
      <c r="F550" s="16">
        <f>VLOOKUP(B550,'1. 자산평가'!$C:$O,10,FALSE)</f>
        <v>2</v>
      </c>
      <c r="G550" s="59">
        <f t="shared" si="199"/>
        <v>6</v>
      </c>
      <c r="H550" s="59" t="str">
        <f t="shared" si="200"/>
        <v>B</v>
      </c>
      <c r="I550" s="56">
        <f t="shared" si="201"/>
        <v>2</v>
      </c>
      <c r="J550" s="128" t="s">
        <v>1241</v>
      </c>
      <c r="K550" s="58">
        <f t="shared" si="202"/>
        <v>2</v>
      </c>
      <c r="L550" s="58" t="str">
        <f t="shared" si="203"/>
        <v>P-15</v>
      </c>
      <c r="M550" s="109" t="s">
        <v>1198</v>
      </c>
      <c r="N550" s="58">
        <f t="shared" si="204"/>
        <v>15</v>
      </c>
      <c r="O550" s="47" t="str">
        <f>VLOOKUP(L550,'3. 취약성평가'!$C:$F,2,FALSE)</f>
        <v>OS에서 제공하는 침입차단 기능 활성화</v>
      </c>
      <c r="P550" s="50" t="str">
        <f>VLOOKUP(L550,'3. 취약성평가'!$C:$F,3,FALSE)</f>
        <v>상</v>
      </c>
      <c r="Q550" s="48">
        <f t="shared" si="205"/>
        <v>3</v>
      </c>
      <c r="R550" s="49" t="str">
        <f>VLOOKUP(L550,'3. 취약성평가'!$C:$I,5,FALSE)</f>
        <v>TC3-12</v>
      </c>
      <c r="S550" s="49" t="str">
        <f>VLOOKUP(L550,'3. 취약성평가'!$C:$I,6,FALSE)</f>
        <v>비인가 소프트웨어의 유입</v>
      </c>
      <c r="T550" s="49">
        <f>VLOOKUP(L550,'3. 취약성평가'!$C:$I,7,FALSE)</f>
        <v>3</v>
      </c>
      <c r="U550" s="49">
        <f>VLOOKUP(L550,'3. 취약성평가'!$C:$I,7,FALSE)</f>
        <v>3</v>
      </c>
      <c r="V550" s="56" t="str">
        <f>VLOOKUP(B550,'#11.PC'!$C:$W,A550+1,FALSE)</f>
        <v>X</v>
      </c>
      <c r="W550" s="56">
        <f t="shared" si="206"/>
        <v>8</v>
      </c>
      <c r="X550" s="51" t="str">
        <f t="shared" si="207"/>
        <v>상</v>
      </c>
    </row>
    <row r="551" spans="1:24" ht="9.75" customHeight="1">
      <c r="A551" s="45">
        <f>VLOOKUP(L551,'3. 취약성평가'!$C:$J,8,FALSE)</f>
        <v>16</v>
      </c>
      <c r="B551" s="45" t="str">
        <f t="shared" si="198"/>
        <v>COM-PC-02</v>
      </c>
      <c r="C551" s="16" t="str">
        <f>VLOOKUP(B551,'1. 자산평가'!$C:$O,2,FALSE)</f>
        <v>업무용 PC</v>
      </c>
      <c r="D551" s="16">
        <f>VLOOKUP(B551,'1. 자산평가'!$C:$O,8,FALSE)</f>
        <v>2</v>
      </c>
      <c r="E551" s="16">
        <f>VLOOKUP(B551,'1. 자산평가'!$C:$O,9,FALSE)</f>
        <v>2</v>
      </c>
      <c r="F551" s="16">
        <f>VLOOKUP(B551,'1. 자산평가'!$C:$O,10,FALSE)</f>
        <v>2</v>
      </c>
      <c r="G551" s="59">
        <f t="shared" si="199"/>
        <v>6</v>
      </c>
      <c r="H551" s="59" t="str">
        <f t="shared" si="200"/>
        <v>B</v>
      </c>
      <c r="I551" s="56">
        <f t="shared" si="201"/>
        <v>2</v>
      </c>
      <c r="J551" s="128" t="s">
        <v>1241</v>
      </c>
      <c r="K551" s="58">
        <f t="shared" si="202"/>
        <v>2</v>
      </c>
      <c r="L551" s="58" t="str">
        <f t="shared" si="203"/>
        <v>P-16</v>
      </c>
      <c r="M551" s="109" t="s">
        <v>1198</v>
      </c>
      <c r="N551" s="58">
        <f t="shared" si="204"/>
        <v>16</v>
      </c>
      <c r="O551" s="47" t="str">
        <f>VLOOKUP(L551,'3. 취약성평가'!$C:$F,2,FALSE)</f>
        <v>화면보호기 대기 시간 설정 및 재시작 시 암호 보호 설정</v>
      </c>
      <c r="P551" s="50" t="str">
        <f>VLOOKUP(L551,'3. 취약성평가'!$C:$F,3,FALSE)</f>
        <v>상</v>
      </c>
      <c r="Q551" s="48">
        <f t="shared" si="205"/>
        <v>3</v>
      </c>
      <c r="R551" s="49" t="str">
        <f>VLOOKUP(L551,'3. 취약성평가'!$C:$I,5,FALSE)</f>
        <v>TC6-17</v>
      </c>
      <c r="S551" s="49" t="str">
        <f>VLOOKUP(L551,'3. 취약성평가'!$C:$I,6,FALSE)</f>
        <v>비인가된 물리적 접근</v>
      </c>
      <c r="T551" s="49">
        <f>VLOOKUP(L551,'3. 취약성평가'!$C:$I,7,FALSE)</f>
        <v>3</v>
      </c>
      <c r="U551" s="49">
        <f>VLOOKUP(L551,'3. 취약성평가'!$C:$I,7,FALSE)</f>
        <v>3</v>
      </c>
      <c r="V551" s="56" t="str">
        <f>VLOOKUP(B551,'#11.PC'!$C:$W,A551+1,FALSE)</f>
        <v>O</v>
      </c>
      <c r="W551" s="56">
        <f t="shared" si="206"/>
        <v>0</v>
      </c>
      <c r="X551" s="51" t="str">
        <f t="shared" si="207"/>
        <v>-</v>
      </c>
    </row>
    <row r="552" spans="1:24" ht="9.75" customHeight="1">
      <c r="A552" s="45">
        <f>VLOOKUP(L552,'3. 취약성평가'!$C:$J,8,FALSE)</f>
        <v>17</v>
      </c>
      <c r="B552" s="45" t="str">
        <f t="shared" si="198"/>
        <v>COM-PC-02</v>
      </c>
      <c r="C552" s="16" t="str">
        <f>VLOOKUP(B552,'1. 자산평가'!$C:$O,2,FALSE)</f>
        <v>업무용 PC</v>
      </c>
      <c r="D552" s="16">
        <f>VLOOKUP(B552,'1. 자산평가'!$C:$O,8,FALSE)</f>
        <v>2</v>
      </c>
      <c r="E552" s="16">
        <f>VLOOKUP(B552,'1. 자산평가'!$C:$O,9,FALSE)</f>
        <v>2</v>
      </c>
      <c r="F552" s="16">
        <f>VLOOKUP(B552,'1. 자산평가'!$C:$O,10,FALSE)</f>
        <v>2</v>
      </c>
      <c r="G552" s="59">
        <f t="shared" si="199"/>
        <v>6</v>
      </c>
      <c r="H552" s="59" t="str">
        <f t="shared" si="200"/>
        <v>B</v>
      </c>
      <c r="I552" s="56">
        <f t="shared" si="201"/>
        <v>2</v>
      </c>
      <c r="J552" s="128" t="s">
        <v>1241</v>
      </c>
      <c r="K552" s="58">
        <f t="shared" si="202"/>
        <v>2</v>
      </c>
      <c r="L552" s="58" t="str">
        <f t="shared" si="203"/>
        <v>P-17</v>
      </c>
      <c r="M552" s="109" t="s">
        <v>1198</v>
      </c>
      <c r="N552" s="58">
        <f t="shared" si="204"/>
        <v>17</v>
      </c>
      <c r="O552" s="47" t="str">
        <f>VLOOKUP(L552,'3. 취약성평가'!$C:$F,2,FALSE)</f>
        <v>CD, DVD, USB 메모리 등과 같은 미디어의 자동실행 방지 등 이동식 미디어에 대한 보안대책 수립</v>
      </c>
      <c r="P552" s="50" t="str">
        <f>VLOOKUP(L552,'3. 취약성평가'!$C:$F,3,FALSE)</f>
        <v>상</v>
      </c>
      <c r="Q552" s="48">
        <f t="shared" si="205"/>
        <v>3</v>
      </c>
      <c r="R552" s="49" t="str">
        <f>VLOOKUP(L552,'3. 취약성평가'!$C:$I,5,FALSE)</f>
        <v>TC4-08</v>
      </c>
      <c r="S552" s="49" t="str">
        <f>VLOOKUP(L552,'3. 취약성평가'!$C:$I,6,FALSE)</f>
        <v>저장매체 정보 유출</v>
      </c>
      <c r="T552" s="49">
        <f>VLOOKUP(L552,'3. 취약성평가'!$C:$I,7,FALSE)</f>
        <v>2</v>
      </c>
      <c r="U552" s="49">
        <f>VLOOKUP(L552,'3. 취약성평가'!$C:$I,7,FALSE)</f>
        <v>2</v>
      </c>
      <c r="V552" s="56" t="str">
        <f>VLOOKUP(B552,'#11.PC'!$C:$W,A552+1,FALSE)</f>
        <v>X</v>
      </c>
      <c r="W552" s="56">
        <f t="shared" si="206"/>
        <v>7</v>
      </c>
      <c r="X552" s="51" t="str">
        <f t="shared" si="207"/>
        <v>중</v>
      </c>
    </row>
    <row r="553" spans="1:24" ht="9.75" customHeight="1">
      <c r="A553" s="45">
        <f>VLOOKUP(L553,'3. 취약성평가'!$C:$J,8,FALSE)</f>
        <v>18</v>
      </c>
      <c r="B553" s="45" t="str">
        <f t="shared" si="198"/>
        <v>COM-PC-02</v>
      </c>
      <c r="C553" s="16" t="str">
        <f>VLOOKUP(B553,'1. 자산평가'!$C:$O,2,FALSE)</f>
        <v>업무용 PC</v>
      </c>
      <c r="D553" s="16">
        <f>VLOOKUP(B553,'1. 자산평가'!$C:$O,8,FALSE)</f>
        <v>2</v>
      </c>
      <c r="E553" s="16">
        <f>VLOOKUP(B553,'1. 자산평가'!$C:$O,9,FALSE)</f>
        <v>2</v>
      </c>
      <c r="F553" s="16">
        <f>VLOOKUP(B553,'1. 자산평가'!$C:$O,10,FALSE)</f>
        <v>2</v>
      </c>
      <c r="G553" s="59">
        <f t="shared" si="199"/>
        <v>6</v>
      </c>
      <c r="H553" s="59" t="str">
        <f t="shared" si="200"/>
        <v>B</v>
      </c>
      <c r="I553" s="56">
        <f t="shared" si="201"/>
        <v>2</v>
      </c>
      <c r="J553" s="128" t="s">
        <v>1241</v>
      </c>
      <c r="K553" s="58">
        <f t="shared" si="202"/>
        <v>2</v>
      </c>
      <c r="L553" s="58" t="str">
        <f t="shared" si="203"/>
        <v>P-18</v>
      </c>
      <c r="M553" s="109" t="s">
        <v>1198</v>
      </c>
      <c r="N553" s="58">
        <f t="shared" si="204"/>
        <v>18</v>
      </c>
      <c r="O553" s="47" t="str">
        <f>VLOOKUP(L553,'3. 취약성평가'!$C:$F,2,FALSE)</f>
        <v>PC 내부의 미사용(3개월) Active취약 제거</v>
      </c>
      <c r="P553" s="50" t="str">
        <f>VLOOKUP(L553,'3. 취약성평가'!$C:$F,3,FALSE)</f>
        <v>상</v>
      </c>
      <c r="Q553" s="48">
        <f t="shared" si="205"/>
        <v>3</v>
      </c>
      <c r="R553" s="49" t="str">
        <f>VLOOKUP(L553,'3. 취약성평가'!$C:$I,5,FALSE)</f>
        <v>TC4-07</v>
      </c>
      <c r="S553" s="49" t="str">
        <f>VLOOKUP(L553,'3. 취약성평가'!$C:$I,6,FALSE)</f>
        <v>취약한 시스템 설정 악용</v>
      </c>
      <c r="T553" s="49">
        <f>VLOOKUP(L553,'3. 취약성평가'!$C:$I,7,FALSE)</f>
        <v>2</v>
      </c>
      <c r="U553" s="49">
        <f>VLOOKUP(L553,'3. 취약성평가'!$C:$I,7,FALSE)</f>
        <v>2</v>
      </c>
      <c r="V553" s="56" t="str">
        <f>VLOOKUP(B553,'#11.PC'!$C:$W,A553+1,FALSE)</f>
        <v>X</v>
      </c>
      <c r="W553" s="56">
        <f t="shared" si="206"/>
        <v>7</v>
      </c>
      <c r="X553" s="51" t="str">
        <f t="shared" si="207"/>
        <v>중</v>
      </c>
    </row>
    <row r="554" spans="1:24" ht="9.75" customHeight="1">
      <c r="A554" s="45">
        <f>VLOOKUP(L554,'3. 취약성평가'!$C:$J,8,FALSE)</f>
        <v>19</v>
      </c>
      <c r="B554" s="45" t="str">
        <f t="shared" si="198"/>
        <v>COM-PC-02</v>
      </c>
      <c r="C554" s="16" t="str">
        <f>VLOOKUP(B554,'1. 자산평가'!$C:$O,2,FALSE)</f>
        <v>업무용 PC</v>
      </c>
      <c r="D554" s="16">
        <f>VLOOKUP(B554,'1. 자산평가'!$C:$O,8,FALSE)</f>
        <v>2</v>
      </c>
      <c r="E554" s="16">
        <f>VLOOKUP(B554,'1. 자산평가'!$C:$O,9,FALSE)</f>
        <v>2</v>
      </c>
      <c r="F554" s="16">
        <f>VLOOKUP(B554,'1. 자산평가'!$C:$O,10,FALSE)</f>
        <v>2</v>
      </c>
      <c r="G554" s="59">
        <f t="shared" si="199"/>
        <v>6</v>
      </c>
      <c r="H554" s="59" t="str">
        <f t="shared" si="200"/>
        <v>B</v>
      </c>
      <c r="I554" s="56">
        <f t="shared" si="201"/>
        <v>2</v>
      </c>
      <c r="J554" s="128" t="s">
        <v>1241</v>
      </c>
      <c r="K554" s="58">
        <f t="shared" si="202"/>
        <v>2</v>
      </c>
      <c r="L554" s="58" t="str">
        <f t="shared" si="203"/>
        <v>P-19</v>
      </c>
      <c r="M554" s="109" t="s">
        <v>1198</v>
      </c>
      <c r="N554" s="58">
        <f t="shared" si="204"/>
        <v>19</v>
      </c>
      <c r="O554" s="47" t="str">
        <f>VLOOKUP(L554,'3. 취약성평가'!$C:$F,2,FALSE)</f>
        <v>시스템 부팅 시 Windows Messenger 자동시작 금지</v>
      </c>
      <c r="P554" s="50" t="str">
        <f>VLOOKUP(L554,'3. 취약성평가'!$C:$F,3,FALSE)</f>
        <v>중</v>
      </c>
      <c r="Q554" s="48">
        <f t="shared" si="205"/>
        <v>2</v>
      </c>
      <c r="R554" s="49" t="str">
        <f>VLOOKUP(L554,'3. 취약성평가'!$C:$I,5,FALSE)</f>
        <v>TC4-05</v>
      </c>
      <c r="S554" s="49" t="str">
        <f>VLOOKUP(L554,'3. 취약성평가'!$C:$I,6,FALSE)</f>
        <v>Application 프로그램 악용</v>
      </c>
      <c r="T554" s="49">
        <f>VLOOKUP(L554,'3. 취약성평가'!$C:$I,7,FALSE)</f>
        <v>2</v>
      </c>
      <c r="U554" s="49">
        <f>VLOOKUP(L554,'3. 취약성평가'!$C:$I,7,FALSE)</f>
        <v>2</v>
      </c>
      <c r="V554" s="56" t="str">
        <f>VLOOKUP(B554,'#11.PC'!$C:$W,A554+1,FALSE)</f>
        <v>X</v>
      </c>
      <c r="W554" s="56">
        <f t="shared" si="206"/>
        <v>6</v>
      </c>
      <c r="X554" s="51" t="str">
        <f t="shared" si="207"/>
        <v>중</v>
      </c>
    </row>
    <row r="555" spans="1:24" ht="9.75" customHeight="1">
      <c r="A555" s="45">
        <f>VLOOKUP(L555,'3. 취약성평가'!$C:$J,8,FALSE)</f>
        <v>20</v>
      </c>
      <c r="B555" s="45" t="str">
        <f t="shared" si="198"/>
        <v>COM-PC-02</v>
      </c>
      <c r="C555" s="16" t="str">
        <f>VLOOKUP(B555,'1. 자산평가'!$C:$O,2,FALSE)</f>
        <v>업무용 PC</v>
      </c>
      <c r="D555" s="16">
        <f>VLOOKUP(B555,'1. 자산평가'!$C:$O,8,FALSE)</f>
        <v>2</v>
      </c>
      <c r="E555" s="16">
        <f>VLOOKUP(B555,'1. 자산평가'!$C:$O,9,FALSE)</f>
        <v>2</v>
      </c>
      <c r="F555" s="16">
        <f>VLOOKUP(B555,'1. 자산평가'!$C:$O,10,FALSE)</f>
        <v>2</v>
      </c>
      <c r="G555" s="59">
        <f t="shared" si="199"/>
        <v>6</v>
      </c>
      <c r="H555" s="59" t="str">
        <f t="shared" si="200"/>
        <v>B</v>
      </c>
      <c r="I555" s="56">
        <f t="shared" si="201"/>
        <v>2</v>
      </c>
      <c r="J555" s="128" t="s">
        <v>1241</v>
      </c>
      <c r="K555" s="58">
        <f t="shared" si="202"/>
        <v>2</v>
      </c>
      <c r="L555" s="58" t="str">
        <f t="shared" si="203"/>
        <v>P-20</v>
      </c>
      <c r="M555" s="109" t="s">
        <v>1198</v>
      </c>
      <c r="N555" s="58">
        <f t="shared" si="204"/>
        <v>20</v>
      </c>
      <c r="O555" s="47" t="str">
        <f>VLOOKUP(L555,'3. 취약성평가'!$C:$F,2,FALSE)</f>
        <v>항목 원격 지원 금지 정책 설정</v>
      </c>
      <c r="P555" s="50" t="str">
        <f>VLOOKUP(L555,'3. 취약성평가'!$C:$F,3,FALSE)</f>
        <v>중</v>
      </c>
      <c r="Q555" s="48">
        <f t="shared" si="205"/>
        <v>2</v>
      </c>
      <c r="R555" s="49" t="str">
        <f>VLOOKUP(L555,'3. 취약성평가'!$C:$I,5,FALSE)</f>
        <v>TC6-05</v>
      </c>
      <c r="S555" s="49" t="str">
        <f>VLOOKUP(L555,'3. 취약성평가'!$C:$I,6,FALSE)</f>
        <v>취약한 권한접근</v>
      </c>
      <c r="T555" s="49">
        <f>VLOOKUP(L555,'3. 취약성평가'!$C:$I,7,FALSE)</f>
        <v>2</v>
      </c>
      <c r="U555" s="49">
        <f>VLOOKUP(L555,'3. 취약성평가'!$C:$I,7,FALSE)</f>
        <v>2</v>
      </c>
      <c r="V555" s="56" t="str">
        <f>VLOOKUP(B555,'#11.PC'!$C:$W,A555+1,FALSE)</f>
        <v>X</v>
      </c>
      <c r="W555" s="56">
        <f t="shared" si="206"/>
        <v>6</v>
      </c>
      <c r="X555" s="51" t="str">
        <f t="shared" si="207"/>
        <v>중</v>
      </c>
    </row>
  </sheetData>
  <autoFilter ref="A4:AI555" xr:uid="{00000000-0009-0000-0000-000004000000}"/>
  <mergeCells count="5">
    <mergeCell ref="A3:C3"/>
    <mergeCell ref="D3:I3"/>
    <mergeCell ref="L3:Q3"/>
    <mergeCell ref="R3:U3"/>
    <mergeCell ref="V3:X3"/>
  </mergeCells>
  <phoneticPr fontId="2" type="noConversion"/>
  <conditionalFormatting sqref="O5:P555">
    <cfRule type="cellIs" dxfId="15" priority="85" operator="equal">
      <formula>"x"</formula>
    </cfRule>
    <cfRule type="cellIs" dxfId="14" priority="87" operator="equal">
      <formula>"?"</formula>
    </cfRule>
  </conditionalFormatting>
  <conditionalFormatting sqref="O5:P555">
    <cfRule type="cellIs" dxfId="13" priority="86" operator="equal">
      <formula>"미점검"</formula>
    </cfRule>
  </conditionalFormatting>
  <pageMargins left="0.7" right="0.7" top="0.75" bottom="0.75" header="0.3" footer="0.3"/>
  <pageSetup paperSize="9" scale="74" fitToHeight="0" orientation="landscape" r:id="rId1"/>
  <colBreaks count="1" manualBreakCount="1">
    <brk id="24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6"/>
  <sheetViews>
    <sheetView zoomScale="85" zoomScaleNormal="85" zoomScaleSheetLayoutView="85" workbookViewId="0">
      <selection activeCell="K11" sqref="K11"/>
    </sheetView>
  </sheetViews>
  <sheetFormatPr defaultColWidth="0" defaultRowHeight="17.399999999999999" zeroHeight="1"/>
  <cols>
    <col min="1" max="1" width="9" customWidth="1"/>
    <col min="2" max="3" width="16.69921875" style="26" customWidth="1"/>
    <col min="4" max="4" width="15.3984375" style="110" customWidth="1"/>
    <col min="5" max="5" width="20.19921875" style="20" customWidth="1"/>
    <col min="6" max="6" width="12.5" style="20" customWidth="1"/>
    <col min="7" max="9" width="13.69921875" style="20" customWidth="1"/>
    <col min="10" max="12" width="9" style="20" customWidth="1"/>
    <col min="13" max="15" width="9" style="32" hidden="1" customWidth="1"/>
    <col min="16" max="16384" width="9" hidden="1"/>
  </cols>
  <sheetData>
    <row r="1" spans="1:18" s="44" customFormat="1" ht="25.8" thickBot="1">
      <c r="A1" s="53" t="s">
        <v>1284</v>
      </c>
      <c r="B1" s="26"/>
      <c r="C1" s="26"/>
      <c r="D1" s="110"/>
      <c r="E1" s="20"/>
      <c r="F1" s="20"/>
      <c r="G1" s="20"/>
      <c r="H1" s="20"/>
      <c r="I1" s="20"/>
      <c r="J1" s="20"/>
      <c r="K1" s="20"/>
      <c r="L1" s="20"/>
      <c r="M1" s="32"/>
      <c r="N1" s="32"/>
      <c r="O1" s="32"/>
    </row>
    <row r="2" spans="1:18" s="44" customFormat="1" ht="25.2">
      <c r="A2" s="53"/>
      <c r="B2" s="8"/>
      <c r="C2" s="10" t="s">
        <v>327</v>
      </c>
      <c r="D2" s="7" t="s">
        <v>318</v>
      </c>
      <c r="E2" s="7" t="s">
        <v>319</v>
      </c>
      <c r="F2" s="8"/>
      <c r="G2" s="10" t="s">
        <v>331</v>
      </c>
      <c r="H2" s="10" t="s">
        <v>1202</v>
      </c>
      <c r="I2" s="10" t="s">
        <v>327</v>
      </c>
      <c r="J2" s="7" t="s">
        <v>323</v>
      </c>
      <c r="K2" s="7" t="s">
        <v>324</v>
      </c>
      <c r="L2" s="11" t="s">
        <v>325</v>
      </c>
      <c r="M2" s="32"/>
      <c r="O2" s="8"/>
      <c r="P2" s="10" t="s">
        <v>327</v>
      </c>
      <c r="Q2" s="7" t="s">
        <v>318</v>
      </c>
      <c r="R2" s="7" t="s">
        <v>319</v>
      </c>
    </row>
    <row r="3" spans="1:18" s="44" customFormat="1">
      <c r="B3" s="142" t="s">
        <v>1235</v>
      </c>
      <c r="C3" s="58">
        <f>SUM(D3:E3)</f>
        <v>4</v>
      </c>
      <c r="D3" s="58">
        <f t="shared" ref="D3:D8" si="0">SUMIFS($M$14:$M$98,$C$14:$C$98,B3)</f>
        <v>3</v>
      </c>
      <c r="E3" s="58">
        <f t="shared" ref="E3:E8" si="1">SUMIFS($N$14:$N$98,$C$14:$C$98,B3,$M$14:$M$98,"")</f>
        <v>1</v>
      </c>
      <c r="F3" s="142" t="s">
        <v>1235</v>
      </c>
      <c r="G3" s="46">
        <f>J3</f>
        <v>0</v>
      </c>
      <c r="H3" s="46">
        <f>K3+L3</f>
        <v>0</v>
      </c>
      <c r="I3" s="46">
        <f>G3+H3</f>
        <v>0</v>
      </c>
      <c r="J3" s="46">
        <f t="shared" ref="J3:J8" si="2">SUMIFS($J$14:$J$98,$C$14:$C$98,F3)</f>
        <v>0</v>
      </c>
      <c r="K3" s="46">
        <f t="shared" ref="K3:K8" si="3">SUMIFS($K$14:$K$98,$C$14:$C$98,F3)</f>
        <v>0</v>
      </c>
      <c r="L3" s="23">
        <f t="shared" ref="L3:L8" si="4">SUMIFS($L$14:$L$98,$C$14:$C$98,F3)</f>
        <v>0</v>
      </c>
      <c r="M3" s="32"/>
      <c r="O3" s="142" t="s">
        <v>1235</v>
      </c>
      <c r="P3" s="58">
        <f>SUM(Q3:R3)</f>
        <v>4</v>
      </c>
      <c r="Q3" s="58">
        <f t="shared" ref="Q3:Q8" si="5">SUMIFS($M$14:$M$98,$C$14:$C$98,O3)</f>
        <v>3</v>
      </c>
      <c r="R3" s="58">
        <f t="shared" ref="R3:R8" si="6">SUMIFS($N$14:$N$98,$C$14:$C$98,O3,$M$14:$M$98,"")</f>
        <v>1</v>
      </c>
    </row>
    <row r="4" spans="1:18" s="44" customFormat="1">
      <c r="B4" s="142" t="s">
        <v>1236</v>
      </c>
      <c r="C4" s="58">
        <f t="shared" ref="C4:C8" si="7">SUM(D4:E4)</f>
        <v>1</v>
      </c>
      <c r="D4" s="58">
        <f t="shared" si="0"/>
        <v>1</v>
      </c>
      <c r="E4" s="58">
        <f t="shared" si="1"/>
        <v>0</v>
      </c>
      <c r="F4" s="142" t="s">
        <v>1236</v>
      </c>
      <c r="G4" s="46">
        <f t="shared" ref="G4:G8" si="8">J4</f>
        <v>4</v>
      </c>
      <c r="H4" s="46">
        <f t="shared" ref="H4:H8" si="9">K4+L4</f>
        <v>26</v>
      </c>
      <c r="I4" s="46">
        <f t="shared" ref="I4:I8" si="10">G4+H4</f>
        <v>30</v>
      </c>
      <c r="J4" s="58">
        <f t="shared" si="2"/>
        <v>4</v>
      </c>
      <c r="K4" s="58">
        <f t="shared" si="3"/>
        <v>26</v>
      </c>
      <c r="L4" s="23">
        <f t="shared" si="4"/>
        <v>0</v>
      </c>
      <c r="M4" s="32"/>
      <c r="O4" s="142" t="s">
        <v>1236</v>
      </c>
      <c r="P4" s="58">
        <f t="shared" ref="P4:P8" si="11">SUM(Q4:R4)</f>
        <v>1</v>
      </c>
      <c r="Q4" s="58">
        <f t="shared" si="5"/>
        <v>1</v>
      </c>
      <c r="R4" s="58">
        <f t="shared" si="6"/>
        <v>0</v>
      </c>
    </row>
    <row r="5" spans="1:18" s="44" customFormat="1">
      <c r="B5" s="63" t="s">
        <v>1239</v>
      </c>
      <c r="C5" s="58">
        <f t="shared" si="7"/>
        <v>0</v>
      </c>
      <c r="D5" s="58">
        <f t="shared" si="0"/>
        <v>0</v>
      </c>
      <c r="E5" s="58">
        <f t="shared" si="1"/>
        <v>0</v>
      </c>
      <c r="F5" s="63" t="s">
        <v>1239</v>
      </c>
      <c r="G5" s="46">
        <f t="shared" si="8"/>
        <v>0</v>
      </c>
      <c r="H5" s="46">
        <f t="shared" si="9"/>
        <v>0</v>
      </c>
      <c r="I5" s="46">
        <f t="shared" si="10"/>
        <v>0</v>
      </c>
      <c r="J5" s="58">
        <f t="shared" si="2"/>
        <v>0</v>
      </c>
      <c r="K5" s="58">
        <f t="shared" si="3"/>
        <v>0</v>
      </c>
      <c r="L5" s="23">
        <f t="shared" si="4"/>
        <v>0</v>
      </c>
      <c r="M5" s="32"/>
      <c r="O5" s="63" t="s">
        <v>1239</v>
      </c>
      <c r="P5" s="58">
        <f t="shared" si="11"/>
        <v>0</v>
      </c>
      <c r="Q5" s="58">
        <f t="shared" si="5"/>
        <v>0</v>
      </c>
      <c r="R5" s="58">
        <f t="shared" si="6"/>
        <v>0</v>
      </c>
    </row>
    <row r="6" spans="1:18" s="44" customFormat="1">
      <c r="B6" s="63" t="s">
        <v>1240</v>
      </c>
      <c r="C6" s="58">
        <f t="shared" si="7"/>
        <v>3</v>
      </c>
      <c r="D6" s="58">
        <f t="shared" si="0"/>
        <v>3</v>
      </c>
      <c r="E6" s="58">
        <f t="shared" si="1"/>
        <v>0</v>
      </c>
      <c r="F6" s="63" t="s">
        <v>1240</v>
      </c>
      <c r="G6" s="46">
        <f t="shared" si="8"/>
        <v>3</v>
      </c>
      <c r="H6" s="46">
        <f t="shared" si="9"/>
        <v>6</v>
      </c>
      <c r="I6" s="46">
        <f t="shared" si="10"/>
        <v>9</v>
      </c>
      <c r="J6" s="58">
        <f t="shared" si="2"/>
        <v>3</v>
      </c>
      <c r="K6" s="58">
        <f t="shared" si="3"/>
        <v>6</v>
      </c>
      <c r="L6" s="23">
        <f t="shared" si="4"/>
        <v>0</v>
      </c>
      <c r="M6" s="32"/>
      <c r="O6" s="63" t="s">
        <v>1240</v>
      </c>
      <c r="P6" s="58">
        <f t="shared" si="11"/>
        <v>3</v>
      </c>
      <c r="Q6" s="58">
        <f t="shared" si="5"/>
        <v>3</v>
      </c>
      <c r="R6" s="58">
        <f t="shared" si="6"/>
        <v>0</v>
      </c>
    </row>
    <row r="7" spans="1:18" s="44" customFormat="1">
      <c r="B7" s="142" t="s">
        <v>1273</v>
      </c>
      <c r="C7" s="58">
        <f t="shared" si="7"/>
        <v>1</v>
      </c>
      <c r="D7" s="58">
        <f t="shared" si="0"/>
        <v>1</v>
      </c>
      <c r="E7" s="58">
        <f t="shared" si="1"/>
        <v>0</v>
      </c>
      <c r="F7" s="142" t="s">
        <v>1273</v>
      </c>
      <c r="G7" s="46">
        <f t="shared" si="8"/>
        <v>0</v>
      </c>
      <c r="H7" s="46">
        <f t="shared" si="9"/>
        <v>0</v>
      </c>
      <c r="I7" s="46">
        <f t="shared" si="10"/>
        <v>0</v>
      </c>
      <c r="J7" s="58">
        <f t="shared" si="2"/>
        <v>0</v>
      </c>
      <c r="K7" s="58">
        <f t="shared" si="3"/>
        <v>0</v>
      </c>
      <c r="L7" s="23">
        <f t="shared" si="4"/>
        <v>0</v>
      </c>
      <c r="M7" s="32"/>
      <c r="O7" s="99" t="s">
        <v>1237</v>
      </c>
      <c r="P7" s="58">
        <f t="shared" si="11"/>
        <v>0</v>
      </c>
      <c r="Q7" s="58">
        <f t="shared" si="5"/>
        <v>0</v>
      </c>
      <c r="R7" s="58">
        <f t="shared" si="6"/>
        <v>0</v>
      </c>
    </row>
    <row r="8" spans="1:18" s="44" customFormat="1">
      <c r="B8" s="142" t="s">
        <v>1283</v>
      </c>
      <c r="C8" s="58">
        <f t="shared" si="7"/>
        <v>2</v>
      </c>
      <c r="D8" s="58">
        <f t="shared" si="0"/>
        <v>2</v>
      </c>
      <c r="E8" s="58">
        <f t="shared" si="1"/>
        <v>0</v>
      </c>
      <c r="F8" s="142" t="s">
        <v>1283</v>
      </c>
      <c r="G8" s="46">
        <f t="shared" si="8"/>
        <v>10</v>
      </c>
      <c r="H8" s="46">
        <f t="shared" si="9"/>
        <v>14</v>
      </c>
      <c r="I8" s="46">
        <f t="shared" si="10"/>
        <v>24</v>
      </c>
      <c r="J8" s="58">
        <f t="shared" si="2"/>
        <v>10</v>
      </c>
      <c r="K8" s="58">
        <f t="shared" si="3"/>
        <v>14</v>
      </c>
      <c r="L8" s="23">
        <f t="shared" si="4"/>
        <v>0</v>
      </c>
      <c r="M8" s="32"/>
      <c r="O8" s="99" t="s">
        <v>1238</v>
      </c>
      <c r="P8" s="58">
        <f t="shared" si="11"/>
        <v>0</v>
      </c>
      <c r="Q8" s="58">
        <f t="shared" si="5"/>
        <v>0</v>
      </c>
      <c r="R8" s="58">
        <f t="shared" si="6"/>
        <v>0</v>
      </c>
    </row>
    <row r="9" spans="1:18" s="44" customFormat="1" ht="18" thickBot="1">
      <c r="B9" s="17" t="s">
        <v>332</v>
      </c>
      <c r="C9" s="43">
        <f>SUM(C3:C8)</f>
        <v>11</v>
      </c>
      <c r="D9" s="43">
        <f>SUM(D3:D8)</f>
        <v>10</v>
      </c>
      <c r="E9" s="43">
        <f>SUM(E3:E8)</f>
        <v>1</v>
      </c>
      <c r="F9" s="17" t="s">
        <v>332</v>
      </c>
      <c r="G9" s="43">
        <f>SUM(G3:G8)</f>
        <v>17</v>
      </c>
      <c r="H9" s="43">
        <f>SUM(H3:H8)</f>
        <v>46</v>
      </c>
      <c r="I9" s="43">
        <f>SUM(I3:I8)</f>
        <v>63</v>
      </c>
      <c r="J9" s="43">
        <f>SUM(J3:J8)</f>
        <v>17</v>
      </c>
      <c r="K9" s="43">
        <f>SUM(K3:K8)</f>
        <v>46</v>
      </c>
      <c r="L9" s="6">
        <f>SUM(L3:XFD8)</f>
        <v>16</v>
      </c>
      <c r="M9" s="32"/>
      <c r="O9" s="17" t="s">
        <v>332</v>
      </c>
      <c r="P9" s="43">
        <f>SUM(P3:P8)</f>
        <v>8</v>
      </c>
      <c r="Q9" s="43">
        <f>SUM(Q3:Q8)</f>
        <v>7</v>
      </c>
      <c r="R9" s="43">
        <f>SUM(R3:R8)</f>
        <v>1</v>
      </c>
    </row>
    <row r="10" spans="1:18" s="44" customFormat="1">
      <c r="B10" s="26"/>
      <c r="C10" s="26"/>
      <c r="D10" s="110"/>
      <c r="E10" s="20"/>
      <c r="F10" s="20"/>
      <c r="G10" s="20"/>
      <c r="H10" s="20"/>
      <c r="I10" s="20"/>
      <c r="J10" s="20"/>
      <c r="K10" s="20"/>
      <c r="L10" s="20"/>
      <c r="M10" s="32"/>
      <c r="N10" s="32"/>
      <c r="O10" s="32"/>
    </row>
    <row r="11" spans="1:18" s="44" customFormat="1" ht="18" thickBot="1">
      <c r="B11" s="26"/>
      <c r="C11" s="26"/>
      <c r="D11" s="110"/>
      <c r="E11" s="20"/>
      <c r="F11" s="20"/>
      <c r="G11" s="20"/>
      <c r="H11" s="20"/>
      <c r="I11" s="20"/>
      <c r="J11" s="20"/>
      <c r="K11" s="20"/>
      <c r="L11" s="20"/>
      <c r="M11" s="32"/>
      <c r="N11" s="32"/>
      <c r="O11" s="32"/>
    </row>
    <row r="12" spans="1:18" ht="18" thickBot="1">
      <c r="A12" s="8"/>
      <c r="B12" s="12"/>
      <c r="C12" s="12"/>
      <c r="D12" s="12"/>
      <c r="E12" s="12"/>
      <c r="F12" s="12"/>
      <c r="G12" s="9">
        <f>SUM($G$14:$G$25)</f>
        <v>29</v>
      </c>
      <c r="H12" s="9">
        <f>SUM($H$14:$H$25)</f>
        <v>56</v>
      </c>
      <c r="I12" s="9">
        <f>SUM($I$14:$I$25)</f>
        <v>85</v>
      </c>
      <c r="J12" s="9">
        <f>SUM($J$14:$J$25)</f>
        <v>29</v>
      </c>
      <c r="K12" s="9">
        <f>SUM($K$14:$K$25)</f>
        <v>56</v>
      </c>
      <c r="L12" s="22">
        <f>SUM($L$14:$L$25)</f>
        <v>0</v>
      </c>
    </row>
    <row r="13" spans="1:18">
      <c r="A13" s="15" t="s">
        <v>330</v>
      </c>
      <c r="B13" s="21" t="s">
        <v>329</v>
      </c>
      <c r="C13" s="60" t="s">
        <v>1094</v>
      </c>
      <c r="D13" s="60" t="s">
        <v>1093</v>
      </c>
      <c r="E13" s="60" t="s">
        <v>326</v>
      </c>
      <c r="F13" s="21" t="s">
        <v>1203</v>
      </c>
      <c r="G13" s="21" t="s">
        <v>331</v>
      </c>
      <c r="H13" s="10" t="s">
        <v>1202</v>
      </c>
      <c r="I13" s="21" t="s">
        <v>327</v>
      </c>
      <c r="J13" s="27" t="s">
        <v>323</v>
      </c>
      <c r="K13" s="27" t="s">
        <v>324</v>
      </c>
      <c r="L13" s="14" t="s">
        <v>325</v>
      </c>
      <c r="M13" s="127" t="s">
        <v>1200</v>
      </c>
      <c r="N13" s="20" t="s">
        <v>1201</v>
      </c>
      <c r="O13" s="20"/>
      <c r="P13" s="20"/>
      <c r="Q13" s="20"/>
      <c r="R13" s="20"/>
    </row>
    <row r="14" spans="1:18" ht="15" customHeight="1">
      <c r="A14" s="5">
        <v>1</v>
      </c>
      <c r="B14" s="142" t="s">
        <v>1209</v>
      </c>
      <c r="C14" s="142" t="s">
        <v>1235</v>
      </c>
      <c r="D14" s="62"/>
      <c r="E14" s="61" t="s">
        <v>1263</v>
      </c>
      <c r="F14" s="52" t="e">
        <f>VLOOKUP(B14,'1. 자산평가'!$C:$O,10,FALSE)</f>
        <v>#N/A</v>
      </c>
      <c r="G14" s="52">
        <f>J14</f>
        <v>0</v>
      </c>
      <c r="H14" s="52">
        <f>K14+L14</f>
        <v>0</v>
      </c>
      <c r="I14" s="52">
        <f>G14+H14</f>
        <v>0</v>
      </c>
      <c r="J14" s="52">
        <f>COUNTIFS('4. 위험평가'!$B:$B,'5. 위험관리'!B14,'4. 위험평가'!$X:$X,'5. 위험관리'!$J$13)</f>
        <v>0</v>
      </c>
      <c r="K14" s="52">
        <f>COUNTIFS('4. 위험평가'!$B:$B,'5. 위험관리'!B14,'4. 위험평가'!$X:$X,'5. 위험관리'!$K$13)</f>
        <v>0</v>
      </c>
      <c r="L14" s="24">
        <f>COUNTIFS('4. 위험평가'!$B:$B,'5. 위험관리'!B14,'4. 위험평가'!$X:$X,'5. 위험관리'!$L$13)</f>
        <v>0</v>
      </c>
      <c r="M14">
        <v>1</v>
      </c>
      <c r="N14" s="32">
        <v>1</v>
      </c>
    </row>
    <row r="15" spans="1:18" ht="15" customHeight="1">
      <c r="A15" s="5">
        <v>2</v>
      </c>
      <c r="B15" s="142" t="s">
        <v>1210</v>
      </c>
      <c r="C15" s="142" t="s">
        <v>1235</v>
      </c>
      <c r="D15" s="61"/>
      <c r="E15" s="61" t="s">
        <v>1264</v>
      </c>
      <c r="F15" s="52" t="e">
        <f>VLOOKUP(B15,'1. 자산평가'!$C:$O,10,FALSE)</f>
        <v>#N/A</v>
      </c>
      <c r="G15" s="52">
        <f t="shared" ref="G15:G25" si="12">J15</f>
        <v>0</v>
      </c>
      <c r="H15" s="52">
        <f t="shared" ref="H15:H25" si="13">K15+L15</f>
        <v>0</v>
      </c>
      <c r="I15" s="52">
        <f t="shared" ref="I15:I25" si="14">G15+H15</f>
        <v>0</v>
      </c>
      <c r="J15" s="52">
        <f>COUNTIFS('4. 위험평가'!$B:$B,'5. 위험관리'!B15,'4. 위험평가'!$X:$X,'5. 위험관리'!$J$13)</f>
        <v>0</v>
      </c>
      <c r="K15" s="52">
        <f>COUNTIFS('4. 위험평가'!$B:$B,'5. 위험관리'!B15,'4. 위험평가'!$X:$X,'5. 위험관리'!$K$13)</f>
        <v>0</v>
      </c>
      <c r="L15" s="24">
        <f>COUNTIFS('4. 위험평가'!$B:$B,'5. 위험관리'!B15,'4. 위험평가'!$X:$X,'5. 위험관리'!$L$13)</f>
        <v>0</v>
      </c>
      <c r="M15" s="44">
        <v>1</v>
      </c>
      <c r="N15" s="32">
        <v>1</v>
      </c>
    </row>
    <row r="16" spans="1:18" ht="15" customHeight="1">
      <c r="A16" s="5">
        <v>3</v>
      </c>
      <c r="B16" s="142" t="s">
        <v>1211</v>
      </c>
      <c r="C16" s="142" t="s">
        <v>1235</v>
      </c>
      <c r="D16" s="61"/>
      <c r="E16" s="61" t="s">
        <v>1265</v>
      </c>
      <c r="F16" s="52" t="e">
        <f>VLOOKUP(B16,'1. 자산평가'!$C:$O,10,FALSE)</f>
        <v>#N/A</v>
      </c>
      <c r="G16" s="52">
        <f t="shared" si="12"/>
        <v>0</v>
      </c>
      <c r="H16" s="52">
        <f t="shared" si="13"/>
        <v>0</v>
      </c>
      <c r="I16" s="52">
        <f t="shared" si="14"/>
        <v>0</v>
      </c>
      <c r="J16" s="52">
        <f>COUNTIFS('4. 위험평가'!$B:$B,'5. 위험관리'!B16,'4. 위험평가'!$X:$X,'5. 위험관리'!$J$13)</f>
        <v>0</v>
      </c>
      <c r="K16" s="52">
        <f>COUNTIFS('4. 위험평가'!$B:$B,'5. 위험관리'!B16,'4. 위험평가'!$X:$X,'5. 위험관리'!$K$13)</f>
        <v>0</v>
      </c>
      <c r="L16" s="24">
        <f>COUNTIFS('4. 위험평가'!$B:$B,'5. 위험관리'!B16,'4. 위험평가'!$X:$X,'5. 위험관리'!$L$13)</f>
        <v>0</v>
      </c>
      <c r="M16"/>
      <c r="N16" s="32">
        <v>1</v>
      </c>
    </row>
    <row r="17" spans="1:14" ht="15" customHeight="1">
      <c r="A17" s="5">
        <v>4</v>
      </c>
      <c r="B17" s="142" t="s">
        <v>1212</v>
      </c>
      <c r="C17" s="142" t="s">
        <v>1235</v>
      </c>
      <c r="D17" s="61"/>
      <c r="E17" s="61" t="s">
        <v>1266</v>
      </c>
      <c r="F17" s="52" t="e">
        <f>VLOOKUP(B17,'1. 자산평가'!$C:$O,10,FALSE)</f>
        <v>#N/A</v>
      </c>
      <c r="G17" s="52">
        <f t="shared" si="12"/>
        <v>0</v>
      </c>
      <c r="H17" s="52">
        <f t="shared" si="13"/>
        <v>0</v>
      </c>
      <c r="I17" s="52">
        <f t="shared" si="14"/>
        <v>0</v>
      </c>
      <c r="J17" s="52">
        <f>COUNTIFS('4. 위험평가'!$B:$B,'5. 위험관리'!B17,'4. 위험평가'!$X:$X,'5. 위험관리'!$J$13)</f>
        <v>0</v>
      </c>
      <c r="K17" s="52">
        <f>COUNTIFS('4. 위험평가'!$B:$B,'5. 위험관리'!B17,'4. 위험평가'!$X:$X,'5. 위험관리'!$K$13)</f>
        <v>0</v>
      </c>
      <c r="L17" s="24">
        <f>COUNTIFS('4. 위험평가'!$B:$B,'5. 위험관리'!B17,'4. 위험평가'!$X:$X,'5. 위험관리'!$L$13)</f>
        <v>0</v>
      </c>
      <c r="M17" s="44">
        <v>1</v>
      </c>
      <c r="N17" s="32">
        <v>1</v>
      </c>
    </row>
    <row r="18" spans="1:14" ht="15" customHeight="1">
      <c r="A18" s="5">
        <v>5</v>
      </c>
      <c r="B18" s="142" t="s">
        <v>1213</v>
      </c>
      <c r="C18" s="142" t="s">
        <v>1236</v>
      </c>
      <c r="D18" s="61"/>
      <c r="E18" s="61" t="s">
        <v>1267</v>
      </c>
      <c r="F18" s="52">
        <f>VLOOKUP(B18,'1. 자산평가'!$C:$O,10,FALSE)</f>
        <v>1</v>
      </c>
      <c r="G18" s="52">
        <f t="shared" si="12"/>
        <v>4</v>
      </c>
      <c r="H18" s="52">
        <f t="shared" si="13"/>
        <v>26</v>
      </c>
      <c r="I18" s="52">
        <f t="shared" si="14"/>
        <v>30</v>
      </c>
      <c r="J18" s="52">
        <f>COUNTIFS('4. 위험평가'!$B:$B,'5. 위험관리'!B18,'4. 위험평가'!$X:$X,'5. 위험관리'!$J$13)</f>
        <v>4</v>
      </c>
      <c r="K18" s="52">
        <f>COUNTIFS('4. 위험평가'!$B:$B,'5. 위험관리'!B18,'4. 위험평가'!$X:$X,'5. 위험관리'!$K$13)</f>
        <v>26</v>
      </c>
      <c r="L18" s="24">
        <f>COUNTIFS('4. 위험평가'!$B:$B,'5. 위험관리'!B18,'4. 위험평가'!$X:$X,'5. 위험관리'!$L$13)</f>
        <v>0</v>
      </c>
      <c r="M18" s="44">
        <v>1</v>
      </c>
      <c r="N18" s="32">
        <v>1</v>
      </c>
    </row>
    <row r="19" spans="1:14" ht="15" customHeight="1">
      <c r="A19" s="5">
        <v>6</v>
      </c>
      <c r="B19" s="66" t="s">
        <v>1233</v>
      </c>
      <c r="C19" s="142" t="s">
        <v>1282</v>
      </c>
      <c r="D19" s="61"/>
      <c r="E19" s="63" t="s">
        <v>1269</v>
      </c>
      <c r="F19" s="52">
        <f>VLOOKUP(B19,'1. 자산평가'!$C:$O,10,FALSE)</f>
        <v>3</v>
      </c>
      <c r="G19" s="52">
        <f t="shared" si="12"/>
        <v>12</v>
      </c>
      <c r="H19" s="52">
        <f t="shared" si="13"/>
        <v>10</v>
      </c>
      <c r="I19" s="52">
        <f t="shared" si="14"/>
        <v>22</v>
      </c>
      <c r="J19" s="52">
        <f>COUNTIFS('4. 위험평가'!$B:$B,'5. 위험관리'!B19,'4. 위험평가'!$X:$X,'5. 위험관리'!$J$13)</f>
        <v>12</v>
      </c>
      <c r="K19" s="52">
        <f>COUNTIFS('4. 위험평가'!$B:$B,'5. 위험관리'!B19,'4. 위험평가'!$X:$X,'5. 위험관리'!$K$13)</f>
        <v>10</v>
      </c>
      <c r="L19" s="24">
        <f>COUNTIFS('4. 위험평가'!$B:$B,'5. 위험관리'!B19,'4. 위험평가'!$X:$X,'5. 위험관리'!$L$13)</f>
        <v>0</v>
      </c>
      <c r="M19" s="44">
        <v>1</v>
      </c>
      <c r="N19" s="32">
        <v>1</v>
      </c>
    </row>
    <row r="20" spans="1:14" ht="15" customHeight="1">
      <c r="A20" s="5">
        <v>7</v>
      </c>
      <c r="B20" s="62" t="s">
        <v>1215</v>
      </c>
      <c r="C20" s="142" t="s">
        <v>601</v>
      </c>
      <c r="D20" s="61"/>
      <c r="E20" s="112" t="s">
        <v>1270</v>
      </c>
      <c r="F20" s="52">
        <f>VLOOKUP(B20,'1. 자산평가'!$C:$O,10,FALSE)</f>
        <v>3</v>
      </c>
      <c r="G20" s="52">
        <f t="shared" si="12"/>
        <v>1</v>
      </c>
      <c r="H20" s="52">
        <f t="shared" si="13"/>
        <v>2</v>
      </c>
      <c r="I20" s="52">
        <f t="shared" si="14"/>
        <v>3</v>
      </c>
      <c r="J20" s="52">
        <f>COUNTIFS('4. 위험평가'!$B:$B,'5. 위험관리'!B20,'4. 위험평가'!$X:$X,'5. 위험관리'!$J$13)</f>
        <v>1</v>
      </c>
      <c r="K20" s="52">
        <f>COUNTIFS('4. 위험평가'!$B:$B,'5. 위험관리'!B20,'4. 위험평가'!$X:$X,'5. 위험관리'!$K$13)</f>
        <v>2</v>
      </c>
      <c r="L20" s="24">
        <f>COUNTIFS('4. 위험평가'!$B:$B,'5. 위험관리'!B20,'4. 위험평가'!$X:$X,'5. 위험관리'!$L$13)</f>
        <v>0</v>
      </c>
      <c r="M20" s="44">
        <v>1</v>
      </c>
      <c r="N20" s="32">
        <v>1</v>
      </c>
    </row>
    <row r="21" spans="1:14" ht="15" customHeight="1">
      <c r="A21" s="5">
        <v>8</v>
      </c>
      <c r="B21" s="62" t="s">
        <v>1216</v>
      </c>
      <c r="C21" s="142" t="s">
        <v>601</v>
      </c>
      <c r="D21" s="61"/>
      <c r="E21" s="112" t="s">
        <v>1271</v>
      </c>
      <c r="F21" s="52">
        <f>VLOOKUP(B21,'1. 자산평가'!$C:$O,10,FALSE)</f>
        <v>3</v>
      </c>
      <c r="G21" s="52">
        <f t="shared" si="12"/>
        <v>1</v>
      </c>
      <c r="H21" s="52">
        <f t="shared" si="13"/>
        <v>2</v>
      </c>
      <c r="I21" s="52">
        <f t="shared" si="14"/>
        <v>3</v>
      </c>
      <c r="J21" s="52">
        <f>COUNTIFS('4. 위험평가'!$B:$B,'5. 위험관리'!B21,'4. 위험평가'!$X:$X,'5. 위험관리'!$J$13)</f>
        <v>1</v>
      </c>
      <c r="K21" s="52">
        <f>COUNTIFS('4. 위험평가'!$B:$B,'5. 위험관리'!B21,'4. 위험평가'!$X:$X,'5. 위험관리'!$K$13)</f>
        <v>2</v>
      </c>
      <c r="L21" s="24">
        <f>COUNTIFS('4. 위험평가'!$B:$B,'5. 위험관리'!B21,'4. 위험평가'!$X:$X,'5. 위험관리'!$L$13)</f>
        <v>0</v>
      </c>
      <c r="M21" s="44">
        <v>1</v>
      </c>
      <c r="N21" s="32">
        <v>1</v>
      </c>
    </row>
    <row r="22" spans="1:14" ht="15" customHeight="1">
      <c r="A22" s="5">
        <v>9</v>
      </c>
      <c r="B22" s="62" t="s">
        <v>1217</v>
      </c>
      <c r="C22" s="142" t="s">
        <v>601</v>
      </c>
      <c r="D22" s="61"/>
      <c r="E22" s="112" t="s">
        <v>1272</v>
      </c>
      <c r="F22" s="52">
        <f>VLOOKUP(B22,'1. 자산평가'!$C:$O,10,FALSE)</f>
        <v>3</v>
      </c>
      <c r="G22" s="52">
        <f t="shared" si="12"/>
        <v>1</v>
      </c>
      <c r="H22" s="52">
        <f t="shared" si="13"/>
        <v>2</v>
      </c>
      <c r="I22" s="52">
        <f t="shared" si="14"/>
        <v>3</v>
      </c>
      <c r="J22" s="52">
        <f>COUNTIFS('4. 위험평가'!$B:$B,'5. 위험관리'!B22,'4. 위험평가'!$X:$X,'5. 위험관리'!$J$13)</f>
        <v>1</v>
      </c>
      <c r="K22" s="52">
        <f>COUNTIFS('4. 위험평가'!$B:$B,'5. 위험관리'!B22,'4. 위험평가'!$X:$X,'5. 위험관리'!$K$13)</f>
        <v>2</v>
      </c>
      <c r="L22" s="24">
        <f>COUNTIFS('4. 위험평가'!$B:$B,'5. 위험관리'!B22,'4. 위험평가'!$X:$X,'5. 위험관리'!$L$13)</f>
        <v>0</v>
      </c>
      <c r="M22" s="44">
        <v>1</v>
      </c>
      <c r="N22" s="32">
        <v>1</v>
      </c>
    </row>
    <row r="23" spans="1:14" ht="15" customHeight="1">
      <c r="A23" s="5">
        <v>10</v>
      </c>
      <c r="B23" s="62" t="s">
        <v>1279</v>
      </c>
      <c r="C23" s="142" t="s">
        <v>1273</v>
      </c>
      <c r="D23" s="61"/>
      <c r="E23" s="112" t="s">
        <v>1274</v>
      </c>
      <c r="F23" s="52" t="e">
        <f>VLOOKUP(B23,'1. 자산평가'!$C:$O,10,FALSE)</f>
        <v>#N/A</v>
      </c>
      <c r="G23" s="52">
        <f t="shared" si="12"/>
        <v>0</v>
      </c>
      <c r="H23" s="52">
        <f t="shared" si="13"/>
        <v>0</v>
      </c>
      <c r="I23" s="52">
        <f t="shared" si="14"/>
        <v>0</v>
      </c>
      <c r="J23" s="52">
        <f>COUNTIFS('4. 위험평가'!$B:$B,'5. 위험관리'!B23,'4. 위험평가'!$X:$X,'5. 위험관리'!$J$13)</f>
        <v>0</v>
      </c>
      <c r="K23" s="52">
        <f>COUNTIFS('4. 위험평가'!$B:$B,'5. 위험관리'!B23,'4. 위험평가'!$X:$X,'5. 위험관리'!$K$13)</f>
        <v>0</v>
      </c>
      <c r="L23" s="24">
        <f>COUNTIFS('4. 위험평가'!$B:$B,'5. 위험관리'!B23,'4. 위험평가'!$X:$X,'5. 위험관리'!$L$13)</f>
        <v>0</v>
      </c>
      <c r="M23" s="44">
        <v>1</v>
      </c>
    </row>
    <row r="24" spans="1:14" ht="15" customHeight="1">
      <c r="A24" s="5">
        <v>11</v>
      </c>
      <c r="B24" s="62" t="s">
        <v>1218</v>
      </c>
      <c r="C24" s="142" t="s">
        <v>1283</v>
      </c>
      <c r="D24" s="61"/>
      <c r="E24" s="65" t="s">
        <v>1280</v>
      </c>
      <c r="F24" s="52">
        <f>VLOOKUP(B24,'1. 자산평가'!$C:$O,10,FALSE)</f>
        <v>2</v>
      </c>
      <c r="G24" s="52">
        <f t="shared" si="12"/>
        <v>7</v>
      </c>
      <c r="H24" s="52">
        <f t="shared" si="13"/>
        <v>3</v>
      </c>
      <c r="I24" s="52">
        <f t="shared" si="14"/>
        <v>10</v>
      </c>
      <c r="J24" s="52">
        <f>COUNTIFS('4. 위험평가'!$B:$B,'5. 위험관리'!B24,'4. 위험평가'!$X:$X,'5. 위험관리'!$J$13)</f>
        <v>7</v>
      </c>
      <c r="K24" s="52">
        <f>COUNTIFS('4. 위험평가'!$B:$B,'5. 위험관리'!B24,'4. 위험평가'!$X:$X,'5. 위험관리'!$K$13)</f>
        <v>3</v>
      </c>
      <c r="L24" s="24">
        <f>COUNTIFS('4. 위험평가'!$B:$B,'5. 위험관리'!B24,'4. 위험평가'!$X:$X,'5. 위험관리'!$L$13)</f>
        <v>0</v>
      </c>
      <c r="M24" s="44">
        <v>1</v>
      </c>
      <c r="N24" s="32">
        <v>1</v>
      </c>
    </row>
    <row r="25" spans="1:14" ht="15" customHeight="1">
      <c r="A25" s="5">
        <v>12</v>
      </c>
      <c r="B25" s="62" t="s">
        <v>1219</v>
      </c>
      <c r="C25" s="142" t="s">
        <v>1283</v>
      </c>
      <c r="D25" s="61"/>
      <c r="E25" s="65" t="s">
        <v>1281</v>
      </c>
      <c r="F25" s="52">
        <f>VLOOKUP(B25,'1. 자산평가'!$C:$O,10,FALSE)</f>
        <v>2</v>
      </c>
      <c r="G25" s="52">
        <f t="shared" si="12"/>
        <v>3</v>
      </c>
      <c r="H25" s="52">
        <f t="shared" si="13"/>
        <v>11</v>
      </c>
      <c r="I25" s="52">
        <f t="shared" si="14"/>
        <v>14</v>
      </c>
      <c r="J25" s="52">
        <f>COUNTIFS('4. 위험평가'!$B:$B,'5. 위험관리'!B25,'4. 위험평가'!$X:$X,'5. 위험관리'!$J$13)</f>
        <v>3</v>
      </c>
      <c r="K25" s="52">
        <f>COUNTIFS('4. 위험평가'!$B:$B,'5. 위험관리'!B25,'4. 위험평가'!$X:$X,'5. 위험관리'!$K$13)</f>
        <v>11</v>
      </c>
      <c r="L25" s="24">
        <f>COUNTIFS('4. 위험평가'!$B:$B,'5. 위험관리'!B25,'4. 위험평가'!$X:$X,'5. 위험관리'!$L$13)</f>
        <v>0</v>
      </c>
      <c r="M25" s="44">
        <v>1</v>
      </c>
      <c r="N25" s="32">
        <v>1</v>
      </c>
    </row>
    <row r="26" spans="1:14"/>
    <row r="27" spans="1:14" hidden="1"/>
    <row r="28" spans="1:14" hidden="1"/>
    <row r="29" spans="1:14" hidden="1"/>
    <row r="30" spans="1:14" hidden="1"/>
    <row r="31" spans="1:14" hidden="1"/>
    <row r="32" spans="1:14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</sheetData>
  <autoFilter ref="A13:R25" xr:uid="{00000000-0009-0000-0000-000005000000}"/>
  <phoneticPr fontId="2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8"/>
  <sheetViews>
    <sheetView zoomScale="70" zoomScaleNormal="70" workbookViewId="0">
      <selection activeCell="I37" sqref="I37"/>
    </sheetView>
  </sheetViews>
  <sheetFormatPr defaultRowHeight="17.399999999999999"/>
  <cols>
    <col min="3" max="3" width="9" style="44"/>
  </cols>
  <sheetData>
    <row r="1" spans="1:78" ht="25.2">
      <c r="A1" s="3" t="s">
        <v>668</v>
      </c>
      <c r="C1" s="53"/>
    </row>
    <row r="3" spans="1:78" ht="16.5" customHeight="1">
      <c r="A3" s="203" t="s">
        <v>280</v>
      </c>
      <c r="B3" s="203" t="s">
        <v>281</v>
      </c>
      <c r="C3" s="203" t="s">
        <v>652</v>
      </c>
      <c r="D3" s="204" t="s">
        <v>282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 t="s">
        <v>283</v>
      </c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 t="s">
        <v>284</v>
      </c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151" t="s">
        <v>285</v>
      </c>
      <c r="BW3" s="204" t="s">
        <v>286</v>
      </c>
      <c r="BX3" s="204"/>
      <c r="BY3" s="202" t="s">
        <v>287</v>
      </c>
      <c r="BZ3" s="202" t="s">
        <v>288</v>
      </c>
    </row>
    <row r="4" spans="1:78">
      <c r="A4" s="203"/>
      <c r="B4" s="203"/>
      <c r="C4" s="203"/>
      <c r="D4" s="95" t="s">
        <v>289</v>
      </c>
      <c r="E4" s="95" t="s">
        <v>116</v>
      </c>
      <c r="F4" s="95" t="s">
        <v>117</v>
      </c>
      <c r="G4" s="95" t="s">
        <v>118</v>
      </c>
      <c r="H4" s="95" t="s">
        <v>119</v>
      </c>
      <c r="I4" s="95" t="s">
        <v>120</v>
      </c>
      <c r="J4" s="95" t="s">
        <v>121</v>
      </c>
      <c r="K4" s="95" t="s">
        <v>122</v>
      </c>
      <c r="L4" s="95" t="s">
        <v>123</v>
      </c>
      <c r="M4" s="95" t="s">
        <v>124</v>
      </c>
      <c r="N4" s="95" t="s">
        <v>125</v>
      </c>
      <c r="O4" s="95" t="s">
        <v>126</v>
      </c>
      <c r="P4" s="95" t="s">
        <v>127</v>
      </c>
      <c r="Q4" s="95" t="s">
        <v>128</v>
      </c>
      <c r="R4" s="95" t="s">
        <v>129</v>
      </c>
      <c r="S4" s="95" t="s">
        <v>130</v>
      </c>
      <c r="T4" s="95" t="s">
        <v>131</v>
      </c>
      <c r="U4" s="95" t="s">
        <v>132</v>
      </c>
      <c r="V4" s="95" t="s">
        <v>133</v>
      </c>
      <c r="W4" s="95" t="s">
        <v>134</v>
      </c>
      <c r="X4" s="95" t="s">
        <v>135</v>
      </c>
      <c r="Y4" s="95" t="s">
        <v>136</v>
      </c>
      <c r="Z4" s="95" t="s">
        <v>137</v>
      </c>
      <c r="AA4" s="95" t="s">
        <v>138</v>
      </c>
      <c r="AB4" s="95" t="s">
        <v>139</v>
      </c>
      <c r="AC4" s="95" t="s">
        <v>140</v>
      </c>
      <c r="AD4" s="95" t="s">
        <v>141</v>
      </c>
      <c r="AE4" s="95" t="s">
        <v>142</v>
      </c>
      <c r="AF4" s="95" t="s">
        <v>143</v>
      </c>
      <c r="AG4" s="95" t="s">
        <v>144</v>
      </c>
      <c r="AH4" s="95" t="s">
        <v>145</v>
      </c>
      <c r="AI4" s="95" t="s">
        <v>146</v>
      </c>
      <c r="AJ4" s="95" t="s">
        <v>147</v>
      </c>
      <c r="AK4" s="95" t="s">
        <v>148</v>
      </c>
      <c r="AL4" s="95" t="s">
        <v>149</v>
      </c>
      <c r="AM4" s="95" t="s">
        <v>150</v>
      </c>
      <c r="AN4" s="95" t="s">
        <v>151</v>
      </c>
      <c r="AO4" s="95" t="s">
        <v>152</v>
      </c>
      <c r="AP4" s="95" t="s">
        <v>153</v>
      </c>
      <c r="AQ4" s="95" t="s">
        <v>154</v>
      </c>
      <c r="AR4" s="95" t="s">
        <v>155</v>
      </c>
      <c r="AS4" s="95" t="s">
        <v>156</v>
      </c>
      <c r="AT4" s="95" t="s">
        <v>157</v>
      </c>
      <c r="AU4" s="95" t="s">
        <v>158</v>
      </c>
      <c r="AV4" s="95" t="s">
        <v>159</v>
      </c>
      <c r="AW4" s="95" t="s">
        <v>160</v>
      </c>
      <c r="AX4" s="95" t="s">
        <v>161</v>
      </c>
      <c r="AY4" s="95" t="s">
        <v>162</v>
      </c>
      <c r="AZ4" s="95" t="s">
        <v>163</v>
      </c>
      <c r="BA4" s="95" t="s">
        <v>164</v>
      </c>
      <c r="BB4" s="95" t="s">
        <v>165</v>
      </c>
      <c r="BC4" s="95" t="s">
        <v>166</v>
      </c>
      <c r="BD4" s="95" t="s">
        <v>167</v>
      </c>
      <c r="BE4" s="95" t="s">
        <v>168</v>
      </c>
      <c r="BF4" s="95" t="s">
        <v>169</v>
      </c>
      <c r="BG4" s="95" t="s">
        <v>170</v>
      </c>
      <c r="BH4" s="95" t="s">
        <v>171</v>
      </c>
      <c r="BI4" s="95" t="s">
        <v>172</v>
      </c>
      <c r="BJ4" s="95" t="s">
        <v>173</v>
      </c>
      <c r="BK4" s="95" t="s">
        <v>174</v>
      </c>
      <c r="BL4" s="95" t="s">
        <v>175</v>
      </c>
      <c r="BM4" s="95" t="s">
        <v>176</v>
      </c>
      <c r="BN4" s="95" t="s">
        <v>177</v>
      </c>
      <c r="BO4" s="95" t="s">
        <v>178</v>
      </c>
      <c r="BP4" s="95" t="s">
        <v>179</v>
      </c>
      <c r="BQ4" s="95" t="s">
        <v>180</v>
      </c>
      <c r="BR4" s="95" t="s">
        <v>181</v>
      </c>
      <c r="BS4" s="95" t="s">
        <v>182</v>
      </c>
      <c r="BT4" s="95" t="s">
        <v>183</v>
      </c>
      <c r="BU4" s="95" t="s">
        <v>184</v>
      </c>
      <c r="BV4" s="95" t="s">
        <v>185</v>
      </c>
      <c r="BW4" s="95" t="s">
        <v>186</v>
      </c>
      <c r="BX4" s="95" t="s">
        <v>290</v>
      </c>
      <c r="BY4" s="202"/>
      <c r="BZ4" s="202"/>
    </row>
    <row r="5" spans="1:78">
      <c r="A5" s="96">
        <v>1</v>
      </c>
      <c r="B5" s="61" t="s">
        <v>1263</v>
      </c>
      <c r="C5" s="142" t="s">
        <v>1227</v>
      </c>
      <c r="D5" s="77" t="s">
        <v>277</v>
      </c>
      <c r="E5" s="77" t="s">
        <v>278</v>
      </c>
      <c r="F5" s="77" t="s">
        <v>278</v>
      </c>
      <c r="G5" s="77" t="s">
        <v>277</v>
      </c>
      <c r="H5" s="77" t="s">
        <v>277</v>
      </c>
      <c r="I5" s="77" t="s">
        <v>278</v>
      </c>
      <c r="J5" s="77" t="s">
        <v>278</v>
      </c>
      <c r="K5" s="77" t="s">
        <v>278</v>
      </c>
      <c r="L5" s="77" t="s">
        <v>278</v>
      </c>
      <c r="M5" s="77" t="s">
        <v>278</v>
      </c>
      <c r="N5" s="77" t="s">
        <v>277</v>
      </c>
      <c r="O5" s="77" t="s">
        <v>278</v>
      </c>
      <c r="P5" s="77" t="s">
        <v>277</v>
      </c>
      <c r="Q5" s="77" t="s">
        <v>277</v>
      </c>
      <c r="R5" s="77" t="s">
        <v>278</v>
      </c>
      <c r="S5" s="77" t="s">
        <v>277</v>
      </c>
      <c r="T5" s="77" t="s">
        <v>277</v>
      </c>
      <c r="U5" s="77" t="s">
        <v>277</v>
      </c>
      <c r="V5" s="77" t="s">
        <v>278</v>
      </c>
      <c r="W5" s="77" t="s">
        <v>278</v>
      </c>
      <c r="X5" s="77" t="s">
        <v>277</v>
      </c>
      <c r="Y5" s="77" t="s">
        <v>277</v>
      </c>
      <c r="Z5" s="77" t="s">
        <v>277</v>
      </c>
      <c r="AA5" s="77" t="s">
        <v>278</v>
      </c>
      <c r="AB5" s="77" t="s">
        <v>277</v>
      </c>
      <c r="AC5" s="77" t="s">
        <v>278</v>
      </c>
      <c r="AD5" s="77" t="s">
        <v>277</v>
      </c>
      <c r="AE5" s="77" t="s">
        <v>277</v>
      </c>
      <c r="AF5" s="77" t="s">
        <v>278</v>
      </c>
      <c r="AG5" s="77" t="s">
        <v>277</v>
      </c>
      <c r="AH5" s="77" t="s">
        <v>277</v>
      </c>
      <c r="AI5" s="77" t="s">
        <v>278</v>
      </c>
      <c r="AJ5" s="77" t="s">
        <v>277</v>
      </c>
      <c r="AK5" s="77" t="s">
        <v>278</v>
      </c>
      <c r="AL5" s="77" t="s">
        <v>278</v>
      </c>
      <c r="AM5" s="77" t="s">
        <v>277</v>
      </c>
      <c r="AN5" s="77" t="s">
        <v>277</v>
      </c>
      <c r="AO5" s="77" t="s">
        <v>277</v>
      </c>
      <c r="AP5" s="77" t="s">
        <v>277</v>
      </c>
      <c r="AQ5" s="77" t="s">
        <v>277</v>
      </c>
      <c r="AR5" s="77" t="s">
        <v>277</v>
      </c>
      <c r="AS5" s="77" t="s">
        <v>277</v>
      </c>
      <c r="AT5" s="77" t="s">
        <v>277</v>
      </c>
      <c r="AU5" s="77" t="s">
        <v>277</v>
      </c>
      <c r="AV5" s="77" t="s">
        <v>277</v>
      </c>
      <c r="AW5" s="77" t="s">
        <v>277</v>
      </c>
      <c r="AX5" s="77" t="s">
        <v>277</v>
      </c>
      <c r="AY5" s="77" t="s">
        <v>277</v>
      </c>
      <c r="AZ5" s="77" t="s">
        <v>277</v>
      </c>
      <c r="BA5" s="77" t="s">
        <v>277</v>
      </c>
      <c r="BB5" s="77" t="s">
        <v>277</v>
      </c>
      <c r="BC5" s="77" t="s">
        <v>277</v>
      </c>
      <c r="BD5" s="77" t="s">
        <v>277</v>
      </c>
      <c r="BE5" s="77" t="s">
        <v>277</v>
      </c>
      <c r="BF5" s="77" t="s">
        <v>277</v>
      </c>
      <c r="BG5" s="77" t="s">
        <v>277</v>
      </c>
      <c r="BH5" s="77" t="s">
        <v>277</v>
      </c>
      <c r="BI5" s="77" t="s">
        <v>277</v>
      </c>
      <c r="BJ5" s="77" t="s">
        <v>277</v>
      </c>
      <c r="BK5" s="77" t="s">
        <v>277</v>
      </c>
      <c r="BL5" s="77" t="s">
        <v>277</v>
      </c>
      <c r="BM5" s="77" t="s">
        <v>277</v>
      </c>
      <c r="BN5" s="77" t="s">
        <v>277</v>
      </c>
      <c r="BO5" s="77" t="s">
        <v>277</v>
      </c>
      <c r="BP5" s="77" t="s">
        <v>277</v>
      </c>
      <c r="BQ5" s="77" t="s">
        <v>277</v>
      </c>
      <c r="BR5" s="77" t="s">
        <v>278</v>
      </c>
      <c r="BS5" s="77" t="s">
        <v>277</v>
      </c>
      <c r="BT5" s="77" t="s">
        <v>277</v>
      </c>
      <c r="BU5" s="77" t="s">
        <v>277</v>
      </c>
      <c r="BV5" s="77" t="s">
        <v>277</v>
      </c>
      <c r="BW5" s="77" t="s">
        <v>277</v>
      </c>
      <c r="BX5" s="77" t="s">
        <v>278</v>
      </c>
      <c r="BY5" s="97">
        <v>7</v>
      </c>
      <c r="BZ5" s="96">
        <v>70.83</v>
      </c>
    </row>
    <row r="6" spans="1:78">
      <c r="A6" s="96">
        <v>2</v>
      </c>
      <c r="B6" s="61" t="s">
        <v>1264</v>
      </c>
      <c r="C6" s="142" t="s">
        <v>1210</v>
      </c>
      <c r="D6" s="77" t="s">
        <v>277</v>
      </c>
      <c r="E6" s="77" t="s">
        <v>278</v>
      </c>
      <c r="F6" s="77" t="s">
        <v>278</v>
      </c>
      <c r="G6" s="77" t="s">
        <v>277</v>
      </c>
      <c r="H6" s="77" t="s">
        <v>277</v>
      </c>
      <c r="I6" s="77" t="s">
        <v>278</v>
      </c>
      <c r="J6" s="77" t="s">
        <v>278</v>
      </c>
      <c r="K6" s="77" t="s">
        <v>278</v>
      </c>
      <c r="L6" s="77" t="s">
        <v>278</v>
      </c>
      <c r="M6" s="77" t="s">
        <v>278</v>
      </c>
      <c r="N6" s="77" t="s">
        <v>277</v>
      </c>
      <c r="O6" s="77" t="s">
        <v>278</v>
      </c>
      <c r="P6" s="77" t="s">
        <v>277</v>
      </c>
      <c r="Q6" s="77" t="s">
        <v>277</v>
      </c>
      <c r="R6" s="77" t="s">
        <v>278</v>
      </c>
      <c r="S6" s="77" t="s">
        <v>277</v>
      </c>
      <c r="T6" s="77" t="s">
        <v>277</v>
      </c>
      <c r="U6" s="77" t="s">
        <v>277</v>
      </c>
      <c r="V6" s="77" t="s">
        <v>278</v>
      </c>
      <c r="W6" s="77" t="s">
        <v>278</v>
      </c>
      <c r="X6" s="77" t="s">
        <v>277</v>
      </c>
      <c r="Y6" s="77" t="s">
        <v>277</v>
      </c>
      <c r="Z6" s="77" t="s">
        <v>277</v>
      </c>
      <c r="AA6" s="77" t="s">
        <v>278</v>
      </c>
      <c r="AB6" s="77" t="s">
        <v>277</v>
      </c>
      <c r="AC6" s="77" t="s">
        <v>278</v>
      </c>
      <c r="AD6" s="77" t="s">
        <v>277</v>
      </c>
      <c r="AE6" s="77" t="s">
        <v>277</v>
      </c>
      <c r="AF6" s="77" t="s">
        <v>278</v>
      </c>
      <c r="AG6" s="77" t="s">
        <v>277</v>
      </c>
      <c r="AH6" s="77" t="s">
        <v>277</v>
      </c>
      <c r="AI6" s="77" t="s">
        <v>278</v>
      </c>
      <c r="AJ6" s="77" t="s">
        <v>277</v>
      </c>
      <c r="AK6" s="77" t="s">
        <v>278</v>
      </c>
      <c r="AL6" s="77" t="s">
        <v>278</v>
      </c>
      <c r="AM6" s="77" t="s">
        <v>277</v>
      </c>
      <c r="AN6" s="77" t="s">
        <v>277</v>
      </c>
      <c r="AO6" s="77" t="s">
        <v>277</v>
      </c>
      <c r="AP6" s="77" t="s">
        <v>277</v>
      </c>
      <c r="AQ6" s="77" t="s">
        <v>277</v>
      </c>
      <c r="AR6" s="77" t="s">
        <v>277</v>
      </c>
      <c r="AS6" s="77" t="s">
        <v>277</v>
      </c>
      <c r="AT6" s="77" t="s">
        <v>277</v>
      </c>
      <c r="AU6" s="77" t="s">
        <v>277</v>
      </c>
      <c r="AV6" s="77" t="s">
        <v>277</v>
      </c>
      <c r="AW6" s="77" t="s">
        <v>277</v>
      </c>
      <c r="AX6" s="77" t="s">
        <v>277</v>
      </c>
      <c r="AY6" s="77" t="s">
        <v>277</v>
      </c>
      <c r="AZ6" s="77" t="s">
        <v>277</v>
      </c>
      <c r="BA6" s="77" t="s">
        <v>277</v>
      </c>
      <c r="BB6" s="77" t="s">
        <v>277</v>
      </c>
      <c r="BC6" s="77" t="s">
        <v>277</v>
      </c>
      <c r="BD6" s="77" t="s">
        <v>277</v>
      </c>
      <c r="BE6" s="77" t="s">
        <v>277</v>
      </c>
      <c r="BF6" s="77" t="s">
        <v>277</v>
      </c>
      <c r="BG6" s="77" t="s">
        <v>277</v>
      </c>
      <c r="BH6" s="77" t="s">
        <v>277</v>
      </c>
      <c r="BI6" s="77" t="s">
        <v>277</v>
      </c>
      <c r="BJ6" s="77" t="s">
        <v>277</v>
      </c>
      <c r="BK6" s="77" t="s">
        <v>277</v>
      </c>
      <c r="BL6" s="77" t="s">
        <v>277</v>
      </c>
      <c r="BM6" s="77" t="s">
        <v>277</v>
      </c>
      <c r="BN6" s="77" t="s">
        <v>277</v>
      </c>
      <c r="BO6" s="77" t="s">
        <v>277</v>
      </c>
      <c r="BP6" s="77" t="s">
        <v>277</v>
      </c>
      <c r="BQ6" s="77" t="s">
        <v>277</v>
      </c>
      <c r="BR6" s="77" t="s">
        <v>278</v>
      </c>
      <c r="BS6" s="77" t="s">
        <v>277</v>
      </c>
      <c r="BT6" s="77" t="s">
        <v>277</v>
      </c>
      <c r="BU6" s="77" t="s">
        <v>277</v>
      </c>
      <c r="BV6" s="77" t="s">
        <v>277</v>
      </c>
      <c r="BW6" s="77" t="s">
        <v>277</v>
      </c>
      <c r="BX6" s="77" t="s">
        <v>278</v>
      </c>
      <c r="BY6" s="97">
        <v>7</v>
      </c>
      <c r="BZ6" s="96">
        <v>70.83</v>
      </c>
    </row>
    <row r="7" spans="1:78">
      <c r="A7" s="96">
        <v>3</v>
      </c>
      <c r="B7" s="61" t="s">
        <v>1265</v>
      </c>
      <c r="C7" s="142" t="s">
        <v>1211</v>
      </c>
      <c r="D7" s="77" t="s">
        <v>277</v>
      </c>
      <c r="E7" s="77" t="s">
        <v>278</v>
      </c>
      <c r="F7" s="77" t="s">
        <v>278</v>
      </c>
      <c r="G7" s="77" t="s">
        <v>277</v>
      </c>
      <c r="H7" s="77" t="s">
        <v>277</v>
      </c>
      <c r="I7" s="77" t="s">
        <v>278</v>
      </c>
      <c r="J7" s="77" t="s">
        <v>278</v>
      </c>
      <c r="K7" s="77" t="s">
        <v>278</v>
      </c>
      <c r="L7" s="77" t="s">
        <v>278</v>
      </c>
      <c r="M7" s="77" t="s">
        <v>278</v>
      </c>
      <c r="N7" s="77" t="s">
        <v>277</v>
      </c>
      <c r="O7" s="77" t="s">
        <v>278</v>
      </c>
      <c r="P7" s="77" t="s">
        <v>277</v>
      </c>
      <c r="Q7" s="77" t="s">
        <v>277</v>
      </c>
      <c r="R7" s="77" t="s">
        <v>278</v>
      </c>
      <c r="S7" s="77" t="s">
        <v>277</v>
      </c>
      <c r="T7" s="77" t="s">
        <v>277</v>
      </c>
      <c r="U7" s="77" t="s">
        <v>277</v>
      </c>
      <c r="V7" s="77" t="s">
        <v>278</v>
      </c>
      <c r="W7" s="77" t="s">
        <v>278</v>
      </c>
      <c r="X7" s="77" t="s">
        <v>277</v>
      </c>
      <c r="Y7" s="77" t="s">
        <v>277</v>
      </c>
      <c r="Z7" s="77" t="s">
        <v>277</v>
      </c>
      <c r="AA7" s="77" t="s">
        <v>278</v>
      </c>
      <c r="AB7" s="77" t="s">
        <v>277</v>
      </c>
      <c r="AC7" s="77" t="s">
        <v>278</v>
      </c>
      <c r="AD7" s="77" t="s">
        <v>277</v>
      </c>
      <c r="AE7" s="77" t="s">
        <v>277</v>
      </c>
      <c r="AF7" s="77" t="s">
        <v>278</v>
      </c>
      <c r="AG7" s="77" t="s">
        <v>277</v>
      </c>
      <c r="AH7" s="77" t="s">
        <v>277</v>
      </c>
      <c r="AI7" s="77" t="s">
        <v>278</v>
      </c>
      <c r="AJ7" s="77" t="s">
        <v>277</v>
      </c>
      <c r="AK7" s="77" t="s">
        <v>278</v>
      </c>
      <c r="AL7" s="77" t="s">
        <v>278</v>
      </c>
      <c r="AM7" s="77" t="s">
        <v>277</v>
      </c>
      <c r="AN7" s="77" t="s">
        <v>277</v>
      </c>
      <c r="AO7" s="77" t="s">
        <v>277</v>
      </c>
      <c r="AP7" s="77" t="s">
        <v>277</v>
      </c>
      <c r="AQ7" s="77" t="s">
        <v>277</v>
      </c>
      <c r="AR7" s="77" t="s">
        <v>277</v>
      </c>
      <c r="AS7" s="77" t="s">
        <v>277</v>
      </c>
      <c r="AT7" s="77" t="s">
        <v>277</v>
      </c>
      <c r="AU7" s="77" t="s">
        <v>277</v>
      </c>
      <c r="AV7" s="77" t="s">
        <v>277</v>
      </c>
      <c r="AW7" s="77" t="s">
        <v>277</v>
      </c>
      <c r="AX7" s="77" t="s">
        <v>277</v>
      </c>
      <c r="AY7" s="77" t="s">
        <v>277</v>
      </c>
      <c r="AZ7" s="77" t="s">
        <v>277</v>
      </c>
      <c r="BA7" s="77" t="s">
        <v>277</v>
      </c>
      <c r="BB7" s="77" t="s">
        <v>277</v>
      </c>
      <c r="BC7" s="77" t="s">
        <v>277</v>
      </c>
      <c r="BD7" s="77" t="s">
        <v>277</v>
      </c>
      <c r="BE7" s="77" t="s">
        <v>277</v>
      </c>
      <c r="BF7" s="77" t="s">
        <v>277</v>
      </c>
      <c r="BG7" s="77" t="s">
        <v>277</v>
      </c>
      <c r="BH7" s="77" t="s">
        <v>277</v>
      </c>
      <c r="BI7" s="77" t="s">
        <v>277</v>
      </c>
      <c r="BJ7" s="77" t="s">
        <v>277</v>
      </c>
      <c r="BK7" s="77" t="s">
        <v>277</v>
      </c>
      <c r="BL7" s="77" t="s">
        <v>277</v>
      </c>
      <c r="BM7" s="77" t="s">
        <v>277</v>
      </c>
      <c r="BN7" s="77" t="s">
        <v>277</v>
      </c>
      <c r="BO7" s="77" t="s">
        <v>277</v>
      </c>
      <c r="BP7" s="77" t="s">
        <v>277</v>
      </c>
      <c r="BQ7" s="77" t="s">
        <v>277</v>
      </c>
      <c r="BR7" s="77" t="s">
        <v>278</v>
      </c>
      <c r="BS7" s="77" t="s">
        <v>277</v>
      </c>
      <c r="BT7" s="77" t="s">
        <v>277</v>
      </c>
      <c r="BU7" s="77" t="s">
        <v>277</v>
      </c>
      <c r="BV7" s="77" t="s">
        <v>277</v>
      </c>
      <c r="BW7" s="77" t="s">
        <v>277</v>
      </c>
      <c r="BX7" s="77" t="s">
        <v>278</v>
      </c>
      <c r="BY7" s="97">
        <v>6</v>
      </c>
      <c r="BZ7" s="96">
        <v>68.05</v>
      </c>
    </row>
    <row r="8" spans="1:78">
      <c r="A8" s="96">
        <v>4</v>
      </c>
      <c r="B8" s="61" t="s">
        <v>1266</v>
      </c>
      <c r="C8" s="142" t="s">
        <v>1228</v>
      </c>
      <c r="D8" s="77" t="s">
        <v>277</v>
      </c>
      <c r="E8" s="77" t="s">
        <v>278</v>
      </c>
      <c r="F8" s="77" t="s">
        <v>278</v>
      </c>
      <c r="G8" s="77" t="s">
        <v>277</v>
      </c>
      <c r="H8" s="77" t="s">
        <v>277</v>
      </c>
      <c r="I8" s="77" t="s">
        <v>278</v>
      </c>
      <c r="J8" s="77" t="s">
        <v>278</v>
      </c>
      <c r="K8" s="77" t="s">
        <v>278</v>
      </c>
      <c r="L8" s="77" t="s">
        <v>278</v>
      </c>
      <c r="M8" s="77" t="s">
        <v>278</v>
      </c>
      <c r="N8" s="77" t="s">
        <v>277</v>
      </c>
      <c r="O8" s="77" t="s">
        <v>278</v>
      </c>
      <c r="P8" s="77" t="s">
        <v>277</v>
      </c>
      <c r="Q8" s="77" t="s">
        <v>277</v>
      </c>
      <c r="R8" s="77" t="s">
        <v>278</v>
      </c>
      <c r="S8" s="77" t="s">
        <v>277</v>
      </c>
      <c r="T8" s="77" t="s">
        <v>277</v>
      </c>
      <c r="U8" s="77" t="s">
        <v>277</v>
      </c>
      <c r="V8" s="77" t="s">
        <v>278</v>
      </c>
      <c r="W8" s="77" t="s">
        <v>278</v>
      </c>
      <c r="X8" s="77" t="s">
        <v>277</v>
      </c>
      <c r="Y8" s="77" t="s">
        <v>277</v>
      </c>
      <c r="Z8" s="77" t="s">
        <v>277</v>
      </c>
      <c r="AA8" s="77" t="s">
        <v>278</v>
      </c>
      <c r="AB8" s="77" t="s">
        <v>277</v>
      </c>
      <c r="AC8" s="77" t="s">
        <v>278</v>
      </c>
      <c r="AD8" s="77" t="s">
        <v>277</v>
      </c>
      <c r="AE8" s="77" t="s">
        <v>277</v>
      </c>
      <c r="AF8" s="77" t="s">
        <v>278</v>
      </c>
      <c r="AG8" s="77" t="s">
        <v>277</v>
      </c>
      <c r="AH8" s="77" t="s">
        <v>277</v>
      </c>
      <c r="AI8" s="77" t="s">
        <v>278</v>
      </c>
      <c r="AJ8" s="77" t="s">
        <v>277</v>
      </c>
      <c r="AK8" s="77" t="s">
        <v>278</v>
      </c>
      <c r="AL8" s="77" t="s">
        <v>278</v>
      </c>
      <c r="AM8" s="77" t="s">
        <v>277</v>
      </c>
      <c r="AN8" s="77" t="s">
        <v>277</v>
      </c>
      <c r="AO8" s="77" t="s">
        <v>277</v>
      </c>
      <c r="AP8" s="77" t="s">
        <v>277</v>
      </c>
      <c r="AQ8" s="77" t="s">
        <v>277</v>
      </c>
      <c r="AR8" s="77" t="s">
        <v>277</v>
      </c>
      <c r="AS8" s="77" t="s">
        <v>277</v>
      </c>
      <c r="AT8" s="77" t="s">
        <v>277</v>
      </c>
      <c r="AU8" s="77" t="s">
        <v>277</v>
      </c>
      <c r="AV8" s="77" t="s">
        <v>277</v>
      </c>
      <c r="AW8" s="77" t="s">
        <v>277</v>
      </c>
      <c r="AX8" s="77" t="s">
        <v>277</v>
      </c>
      <c r="AY8" s="77" t="s">
        <v>277</v>
      </c>
      <c r="AZ8" s="77" t="s">
        <v>277</v>
      </c>
      <c r="BA8" s="77" t="s">
        <v>277</v>
      </c>
      <c r="BB8" s="77" t="s">
        <v>277</v>
      </c>
      <c r="BC8" s="77" t="s">
        <v>277</v>
      </c>
      <c r="BD8" s="77" t="s">
        <v>277</v>
      </c>
      <c r="BE8" s="77" t="s">
        <v>277</v>
      </c>
      <c r="BF8" s="77" t="s">
        <v>277</v>
      </c>
      <c r="BG8" s="77" t="s">
        <v>277</v>
      </c>
      <c r="BH8" s="77" t="s">
        <v>277</v>
      </c>
      <c r="BI8" s="77" t="s">
        <v>277</v>
      </c>
      <c r="BJ8" s="77" t="s">
        <v>277</v>
      </c>
      <c r="BK8" s="77" t="s">
        <v>277</v>
      </c>
      <c r="BL8" s="77" t="s">
        <v>277</v>
      </c>
      <c r="BM8" s="77" t="s">
        <v>277</v>
      </c>
      <c r="BN8" s="77" t="s">
        <v>277</v>
      </c>
      <c r="BO8" s="77" t="s">
        <v>277</v>
      </c>
      <c r="BP8" s="77" t="s">
        <v>277</v>
      </c>
      <c r="BQ8" s="77" t="s">
        <v>277</v>
      </c>
      <c r="BR8" s="77" t="s">
        <v>278</v>
      </c>
      <c r="BS8" s="77" t="s">
        <v>277</v>
      </c>
      <c r="BT8" s="77" t="s">
        <v>277</v>
      </c>
      <c r="BU8" s="77" t="s">
        <v>277</v>
      </c>
      <c r="BV8" s="77" t="s">
        <v>277</v>
      </c>
      <c r="BW8" s="77" t="s">
        <v>277</v>
      </c>
      <c r="BX8" s="77" t="s">
        <v>278</v>
      </c>
      <c r="BY8" s="97">
        <v>7</v>
      </c>
      <c r="BZ8" s="96">
        <v>69.44</v>
      </c>
    </row>
  </sheetData>
  <mergeCells count="9">
    <mergeCell ref="BY3:BY4"/>
    <mergeCell ref="BZ3:BZ4"/>
    <mergeCell ref="A3:A4"/>
    <mergeCell ref="D3:R3"/>
    <mergeCell ref="S3:AL3"/>
    <mergeCell ref="AM3:BU3"/>
    <mergeCell ref="BW3:BX3"/>
    <mergeCell ref="B3:B4"/>
    <mergeCell ref="C3:C4"/>
  </mergeCells>
  <phoneticPr fontId="2" type="noConversion"/>
  <conditionalFormatting sqref="BY3:BZ3 BV3:BW3 AM3 S3 D4:BZ4 A3:A4 B3:D3">
    <cfRule type="cellIs" dxfId="12" priority="1" operator="equal">
      <formula>"미점검"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G5"/>
  <sheetViews>
    <sheetView zoomScale="85" zoomScaleNormal="85" workbookViewId="0">
      <selection activeCell="I37" sqref="I37"/>
    </sheetView>
  </sheetViews>
  <sheetFormatPr defaultRowHeight="17.399999999999999"/>
  <cols>
    <col min="2" max="2" width="26.09765625" customWidth="1"/>
    <col min="3" max="3" width="10.5" style="44" customWidth="1"/>
    <col min="4" max="85" width="4.5" customWidth="1"/>
  </cols>
  <sheetData>
    <row r="1" spans="1:85" ht="25.2">
      <c r="A1" s="3" t="s">
        <v>669</v>
      </c>
    </row>
    <row r="3" spans="1:85" ht="26.4">
      <c r="A3" s="206" t="s">
        <v>294</v>
      </c>
      <c r="B3" s="205" t="s">
        <v>295</v>
      </c>
      <c r="C3" s="205" t="s">
        <v>653</v>
      </c>
      <c r="D3" s="205" t="s">
        <v>296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 t="s">
        <v>297</v>
      </c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 t="s">
        <v>298</v>
      </c>
      <c r="BG3" s="205"/>
      <c r="BH3" s="205"/>
      <c r="BI3" s="205" t="s">
        <v>299</v>
      </c>
      <c r="BJ3" s="205"/>
      <c r="BK3" s="205"/>
      <c r="BL3" s="205"/>
      <c r="BM3" s="205" t="s">
        <v>300</v>
      </c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158" t="s">
        <v>1207</v>
      </c>
    </row>
    <row r="4" spans="1:85" ht="26.4">
      <c r="A4" s="206"/>
      <c r="B4" s="205"/>
      <c r="C4" s="205"/>
      <c r="D4" s="158" t="s">
        <v>210</v>
      </c>
      <c r="E4" s="158" t="s">
        <v>0</v>
      </c>
      <c r="F4" s="158" t="s">
        <v>1</v>
      </c>
      <c r="G4" s="158" t="s">
        <v>3</v>
      </c>
      <c r="H4" s="158" t="s">
        <v>5</v>
      </c>
      <c r="I4" s="158" t="s">
        <v>6</v>
      </c>
      <c r="J4" s="158" t="s">
        <v>8</v>
      </c>
      <c r="K4" s="158" t="s">
        <v>9</v>
      </c>
      <c r="L4" s="158" t="s">
        <v>11</v>
      </c>
      <c r="M4" s="158" t="s">
        <v>12</v>
      </c>
      <c r="N4" s="158" t="s">
        <v>14</v>
      </c>
      <c r="O4" s="158" t="s">
        <v>16</v>
      </c>
      <c r="P4" s="158" t="s">
        <v>17</v>
      </c>
      <c r="Q4" s="158" t="s">
        <v>19</v>
      </c>
      <c r="R4" s="158" t="s">
        <v>21</v>
      </c>
      <c r="S4" s="158" t="s">
        <v>23</v>
      </c>
      <c r="T4" s="158" t="s">
        <v>25</v>
      </c>
      <c r="U4" s="158" t="s">
        <v>26</v>
      </c>
      <c r="V4" s="158" t="s">
        <v>28</v>
      </c>
      <c r="W4" s="158" t="s">
        <v>29</v>
      </c>
      <c r="X4" s="158" t="s">
        <v>30</v>
      </c>
      <c r="Y4" s="158" t="s">
        <v>32</v>
      </c>
      <c r="Z4" s="158" t="s">
        <v>34</v>
      </c>
      <c r="AA4" s="158" t="s">
        <v>36</v>
      </c>
      <c r="AB4" s="158" t="s">
        <v>38</v>
      </c>
      <c r="AC4" s="158" t="s">
        <v>39</v>
      </c>
      <c r="AD4" s="158" t="s">
        <v>41</v>
      </c>
      <c r="AE4" s="158" t="s">
        <v>42</v>
      </c>
      <c r="AF4" s="158" t="s">
        <v>44</v>
      </c>
      <c r="AG4" s="158" t="s">
        <v>45</v>
      </c>
      <c r="AH4" s="158" t="s">
        <v>46</v>
      </c>
      <c r="AI4" s="158" t="s">
        <v>48</v>
      </c>
      <c r="AJ4" s="158" t="s">
        <v>50</v>
      </c>
      <c r="AK4" s="158" t="s">
        <v>51</v>
      </c>
      <c r="AL4" s="158" t="s">
        <v>52</v>
      </c>
      <c r="AM4" s="158" t="s">
        <v>54</v>
      </c>
      <c r="AN4" s="158" t="s">
        <v>56</v>
      </c>
      <c r="AO4" s="158" t="s">
        <v>58</v>
      </c>
      <c r="AP4" s="158" t="s">
        <v>59</v>
      </c>
      <c r="AQ4" s="158" t="s">
        <v>60</v>
      </c>
      <c r="AR4" s="158" t="s">
        <v>61</v>
      </c>
      <c r="AS4" s="158" t="s">
        <v>63</v>
      </c>
      <c r="AT4" s="158" t="s">
        <v>64</v>
      </c>
      <c r="AU4" s="158" t="s">
        <v>65</v>
      </c>
      <c r="AV4" s="158" t="s">
        <v>66</v>
      </c>
      <c r="AW4" s="158" t="s">
        <v>67</v>
      </c>
      <c r="AX4" s="158" t="s">
        <v>69</v>
      </c>
      <c r="AY4" s="158" t="s">
        <v>70</v>
      </c>
      <c r="AZ4" s="158" t="s">
        <v>71</v>
      </c>
      <c r="BA4" s="158" t="s">
        <v>73</v>
      </c>
      <c r="BB4" s="158" t="s">
        <v>74</v>
      </c>
      <c r="BC4" s="158" t="s">
        <v>76</v>
      </c>
      <c r="BD4" s="158" t="s">
        <v>78</v>
      </c>
      <c r="BE4" s="158" t="s">
        <v>79</v>
      </c>
      <c r="BF4" s="158" t="s">
        <v>301</v>
      </c>
      <c r="BG4" s="158" t="s">
        <v>302</v>
      </c>
      <c r="BH4" s="158" t="s">
        <v>82</v>
      </c>
      <c r="BI4" s="158" t="s">
        <v>303</v>
      </c>
      <c r="BJ4" s="158" t="s">
        <v>84</v>
      </c>
      <c r="BK4" s="158" t="s">
        <v>85</v>
      </c>
      <c r="BL4" s="158" t="s">
        <v>86</v>
      </c>
      <c r="BM4" s="158" t="s">
        <v>304</v>
      </c>
      <c r="BN4" s="158" t="s">
        <v>88</v>
      </c>
      <c r="BO4" s="158" t="s">
        <v>305</v>
      </c>
      <c r="BP4" s="158" t="s">
        <v>89</v>
      </c>
      <c r="BQ4" s="158" t="s">
        <v>90</v>
      </c>
      <c r="BR4" s="158" t="s">
        <v>92</v>
      </c>
      <c r="BS4" s="158" t="s">
        <v>93</v>
      </c>
      <c r="BT4" s="158" t="s">
        <v>94</v>
      </c>
      <c r="BU4" s="158" t="s">
        <v>96</v>
      </c>
      <c r="BV4" s="158" t="s">
        <v>98</v>
      </c>
      <c r="BW4" s="158" t="s">
        <v>100</v>
      </c>
      <c r="BX4" s="158" t="s">
        <v>101</v>
      </c>
      <c r="BY4" s="158" t="s">
        <v>102</v>
      </c>
      <c r="BZ4" s="158" t="s">
        <v>103</v>
      </c>
      <c r="CA4" s="158" t="s">
        <v>104</v>
      </c>
      <c r="CB4" s="158" t="s">
        <v>106</v>
      </c>
      <c r="CC4" s="158" t="s">
        <v>107</v>
      </c>
      <c r="CD4" s="158" t="s">
        <v>109</v>
      </c>
      <c r="CE4" s="158" t="s">
        <v>111</v>
      </c>
      <c r="CF4" s="158" t="s">
        <v>113</v>
      </c>
      <c r="CG4" s="158" t="s">
        <v>1206</v>
      </c>
    </row>
    <row r="5" spans="1:85">
      <c r="A5" s="64">
        <v>1</v>
      </c>
      <c r="B5" s="61" t="s">
        <v>1267</v>
      </c>
      <c r="C5" s="63" t="s">
        <v>1232</v>
      </c>
      <c r="D5" s="77" t="s">
        <v>278</v>
      </c>
      <c r="E5" s="77" t="s">
        <v>277</v>
      </c>
      <c r="F5" s="77" t="s">
        <v>277</v>
      </c>
      <c r="G5" s="77" t="s">
        <v>278</v>
      </c>
      <c r="H5" s="77" t="s">
        <v>277</v>
      </c>
      <c r="I5" s="77" t="s">
        <v>277</v>
      </c>
      <c r="J5" s="77" t="s">
        <v>277</v>
      </c>
      <c r="K5" s="77" t="s">
        <v>278</v>
      </c>
      <c r="L5" s="77" t="s">
        <v>277</v>
      </c>
      <c r="M5" s="77" t="s">
        <v>278</v>
      </c>
      <c r="N5" s="77" t="s">
        <v>278</v>
      </c>
      <c r="O5" s="77" t="s">
        <v>278</v>
      </c>
      <c r="P5" s="77" t="s">
        <v>278</v>
      </c>
      <c r="Q5" s="77" t="s">
        <v>278</v>
      </c>
      <c r="R5" s="77" t="s">
        <v>277</v>
      </c>
      <c r="S5" s="77" t="s">
        <v>278</v>
      </c>
      <c r="T5" s="77" t="s">
        <v>277</v>
      </c>
      <c r="U5" s="77" t="s">
        <v>278</v>
      </c>
      <c r="V5" s="77" t="s">
        <v>277</v>
      </c>
      <c r="W5" s="77" t="s">
        <v>278</v>
      </c>
      <c r="X5" s="77" t="s">
        <v>277</v>
      </c>
      <c r="Y5" s="77" t="s">
        <v>278</v>
      </c>
      <c r="Z5" s="77" t="s">
        <v>277</v>
      </c>
      <c r="AA5" s="77" t="s">
        <v>277</v>
      </c>
      <c r="AB5" s="77" t="s">
        <v>277</v>
      </c>
      <c r="AC5" s="77" t="s">
        <v>277</v>
      </c>
      <c r="AD5" s="77" t="s">
        <v>278</v>
      </c>
      <c r="AE5" s="77" t="s">
        <v>277</v>
      </c>
      <c r="AF5" s="77" t="s">
        <v>278</v>
      </c>
      <c r="AG5" s="77" t="s">
        <v>278</v>
      </c>
      <c r="AH5" s="77" t="s">
        <v>277</v>
      </c>
      <c r="AI5" s="77" t="s">
        <v>277</v>
      </c>
      <c r="AJ5" s="77" t="s">
        <v>277</v>
      </c>
      <c r="AK5" s="77" t="s">
        <v>277</v>
      </c>
      <c r="AL5" s="77" t="s">
        <v>278</v>
      </c>
      <c r="AM5" s="77" t="s">
        <v>277</v>
      </c>
      <c r="AN5" s="77" t="s">
        <v>278</v>
      </c>
      <c r="AO5" s="77" t="s">
        <v>1278</v>
      </c>
      <c r="AP5" s="77" t="s">
        <v>1278</v>
      </c>
      <c r="AQ5" s="77" t="s">
        <v>278</v>
      </c>
      <c r="AR5" s="77" t="s">
        <v>277</v>
      </c>
      <c r="AS5" s="77" t="s">
        <v>277</v>
      </c>
      <c r="AT5" s="77" t="s">
        <v>277</v>
      </c>
      <c r="AU5" s="77" t="s">
        <v>277</v>
      </c>
      <c r="AV5" s="77" t="s">
        <v>277</v>
      </c>
      <c r="AW5" s="77" t="s">
        <v>278</v>
      </c>
      <c r="AX5" s="77" t="s">
        <v>278</v>
      </c>
      <c r="AY5" s="77" t="s">
        <v>277</v>
      </c>
      <c r="AZ5" s="77" t="s">
        <v>277</v>
      </c>
      <c r="BA5" s="77" t="s">
        <v>277</v>
      </c>
      <c r="BB5" s="77" t="s">
        <v>277</v>
      </c>
      <c r="BC5" s="77" t="s">
        <v>277</v>
      </c>
      <c r="BD5" s="77" t="s">
        <v>278</v>
      </c>
      <c r="BE5" s="77" t="s">
        <v>277</v>
      </c>
      <c r="BF5" s="77" t="s">
        <v>277</v>
      </c>
      <c r="BG5" s="77" t="s">
        <v>277</v>
      </c>
      <c r="BH5" s="77" t="s">
        <v>277</v>
      </c>
      <c r="BI5" s="77" t="s">
        <v>278</v>
      </c>
      <c r="BJ5" s="77" t="s">
        <v>277</v>
      </c>
      <c r="BK5" s="77" t="s">
        <v>277</v>
      </c>
      <c r="BL5" s="77" t="s">
        <v>278</v>
      </c>
      <c r="BM5" s="77" t="s">
        <v>1278</v>
      </c>
      <c r="BN5" s="77" t="s">
        <v>277</v>
      </c>
      <c r="BO5" s="77" t="s">
        <v>278</v>
      </c>
      <c r="BP5" s="77" t="s">
        <v>277</v>
      </c>
      <c r="BQ5" s="77" t="s">
        <v>277</v>
      </c>
      <c r="BR5" s="77" t="s">
        <v>277</v>
      </c>
      <c r="BS5" s="77" t="s">
        <v>277</v>
      </c>
      <c r="BT5" s="77" t="s">
        <v>277</v>
      </c>
      <c r="BU5" s="77" t="s">
        <v>277</v>
      </c>
      <c r="BV5" s="77" t="s">
        <v>277</v>
      </c>
      <c r="BW5" s="77" t="s">
        <v>278</v>
      </c>
      <c r="BX5" s="77" t="s">
        <v>277</v>
      </c>
      <c r="BY5" s="77" t="s">
        <v>278</v>
      </c>
      <c r="BZ5" s="77" t="s">
        <v>278</v>
      </c>
      <c r="CA5" s="77" t="s">
        <v>277</v>
      </c>
      <c r="CB5" s="77" t="s">
        <v>277</v>
      </c>
      <c r="CC5" s="77" t="s">
        <v>277</v>
      </c>
      <c r="CD5" s="77" t="s">
        <v>277</v>
      </c>
      <c r="CE5" s="77" t="s">
        <v>277</v>
      </c>
      <c r="CF5" s="77" t="s">
        <v>277</v>
      </c>
      <c r="CG5" s="77"/>
    </row>
  </sheetData>
  <autoFilter ref="A4:CG4" xr:uid="{00000000-0009-0000-0000-000007000000}">
    <sortState xmlns:xlrd2="http://schemas.microsoft.com/office/spreadsheetml/2017/richdata2" ref="A6:CG6">
      <sortCondition ref="C4"/>
    </sortState>
  </autoFilter>
  <mergeCells count="8">
    <mergeCell ref="BM3:CF3"/>
    <mergeCell ref="A3:A4"/>
    <mergeCell ref="B3:B4"/>
    <mergeCell ref="D3:U3"/>
    <mergeCell ref="V3:BE3"/>
    <mergeCell ref="BF3:BH3"/>
    <mergeCell ref="BI3:BL3"/>
    <mergeCell ref="C3:C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5"/>
  <sheetViews>
    <sheetView zoomScale="85" zoomScaleNormal="85" workbookViewId="0">
      <selection activeCell="A5" sqref="A5"/>
    </sheetView>
  </sheetViews>
  <sheetFormatPr defaultRowHeight="17.399999999999999"/>
  <cols>
    <col min="2" max="2" width="15.59765625" customWidth="1"/>
    <col min="3" max="3" width="9" style="44"/>
    <col min="4" max="41" width="5.5" customWidth="1"/>
  </cols>
  <sheetData>
    <row r="1" spans="1:41" ht="25.2">
      <c r="A1" s="3" t="s">
        <v>316</v>
      </c>
    </row>
    <row r="3" spans="1:41">
      <c r="A3" s="206" t="s">
        <v>294</v>
      </c>
      <c r="B3" s="205" t="s">
        <v>295</v>
      </c>
      <c r="C3" s="205" t="s">
        <v>654</v>
      </c>
      <c r="D3" s="207" t="s">
        <v>313</v>
      </c>
      <c r="E3" s="207"/>
      <c r="F3" s="207"/>
      <c r="G3" s="207"/>
      <c r="H3" s="207" t="s">
        <v>664</v>
      </c>
      <c r="I3" s="207"/>
      <c r="J3" s="207"/>
      <c r="K3" s="207"/>
      <c r="L3" s="207"/>
      <c r="M3" s="159" t="s">
        <v>665</v>
      </c>
      <c r="N3" s="207" t="s">
        <v>666</v>
      </c>
      <c r="O3" s="207"/>
      <c r="P3" s="207"/>
      <c r="Q3" s="207"/>
      <c r="R3" s="207"/>
      <c r="S3" s="207" t="s">
        <v>667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</row>
    <row r="4" spans="1:41">
      <c r="A4" s="206"/>
      <c r="B4" s="205"/>
      <c r="C4" s="205"/>
      <c r="D4" s="160" t="s">
        <v>315</v>
      </c>
      <c r="E4" s="160" t="s">
        <v>214</v>
      </c>
      <c r="F4" s="160" t="s">
        <v>216</v>
      </c>
      <c r="G4" s="160" t="s">
        <v>656</v>
      </c>
      <c r="H4" s="160" t="s">
        <v>657</v>
      </c>
      <c r="I4" s="160" t="s">
        <v>658</v>
      </c>
      <c r="J4" s="160" t="s">
        <v>659</v>
      </c>
      <c r="K4" s="160" t="s">
        <v>660</v>
      </c>
      <c r="L4" s="160" t="s">
        <v>661</v>
      </c>
      <c r="M4" s="160" t="s">
        <v>580</v>
      </c>
      <c r="N4" s="160" t="s">
        <v>662</v>
      </c>
      <c r="O4" s="160" t="s">
        <v>581</v>
      </c>
      <c r="P4" s="160" t="s">
        <v>582</v>
      </c>
      <c r="Q4" s="160" t="s">
        <v>583</v>
      </c>
      <c r="R4" s="160" t="s">
        <v>584</v>
      </c>
      <c r="S4" s="160" t="s">
        <v>663</v>
      </c>
      <c r="T4" s="160" t="s">
        <v>220</v>
      </c>
      <c r="U4" s="160" t="s">
        <v>221</v>
      </c>
      <c r="V4" s="160" t="s">
        <v>223</v>
      </c>
      <c r="W4" s="160" t="s">
        <v>225</v>
      </c>
      <c r="X4" s="160" t="s">
        <v>227</v>
      </c>
      <c r="Y4" s="160" t="s">
        <v>228</v>
      </c>
      <c r="Z4" s="160" t="s">
        <v>230</v>
      </c>
      <c r="AA4" s="160" t="s">
        <v>586</v>
      </c>
      <c r="AB4" s="160" t="s">
        <v>587</v>
      </c>
      <c r="AC4" s="160" t="s">
        <v>588</v>
      </c>
      <c r="AD4" s="160" t="s">
        <v>589</v>
      </c>
      <c r="AE4" s="160" t="s">
        <v>590</v>
      </c>
      <c r="AF4" s="160" t="s">
        <v>591</v>
      </c>
      <c r="AG4" s="160" t="s">
        <v>592</v>
      </c>
      <c r="AH4" s="160" t="s">
        <v>593</v>
      </c>
      <c r="AI4" s="160" t="s">
        <v>594</v>
      </c>
      <c r="AJ4" s="160" t="s">
        <v>595</v>
      </c>
      <c r="AK4" s="160" t="s">
        <v>596</v>
      </c>
      <c r="AL4" s="160" t="s">
        <v>597</v>
      </c>
      <c r="AM4" s="160" t="s">
        <v>598</v>
      </c>
      <c r="AN4" s="160" t="s">
        <v>599</v>
      </c>
      <c r="AO4" s="160" t="s">
        <v>655</v>
      </c>
    </row>
    <row r="5" spans="1:41">
      <c r="A5" s="64">
        <v>1</v>
      </c>
      <c r="B5" s="63" t="s">
        <v>1269</v>
      </c>
      <c r="C5" s="66" t="s">
        <v>1233</v>
      </c>
      <c r="D5" s="77" t="s">
        <v>278</v>
      </c>
      <c r="E5" s="77" t="s">
        <v>277</v>
      </c>
      <c r="F5" s="77" t="s">
        <v>278</v>
      </c>
      <c r="G5" s="77" t="s">
        <v>279</v>
      </c>
      <c r="H5" s="77" t="s">
        <v>278</v>
      </c>
      <c r="I5" s="77" t="s">
        <v>278</v>
      </c>
      <c r="J5" s="77" t="s">
        <v>278</v>
      </c>
      <c r="K5" s="77" t="s">
        <v>278</v>
      </c>
      <c r="L5" s="77" t="s">
        <v>278</v>
      </c>
      <c r="M5" s="77" t="s">
        <v>278</v>
      </c>
      <c r="N5" s="77" t="s">
        <v>278</v>
      </c>
      <c r="O5" s="77" t="s">
        <v>278</v>
      </c>
      <c r="P5" s="77" t="s">
        <v>278</v>
      </c>
      <c r="Q5" s="77" t="s">
        <v>278</v>
      </c>
      <c r="R5" s="77" t="s">
        <v>278</v>
      </c>
      <c r="S5" s="77" t="s">
        <v>278</v>
      </c>
      <c r="T5" s="77" t="s">
        <v>278</v>
      </c>
      <c r="U5" s="77" t="s">
        <v>278</v>
      </c>
      <c r="V5" s="77" t="s">
        <v>278</v>
      </c>
      <c r="W5" s="77" t="s">
        <v>277</v>
      </c>
      <c r="X5" s="77" t="s">
        <v>278</v>
      </c>
      <c r="Y5" s="77" t="s">
        <v>278</v>
      </c>
      <c r="Z5" s="77" t="s">
        <v>277</v>
      </c>
      <c r="AA5" s="77" t="s">
        <v>277</v>
      </c>
      <c r="AB5" s="77" t="s">
        <v>277</v>
      </c>
      <c r="AC5" s="77" t="s">
        <v>277</v>
      </c>
      <c r="AD5" s="77" t="s">
        <v>277</v>
      </c>
      <c r="AE5" s="77" t="s">
        <v>277</v>
      </c>
      <c r="AF5" s="77" t="s">
        <v>278</v>
      </c>
      <c r="AG5" s="77" t="s">
        <v>277</v>
      </c>
      <c r="AH5" s="77" t="s">
        <v>277</v>
      </c>
      <c r="AI5" s="77" t="s">
        <v>278</v>
      </c>
      <c r="AJ5" s="77" t="s">
        <v>277</v>
      </c>
      <c r="AK5" s="77" t="s">
        <v>277</v>
      </c>
      <c r="AL5" s="77" t="s">
        <v>278</v>
      </c>
      <c r="AM5" s="77" t="s">
        <v>277</v>
      </c>
      <c r="AN5" s="77" t="s">
        <v>277</v>
      </c>
      <c r="AO5" s="77" t="s">
        <v>279</v>
      </c>
    </row>
  </sheetData>
  <mergeCells count="7">
    <mergeCell ref="N3:R3"/>
    <mergeCell ref="S3:AO3"/>
    <mergeCell ref="A3:A4"/>
    <mergeCell ref="B3:B4"/>
    <mergeCell ref="C3:C4"/>
    <mergeCell ref="D3:G3"/>
    <mergeCell ref="H3:L3"/>
  </mergeCells>
  <phoneticPr fontId="2" type="noConversion"/>
  <conditionalFormatting sqref="A3:D3 A4:B4 D4:AO4 H3 M3:N3">
    <cfRule type="cellIs" dxfId="11" priority="3" operator="equal">
      <formula>"?"</formula>
    </cfRule>
    <cfRule type="cellIs" dxfId="10" priority="4" operator="equal">
      <formula>"X"</formula>
    </cfRule>
  </conditionalFormatting>
  <conditionalFormatting sqref="S3">
    <cfRule type="cellIs" dxfId="9" priority="1" operator="equal">
      <formula>"?"</formula>
    </cfRule>
    <cfRule type="cellIs" dxfId="8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3</vt:i4>
      </vt:variant>
    </vt:vector>
  </HeadingPairs>
  <TitlesOfParts>
    <vt:vector size="15" baseType="lpstr">
      <vt:lpstr>표지</vt:lpstr>
      <vt:lpstr>1. 자산평가</vt:lpstr>
      <vt:lpstr>2.위협평가</vt:lpstr>
      <vt:lpstr>3. 취약성평가</vt:lpstr>
      <vt:lpstr>4. 위험평가</vt:lpstr>
      <vt:lpstr>5. 위험관리</vt:lpstr>
      <vt:lpstr>#1.Linux</vt:lpstr>
      <vt:lpstr>#2.Windows</vt:lpstr>
      <vt:lpstr>#3.네트워크</vt:lpstr>
      <vt:lpstr>#4.DBMS</vt:lpstr>
      <vt:lpstr>#9.웹</vt:lpstr>
      <vt:lpstr>#11.PC</vt:lpstr>
      <vt:lpstr>'4. 위험평가'!Print_Area</vt:lpstr>
      <vt:lpstr>표지!Print_Area</vt:lpstr>
      <vt:lpstr>'2.위협평가'!Print_Titles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seedgen</dc:creator>
  <cp:lastModifiedBy>Administrator</cp:lastModifiedBy>
  <cp:lastPrinted>2015-09-03T06:57:25Z</cp:lastPrinted>
  <dcterms:created xsi:type="dcterms:W3CDTF">2015-07-23T00:40:50Z</dcterms:created>
  <dcterms:modified xsi:type="dcterms:W3CDTF">2020-10-22T12:35:33Z</dcterms:modified>
</cp:coreProperties>
</file>