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Bay Path\Courses\ADS523Z1 - Data Analytics 2\R Project 2\"/>
    </mc:Choice>
  </mc:AlternateContent>
  <xr:revisionPtr revIDLastSave="0" documentId="13_ncr:1_{7C58CBB8-2B3F-4C4B-BC9C-D22F981F5E69}" xr6:coauthVersionLast="47" xr6:coauthVersionMax="47" xr10:uidLastSave="{00000000-0000-0000-0000-000000000000}"/>
  <bookViews>
    <workbookView xWindow="-165" yWindow="-165" windowWidth="29130" windowHeight="15930" activeTab="1" xr2:uid="{00000000-000D-0000-FFFF-FFFF00000000}"/>
  </bookViews>
  <sheets>
    <sheet name="world-happiness-report-2021" sheetId="1" r:id="rId1"/>
    <sheet name="Sheet1" sheetId="2" r:id="rId2"/>
    <sheet name="ANOVA - 4 Pops" sheetId="3" r:id="rId3"/>
  </sheets>
  <definedNames>
    <definedName name="_xlnm._FilterDatabase" localSheetId="0" hidden="1">'world-happiness-report-2021'!$A$1:$T$150</definedName>
    <definedName name="_xlchart.v1.0" hidden="1">'ANOVA - 4 Pops'!$A$1</definedName>
    <definedName name="_xlchart.v1.1" hidden="1">'ANOVA - 4 Pops'!$A$2:$A$18</definedName>
    <definedName name="_xlchart.v1.2" hidden="1">'ANOVA - 4 Pops'!$B$1</definedName>
    <definedName name="_xlchart.v1.3" hidden="1">'ANOVA - 4 Pops'!$B$2:$B$21</definedName>
    <definedName name="_xlchart.v1.4" hidden="1">'ANOVA - 4 Pops'!$C$1</definedName>
    <definedName name="_xlchart.v1.5" hidden="1">'ANOVA - 4 Pops'!$C$2:$C$37</definedName>
    <definedName name="_xlchart.v1.6" hidden="1">'ANOVA - 4 Pops'!$D$1</definedName>
    <definedName name="_xlchart.v1.7" hidden="1">'ANOVA - 4 Pops'!$D$2:$D$22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3" l="1"/>
  <c r="H2" i="3" l="1"/>
  <c r="J30" i="3"/>
  <c r="I30" i="3"/>
  <c r="L15" i="3"/>
  <c r="K7" i="3"/>
  <c r="J7" i="3"/>
  <c r="I7" i="3"/>
  <c r="H7" i="3"/>
  <c r="K6" i="3"/>
  <c r="J6" i="3"/>
  <c r="I6" i="3"/>
  <c r="H6" i="3"/>
  <c r="H5" i="3"/>
  <c r="H4" i="3"/>
  <c r="H11" i="3" s="1"/>
  <c r="K2" i="3"/>
  <c r="J2" i="3"/>
  <c r="J3" i="3" s="1"/>
  <c r="I2" i="3"/>
  <c r="H3" i="3"/>
  <c r="J9" i="3" l="1"/>
  <c r="H20" i="3"/>
  <c r="I20" i="3"/>
  <c r="J21" i="3" s="1"/>
  <c r="J20" i="3"/>
  <c r="K20" i="3"/>
  <c r="K21" i="3" s="1"/>
  <c r="I8" i="3"/>
  <c r="J8" i="3"/>
  <c r="H12" i="3"/>
  <c r="L16" i="3" s="1"/>
  <c r="H9" i="3"/>
  <c r="K30" i="3"/>
  <c r="I3" i="3"/>
  <c r="I9" i="3" s="1"/>
  <c r="K8" i="3"/>
  <c r="K3" i="3"/>
  <c r="K9" i="3" s="1"/>
  <c r="H8" i="3"/>
  <c r="H21" i="3"/>
  <c r="I21" i="3"/>
  <c r="J23" i="3" l="1"/>
  <c r="J26" i="3"/>
  <c r="J22" i="3"/>
  <c r="H26" i="3"/>
  <c r="K26" i="3"/>
  <c r="I26" i="3"/>
  <c r="K31" i="3"/>
  <c r="I23" i="3"/>
  <c r="I22" i="3"/>
  <c r="H23" i="3"/>
  <c r="H22" i="3"/>
  <c r="L9" i="3"/>
  <c r="K22" i="3"/>
  <c r="K23" i="3"/>
  <c r="L8" i="3"/>
  <c r="L11" i="3" s="1"/>
  <c r="H27" i="3" l="1"/>
  <c r="H28" i="3" s="1"/>
  <c r="H31" i="3" s="1"/>
  <c r="K27" i="3"/>
  <c r="L12" i="3"/>
  <c r="L13" i="3" s="1"/>
  <c r="L23" i="3"/>
  <c r="H29" i="3" s="1"/>
  <c r="J27" i="3"/>
  <c r="I27" i="3"/>
  <c r="J29" i="3" l="1"/>
  <c r="J32" i="3" s="1"/>
  <c r="J34" i="3" s="1"/>
  <c r="I29" i="3"/>
  <c r="H32" i="3"/>
  <c r="I28" i="3"/>
  <c r="I31" i="3" s="1"/>
  <c r="L17" i="3"/>
  <c r="M17" i="3" s="1"/>
  <c r="J28" i="3"/>
  <c r="J31" i="3" s="1"/>
  <c r="J33" i="3" l="1"/>
  <c r="J35" i="3" s="1"/>
  <c r="H33" i="3"/>
  <c r="H34" i="3"/>
  <c r="K29" i="3"/>
  <c r="K32" i="3" s="1"/>
  <c r="I32" i="3"/>
  <c r="K33" i="3" l="1"/>
  <c r="K34" i="3"/>
  <c r="I33" i="3"/>
  <c r="I34" i="3"/>
  <c r="H35" i="3"/>
  <c r="H13" i="2"/>
  <c r="H4" i="2"/>
  <c r="H7" i="2"/>
  <c r="H6" i="2"/>
  <c r="H5" i="2"/>
  <c r="H11" i="2"/>
  <c r="H8" i="2"/>
  <c r="H12" i="2"/>
  <c r="H10" i="2"/>
  <c r="H9" i="2"/>
  <c r="I35" i="3" l="1"/>
  <c r="K35" i="3"/>
</calcChain>
</file>

<file path=xl/sharedStrings.xml><?xml version="1.0" encoding="utf-8"?>
<sst xmlns="http://schemas.openxmlformats.org/spreadsheetml/2006/main" count="437" uniqueCount="251">
  <si>
    <t>Country name</t>
  </si>
  <si>
    <t>Regional indicator</t>
  </si>
  <si>
    <t>Ladder score</t>
  </si>
  <si>
    <t>Standard error of ladder score</t>
  </si>
  <si>
    <t>upperwhisker</t>
  </si>
  <si>
    <t>lowerwhisker</t>
  </si>
  <si>
    <t>Logged GDP per capita</t>
  </si>
  <si>
    <t>Social support</t>
  </si>
  <si>
    <t>Healthy life expectancy</t>
  </si>
  <si>
    <t>Freedom to make life choices</t>
  </si>
  <si>
    <t>Generosity</t>
  </si>
  <si>
    <t>Perceptions of corruption</t>
  </si>
  <si>
    <t>Ladder score in Dystopia</t>
  </si>
  <si>
    <t>Explained by: Log GDP per capita</t>
  </si>
  <si>
    <t>Explained by: Social support</t>
  </si>
  <si>
    <t>Explained by: Healthy life expectancy</t>
  </si>
  <si>
    <t>Explained by: Freedom to make life choices</t>
  </si>
  <si>
    <t>Explained by: Generosity</t>
  </si>
  <si>
    <t>Explained by: Perceptions of corruption</t>
  </si>
  <si>
    <t>Dystopia + residual</t>
  </si>
  <si>
    <t>Finland</t>
  </si>
  <si>
    <t>Western Europe</t>
  </si>
  <si>
    <t>Denmark</t>
  </si>
  <si>
    <t>Switzerland</t>
  </si>
  <si>
    <t>Iceland</t>
  </si>
  <si>
    <t>Netherlands</t>
  </si>
  <si>
    <t>Norway</t>
  </si>
  <si>
    <t>Sweden</t>
  </si>
  <si>
    <t>Luxembourg</t>
  </si>
  <si>
    <t>New Zealand</t>
  </si>
  <si>
    <t>North America and ANZ</t>
  </si>
  <si>
    <t>Austria</t>
  </si>
  <si>
    <t>Australia</t>
  </si>
  <si>
    <t>Israel</t>
  </si>
  <si>
    <t>Middle East and North Africa</t>
  </si>
  <si>
    <t>Germany</t>
  </si>
  <si>
    <t>Canada</t>
  </si>
  <si>
    <t>Ireland</t>
  </si>
  <si>
    <t>Costa Rica</t>
  </si>
  <si>
    <t>Latin America and Caribbean</t>
  </si>
  <si>
    <t>United Kingdom</t>
  </si>
  <si>
    <t>Czech Republic</t>
  </si>
  <si>
    <t>Central and Eastern Europe</t>
  </si>
  <si>
    <t>United States</t>
  </si>
  <si>
    <t>Belgium</t>
  </si>
  <si>
    <t>France</t>
  </si>
  <si>
    <t>Bahrain</t>
  </si>
  <si>
    <t>Malta</t>
  </si>
  <si>
    <t>Taiwan Province of China</t>
  </si>
  <si>
    <t>East Asia</t>
  </si>
  <si>
    <t>United Arab Emirates</t>
  </si>
  <si>
    <t>Saudi Arabia</t>
  </si>
  <si>
    <t>Spain</t>
  </si>
  <si>
    <t>Italy</t>
  </si>
  <si>
    <t>Slovenia</t>
  </si>
  <si>
    <t>Guatemala</t>
  </si>
  <si>
    <t>Uruguay</t>
  </si>
  <si>
    <t>Singapore</t>
  </si>
  <si>
    <t>Southeast Asia</t>
  </si>
  <si>
    <t>Kosovo</t>
  </si>
  <si>
    <t>Slovakia</t>
  </si>
  <si>
    <t>Brazil</t>
  </si>
  <si>
    <t>Mexico</t>
  </si>
  <si>
    <t>Jamaica</t>
  </si>
  <si>
    <t>Lithuania</t>
  </si>
  <si>
    <t>Cyprus</t>
  </si>
  <si>
    <t>Estonia</t>
  </si>
  <si>
    <t>Panama</t>
  </si>
  <si>
    <t>Uzbekistan</t>
  </si>
  <si>
    <t>Commonwealth of Independent States</t>
  </si>
  <si>
    <t>Chile</t>
  </si>
  <si>
    <t>Poland</t>
  </si>
  <si>
    <t>Kazakhstan</t>
  </si>
  <si>
    <t>Romania</t>
  </si>
  <si>
    <t>Kuwait</t>
  </si>
  <si>
    <t>Serbia</t>
  </si>
  <si>
    <t>El Salvador</t>
  </si>
  <si>
    <t>Mauritius</t>
  </si>
  <si>
    <t>Sub-Saharan Africa</t>
  </si>
  <si>
    <t>Latvia</t>
  </si>
  <si>
    <t>Colombia</t>
  </si>
  <si>
    <t>Hungary</t>
  </si>
  <si>
    <t>Thailand</t>
  </si>
  <si>
    <t>Nicaragua</t>
  </si>
  <si>
    <t>Japan</t>
  </si>
  <si>
    <t>Argentina</t>
  </si>
  <si>
    <t>Portugal</t>
  </si>
  <si>
    <t>Honduras</t>
  </si>
  <si>
    <t>Croatia</t>
  </si>
  <si>
    <t>Philippines</t>
  </si>
  <si>
    <t>South Korea</t>
  </si>
  <si>
    <t>Peru</t>
  </si>
  <si>
    <t>Bosnia and Herzegovina</t>
  </si>
  <si>
    <t>Moldova</t>
  </si>
  <si>
    <t>Ecuador</t>
  </si>
  <si>
    <t>Kyrgyzstan</t>
  </si>
  <si>
    <t>Greece</t>
  </si>
  <si>
    <t>Bolivia</t>
  </si>
  <si>
    <t>Mongolia</t>
  </si>
  <si>
    <t>Paraguay</t>
  </si>
  <si>
    <t>Montenegro</t>
  </si>
  <si>
    <t>Dominican Republic</t>
  </si>
  <si>
    <t>North Cyprus</t>
  </si>
  <si>
    <t>Belarus</t>
  </si>
  <si>
    <t>Russia</t>
  </si>
  <si>
    <t>Hong Kong S.A.R. of China</t>
  </si>
  <si>
    <t>Tajikistan</t>
  </si>
  <si>
    <t>Vietnam</t>
  </si>
  <si>
    <t>Libya</t>
  </si>
  <si>
    <t>Malaysia</t>
  </si>
  <si>
    <t>Indonesia</t>
  </si>
  <si>
    <t>Congo (Brazzaville)</t>
  </si>
  <si>
    <t>China</t>
  </si>
  <si>
    <t>Ivory Coast</t>
  </si>
  <si>
    <t>Armenia</t>
  </si>
  <si>
    <t>Nepal</t>
  </si>
  <si>
    <t>South Asia</t>
  </si>
  <si>
    <t>Bulgaria</t>
  </si>
  <si>
    <t>Maldives</t>
  </si>
  <si>
    <t>Azerbaijan</t>
  </si>
  <si>
    <t>Cameroon</t>
  </si>
  <si>
    <t>Senegal</t>
  </si>
  <si>
    <t>Albania</t>
  </si>
  <si>
    <t>North Macedonia</t>
  </si>
  <si>
    <t>Ghana</t>
  </si>
  <si>
    <t>Niger</t>
  </si>
  <si>
    <t>Turkmenistan</t>
  </si>
  <si>
    <t>Gambia</t>
  </si>
  <si>
    <t>Benin</t>
  </si>
  <si>
    <t>Laos</t>
  </si>
  <si>
    <t>Bangladesh</t>
  </si>
  <si>
    <t>Guinea</t>
  </si>
  <si>
    <t>South Africa</t>
  </si>
  <si>
    <t>Turkey</t>
  </si>
  <si>
    <t>Pakistan</t>
  </si>
  <si>
    <t>Morocco</t>
  </si>
  <si>
    <t>Venezuela</t>
  </si>
  <si>
    <t>Georgia</t>
  </si>
  <si>
    <t>Algeria</t>
  </si>
  <si>
    <t>Ukraine</t>
  </si>
  <si>
    <t>Iraq</t>
  </si>
  <si>
    <t>Gabon</t>
  </si>
  <si>
    <t>Burkina Faso</t>
  </si>
  <si>
    <t>Cambodia</t>
  </si>
  <si>
    <t>Mozambique</t>
  </si>
  <si>
    <t>Nigeria</t>
  </si>
  <si>
    <t>Mali</t>
  </si>
  <si>
    <t>Iran</t>
  </si>
  <si>
    <t>Uganda</t>
  </si>
  <si>
    <t>Liberia</t>
  </si>
  <si>
    <t>Kenya</t>
  </si>
  <si>
    <t>Tunisia</t>
  </si>
  <si>
    <t>Lebanon</t>
  </si>
  <si>
    <t>Namibia</t>
  </si>
  <si>
    <t>Palestinian Territories</t>
  </si>
  <si>
    <t>Myanmar</t>
  </si>
  <si>
    <t>Jordan</t>
  </si>
  <si>
    <t>Chad</t>
  </si>
  <si>
    <t>Sri Lanka</t>
  </si>
  <si>
    <t>Swaziland</t>
  </si>
  <si>
    <t>Comoros</t>
  </si>
  <si>
    <t>Egypt</t>
  </si>
  <si>
    <t>Ethiopia</t>
  </si>
  <si>
    <t>Mauritania</t>
  </si>
  <si>
    <t>Madagascar</t>
  </si>
  <si>
    <t>Togo</t>
  </si>
  <si>
    <t>Zambia</t>
  </si>
  <si>
    <t>Sierra Leone</t>
  </si>
  <si>
    <t>India</t>
  </si>
  <si>
    <t>Burundi</t>
  </si>
  <si>
    <t>Yemen</t>
  </si>
  <si>
    <t>Tanzania</t>
  </si>
  <si>
    <t>Haiti</t>
  </si>
  <si>
    <t>Malawi</t>
  </si>
  <si>
    <t>Lesotho</t>
  </si>
  <si>
    <t>Botswana</t>
  </si>
  <si>
    <t>Rwanda</t>
  </si>
  <si>
    <t>Zimbabwe</t>
  </si>
  <si>
    <t>Afghanistan</t>
  </si>
  <si>
    <t>Row Labels</t>
  </si>
  <si>
    <t>Grand Total</t>
  </si>
  <si>
    <t>Sum of Ladder score</t>
  </si>
  <si>
    <t>Count of Country name</t>
  </si>
  <si>
    <t>Region</t>
  </si>
  <si>
    <t>Abbr.</t>
  </si>
  <si>
    <t>NAaA</t>
  </si>
  <si>
    <t>CaEE</t>
  </si>
  <si>
    <t>CoIS</t>
  </si>
  <si>
    <t>EstA</t>
  </si>
  <si>
    <t>LAaC</t>
  </si>
  <si>
    <t>MEaNA</t>
  </si>
  <si>
    <t>SthAs</t>
  </si>
  <si>
    <t>S-SA</t>
  </si>
  <si>
    <t>WstE</t>
  </si>
  <si>
    <t>SthsA</t>
  </si>
  <si>
    <t>Std. Dev</t>
  </si>
  <si>
    <t>Mean</t>
  </si>
  <si>
    <t>n</t>
  </si>
  <si>
    <t>Nations (n)</t>
  </si>
  <si>
    <t>Anova: Single Factor</t>
  </si>
  <si>
    <t>n, size of populations/samples/treatments</t>
  </si>
  <si>
    <t>df</t>
  </si>
  <si>
    <t>SUMMARY</t>
  </si>
  <si>
    <t>k, number of populations/samples/treatments</t>
  </si>
  <si>
    <t>Groups</t>
  </si>
  <si>
    <t>Count</t>
  </si>
  <si>
    <t>Sum</t>
  </si>
  <si>
    <t>Average</t>
  </si>
  <si>
    <t>Variance</t>
  </si>
  <si>
    <t>Step 1</t>
  </si>
  <si>
    <t>Sample mean of combined data</t>
  </si>
  <si>
    <t>Step 2</t>
  </si>
  <si>
    <t>Sample mean of each sample/treatment</t>
  </si>
  <si>
    <t>Step 3</t>
  </si>
  <si>
    <t>Sample variance of each sample/treatment</t>
  </si>
  <si>
    <t>Step 4</t>
  </si>
  <si>
    <t>SST, sum of squares due to treatments</t>
  </si>
  <si>
    <t>SSE, sum of squares due to error</t>
  </si>
  <si>
    <t>Step 5</t>
  </si>
  <si>
    <t>ANOVA</t>
  </si>
  <si>
    <t>MST; divide SST by corresponding df</t>
  </si>
  <si>
    <t>Source of Variation</t>
  </si>
  <si>
    <t>SS</t>
  </si>
  <si>
    <t>MS</t>
  </si>
  <si>
    <t>F</t>
  </si>
  <si>
    <t>P-value</t>
  </si>
  <si>
    <t>F crit</t>
  </si>
  <si>
    <t>MSE; divide SSE by corresponding df</t>
  </si>
  <si>
    <t>Between Groups</t>
  </si>
  <si>
    <t>Step 6</t>
  </si>
  <si>
    <r>
      <t>F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; Compute F-test stat</t>
    </r>
  </si>
  <si>
    <t>Within Groups</t>
  </si>
  <si>
    <t>CI</t>
  </si>
  <si>
    <t>alpha</t>
  </si>
  <si>
    <t>Total</t>
  </si>
  <si>
    <t>F Critical Value</t>
  </si>
  <si>
    <t>P-Value (Right Tail)</t>
  </si>
  <si>
    <t>Order</t>
  </si>
  <si>
    <t>Rank of Means Above</t>
  </si>
  <si>
    <t>Sample means in ascending order, names</t>
  </si>
  <si>
    <t>Sample means in ascending order</t>
  </si>
  <si>
    <t>Rank 3 vs Rank 1</t>
  </si>
  <si>
    <t>Rank 3 vs Rank 2</t>
  </si>
  <si>
    <t>Rank 2 vs Rank 1</t>
  </si>
  <si>
    <t>Difference</t>
  </si>
  <si>
    <r>
      <t>q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; Tukey Test stat</t>
    </r>
  </si>
  <si>
    <t>v, df due to error (n - k)</t>
  </si>
  <si>
    <r>
      <t>q</t>
    </r>
    <r>
      <rPr>
        <vertAlign val="subscript"/>
        <sz val="11"/>
        <color theme="1"/>
        <rFont val="Calibri"/>
        <family val="2"/>
      </rPr>
      <t>α,v,k</t>
    </r>
    <r>
      <rPr>
        <sz val="11"/>
        <color theme="1"/>
        <rFont val="Calibri"/>
        <family val="2"/>
        <scheme val="minor"/>
      </rPr>
      <t>; Tukey Critical Value</t>
    </r>
  </si>
  <si>
    <t>SE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</si>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</sst>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6" fillId="0" borderId="10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left" indent="1"/>
    </xf>
    <xf numFmtId="0" fontId="0" fillId="0" borderId="10" xfId="0" applyBorder="1" applyAlignment="1">
      <alignment horizontal="left" indent="1"/>
    </xf>
    <xf numFmtId="0" fontId="0" fillId="0" borderId="10" xfId="0" applyFont="1" applyBorder="1" applyAlignment="1">
      <alignment horizontal="left" indent="1"/>
    </xf>
    <xf numFmtId="164" fontId="0" fillId="0" borderId="10" xfId="0" applyNumberFormat="1" applyFont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9" fontId="0" fillId="0" borderId="0" xfId="0" applyNumberFormat="1"/>
    <xf numFmtId="165" fontId="0" fillId="0" borderId="0" xfId="0" applyNumberFormat="1"/>
    <xf numFmtId="0" fontId="0" fillId="34" borderId="0" xfId="0" applyFill="1" applyAlignment="1">
      <alignment vertical="top" wrapText="1"/>
    </xf>
    <xf numFmtId="0" fontId="0" fillId="34" borderId="0" xfId="0" applyFill="1"/>
    <xf numFmtId="164" fontId="0" fillId="34" borderId="0" xfId="0" applyNumberFormat="1" applyFill="1"/>
    <xf numFmtId="0" fontId="0" fillId="35" borderId="0" xfId="0" applyFill="1"/>
    <xf numFmtId="2" fontId="0" fillId="0" borderId="0" xfId="0" applyNumberFormat="1"/>
    <xf numFmtId="2" fontId="0" fillId="34" borderId="0" xfId="0" applyNumberFormat="1" applyFill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 indent="1"/>
    </xf>
    <xf numFmtId="0" fontId="0" fillId="0" borderId="0" xfId="0" applyFill="1" applyBorder="1" applyAlignment="1"/>
    <xf numFmtId="0" fontId="0" fillId="0" borderId="12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EF9E9F5A-A202-4C57-9A78-B9BD64C86686}">
          <cx:tx>
            <cx:txData>
              <cx:f>_xlchart.v1.0</cx:f>
              <cx:v>CaEE</cx:v>
            </cx:txData>
          </cx:tx>
          <cx:dataId val="0"/>
          <cx:layoutPr>
            <cx:statistics quartileMethod="exclusive"/>
          </cx:layoutPr>
        </cx:series>
        <cx:series layoutId="boxWhisker" uniqueId="{F4019E8E-2300-41FD-829A-9C3D067090CF}">
          <cx:tx>
            <cx:txData>
              <cx:f>_xlchart.v1.2</cx:f>
              <cx:v>LAaC</cx:v>
            </cx:txData>
          </cx:tx>
          <cx:dataId val="1"/>
          <cx:layoutPr>
            <cx:statistics quartileMethod="exclusive"/>
          </cx:layoutPr>
        </cx:series>
        <cx:series layoutId="boxWhisker" uniqueId="{61202335-4A2D-4E29-977D-B0BABB46C630}">
          <cx:tx>
            <cx:txData>
              <cx:f>_xlchart.v1.4</cx:f>
              <cx:v>S-SA</cx:v>
            </cx:txData>
          </cx:tx>
          <cx:dataId val="2"/>
          <cx:layoutPr>
            <cx:statistics quartileMethod="exclusive"/>
          </cx:layoutPr>
        </cx:series>
        <cx:series layoutId="boxWhisker" uniqueId="{FD15E69F-7E19-4596-96CB-F149EC48A40F}">
          <cx:tx>
            <cx:txData>
              <cx:f>_xlchart.v1.6</cx:f>
              <cx:v>WstE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microsoft.com/office/2014/relationships/chartEx" Target="../charts/chartEx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7</xdr:col>
      <xdr:colOff>133350</xdr:colOff>
      <xdr:row>5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5303E3-A7EA-4D84-A95A-41F597E57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96202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</xdr:row>
      <xdr:rowOff>0</xdr:rowOff>
    </xdr:from>
    <xdr:to>
      <xdr:col>8</xdr:col>
      <xdr:colOff>133350</xdr:colOff>
      <xdr:row>5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9F03FA-0BA6-417B-AC15-E94F9C6F4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96202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5</xdr:row>
      <xdr:rowOff>0</xdr:rowOff>
    </xdr:from>
    <xdr:to>
      <xdr:col>9</xdr:col>
      <xdr:colOff>133350</xdr:colOff>
      <xdr:row>5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0D0621-8397-4FA3-B2A0-0D19418C0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1025" y="96202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6</xdr:row>
      <xdr:rowOff>0</xdr:rowOff>
    </xdr:from>
    <xdr:to>
      <xdr:col>7</xdr:col>
      <xdr:colOff>133350</xdr:colOff>
      <xdr:row>6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B991C5E-DA68-499C-8A88-D888A7C4A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115252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6</xdr:row>
      <xdr:rowOff>0</xdr:rowOff>
    </xdr:from>
    <xdr:to>
      <xdr:col>8</xdr:col>
      <xdr:colOff>133350</xdr:colOff>
      <xdr:row>6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DFDDA96-6B9E-4B1A-8A82-E01D67DF1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115252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6</xdr:row>
      <xdr:rowOff>0</xdr:rowOff>
    </xdr:from>
    <xdr:to>
      <xdr:col>9</xdr:col>
      <xdr:colOff>133350</xdr:colOff>
      <xdr:row>6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79DCCA-B4E0-40B4-B184-B59032DEB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1025" y="115252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184150</xdr:colOff>
      <xdr:row>1</xdr:row>
      <xdr:rowOff>61911</xdr:rowOff>
    </xdr:from>
    <xdr:to>
      <xdr:col>4</xdr:col>
      <xdr:colOff>406400</xdr:colOff>
      <xdr:row>25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3EF99F4-0C71-4383-98AF-D4B7186287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6925" y="252411"/>
              <a:ext cx="2051050" cy="47513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</xdr:row>
      <xdr:rowOff>0</xdr:rowOff>
    </xdr:from>
    <xdr:to>
      <xdr:col>7</xdr:col>
      <xdr:colOff>76200</xdr:colOff>
      <xdr:row>4</xdr:row>
      <xdr:rowOff>184150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A2ECDC7-CB2A-4447-946F-07C569271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71525"/>
          <a:ext cx="762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5</xdr:row>
      <xdr:rowOff>0</xdr:rowOff>
    </xdr:from>
    <xdr:to>
      <xdr:col>10</xdr:col>
      <xdr:colOff>133350</xdr:colOff>
      <xdr:row>5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0553553-1929-4BFF-8E4E-DF4D1358E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9700" y="96202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133350</xdr:colOff>
      <xdr:row>6</xdr:row>
      <xdr:rowOff>180975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35B99C-E3C4-480A-B30E-FA42EE1F8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9700" y="115252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 Sears" refreshedDate="44413.584129282404" createdVersion="7" refreshedVersion="7" minRefreshableVersion="3" recordCount="149" xr:uid="{2F305E9D-C82F-44D3-9534-47267D6381D1}">
  <cacheSource type="worksheet">
    <worksheetSource ref="A1:T150" sheet="world-happiness-report-2021"/>
  </cacheSource>
  <cacheFields count="20">
    <cacheField name="Country name" numFmtId="0">
      <sharedItems count="149">
        <s v="Czech Republic"/>
        <s v="Slovenia"/>
        <s v="Kosovo"/>
        <s v="Slovakia"/>
        <s v="Lithuania"/>
        <s v="Estonia"/>
        <s v="Poland"/>
        <s v="Romania"/>
        <s v="Serbia"/>
        <s v="Latvia"/>
        <s v="Hungary"/>
        <s v="Croatia"/>
        <s v="Bosnia and Herzegovina"/>
        <s v="Montenegro"/>
        <s v="Bulgaria"/>
        <s v="Albania"/>
        <s v="North Macedonia"/>
        <s v="Uzbekistan"/>
        <s v="Kazakhstan"/>
        <s v="Moldova"/>
        <s v="Kyrgyzstan"/>
        <s v="Belarus"/>
        <s v="Russia"/>
        <s v="Tajikistan"/>
        <s v="Armenia"/>
        <s v="Azerbaijan"/>
        <s v="Turkmenistan"/>
        <s v="Georgia"/>
        <s v="Ukraine"/>
        <s v="Taiwan Province of China"/>
        <s v="Japan"/>
        <s v="South Korea"/>
        <s v="Mongolia"/>
        <s v="Hong Kong S.A.R. of China"/>
        <s v="China"/>
        <s v="Costa Rica"/>
        <s v="Guatemala"/>
        <s v="Uruguay"/>
        <s v="Brazil"/>
        <s v="Mexico"/>
        <s v="Jamaica"/>
        <s v="Panama"/>
        <s v="Chile"/>
        <s v="El Salvador"/>
        <s v="Colombia"/>
        <s v="Nicaragua"/>
        <s v="Argentina"/>
        <s v="Honduras"/>
        <s v="Peru"/>
        <s v="Ecuador"/>
        <s v="Bolivia"/>
        <s v="Paraguay"/>
        <s v="Dominican Republic"/>
        <s v="Venezuela"/>
        <s v="Haiti"/>
        <s v="Israel"/>
        <s v="Bahrain"/>
        <s v="United Arab Emirates"/>
        <s v="Saudi Arabia"/>
        <s v="Kuwait"/>
        <s v="Libya"/>
        <s v="Turkey"/>
        <s v="Morocco"/>
        <s v="Algeria"/>
        <s v="Iraq"/>
        <s v="Iran"/>
        <s v="Tunisia"/>
        <s v="Lebanon"/>
        <s v="Palestinian Territories"/>
        <s v="Jordan"/>
        <s v="Egypt"/>
        <s v="Yemen"/>
        <s v="New Zealand"/>
        <s v="Australia"/>
        <s v="Canada"/>
        <s v="United States"/>
        <s v="Nepal"/>
        <s v="Maldives"/>
        <s v="Bangladesh"/>
        <s v="Pakistan"/>
        <s v="Sri Lanka"/>
        <s v="India"/>
        <s v="Afghanistan"/>
        <s v="Singapore"/>
        <s v="Thailand"/>
        <s v="Philippines"/>
        <s v="Vietnam"/>
        <s v="Malaysia"/>
        <s v="Indonesia"/>
        <s v="Laos"/>
        <s v="Cambodia"/>
        <s v="Myanmar"/>
        <s v="Mauritius"/>
        <s v="Congo (Brazzaville)"/>
        <s v="Ivory Coast"/>
        <s v="Cameroon"/>
        <s v="Senegal"/>
        <s v="Ghana"/>
        <s v="Niger"/>
        <s v="Gambia"/>
        <s v="Benin"/>
        <s v="Guinea"/>
        <s v="South Africa"/>
        <s v="Gabon"/>
        <s v="Burkina Faso"/>
        <s v="Mozambique"/>
        <s v="Nigeria"/>
        <s v="Mali"/>
        <s v="Uganda"/>
        <s v="Liberia"/>
        <s v="Kenya"/>
        <s v="Namibia"/>
        <s v="Chad"/>
        <s v="Swaziland"/>
        <s v="Comoros"/>
        <s v="Ethiopia"/>
        <s v="Mauritania"/>
        <s v="Madagascar"/>
        <s v="Togo"/>
        <s v="Zambia"/>
        <s v="Sierra Leone"/>
        <s v="Burundi"/>
        <s v="Tanzania"/>
        <s v="Malawi"/>
        <s v="Lesotho"/>
        <s v="Botswana"/>
        <s v="Rwanda"/>
        <s v="Zimbabwe"/>
        <s v="Finland"/>
        <s v="Denmark"/>
        <s v="Switzerland"/>
        <s v="Iceland"/>
        <s v="Netherlands"/>
        <s v="Norway"/>
        <s v="Sweden"/>
        <s v="Luxembourg"/>
        <s v="Austria"/>
        <s v="Germany"/>
        <s v="Ireland"/>
        <s v="United Kingdom"/>
        <s v="Belgium"/>
        <s v="France"/>
        <s v="Malta"/>
        <s v="Spain"/>
        <s v="Italy"/>
        <s v="Cyprus"/>
        <s v="Portugal"/>
        <s v="Greece"/>
        <s v="North Cyprus"/>
      </sharedItems>
    </cacheField>
    <cacheField name="Regional indicator" numFmtId="0">
      <sharedItems count="10">
        <s v="Central and Eastern Europe"/>
        <s v="Commonwealth of Independent States"/>
        <s v="East Asia"/>
        <s v="Latin America and Caribbean"/>
        <s v="Middle East and North Africa"/>
        <s v="North America and ANZ"/>
        <s v="South Asia"/>
        <s v="Southeast Asia"/>
        <s v="Sub-Saharan Africa"/>
        <s v="Western Europe"/>
      </sharedItems>
    </cacheField>
    <cacheField name="Ladder score" numFmtId="164">
      <sharedItems containsSemiMixedTypes="0" containsString="0" containsNumber="1" minValue="2.5230000000000001" maxValue="7.8419999999999996"/>
    </cacheField>
    <cacheField name="Standard error of ladder score" numFmtId="164">
      <sharedItems containsSemiMixedTypes="0" containsString="0" containsNumber="1" minValue="2.5999999999999999E-2" maxValue="0.17299999999999999"/>
    </cacheField>
    <cacheField name="upperwhisker" numFmtId="0">
      <sharedItems containsSemiMixedTypes="0" containsString="0" containsNumber="1" minValue="2.5960000000000001" maxValue="7.9039999999999999"/>
    </cacheField>
    <cacheField name="lowerwhisker" numFmtId="0">
      <sharedItems containsSemiMixedTypes="0" containsString="0" containsNumber="1" minValue="2.4489999999999998" maxValue="7.78"/>
    </cacheField>
    <cacheField name="Logged GDP per capita" numFmtId="0">
      <sharedItems containsSemiMixedTypes="0" containsString="0" containsNumber="1" minValue="6.6349999999999998" maxValue="11.647"/>
    </cacheField>
    <cacheField name="Social support" numFmtId="0">
      <sharedItems containsSemiMixedTypes="0" containsString="0" containsNumber="1" minValue="0.46300000000000002" maxValue="0.98299999999999998"/>
    </cacheField>
    <cacheField name="Healthy life expectancy" numFmtId="0">
      <sharedItems containsSemiMixedTypes="0" containsString="0" containsNumber="1" minValue="48.478000000000002" maxValue="76.953000000000003"/>
    </cacheField>
    <cacheField name="Freedom to make life choices" numFmtId="0">
      <sharedItems containsSemiMixedTypes="0" containsString="0" containsNumber="1" minValue="0.38200000000000001" maxValue="0.97"/>
    </cacheField>
    <cacheField name="Generosity" numFmtId="0">
      <sharedItems containsSemiMixedTypes="0" containsString="0" containsNumber="1" minValue="-0.28799999999999998" maxValue="0.54200000000000004"/>
    </cacheField>
    <cacheField name="Perceptions of corruption" numFmtId="0">
      <sharedItems containsSemiMixedTypes="0" containsString="0" containsNumber="1" minValue="8.2000000000000003E-2" maxValue="0.93899999999999995"/>
    </cacheField>
    <cacheField name="Ladder score in Dystopia" numFmtId="0">
      <sharedItems containsSemiMixedTypes="0" containsString="0" containsNumber="1" minValue="2.4300000000000002" maxValue="2.4300000000000002"/>
    </cacheField>
    <cacheField name="Explained by: Log GDP per capita" numFmtId="0">
      <sharedItems containsSemiMixedTypes="0" containsString="0" containsNumber="1" minValue="0" maxValue="1.7509999999999999"/>
    </cacheField>
    <cacheField name="Explained by: Social support" numFmtId="0">
      <sharedItems containsSemiMixedTypes="0" containsString="0" containsNumber="1" minValue="0" maxValue="1.1719999999999999"/>
    </cacheField>
    <cacheField name="Explained by: Healthy life expectancy" numFmtId="0">
      <sharedItems containsSemiMixedTypes="0" containsString="0" containsNumber="1" minValue="0" maxValue="0.89700000000000002"/>
    </cacheField>
    <cacheField name="Explained by: Freedom to make life choices" numFmtId="0">
      <sharedItems containsSemiMixedTypes="0" containsString="0" containsNumber="1" minValue="0" maxValue="0.71599999999999997"/>
    </cacheField>
    <cacheField name="Explained by: Generosity" numFmtId="0">
      <sharedItems containsSemiMixedTypes="0" containsString="0" containsNumber="1" minValue="0" maxValue="0.54100000000000004"/>
    </cacheField>
    <cacheField name="Explained by: Perceptions of corruption" numFmtId="0">
      <sharedItems containsSemiMixedTypes="0" containsString="0" containsNumber="1" minValue="0" maxValue="0.54700000000000004"/>
    </cacheField>
    <cacheField name="Dystopia + residual" numFmtId="0">
      <sharedItems containsSemiMixedTypes="0" containsString="0" containsNumber="1" minValue="0.64800000000000002" maxValue="3.482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x v="0"/>
    <x v="0"/>
    <n v="6.9649999999999999"/>
    <n v="4.9000000000000002E-2"/>
    <n v="7.0620000000000003"/>
    <n v="6.8680000000000003"/>
    <n v="10.555999999999999"/>
    <n v="0.94699999999999995"/>
    <n v="70.807000000000002"/>
    <n v="0.85799999999999998"/>
    <n v="-0.20799999999999999"/>
    <n v="0.86799999999999999"/>
    <n v="2.4300000000000002"/>
    <n v="1.37"/>
    <n v="1.0900000000000001"/>
    <n v="0.70299999999999996"/>
    <n v="0.57999999999999996"/>
    <n v="5.1999999999999998E-2"/>
    <n v="4.5999999999999999E-2"/>
    <n v="3.1240000000000001"/>
  </r>
  <r>
    <x v="1"/>
    <x v="0"/>
    <n v="6.4610000000000003"/>
    <n v="4.2999999999999997E-2"/>
    <n v="6.5460000000000003"/>
    <n v="6.3760000000000003"/>
    <n v="10.529"/>
    <n v="0.94799999999999995"/>
    <n v="71.400000000000006"/>
    <n v="0.94899999999999995"/>
    <n v="-0.10100000000000001"/>
    <n v="0.80600000000000005"/>
    <n v="2.4300000000000002"/>
    <n v="1.36"/>
    <n v="1.093"/>
    <n v="0.72199999999999998"/>
    <n v="0.69"/>
    <n v="0.122"/>
    <n v="8.5000000000000006E-2"/>
    <n v="2.3879999999999999"/>
  </r>
  <r>
    <x v="2"/>
    <x v="0"/>
    <n v="6.3719999999999999"/>
    <n v="5.8999999999999997E-2"/>
    <n v="6.4870000000000001"/>
    <n v="6.2569999999999997"/>
    <n v="9.3179999999999996"/>
    <n v="0.82099999999999995"/>
    <n v="63.813000000000002"/>
    <n v="0.86899999999999999"/>
    <n v="0.25700000000000001"/>
    <n v="0.91700000000000004"/>
    <n v="2.4300000000000002"/>
    <n v="0.93700000000000006"/>
    <n v="0.80700000000000005"/>
    <n v="0.48299999999999998"/>
    <n v="0.59299999999999997"/>
    <n v="0.35599999999999998"/>
    <n v="1.4E-2"/>
    <n v="3.1819999999999999"/>
  </r>
  <r>
    <x v="3"/>
    <x v="0"/>
    <n v="6.3310000000000004"/>
    <n v="4.1000000000000002E-2"/>
    <n v="6.4109999999999996"/>
    <n v="6.2510000000000003"/>
    <n v="10.369"/>
    <n v="0.93600000000000005"/>
    <n v="69.200999999999993"/>
    <n v="0.76600000000000001"/>
    <n v="-0.124"/>
    <n v="0.91100000000000003"/>
    <n v="2.4300000000000002"/>
    <n v="1.304"/>
    <n v="1.0660000000000001"/>
    <n v="0.65300000000000002"/>
    <n v="0.46800000000000003"/>
    <n v="0.107"/>
    <n v="1.7999999999999999E-2"/>
    <n v="2.714"/>
  </r>
  <r>
    <x v="4"/>
    <x v="0"/>
    <n v="6.2549999999999999"/>
    <n v="4.4999999999999998E-2"/>
    <n v="6.3440000000000003"/>
    <n v="6.1669999999999998"/>
    <n v="10.499000000000001"/>
    <n v="0.93500000000000005"/>
    <n v="67.906000000000006"/>
    <n v="0.77300000000000002"/>
    <n v="-0.20300000000000001"/>
    <n v="0.82599999999999996"/>
    <n v="2.4300000000000002"/>
    <n v="1.35"/>
    <n v="1.0649999999999999"/>
    <n v="0.61199999999999999"/>
    <n v="0.47599999999999998"/>
    <n v="5.6000000000000001E-2"/>
    <n v="7.2999999999999995E-2"/>
    <n v="2.6240000000000001"/>
  </r>
  <r>
    <x v="5"/>
    <x v="0"/>
    <n v="6.1890000000000001"/>
    <n v="3.7999999999999999E-2"/>
    <n v="6.2629999999999999"/>
    <n v="6.1150000000000002"/>
    <n v="10.481"/>
    <n v="0.94099999999999995"/>
    <n v="68.8"/>
    <n v="0.90900000000000003"/>
    <n v="-0.106"/>
    <n v="0.52700000000000002"/>
    <n v="2.4300000000000002"/>
    <n v="1.3440000000000001"/>
    <n v="1.079"/>
    <n v="0.64"/>
    <n v="0.64100000000000001"/>
    <n v="0.11899999999999999"/>
    <n v="0.26300000000000001"/>
    <n v="2.1030000000000002"/>
  </r>
  <r>
    <x v="6"/>
    <x v="0"/>
    <n v="6.1660000000000004"/>
    <n v="0.04"/>
    <n v="6.2450000000000001"/>
    <n v="6.0869999999999997"/>
    <n v="10.382"/>
    <n v="0.89800000000000002"/>
    <n v="69.701999999999998"/>
    <n v="0.84099999999999997"/>
    <n v="-0.16500000000000001"/>
    <n v="0.73499999999999999"/>
    <n v="2.4300000000000002"/>
    <n v="1.3089999999999999"/>
    <n v="0.98199999999999998"/>
    <n v="0.66800000000000004"/>
    <n v="0.55800000000000005"/>
    <n v="0.08"/>
    <n v="0.13"/>
    <n v="2.4380000000000002"/>
  </r>
  <r>
    <x v="7"/>
    <x v="0"/>
    <n v="6.14"/>
    <n v="5.7000000000000002E-2"/>
    <n v="6.2530000000000001"/>
    <n v="6.0270000000000001"/>
    <n v="10.284000000000001"/>
    <n v="0.83199999999999996"/>
    <n v="67.355000000000004"/>
    <n v="0.84499999999999997"/>
    <n v="-0.219"/>
    <n v="0.93799999999999994"/>
    <n v="2.4300000000000002"/>
    <n v="1.2749999999999999"/>
    <n v="0.83199999999999996"/>
    <n v="0.59499999999999997"/>
    <n v="0.56399999999999995"/>
    <n v="4.4999999999999998E-2"/>
    <n v="1E-3"/>
    <n v="2.83"/>
  </r>
  <r>
    <x v="8"/>
    <x v="0"/>
    <n v="6.0780000000000003"/>
    <n v="5.2999999999999999E-2"/>
    <n v="6.181"/>
    <n v="5.9740000000000002"/>
    <n v="9.7870000000000008"/>
    <n v="0.873"/>
    <n v="68.599999999999994"/>
    <n v="0.77800000000000002"/>
    <n v="2E-3"/>
    <n v="0.83499999999999996"/>
    <n v="2.4300000000000002"/>
    <n v="1.101"/>
    <n v="0.92400000000000004"/>
    <n v="0.63400000000000001"/>
    <n v="0.48199999999999998"/>
    <n v="0.189"/>
    <n v="6.6000000000000003E-2"/>
    <n v="2.6819999999999999"/>
  </r>
  <r>
    <x v="9"/>
    <x v="0"/>
    <n v="6.032"/>
    <n v="3.5999999999999997E-2"/>
    <n v="6.1029999999999998"/>
    <n v="5.9610000000000003"/>
    <n v="10.315"/>
    <n v="0.92700000000000005"/>
    <n v="67.099999999999994"/>
    <n v="0.71499999999999997"/>
    <n v="-0.16200000000000001"/>
    <n v="0.8"/>
    <n v="2.4300000000000002"/>
    <n v="1.2849999999999999"/>
    <n v="1.0469999999999999"/>
    <n v="0.58699999999999997"/>
    <n v="0.40500000000000003"/>
    <n v="8.2000000000000003E-2"/>
    <n v="8.8999999999999996E-2"/>
    <n v="2.536"/>
  </r>
  <r>
    <x v="10"/>
    <x v="0"/>
    <n v="5.992"/>
    <n v="4.7E-2"/>
    <n v="6.085"/>
    <n v="5.899"/>
    <n v="10.358000000000001"/>
    <n v="0.94299999999999995"/>
    <n v="68"/>
    <n v="0.755"/>
    <n v="-0.186"/>
    <n v="0.876"/>
    <n v="2.4300000000000002"/>
    <n v="1.3009999999999999"/>
    <n v="1.083"/>
    <n v="0.61499999999999999"/>
    <n v="0.45400000000000001"/>
    <n v="6.7000000000000004E-2"/>
    <n v="0.04"/>
    <n v="2.4319999999999999"/>
  </r>
  <r>
    <x v="11"/>
    <x v="0"/>
    <n v="5.8819999999999997"/>
    <n v="4.8000000000000001E-2"/>
    <n v="5.9749999999999996"/>
    <n v="5.7880000000000003"/>
    <n v="10.217000000000001"/>
    <n v="0.92400000000000004"/>
    <n v="70.799000000000007"/>
    <n v="0.754"/>
    <n v="-0.11799999999999999"/>
    <n v="0.93899999999999995"/>
    <n v="2.4300000000000002"/>
    <n v="1.2509999999999999"/>
    <n v="1.0389999999999999"/>
    <n v="0.70299999999999996"/>
    <n v="0.45300000000000001"/>
    <n v="0.111"/>
    <n v="0"/>
    <n v="2.3250000000000002"/>
  </r>
  <r>
    <x v="12"/>
    <x v="0"/>
    <n v="5.8129999999999997"/>
    <n v="0.05"/>
    <n v="5.9109999999999996"/>
    <n v="5.7149999999999999"/>
    <n v="9.59"/>
    <n v="0.87"/>
    <n v="68.097999999999999"/>
    <n v="0.70599999999999996"/>
    <n v="0.113"/>
    <n v="0.93100000000000005"/>
    <n v="2.4300000000000002"/>
    <n v="1.032"/>
    <n v="0.91900000000000004"/>
    <n v="0.61799999999999999"/>
    <n v="0.39500000000000002"/>
    <n v="0.26100000000000001"/>
    <n v="5.0000000000000001E-3"/>
    <n v="2.5830000000000002"/>
  </r>
  <r>
    <x v="13"/>
    <x v="0"/>
    <n v="5.5810000000000004"/>
    <n v="5.3999999999999999E-2"/>
    <n v="5.6859999999999999"/>
    <n v="5.4749999999999996"/>
    <n v="9.94"/>
    <n v="0.85799999999999998"/>
    <n v="68.698999999999998"/>
    <n v="0.70799999999999996"/>
    <n v="-3.4000000000000002E-2"/>
    <n v="0.81200000000000006"/>
    <n v="2.4300000000000002"/>
    <n v="1.155"/>
    <n v="0.89100000000000001"/>
    <n v="0.63700000000000001"/>
    <n v="0.39700000000000002"/>
    <n v="0.16600000000000001"/>
    <n v="8.1000000000000003E-2"/>
    <n v="2.254"/>
  </r>
  <r>
    <x v="14"/>
    <x v="0"/>
    <n v="5.266"/>
    <n v="5.3999999999999999E-2"/>
    <n v="5.3710000000000004"/>
    <n v="5.16"/>
    <n v="10.016"/>
    <n v="0.93100000000000005"/>
    <n v="67"/>
    <n v="0.78800000000000003"/>
    <n v="-9.6000000000000002E-2"/>
    <n v="0.93200000000000005"/>
    <n v="2.4300000000000002"/>
    <n v="1.181"/>
    <n v="1.0549999999999999"/>
    <n v="0.58299999999999996"/>
    <n v="0.49399999999999999"/>
    <n v="0.125"/>
    <n v="5.0000000000000001E-3"/>
    <n v="1.823"/>
  </r>
  <r>
    <x v="15"/>
    <x v="0"/>
    <n v="5.117"/>
    <n v="5.8999999999999997E-2"/>
    <n v="5.234"/>
    <n v="5.0010000000000003"/>
    <n v="9.52"/>
    <n v="0.69699999999999995"/>
    <n v="68.998999999999995"/>
    <n v="0.78500000000000003"/>
    <n v="-0.03"/>
    <n v="0.90100000000000002"/>
    <n v="2.4300000000000002"/>
    <n v="1.008"/>
    <n v="0.52900000000000003"/>
    <n v="0.64600000000000002"/>
    <n v="0.49099999999999999"/>
    <n v="0.16800000000000001"/>
    <n v="2.4E-2"/>
    <n v="2.25"/>
  </r>
  <r>
    <x v="16"/>
    <x v="0"/>
    <n v="5.101"/>
    <n v="5.0999999999999997E-2"/>
    <n v="5.202"/>
    <n v="5.0010000000000003"/>
    <n v="9.6929999999999996"/>
    <n v="0.80500000000000005"/>
    <n v="65.474000000000004"/>
    <n v="0.751"/>
    <n v="3.7999999999999999E-2"/>
    <n v="0.90500000000000003"/>
    <n v="2.4300000000000002"/>
    <n v="1.0680000000000001"/>
    <n v="0.77200000000000002"/>
    <n v="0.53500000000000003"/>
    <n v="0.45"/>
    <n v="0.21199999999999999"/>
    <n v="2.1999999999999999E-2"/>
    <n v="2.0419999999999998"/>
  </r>
  <r>
    <x v="17"/>
    <x v="1"/>
    <n v="6.1790000000000003"/>
    <n v="6.8000000000000005E-2"/>
    <n v="6.3120000000000003"/>
    <n v="6.0449999999999999"/>
    <n v="8.8360000000000003"/>
    <n v="0.91800000000000004"/>
    <n v="65.254999999999995"/>
    <n v="0.97"/>
    <n v="0.311"/>
    <n v="0.51500000000000001"/>
    <n v="2.4300000000000002"/>
    <n v="0.76900000000000002"/>
    <n v="1.0269999999999999"/>
    <n v="0.52800000000000002"/>
    <n v="0.71599999999999997"/>
    <n v="0.39100000000000001"/>
    <n v="0.27100000000000002"/>
    <n v="2.4769999999999999"/>
  </r>
  <r>
    <x v="18"/>
    <x v="1"/>
    <n v="6.1520000000000001"/>
    <n v="4.7E-2"/>
    <n v="6.2430000000000003"/>
    <n v="6.06"/>
    <n v="10.154999999999999"/>
    <n v="0.95199999999999996"/>
    <n v="65.2"/>
    <n v="0.85299999999999998"/>
    <n v="-6.9000000000000006E-2"/>
    <n v="0.73299999999999998"/>
    <n v="2.4300000000000002"/>
    <n v="1.23"/>
    <n v="1.103"/>
    <n v="0.52700000000000002"/>
    <n v="0.57299999999999995"/>
    <n v="0.14299999999999999"/>
    <n v="0.13200000000000001"/>
    <n v="2.4460000000000002"/>
  </r>
  <r>
    <x v="19"/>
    <x v="1"/>
    <n v="5.766"/>
    <n v="4.5999999999999999E-2"/>
    <n v="5.8559999999999999"/>
    <n v="5.6769999999999996"/>
    <n v="9.4540000000000006"/>
    <n v="0.85699999999999998"/>
    <n v="65.698999999999998"/>
    <n v="0.82199999999999995"/>
    <n v="-7.9000000000000001E-2"/>
    <n v="0.91800000000000004"/>
    <n v="2.4300000000000002"/>
    <n v="0.98499999999999999"/>
    <n v="0.88800000000000001"/>
    <n v="0.54200000000000004"/>
    <n v="0.53600000000000003"/>
    <n v="0.13700000000000001"/>
    <n v="1.2999999999999999E-2"/>
    <n v="2.665"/>
  </r>
  <r>
    <x v="20"/>
    <x v="1"/>
    <n v="5.7439999999999998"/>
    <n v="4.5999999999999999E-2"/>
    <n v="5.8339999999999996"/>
    <n v="5.6529999999999996"/>
    <n v="8.5380000000000003"/>
    <n v="0.89300000000000002"/>
    <n v="64.400999999999996"/>
    <n v="0.93500000000000005"/>
    <n v="0.11899999999999999"/>
    <n v="0.90800000000000003"/>
    <n v="2.4300000000000002"/>
    <n v="0.66500000000000004"/>
    <n v="0.97099999999999997"/>
    <n v="0.501"/>
    <n v="0.67300000000000004"/>
    <n v="0.26600000000000001"/>
    <n v="0.02"/>
    <n v="2.6480000000000001"/>
  </r>
  <r>
    <x v="21"/>
    <x v="1"/>
    <n v="5.5339999999999998"/>
    <n v="4.7E-2"/>
    <n v="5.625"/>
    <n v="5.4420000000000002"/>
    <n v="9.8529999999999998"/>
    <n v="0.91"/>
    <n v="66.253"/>
    <n v="0.65"/>
    <n v="-0.18"/>
    <n v="0.627"/>
    <n v="2.4300000000000002"/>
    <n v="1.1240000000000001"/>
    <n v="1.0069999999999999"/>
    <n v="0.56000000000000005"/>
    <n v="0.32600000000000001"/>
    <n v="7.0000000000000007E-2"/>
    <n v="0.19900000000000001"/>
    <n v="2.2469999999999999"/>
  </r>
  <r>
    <x v="22"/>
    <x v="1"/>
    <n v="5.4770000000000003"/>
    <n v="3.3000000000000002E-2"/>
    <n v="5.5410000000000004"/>
    <n v="5.4130000000000003"/>
    <n v="10.189"/>
    <n v="0.90300000000000002"/>
    <n v="64.703000000000003"/>
    <n v="0.71799999999999997"/>
    <n v="-0.111"/>
    <n v="0.84499999999999997"/>
    <n v="2.4300000000000002"/>
    <n v="1.2410000000000001"/>
    <n v="0.99199999999999999"/>
    <n v="0.51100000000000001"/>
    <n v="0.40899999999999997"/>
    <n v="0.115"/>
    <n v="0.06"/>
    <n v="2.1480000000000001"/>
  </r>
  <r>
    <x v="23"/>
    <x v="1"/>
    <n v="5.4660000000000002"/>
    <n v="3.4000000000000002E-2"/>
    <n v="5.532"/>
    <n v="5.4"/>
    <n v="8.0909999999999993"/>
    <n v="0.86"/>
    <n v="64.281000000000006"/>
    <n v="0.83199999999999996"/>
    <n v="-5.6000000000000001E-2"/>
    <n v="0.55300000000000005"/>
    <n v="2.4300000000000002"/>
    <n v="0.50800000000000001"/>
    <n v="0.89500000000000002"/>
    <n v="0.498"/>
    <n v="0.54800000000000004"/>
    <n v="0.152"/>
    <n v="0.247"/>
    <n v="2.6190000000000002"/>
  </r>
  <r>
    <x v="24"/>
    <x v="1"/>
    <n v="5.2830000000000004"/>
    <n v="5.8000000000000003E-2"/>
    <n v="5.3970000000000002"/>
    <n v="5.1680000000000001"/>
    <n v="9.4870000000000001"/>
    <n v="0.79900000000000004"/>
    <n v="67.055000000000007"/>
    <n v="0.82499999999999996"/>
    <n v="-0.16800000000000001"/>
    <n v="0.629"/>
    <n v="2.4300000000000002"/>
    <n v="0.996"/>
    <n v="0.75800000000000001"/>
    <n v="0.58499999999999996"/>
    <n v="0.54"/>
    <n v="7.9000000000000001E-2"/>
    <n v="0.19800000000000001"/>
    <n v="2.1269999999999998"/>
  </r>
  <r>
    <x v="25"/>
    <x v="1"/>
    <n v="5.1710000000000003"/>
    <n v="0.04"/>
    <n v="5.25"/>
    <n v="5.0910000000000002"/>
    <n v="9.5690000000000008"/>
    <n v="0.83599999999999997"/>
    <n v="65.656000000000006"/>
    <n v="0.81399999999999995"/>
    <n v="-0.223"/>
    <n v="0.50600000000000001"/>
    <n v="2.4300000000000002"/>
    <n v="1.0249999999999999"/>
    <n v="0.84099999999999997"/>
    <n v="0.54100000000000004"/>
    <n v="0.52600000000000002"/>
    <n v="4.2999999999999997E-2"/>
    <n v="0.27600000000000002"/>
    <n v="1.919"/>
  </r>
  <r>
    <x v="26"/>
    <x v="1"/>
    <n v="5.0659999999999998"/>
    <n v="3.5999999999999997E-2"/>
    <n v="5.1360000000000001"/>
    <n v="4.9960000000000004"/>
    <n v="9.6289999999999996"/>
    <n v="0.98299999999999998"/>
    <n v="62.408999999999999"/>
    <n v="0.877"/>
    <n v="0.27300000000000002"/>
    <n v="0.88800000000000001"/>
    <n v="2.4300000000000002"/>
    <n v="1.046"/>
    <n v="1.1719999999999999"/>
    <n v="0.439"/>
    <n v="0.60199999999999998"/>
    <n v="0.36599999999999999"/>
    <n v="3.3000000000000002E-2"/>
    <n v="1.409"/>
  </r>
  <r>
    <x v="27"/>
    <x v="1"/>
    <n v="4.891"/>
    <n v="5.3999999999999999E-2"/>
    <n v="4.9980000000000002"/>
    <n v="4.7850000000000001"/>
    <n v="9.5850000000000009"/>
    <n v="0.67100000000000004"/>
    <n v="64.3"/>
    <n v="0.78300000000000003"/>
    <n v="-0.23799999999999999"/>
    <n v="0.65500000000000003"/>
    <n v="2.4300000000000002"/>
    <n v="1.03"/>
    <n v="0.47"/>
    <n v="0.498"/>
    <n v="0.48799999999999999"/>
    <n v="3.2000000000000001E-2"/>
    <n v="0.18099999999999999"/>
    <n v="2.1909999999999998"/>
  </r>
  <r>
    <x v="28"/>
    <x v="1"/>
    <n v="4.875"/>
    <n v="5.1999999999999998E-2"/>
    <n v="4.9770000000000003"/>
    <n v="4.7729999999999997"/>
    <n v="9.4359999999999999"/>
    <n v="0.88800000000000001"/>
    <n v="64.902000000000001"/>
    <n v="0.72399999999999998"/>
    <n v="-1.0999999999999999E-2"/>
    <n v="0.92400000000000004"/>
    <n v="2.4300000000000002"/>
    <n v="0.97899999999999998"/>
    <n v="0.95799999999999996"/>
    <n v="0.51700000000000002"/>
    <n v="0.41699999999999998"/>
    <n v="0.18099999999999999"/>
    <n v="0.01"/>
    <n v="1.8129999999999999"/>
  </r>
  <r>
    <x v="29"/>
    <x v="2"/>
    <n v="6.5839999999999996"/>
    <n v="3.7999999999999999E-2"/>
    <n v="6.6589999999999998"/>
    <n v="6.51"/>
    <n v="10.871"/>
    <n v="0.89800000000000002"/>
    <n v="69.599999999999994"/>
    <n v="0.78400000000000003"/>
    <n v="-7.0000000000000007E-2"/>
    <n v="0.72099999999999997"/>
    <n v="2.4300000000000002"/>
    <n v="1.48"/>
    <n v="0.98199999999999998"/>
    <n v="0.66500000000000004"/>
    <n v="0.49"/>
    <n v="0.14199999999999999"/>
    <n v="0.13900000000000001"/>
    <n v="2.6869999999999998"/>
  </r>
  <r>
    <x v="30"/>
    <x v="2"/>
    <n v="5.94"/>
    <n v="0.04"/>
    <n v="6.02"/>
    <n v="5.8609999999999998"/>
    <n v="10.611000000000001"/>
    <n v="0.88400000000000001"/>
    <n v="75.099999999999994"/>
    <n v="0.79600000000000004"/>
    <n v="-0.25800000000000001"/>
    <n v="0.63800000000000001"/>
    <n v="2.4300000000000002"/>
    <n v="1.389"/>
    <n v="0.94899999999999995"/>
    <n v="0.83799999999999997"/>
    <n v="0.504"/>
    <n v="0.02"/>
    <n v="0.192"/>
    <n v="2.048"/>
  </r>
  <r>
    <x v="31"/>
    <x v="2"/>
    <n v="5.8449999999999998"/>
    <n v="4.2000000000000003E-2"/>
    <n v="5.9279999999999999"/>
    <n v="5.7629999999999999"/>
    <n v="10.651"/>
    <n v="0.79900000000000004"/>
    <n v="73.900000000000006"/>
    <n v="0.67200000000000004"/>
    <n v="-8.3000000000000004E-2"/>
    <n v="0.72699999999999998"/>
    <n v="2.4300000000000002"/>
    <n v="1.403"/>
    <n v="0.75800000000000001"/>
    <n v="0.80100000000000005"/>
    <n v="0.35299999999999998"/>
    <n v="0.13400000000000001"/>
    <n v="0.13500000000000001"/>
    <n v="2.262"/>
  </r>
  <r>
    <x v="32"/>
    <x v="2"/>
    <n v="5.6769999999999996"/>
    <n v="4.2000000000000003E-2"/>
    <n v="5.76"/>
    <n v="5.5949999999999998"/>
    <n v="9.4"/>
    <n v="0.93500000000000005"/>
    <n v="62.5"/>
    <n v="0.70799999999999996"/>
    <n v="0.11600000000000001"/>
    <n v="0.85599999999999998"/>
    <n v="2.4300000000000002"/>
    <n v="0.96599999999999997"/>
    <n v="1.0649999999999999"/>
    <n v="0.442"/>
    <n v="0.39700000000000002"/>
    <n v="0.26300000000000001"/>
    <n v="5.2999999999999999E-2"/>
    <n v="2.492"/>
  </r>
  <r>
    <x v="33"/>
    <x v="2"/>
    <n v="5.4770000000000003"/>
    <n v="4.9000000000000002E-2"/>
    <n v="5.5730000000000004"/>
    <n v="5.38"/>
    <n v="11"/>
    <n v="0.83599999999999997"/>
    <n v="76.819999999999993"/>
    <n v="0.71699999999999997"/>
    <n v="6.7000000000000004E-2"/>
    <n v="0.40300000000000002"/>
    <n v="2.4300000000000002"/>
    <n v="1.5249999999999999"/>
    <n v="0.84099999999999997"/>
    <n v="0.89300000000000002"/>
    <n v="0.40799999999999997"/>
    <n v="0.23200000000000001"/>
    <n v="0.34200000000000003"/>
    <n v="1.236"/>
  </r>
  <r>
    <x v="34"/>
    <x v="2"/>
    <n v="5.3390000000000004"/>
    <n v="2.9000000000000001E-2"/>
    <n v="5.3970000000000002"/>
    <n v="5.2809999999999997"/>
    <n v="9.673"/>
    <n v="0.81100000000000005"/>
    <n v="69.593000000000004"/>
    <n v="0.90400000000000003"/>
    <n v="-0.14599999999999999"/>
    <n v="0.755"/>
    <n v="2.4300000000000002"/>
    <n v="1.0609999999999999"/>
    <n v="0.78500000000000003"/>
    <n v="0.66500000000000004"/>
    <n v="0.63600000000000001"/>
    <n v="9.2999999999999999E-2"/>
    <n v="0.11700000000000001"/>
    <n v="1.982"/>
  </r>
  <r>
    <x v="35"/>
    <x v="3"/>
    <n v="7.069"/>
    <n v="5.6000000000000001E-2"/>
    <n v="7.1790000000000003"/>
    <n v="6.96"/>
    <n v="9.8800000000000008"/>
    <n v="0.89100000000000001"/>
    <n v="71.400000000000006"/>
    <n v="0.93400000000000005"/>
    <n v="-0.126"/>
    <n v="0.80900000000000005"/>
    <n v="2.4300000000000002"/>
    <n v="1.1339999999999999"/>
    <n v="0.96599999999999997"/>
    <n v="0.72199999999999998"/>
    <n v="0.67300000000000004"/>
    <n v="0.105"/>
    <n v="8.3000000000000004E-2"/>
    <n v="3.387"/>
  </r>
  <r>
    <x v="36"/>
    <x v="3"/>
    <n v="6.4349999999999996"/>
    <n v="7.2999999999999995E-2"/>
    <n v="6.577"/>
    <n v="6.2919999999999998"/>
    <n v="9.0530000000000008"/>
    <n v="0.81299999999999994"/>
    <n v="64.957999999999998"/>
    <n v="0.90600000000000003"/>
    <n v="-3.7999999999999999E-2"/>
    <n v="0.77500000000000002"/>
    <n v="2.4300000000000002"/>
    <n v="0.84499999999999997"/>
    <n v="0.79"/>
    <n v="0.51900000000000002"/>
    <n v="0.63800000000000001"/>
    <n v="0.16300000000000001"/>
    <n v="0.105"/>
    <n v="3.375"/>
  </r>
  <r>
    <x v="37"/>
    <x v="3"/>
    <n v="6.431"/>
    <n v="4.5999999999999999E-2"/>
    <n v="6.5209999999999999"/>
    <n v="6.3410000000000002"/>
    <n v="9.9659999999999993"/>
    <n v="0.92500000000000004"/>
    <n v="69.099999999999994"/>
    <n v="0.89600000000000002"/>
    <n v="-9.1999999999999998E-2"/>
    <n v="0.59"/>
    <n v="2.4300000000000002"/>
    <n v="1.1639999999999999"/>
    <n v="1.042"/>
    <n v="0.64900000000000002"/>
    <n v="0.625"/>
    <n v="0.128"/>
    <n v="0.223"/>
    <n v="2.6"/>
  </r>
  <r>
    <x v="38"/>
    <x v="3"/>
    <n v="6.33"/>
    <n v="4.2999999999999997E-2"/>
    <n v="6.415"/>
    <n v="6.2450000000000001"/>
    <n v="9.577"/>
    <n v="0.88200000000000001"/>
    <n v="66.600999999999999"/>
    <n v="0.80400000000000005"/>
    <n v="-7.0999999999999994E-2"/>
    <n v="0.75600000000000001"/>
    <n v="2.4300000000000002"/>
    <n v="1.028"/>
    <n v="0.94399999999999995"/>
    <n v="0.57099999999999995"/>
    <n v="0.51400000000000001"/>
    <n v="0.14199999999999999"/>
    <n v="0.11700000000000001"/>
    <n v="3.0150000000000001"/>
  </r>
  <r>
    <x v="39"/>
    <x v="3"/>
    <n v="6.3170000000000002"/>
    <n v="5.2999999999999999E-2"/>
    <n v="6.42"/>
    <n v="6.2130000000000001"/>
    <n v="9.859"/>
    <n v="0.83099999999999996"/>
    <n v="68.596999999999994"/>
    <n v="0.86199999999999999"/>
    <n v="-0.14699999999999999"/>
    <n v="0.79900000000000004"/>
    <n v="2.4300000000000002"/>
    <n v="1.1259999999999999"/>
    <n v="0.83"/>
    <n v="0.63400000000000001"/>
    <n v="0.58499999999999996"/>
    <n v="9.1999999999999998E-2"/>
    <n v="8.8999999999999996E-2"/>
    <n v="2.9609999999999999"/>
  </r>
  <r>
    <x v="40"/>
    <x v="3"/>
    <n v="6.3090000000000002"/>
    <n v="0.156"/>
    <n v="6.6150000000000002"/>
    <n v="6.0039999999999996"/>
    <n v="9.1859999999999999"/>
    <n v="0.877"/>
    <n v="67.5"/>
    <n v="0.89"/>
    <n v="-0.13700000000000001"/>
    <n v="0.88400000000000001"/>
    <n v="2.4300000000000002"/>
    <n v="0.89100000000000001"/>
    <n v="0.93200000000000005"/>
    <n v="0.59899999999999998"/>
    <n v="0.61799999999999999"/>
    <n v="9.9000000000000005E-2"/>
    <n v="3.5000000000000003E-2"/>
    <n v="3.1349999999999998"/>
  </r>
  <r>
    <x v="41"/>
    <x v="3"/>
    <n v="6.18"/>
    <n v="7.2999999999999995E-2"/>
    <n v="6.3230000000000004"/>
    <n v="6.0359999999999996"/>
    <n v="10.35"/>
    <n v="0.89600000000000002"/>
    <n v="69.652000000000001"/>
    <n v="0.872"/>
    <n v="-0.16600000000000001"/>
    <n v="0.85599999999999998"/>
    <n v="2.4300000000000002"/>
    <n v="1.298"/>
    <n v="0.97599999999999998"/>
    <n v="0.66700000000000004"/>
    <n v="0.59599999999999997"/>
    <n v="7.9000000000000001E-2"/>
    <n v="5.2999999999999999E-2"/>
    <n v="2.5089999999999999"/>
  </r>
  <r>
    <x v="42"/>
    <x v="3"/>
    <n v="6.1719999999999997"/>
    <n v="4.5999999999999999E-2"/>
    <n v="6.2619999999999996"/>
    <n v="6.0810000000000004"/>
    <n v="10.071"/>
    <n v="0.88200000000000001"/>
    <n v="70"/>
    <n v="0.74199999999999999"/>
    <n v="-4.3999999999999997E-2"/>
    <n v="0.83"/>
    <n v="2.4300000000000002"/>
    <n v="1.2"/>
    <n v="0.94599999999999995"/>
    <n v="0.67800000000000005"/>
    <n v="0.438"/>
    <n v="0.159"/>
    <n v="7.0000000000000007E-2"/>
    <n v="2.6819999999999999"/>
  </r>
  <r>
    <x v="43"/>
    <x v="3"/>
    <n v="6.0609999999999999"/>
    <n v="6.5000000000000002E-2"/>
    <n v="6.1879999999999997"/>
    <n v="5.9329999999999998"/>
    <n v="9.0540000000000003"/>
    <n v="0.76200000000000001"/>
    <n v="66.402000000000001"/>
    <n v="0.88800000000000001"/>
    <n v="-0.11"/>
    <n v="0.68799999999999994"/>
    <n v="2.4300000000000002"/>
    <n v="0.84499999999999997"/>
    <n v="0.67500000000000004"/>
    <n v="0.56499999999999995"/>
    <n v="0.61499999999999999"/>
    <n v="0.11600000000000001"/>
    <n v="0.16"/>
    <n v="3.085"/>
  </r>
  <r>
    <x v="44"/>
    <x v="3"/>
    <n v="6.0119999999999996"/>
    <n v="6.0999999999999999E-2"/>
    <n v="6.1319999999999997"/>
    <n v="5.8920000000000003"/>
    <n v="9.5570000000000004"/>
    <n v="0.84699999999999998"/>
    <n v="68.001000000000005"/>
    <n v="0.83699999999999997"/>
    <n v="-0.13500000000000001"/>
    <n v="0.84099999999999997"/>
    <n v="2.4300000000000002"/>
    <n v="1.0209999999999999"/>
    <n v="0.86599999999999999"/>
    <n v="0.61499999999999999"/>
    <n v="0.55400000000000005"/>
    <n v="0.1"/>
    <n v="6.3E-2"/>
    <n v="2.794"/>
  </r>
  <r>
    <x v="45"/>
    <x v="3"/>
    <n v="5.9720000000000004"/>
    <n v="8.3000000000000004E-2"/>
    <n v="6.1340000000000003"/>
    <n v="5.81"/>
    <n v="8.6199999999999992"/>
    <n v="0.86399999999999999"/>
    <n v="67.656999999999996"/>
    <n v="0.83599999999999997"/>
    <n v="0.02"/>
    <n v="0.66400000000000003"/>
    <n v="2.4300000000000002"/>
    <n v="0.69299999999999995"/>
    <n v="0.90400000000000003"/>
    <n v="0.60399999999999998"/>
    <n v="0.55300000000000005"/>
    <n v="0.20100000000000001"/>
    <n v="0.17599999999999999"/>
    <n v="2.8410000000000002"/>
  </r>
  <r>
    <x v="46"/>
    <x v="3"/>
    <n v="5.9290000000000003"/>
    <n v="5.6000000000000001E-2"/>
    <n v="6.04"/>
    <n v="5.819"/>
    <n v="9.9619999999999997"/>
    <n v="0.89800000000000002"/>
    <n v="69"/>
    <n v="0.82799999999999996"/>
    <n v="-0.182"/>
    <n v="0.83399999999999996"/>
    <n v="2.4300000000000002"/>
    <n v="1.1619999999999999"/>
    <n v="0.98"/>
    <n v="0.64600000000000002"/>
    <n v="0.54400000000000004"/>
    <n v="6.9000000000000006E-2"/>
    <n v="6.7000000000000004E-2"/>
    <n v="2.4609999999999999"/>
  </r>
  <r>
    <x v="47"/>
    <x v="3"/>
    <n v="5.9189999999999996"/>
    <n v="8.2000000000000003E-2"/>
    <n v="6.0810000000000004"/>
    <n v="5.758"/>
    <n v="8.6479999999999997"/>
    <n v="0.81200000000000006"/>
    <n v="67.3"/>
    <n v="0.85699999999999998"/>
    <n v="8.1000000000000003E-2"/>
    <n v="0.80900000000000005"/>
    <n v="2.4300000000000002"/>
    <n v="0.70299999999999996"/>
    <n v="0.78700000000000003"/>
    <n v="0.59299999999999997"/>
    <n v="0.57799999999999996"/>
    <n v="0.24099999999999999"/>
    <n v="8.3000000000000004E-2"/>
    <n v="2.9340000000000002"/>
  </r>
  <r>
    <x v="48"/>
    <x v="3"/>
    <n v="5.84"/>
    <n v="7.4999999999999997E-2"/>
    <n v="5.9880000000000004"/>
    <n v="5.6920000000000002"/>
    <n v="9.4580000000000002"/>
    <n v="0.83199999999999996"/>
    <n v="68.25"/>
    <n v="0.82199999999999995"/>
    <n v="-0.154"/>
    <n v="0.89100000000000001"/>
    <n v="2.4300000000000002"/>
    <n v="0.98599999999999999"/>
    <n v="0.83299999999999996"/>
    <n v="0.623"/>
    <n v="0.53600000000000003"/>
    <n v="8.6999999999999994E-2"/>
    <n v="3.1E-2"/>
    <n v="2.7440000000000002"/>
  </r>
  <r>
    <x v="49"/>
    <x v="3"/>
    <n v="5.7640000000000002"/>
    <n v="5.7000000000000002E-2"/>
    <n v="5.875"/>
    <n v="5.6529999999999996"/>
    <n v="9.3130000000000006"/>
    <n v="0.82099999999999995"/>
    <n v="68.8"/>
    <n v="0.84199999999999997"/>
    <n v="-0.124"/>
    <n v="0.84299999999999997"/>
    <n v="2.4300000000000002"/>
    <n v="0.93500000000000005"/>
    <n v="0.80600000000000005"/>
    <n v="0.64"/>
    <n v="0.56000000000000005"/>
    <n v="0.107"/>
    <n v="6.2E-2"/>
    <n v="2.653"/>
  </r>
  <r>
    <x v="50"/>
    <x v="3"/>
    <n v="5.7160000000000002"/>
    <n v="5.2999999999999999E-2"/>
    <n v="5.819"/>
    <n v="5.6130000000000004"/>
    <n v="9.0459999999999994"/>
    <n v="0.81"/>
    <n v="63.901000000000003"/>
    <n v="0.875"/>
    <n v="-7.6999999999999999E-2"/>
    <n v="0.83899999999999997"/>
    <n v="2.4300000000000002"/>
    <n v="0.84199999999999997"/>
    <n v="0.78200000000000003"/>
    <n v="0.48599999999999999"/>
    <n v="0.6"/>
    <n v="0.13800000000000001"/>
    <n v="6.4000000000000001E-2"/>
    <n v="2.8050000000000002"/>
  </r>
  <r>
    <x v="51"/>
    <x v="3"/>
    <n v="5.6529999999999996"/>
    <n v="9.1999999999999998E-2"/>
    <n v="5.8319999999999999"/>
    <n v="5.4729999999999999"/>
    <n v="9.4480000000000004"/>
    <n v="0.89300000000000002"/>
    <n v="65.900000000000006"/>
    <n v="0.876"/>
    <n v="2.8000000000000001E-2"/>
    <n v="0.88200000000000001"/>
    <n v="2.4300000000000002"/>
    <n v="0.98299999999999998"/>
    <n v="0.97"/>
    <n v="0.54900000000000004"/>
    <n v="0.60199999999999998"/>
    <n v="0.20599999999999999"/>
    <n v="3.6999999999999998E-2"/>
    <n v="2.306"/>
  </r>
  <r>
    <x v="52"/>
    <x v="3"/>
    <n v="5.5449999999999999"/>
    <n v="7.0999999999999994E-2"/>
    <n v="5.6849999999999996"/>
    <n v="5.4050000000000002"/>
    <n v="9.8019999999999996"/>
    <n v="0.85299999999999998"/>
    <n v="66.102000000000004"/>
    <n v="0.86"/>
    <n v="-0.13300000000000001"/>
    <n v="0.71399999999999997"/>
    <n v="2.4300000000000002"/>
    <n v="1.1060000000000001"/>
    <n v="0.879"/>
    <n v="0.55500000000000005"/>
    <n v="0.58099999999999996"/>
    <n v="0.10100000000000001"/>
    <n v="0.14399999999999999"/>
    <n v="2.1779999999999999"/>
  </r>
  <r>
    <x v="53"/>
    <x v="3"/>
    <n v="4.8920000000000003"/>
    <n v="6.4000000000000001E-2"/>
    <n v="5.0170000000000003"/>
    <n v="4.7670000000000003"/>
    <n v="9.0730000000000004"/>
    <n v="0.86099999999999999"/>
    <n v="66.7"/>
    <n v="0.61499999999999999"/>
    <n v="-0.16900000000000001"/>
    <n v="0.82699999999999996"/>
    <n v="2.4300000000000002"/>
    <n v="0.85199999999999998"/>
    <n v="0.89700000000000002"/>
    <n v="0.57399999999999995"/>
    <n v="0.28399999999999997"/>
    <n v="7.8E-2"/>
    <n v="7.1999999999999995E-2"/>
    <n v="2.1349999999999998"/>
  </r>
  <r>
    <x v="54"/>
    <x v="3"/>
    <n v="3.6150000000000002"/>
    <n v="0.17299999999999999"/>
    <n v="3.9529999999999998"/>
    <n v="3.2759999999999998"/>
    <n v="7.4770000000000003"/>
    <n v="0.54"/>
    <n v="55.7"/>
    <n v="0.59299999999999997"/>
    <n v="0.42199999999999999"/>
    <n v="0.72099999999999997"/>
    <n v="2.4300000000000002"/>
    <n v="0.29399999999999998"/>
    <n v="0.17299999999999999"/>
    <n v="0.22700000000000001"/>
    <n v="0.25700000000000001"/>
    <n v="0.46300000000000002"/>
    <n v="0.13900000000000001"/>
    <n v="2.06"/>
  </r>
  <r>
    <x v="55"/>
    <x v="4"/>
    <n v="7.157"/>
    <n v="3.4000000000000002E-2"/>
    <n v="7.2240000000000002"/>
    <n v="7.09"/>
    <n v="10.574999999999999"/>
    <n v="0.93899999999999995"/>
    <n v="73.503"/>
    <n v="0.8"/>
    <n v="3.1E-2"/>
    <n v="0.753"/>
    <n v="2.4300000000000002"/>
    <n v="1.3759999999999999"/>
    <n v="1.0740000000000001"/>
    <n v="0.78800000000000003"/>
    <n v="0.50900000000000001"/>
    <n v="0.20799999999999999"/>
    <n v="0.11899999999999999"/>
    <n v="3.0830000000000002"/>
  </r>
  <r>
    <x v="56"/>
    <x v="4"/>
    <n v="6.6470000000000002"/>
    <n v="6.8000000000000005E-2"/>
    <n v="6.7789999999999999"/>
    <n v="6.5140000000000002"/>
    <n v="10.669"/>
    <n v="0.86199999999999999"/>
    <n v="69.495000000000005"/>
    <n v="0.92500000000000004"/>
    <n v="8.8999999999999996E-2"/>
    <n v="0.72199999999999998"/>
    <n v="2.4300000000000002"/>
    <n v="1.409"/>
    <n v="0.89900000000000002"/>
    <n v="0.66200000000000003"/>
    <n v="0.66100000000000003"/>
    <n v="0.246"/>
    <n v="0.13900000000000001"/>
    <n v="2.6309999999999998"/>
  </r>
  <r>
    <x v="57"/>
    <x v="4"/>
    <n v="6.5609999999999999"/>
    <n v="3.9E-2"/>
    <n v="6.6369999999999996"/>
    <n v="6.484"/>
    <n v="11.085000000000001"/>
    <n v="0.84399999999999997"/>
    <n v="67.332999999999998"/>
    <n v="0.93200000000000005"/>
    <n v="7.3999999999999996E-2"/>
    <n v="0.58899999999999997"/>
    <n v="2.4300000000000002"/>
    <n v="1.5549999999999999"/>
    <n v="0.86"/>
    <n v="0.59399999999999997"/>
    <n v="0.67"/>
    <n v="0.23599999999999999"/>
    <n v="0.223"/>
    <n v="2.4220000000000002"/>
  </r>
  <r>
    <x v="58"/>
    <x v="4"/>
    <n v="6.4939999999999998"/>
    <n v="5.6000000000000001E-2"/>
    <n v="6.6040000000000001"/>
    <n v="6.3840000000000003"/>
    <n v="10.743"/>
    <n v="0.89100000000000001"/>
    <n v="66.602999999999994"/>
    <n v="0.877"/>
    <n v="-0.14899999999999999"/>
    <n v="0.68400000000000005"/>
    <n v="2.4300000000000002"/>
    <n v="1.4350000000000001"/>
    <n v="0.96399999999999997"/>
    <n v="0.57099999999999995"/>
    <n v="0.60299999999999998"/>
    <n v="0.09"/>
    <n v="0.16300000000000001"/>
    <n v="2.6680000000000001"/>
  </r>
  <r>
    <x v="59"/>
    <x v="4"/>
    <n v="6.1059999999999999"/>
    <n v="6.6000000000000003E-2"/>
    <n v="6.2350000000000003"/>
    <n v="5.9770000000000003"/>
    <n v="10.817"/>
    <n v="0.84299999999999997"/>
    <n v="66.900000000000006"/>
    <n v="0.86699999999999999"/>
    <n v="-0.104"/>
    <n v="0.73599999999999999"/>
    <n v="2.4300000000000002"/>
    <n v="1.4610000000000001"/>
    <n v="0.85699999999999998"/>
    <n v="0.57999999999999996"/>
    <n v="0.59099999999999997"/>
    <n v="0.12"/>
    <n v="0.13"/>
    <n v="2.3679999999999999"/>
  </r>
  <r>
    <x v="60"/>
    <x v="4"/>
    <n v="5.41"/>
    <n v="7.5999999999999998E-2"/>
    <n v="5.5579999999999998"/>
    <n v="5.2619999999999996"/>
    <n v="9.6219999999999999"/>
    <n v="0.82699999999999996"/>
    <n v="62.3"/>
    <n v="0.77100000000000002"/>
    <n v="-8.6999999999999994E-2"/>
    <n v="0.66700000000000004"/>
    <n v="2.4300000000000002"/>
    <n v="1.044"/>
    <n v="0.82099999999999995"/>
    <n v="0.435"/>
    <n v="0.47399999999999998"/>
    <n v="0.13100000000000001"/>
    <n v="0.17399999999999999"/>
    <n v="2.331"/>
  </r>
  <r>
    <x v="61"/>
    <x v="4"/>
    <n v="4.9480000000000004"/>
    <n v="4.5999999999999999E-2"/>
    <n v="5.0380000000000003"/>
    <n v="4.8570000000000002"/>
    <n v="10.24"/>
    <n v="0.82199999999999995"/>
    <n v="67.198999999999998"/>
    <n v="0.57599999999999996"/>
    <n v="-0.13900000000000001"/>
    <n v="0.77600000000000002"/>
    <n v="2.4300000000000002"/>
    <n v="1.26"/>
    <n v="0.80900000000000005"/>
    <n v="0.59"/>
    <n v="0.23599999999999999"/>
    <n v="9.7000000000000003E-2"/>
    <n v="0.104"/>
    <n v="1.8520000000000001"/>
  </r>
  <r>
    <x v="62"/>
    <x v="4"/>
    <n v="4.9180000000000001"/>
    <n v="0.06"/>
    <n v="5.0359999999999996"/>
    <n v="4.8"/>
    <n v="8.9030000000000005"/>
    <n v="0.56000000000000005"/>
    <n v="66.207999999999998"/>
    <n v="0.77400000000000002"/>
    <n v="-0.23599999999999999"/>
    <n v="0.80100000000000005"/>
    <n v="2.4300000000000002"/>
    <n v="0.79200000000000004"/>
    <n v="0.219"/>
    <n v="0.55800000000000005"/>
    <n v="0.47699999999999998"/>
    <n v="3.4000000000000002E-2"/>
    <n v="8.7999999999999995E-2"/>
    <n v="2.7490000000000001"/>
  </r>
  <r>
    <x v="63"/>
    <x v="4"/>
    <n v="4.8869999999999996"/>
    <n v="5.2999999999999999E-2"/>
    <n v="4.9909999999999997"/>
    <n v="4.7830000000000004"/>
    <n v="9.3420000000000005"/>
    <n v="0.80200000000000005"/>
    <n v="66.004999999999995"/>
    <n v="0.48"/>
    <n v="-6.7000000000000004E-2"/>
    <n v="0.752"/>
    <n v="2.4300000000000002"/>
    <n v="0.94599999999999995"/>
    <n v="0.76500000000000001"/>
    <n v="0.55200000000000005"/>
    <n v="0.11899999999999999"/>
    <n v="0.14399999999999999"/>
    <n v="0.12"/>
    <n v="2.242"/>
  </r>
  <r>
    <x v="64"/>
    <x v="4"/>
    <n v="4.8540000000000001"/>
    <n v="5.8999999999999997E-2"/>
    <n v="4.97"/>
    <n v="4.7380000000000004"/>
    <n v="9.24"/>
    <n v="0.746"/>
    <n v="60.582999999999998"/>
    <n v="0.63"/>
    <n v="-5.2999999999999999E-2"/>
    <n v="0.875"/>
    <n v="2.4300000000000002"/>
    <n v="0.91"/>
    <n v="0.63800000000000001"/>
    <n v="0.38100000000000001"/>
    <n v="0.30199999999999999"/>
    <n v="0.153"/>
    <n v="4.1000000000000002E-2"/>
    <n v="2.4289999999999998"/>
  </r>
  <r>
    <x v="65"/>
    <x v="4"/>
    <n v="4.7210000000000001"/>
    <n v="5.5E-2"/>
    <n v="4.8280000000000003"/>
    <n v="4.6139999999999999"/>
    <n v="9.5839999999999996"/>
    <n v="0.71"/>
    <n v="66.3"/>
    <n v="0.60799999999999998"/>
    <n v="0.218"/>
    <n v="0.71399999999999997"/>
    <n v="2.4300000000000002"/>
    <n v="1.03"/>
    <n v="0.55700000000000005"/>
    <n v="0.56100000000000005"/>
    <n v="0.27500000000000002"/>
    <n v="0.33"/>
    <n v="0.14399999999999999"/>
    <n v="1.823"/>
  </r>
  <r>
    <x v="66"/>
    <x v="4"/>
    <n v="4.5960000000000001"/>
    <n v="5.8000000000000003E-2"/>
    <n v="4.7089999999999996"/>
    <n v="4.484"/>
    <n v="9.266"/>
    <n v="0.69099999999999995"/>
    <n v="67.200999999999993"/>
    <n v="0.65600000000000003"/>
    <n v="-0.20100000000000001"/>
    <n v="0.87"/>
    <n v="2.4300000000000002"/>
    <n v="0.91900000000000004"/>
    <n v="0.51500000000000001"/>
    <n v="0.59"/>
    <n v="0.33400000000000002"/>
    <n v="5.7000000000000002E-2"/>
    <n v="4.3999999999999997E-2"/>
    <n v="2.1379999999999999"/>
  </r>
  <r>
    <x v="67"/>
    <x v="4"/>
    <n v="4.5839999999999996"/>
    <n v="5.5E-2"/>
    <n v="4.6909999999999998"/>
    <n v="4.4770000000000003"/>
    <n v="9.6259999999999994"/>
    <n v="0.84799999999999998"/>
    <n v="67.355000000000004"/>
    <n v="0.52500000000000002"/>
    <n v="-7.2999999999999995E-2"/>
    <n v="0.89800000000000002"/>
    <n v="2.4300000000000002"/>
    <n v="1.0449999999999999"/>
    <n v="0.86799999999999999"/>
    <n v="0.59499999999999997"/>
    <n v="0.17499999999999999"/>
    <n v="0.14000000000000001"/>
    <n v="2.5999999999999999E-2"/>
    <n v="1.736"/>
  </r>
  <r>
    <x v="68"/>
    <x v="4"/>
    <n v="4.5170000000000003"/>
    <n v="6.7000000000000004E-2"/>
    <n v="4.649"/>
    <n v="4.3840000000000003"/>
    <n v="8.4849999999999994"/>
    <n v="0.82599999999999996"/>
    <n v="62.25"/>
    <n v="0.65300000000000002"/>
    <n v="-0.16300000000000001"/>
    <n v="0.82099999999999995"/>
    <n v="2.4300000000000002"/>
    <n v="0.64600000000000002"/>
    <n v="0.81899999999999995"/>
    <n v="0.434"/>
    <n v="0.33"/>
    <n v="8.2000000000000003E-2"/>
    <n v="7.4999999999999997E-2"/>
    <n v="2.1309999999999998"/>
  </r>
  <r>
    <x v="69"/>
    <x v="4"/>
    <n v="4.3949999999999996"/>
    <n v="6.2E-2"/>
    <n v="4.516"/>
    <n v="4.2729999999999997"/>
    <n v="9.1820000000000004"/>
    <n v="0.76700000000000002"/>
    <n v="67"/>
    <n v="0.755"/>
    <n v="-0.16700000000000001"/>
    <n v="0.70499999999999996"/>
    <n v="2.4300000000000002"/>
    <n v="0.89"/>
    <n v="0.68500000000000005"/>
    <n v="0.58299999999999996"/>
    <n v="0.45500000000000002"/>
    <n v="7.9000000000000001E-2"/>
    <n v="0.15"/>
    <n v="1.5529999999999999"/>
  </r>
  <r>
    <x v="70"/>
    <x v="4"/>
    <n v="4.2830000000000004"/>
    <n v="4.4999999999999998E-2"/>
    <n v="4.3710000000000004"/>
    <n v="4.1950000000000003"/>
    <n v="9.3670000000000009"/>
    <n v="0.75"/>
    <n v="61.997999999999998"/>
    <n v="0.749"/>
    <n v="-0.182"/>
    <n v="0.79500000000000004"/>
    <n v="2.4300000000000002"/>
    <n v="0.95399999999999996"/>
    <n v="0.64700000000000002"/>
    <n v="0.42599999999999999"/>
    <n v="0.44600000000000001"/>
    <n v="6.9000000000000006E-2"/>
    <n v="9.1999999999999998E-2"/>
    <n v="1.6479999999999999"/>
  </r>
  <r>
    <x v="71"/>
    <x v="4"/>
    <n v="3.6579999999999999"/>
    <n v="7.0000000000000007E-2"/>
    <n v="3.794"/>
    <n v="3.5209999999999999"/>
    <n v="7.5780000000000003"/>
    <n v="0.83199999999999996"/>
    <n v="57.122"/>
    <n v="0.60199999999999998"/>
    <n v="-0.14699999999999999"/>
    <n v="0.8"/>
    <n v="2.4300000000000002"/>
    <n v="0.32900000000000001"/>
    <n v="0.83099999999999996"/>
    <n v="0.27200000000000002"/>
    <n v="0.26800000000000002"/>
    <n v="9.1999999999999998E-2"/>
    <n v="8.8999999999999996E-2"/>
    <n v="1.776"/>
  </r>
  <r>
    <x v="72"/>
    <x v="5"/>
    <n v="7.2770000000000001"/>
    <n v="0.04"/>
    <n v="7.3550000000000004"/>
    <n v="7.1980000000000004"/>
    <n v="10.643000000000001"/>
    <n v="0.94799999999999995"/>
    <n v="73.400000000000006"/>
    <n v="0.92900000000000005"/>
    <n v="0.13400000000000001"/>
    <n v="0.24199999999999999"/>
    <n v="2.4300000000000002"/>
    <n v="1.4"/>
    <n v="1.0940000000000001"/>
    <n v="0.78500000000000003"/>
    <n v="0.66500000000000004"/>
    <n v="0.27600000000000002"/>
    <n v="0.44500000000000001"/>
    <n v="2.6120000000000001"/>
  </r>
  <r>
    <x v="73"/>
    <x v="5"/>
    <n v="7.1829999999999998"/>
    <n v="4.1000000000000002E-2"/>
    <n v="7.2649999999999997"/>
    <n v="7.1020000000000003"/>
    <n v="10.795999999999999"/>
    <n v="0.94"/>
    <n v="73.900000000000006"/>
    <n v="0.91400000000000003"/>
    <n v="0.159"/>
    <n v="0.442"/>
    <n v="2.4300000000000002"/>
    <n v="1.4530000000000001"/>
    <n v="1.0760000000000001"/>
    <n v="0.80100000000000005"/>
    <n v="0.64700000000000002"/>
    <n v="0.29099999999999998"/>
    <n v="0.317"/>
    <n v="2.5979999999999999"/>
  </r>
  <r>
    <x v="74"/>
    <x v="5"/>
    <n v="7.1029999999999998"/>
    <n v="4.2000000000000003E-2"/>
    <n v="7.1849999999999996"/>
    <n v="7.0209999999999999"/>
    <n v="10.776"/>
    <n v="0.92600000000000005"/>
    <n v="73.8"/>
    <n v="0.91500000000000004"/>
    <n v="8.8999999999999996E-2"/>
    <n v="0.41499999999999998"/>
    <n v="2.4300000000000002"/>
    <n v="1.4470000000000001"/>
    <n v="1.044"/>
    <n v="0.79800000000000004"/>
    <n v="0.64800000000000002"/>
    <n v="0.246"/>
    <n v="0.33500000000000002"/>
    <n v="2.585"/>
  </r>
  <r>
    <x v="75"/>
    <x v="5"/>
    <n v="6.9509999999999996"/>
    <n v="4.9000000000000002E-2"/>
    <n v="7.0469999999999997"/>
    <n v="6.8559999999999999"/>
    <n v="11.023"/>
    <n v="0.92"/>
    <n v="68.2"/>
    <n v="0.83699999999999997"/>
    <n v="9.8000000000000004E-2"/>
    <n v="0.69799999999999995"/>
    <n v="2.4300000000000002"/>
    <n v="1.5329999999999999"/>
    <n v="1.03"/>
    <n v="0.621"/>
    <n v="0.55400000000000005"/>
    <n v="0.252"/>
    <n v="0.154"/>
    <n v="2.8069999999999999"/>
  </r>
  <r>
    <x v="76"/>
    <x v="6"/>
    <n v="5.2690000000000001"/>
    <n v="7.0000000000000007E-2"/>
    <n v="5.4059999999999997"/>
    <n v="5.1319999999999997"/>
    <n v="8.1199999999999992"/>
    <n v="0.77400000000000002"/>
    <n v="64.233000000000004"/>
    <n v="0.78200000000000003"/>
    <n v="0.152"/>
    <n v="0.72699999999999998"/>
    <n v="2.4300000000000002"/>
    <n v="0.51900000000000002"/>
    <n v="0.70199999999999996"/>
    <n v="0.496"/>
    <n v="0.48799999999999999"/>
    <n v="0.28699999999999998"/>
    <n v="0.13500000000000001"/>
    <n v="2.6419999999999999"/>
  </r>
  <r>
    <x v="77"/>
    <x v="6"/>
    <n v="5.1980000000000004"/>
    <n v="7.1999999999999995E-2"/>
    <n v="5.3390000000000004"/>
    <n v="5.0570000000000004"/>
    <n v="9.8260000000000005"/>
    <n v="0.91300000000000003"/>
    <n v="70.599999999999994"/>
    <n v="0.85399999999999998"/>
    <n v="2.4E-2"/>
    <n v="0.82499999999999996"/>
    <n v="2.4300000000000002"/>
    <n v="1.115"/>
    <n v="1.0149999999999999"/>
    <n v="0.69699999999999995"/>
    <n v="0.57499999999999996"/>
    <n v="0.20399999999999999"/>
    <n v="7.2999999999999995E-2"/>
    <n v="1.52"/>
  </r>
  <r>
    <x v="78"/>
    <x v="6"/>
    <n v="5.0250000000000004"/>
    <n v="4.5999999999999999E-2"/>
    <n v="5.1150000000000002"/>
    <n v="4.9340000000000002"/>
    <n v="8.4540000000000006"/>
    <n v="0.69299999999999995"/>
    <n v="64.8"/>
    <n v="0.877"/>
    <n v="-4.1000000000000002E-2"/>
    <n v="0.68200000000000005"/>
    <n v="2.4300000000000002"/>
    <n v="0.63500000000000001"/>
    <n v="0.52"/>
    <n v="0.51400000000000001"/>
    <n v="0.60299999999999998"/>
    <n v="0.161"/>
    <n v="0.16400000000000001"/>
    <n v="2.427"/>
  </r>
  <r>
    <x v="79"/>
    <x v="6"/>
    <n v="4.9340000000000002"/>
    <n v="6.8000000000000005E-2"/>
    <n v="5.0659999999999998"/>
    <n v="4.8019999999999996"/>
    <n v="8.4580000000000002"/>
    <n v="0.65100000000000002"/>
    <n v="58.709000000000003"/>
    <n v="0.72599999999999998"/>
    <n v="9.8000000000000004E-2"/>
    <n v="0.78700000000000003"/>
    <n v="2.4300000000000002"/>
    <n v="0.63700000000000001"/>
    <n v="0.42299999999999999"/>
    <n v="0.32200000000000001"/>
    <n v="0.41799999999999998"/>
    <n v="0.252"/>
    <n v="9.7000000000000003E-2"/>
    <n v="2.7839999999999998"/>
  </r>
  <r>
    <x v="80"/>
    <x v="6"/>
    <n v="4.3250000000000002"/>
    <n v="6.6000000000000003E-2"/>
    <n v="4.4539999999999997"/>
    <n v="4.1959999999999997"/>
    <n v="9.4700000000000006"/>
    <n v="0.82699999999999996"/>
    <n v="67.299000000000007"/>
    <n v="0.84099999999999997"/>
    <n v="7.9000000000000001E-2"/>
    <n v="0.86299999999999999"/>
    <n v="2.4300000000000002"/>
    <n v="0.99"/>
    <n v="0.82"/>
    <n v="0.59299999999999997"/>
    <n v="0.55900000000000005"/>
    <n v="0.23899999999999999"/>
    <n v="4.9000000000000002E-2"/>
    <n v="1.075"/>
  </r>
  <r>
    <x v="81"/>
    <x v="6"/>
    <n v="3.819"/>
    <n v="2.5999999999999999E-2"/>
    <n v="3.8690000000000002"/>
    <n v="3.7690000000000001"/>
    <n v="8.7550000000000008"/>
    <n v="0.60299999999999998"/>
    <n v="60.633000000000003"/>
    <n v="0.89300000000000002"/>
    <n v="8.8999999999999996E-2"/>
    <n v="0.77400000000000002"/>
    <n v="2.4300000000000002"/>
    <n v="0.74099999999999999"/>
    <n v="0.316"/>
    <n v="0.38300000000000001"/>
    <n v="0.622"/>
    <n v="0.246"/>
    <n v="0.106"/>
    <n v="1.405"/>
  </r>
  <r>
    <x v="82"/>
    <x v="6"/>
    <n v="2.5230000000000001"/>
    <n v="3.7999999999999999E-2"/>
    <n v="2.5960000000000001"/>
    <n v="2.4489999999999998"/>
    <n v="7.6950000000000003"/>
    <n v="0.46300000000000002"/>
    <n v="52.493000000000002"/>
    <n v="0.38200000000000001"/>
    <n v="-0.10199999999999999"/>
    <n v="0.92400000000000004"/>
    <n v="2.4300000000000002"/>
    <n v="0.37"/>
    <n v="0"/>
    <n v="0.126"/>
    <n v="0"/>
    <n v="0.122"/>
    <n v="0.01"/>
    <n v="1.895"/>
  </r>
  <r>
    <x v="83"/>
    <x v="7"/>
    <n v="6.3769999999999998"/>
    <n v="4.2999999999999997E-2"/>
    <n v="6.46"/>
    <n v="6.2930000000000001"/>
    <n v="11.488"/>
    <n v="0.91500000000000004"/>
    <n v="76.953000000000003"/>
    <n v="0.92700000000000005"/>
    <n v="-1.7999999999999999E-2"/>
    <n v="8.2000000000000003E-2"/>
    <n v="2.4300000000000002"/>
    <n v="1.6950000000000001"/>
    <n v="1.0189999999999999"/>
    <n v="0.89700000000000002"/>
    <n v="0.66400000000000003"/>
    <n v="0.17599999999999999"/>
    <n v="0.54700000000000004"/>
    <n v="1.379"/>
  </r>
  <r>
    <x v="84"/>
    <x v="7"/>
    <n v="5.9850000000000003"/>
    <n v="4.7E-2"/>
    <n v="6.077"/>
    <n v="5.8929999999999998"/>
    <n v="9.8049999999999997"/>
    <n v="0.88800000000000001"/>
    <n v="67.400999999999996"/>
    <n v="0.88400000000000001"/>
    <n v="0.28699999999999998"/>
    <n v="0.89500000000000002"/>
    <n v="2.4300000000000002"/>
    <n v="1.107"/>
    <n v="0.95699999999999996"/>
    <n v="0.59599999999999997"/>
    <n v="0.61099999999999999"/>
    <n v="0.375"/>
    <n v="2.8000000000000001E-2"/>
    <n v="2.3090000000000002"/>
  </r>
  <r>
    <x v="85"/>
    <x v="7"/>
    <n v="5.88"/>
    <n v="5.1999999999999998E-2"/>
    <n v="5.9820000000000002"/>
    <n v="5.7779999999999996"/>
    <n v="9.0760000000000005"/>
    <n v="0.83"/>
    <n v="62"/>
    <n v="0.91700000000000004"/>
    <n v="-9.7000000000000003E-2"/>
    <n v="0.74199999999999999"/>
    <n v="2.4300000000000002"/>
    <n v="0.85299999999999998"/>
    <n v="0.82799999999999996"/>
    <n v="0.42599999999999999"/>
    <n v="0.65100000000000002"/>
    <n v="0.125"/>
    <n v="0.126"/>
    <n v="2.8719999999999999"/>
  </r>
  <r>
    <x v="86"/>
    <x v="7"/>
    <n v="5.4109999999999996"/>
    <n v="3.9E-2"/>
    <n v="5.4880000000000004"/>
    <n v="5.3339999999999996"/>
    <n v="8.9730000000000008"/>
    <n v="0.85"/>
    <n v="68.034000000000006"/>
    <n v="0.94"/>
    <n v="-9.8000000000000004E-2"/>
    <n v="0.79600000000000004"/>
    <n v="2.4300000000000002"/>
    <n v="0.81699999999999995"/>
    <n v="0.873"/>
    <n v="0.61599999999999999"/>
    <n v="0.67900000000000005"/>
    <n v="0.124"/>
    <n v="9.0999999999999998E-2"/>
    <n v="2.2109999999999999"/>
  </r>
  <r>
    <x v="87"/>
    <x v="7"/>
    <n v="5.3840000000000003"/>
    <n v="4.9000000000000002E-2"/>
    <n v="5.48"/>
    <n v="5.2889999999999997"/>
    <n v="10.238"/>
    <n v="0.81699999999999995"/>
    <n v="67.102000000000004"/>
    <n v="0.89500000000000002"/>
    <n v="0.125"/>
    <n v="0.83899999999999997"/>
    <n v="2.4300000000000002"/>
    <n v="1.2589999999999999"/>
    <n v="0.79700000000000004"/>
    <n v="0.58699999999999997"/>
    <n v="0.624"/>
    <n v="0.27"/>
    <n v="6.4000000000000001E-2"/>
    <n v="1.784"/>
  </r>
  <r>
    <x v="88"/>
    <x v="7"/>
    <n v="5.3449999999999998"/>
    <n v="5.6000000000000001E-2"/>
    <n v="5.4539999999999997"/>
    <n v="5.2350000000000003"/>
    <n v="9.3650000000000002"/>
    <n v="0.81100000000000005"/>
    <n v="62.235999999999997"/>
    <n v="0.873"/>
    <n v="0.54200000000000004"/>
    <n v="0.86699999999999999"/>
    <n v="2.4300000000000002"/>
    <n v="0.95399999999999996"/>
    <n v="0.78600000000000003"/>
    <n v="0.433"/>
    <n v="0.59799999999999998"/>
    <n v="0.54100000000000004"/>
    <n v="4.5999999999999999E-2"/>
    <n v="1.9870000000000001"/>
  </r>
  <r>
    <x v="89"/>
    <x v="7"/>
    <n v="5.03"/>
    <n v="4.4999999999999998E-2"/>
    <n v="5.1189999999999998"/>
    <n v="4.9409999999999998"/>
    <n v="8.9469999999999992"/>
    <n v="0.72799999999999998"/>
    <n v="58.968000000000004"/>
    <n v="0.91"/>
    <n v="0.123"/>
    <n v="0.65800000000000003"/>
    <n v="2.4300000000000002"/>
    <n v="0.80800000000000005"/>
    <n v="0.59799999999999998"/>
    <n v="0.33"/>
    <n v="0.64300000000000002"/>
    <n v="0.26800000000000002"/>
    <n v="0.17899999999999999"/>
    <n v="2.2040000000000002"/>
  </r>
  <r>
    <x v="90"/>
    <x v="7"/>
    <n v="4.83"/>
    <n v="6.7000000000000004E-2"/>
    <n v="4.9630000000000001"/>
    <n v="4.6980000000000004"/>
    <n v="8.36"/>
    <n v="0.76500000000000001"/>
    <n v="62"/>
    <n v="0.95899999999999996"/>
    <n v="3.4000000000000002E-2"/>
    <n v="0.84299999999999997"/>
    <n v="2.4300000000000002"/>
    <n v="0.60299999999999998"/>
    <n v="0.68"/>
    <n v="0.42599999999999999"/>
    <n v="0.70199999999999996"/>
    <n v="0.21"/>
    <n v="6.0999999999999999E-2"/>
    <n v="2.1480000000000001"/>
  </r>
  <r>
    <x v="91"/>
    <x v="7"/>
    <n v="4.4260000000000002"/>
    <n v="5.1999999999999998E-2"/>
    <n v="4.5270000000000001"/>
    <n v="4.3239999999999998"/>
    <n v="8.5410000000000004"/>
    <n v="0.77900000000000003"/>
    <n v="59.302"/>
    <n v="0.876"/>
    <n v="0.50900000000000001"/>
    <n v="0.66"/>
    <n v="2.4300000000000002"/>
    <n v="0.66600000000000004"/>
    <n v="0.71299999999999997"/>
    <n v="0.34100000000000003"/>
    <n v="0.60099999999999998"/>
    <n v="0.52"/>
    <n v="0.17799999999999999"/>
    <n v="1.407"/>
  </r>
  <r>
    <x v="92"/>
    <x v="8"/>
    <n v="6.0490000000000004"/>
    <n v="5.8999999999999997E-2"/>
    <n v="6.165"/>
    <n v="5.9329999999999998"/>
    <n v="10.007999999999999"/>
    <n v="0.90500000000000003"/>
    <n v="66.700999999999993"/>
    <n v="0.86699999999999999"/>
    <n v="-5.3999999999999999E-2"/>
    <n v="0.78900000000000003"/>
    <n v="2.4300000000000002"/>
    <n v="1.1779999999999999"/>
    <n v="0.996"/>
    <n v="0.57399999999999995"/>
    <n v="0.59"/>
    <n v="0.153"/>
    <n v="9.6000000000000002E-2"/>
    <n v="2.4620000000000002"/>
  </r>
  <r>
    <x v="93"/>
    <x v="8"/>
    <n v="5.3419999999999996"/>
    <n v="9.7000000000000003E-2"/>
    <n v="5.5330000000000004"/>
    <n v="5.1509999999999998"/>
    <n v="8.1170000000000009"/>
    <n v="0.63600000000000001"/>
    <n v="58.220999999999997"/>
    <n v="0.69499999999999995"/>
    <n v="-6.8000000000000005E-2"/>
    <n v="0.745"/>
    <n v="2.4300000000000002"/>
    <n v="0.51800000000000002"/>
    <n v="0.39200000000000002"/>
    <n v="0.307"/>
    <n v="0.38100000000000001"/>
    <n v="0.14399999999999999"/>
    <n v="0.124"/>
    <n v="3.476"/>
  </r>
  <r>
    <x v="94"/>
    <x v="8"/>
    <n v="5.306"/>
    <n v="7.8E-2"/>
    <n v="5.46"/>
    <n v="5.1520000000000001"/>
    <n v="8.5510000000000002"/>
    <n v="0.64400000000000002"/>
    <n v="50.113999999999997"/>
    <n v="0.74099999999999999"/>
    <n v="-1.6E-2"/>
    <n v="0.79400000000000004"/>
    <n v="2.4300000000000002"/>
    <n v="0.66900000000000004"/>
    <n v="0.40899999999999997"/>
    <n v="5.1999999999999998E-2"/>
    <n v="0.438"/>
    <n v="0.17699999999999999"/>
    <n v="9.1999999999999998E-2"/>
    <n v="3.4689999999999999"/>
  </r>
  <r>
    <x v="95"/>
    <x v="8"/>
    <n v="5.1420000000000003"/>
    <n v="7.3999999999999996E-2"/>
    <n v="5.2880000000000003"/>
    <n v="4.9960000000000004"/>
    <n v="8.1890000000000001"/>
    <n v="0.71"/>
    <n v="53.515000000000001"/>
    <n v="0.73099999999999998"/>
    <n v="2.5999999999999999E-2"/>
    <n v="0.84799999999999998"/>
    <n v="2.4300000000000002"/>
    <n v="0.54300000000000004"/>
    <n v="0.55600000000000005"/>
    <n v="0.159"/>
    <n v="0.42499999999999999"/>
    <n v="0.20499999999999999"/>
    <n v="5.8000000000000003E-2"/>
    <n v="3.1949999999999998"/>
  </r>
  <r>
    <x v="96"/>
    <x v="8"/>
    <n v="5.1319999999999997"/>
    <n v="6.8000000000000005E-2"/>
    <n v="5.266"/>
    <n v="4.9980000000000002"/>
    <n v="8.1180000000000003"/>
    <n v="0.71"/>
    <n v="59.802"/>
    <n v="0.69499999999999995"/>
    <n v="-4.5999999999999999E-2"/>
    <n v="0.80100000000000005"/>
    <n v="2.4300000000000002"/>
    <n v="0.51800000000000002"/>
    <n v="0.55800000000000005"/>
    <n v="0.35699999999999998"/>
    <n v="0.38100000000000001"/>
    <n v="0.158"/>
    <n v="8.7999999999999995E-2"/>
    <n v="3.0710000000000002"/>
  </r>
  <r>
    <x v="97"/>
    <x v="8"/>
    <n v="5.0880000000000001"/>
    <n v="6.7000000000000004E-2"/>
    <n v="5.2190000000000003"/>
    <n v="4.9580000000000002"/>
    <n v="8.58"/>
    <n v="0.72699999999999998"/>
    <n v="57.585999999999999"/>
    <n v="0.80700000000000005"/>
    <n v="0.123"/>
    <n v="0.84799999999999998"/>
    <n v="2.4300000000000002"/>
    <n v="0.68"/>
    <n v="0.59499999999999997"/>
    <n v="0.28699999999999998"/>
    <n v="0.51700000000000002"/>
    <n v="0.26800000000000002"/>
    <n v="5.8000000000000003E-2"/>
    <n v="2.6840000000000002"/>
  </r>
  <r>
    <x v="98"/>
    <x v="8"/>
    <n v="5.0739999999999998"/>
    <n v="0.10199999999999999"/>
    <n v="5.2729999999999997"/>
    <n v="4.875"/>
    <n v="7.0979999999999999"/>
    <n v="0.64100000000000001"/>
    <n v="53.78"/>
    <n v="0.80600000000000005"/>
    <n v="1.7999999999999999E-2"/>
    <n v="0.69299999999999995"/>
    <n v="2.4300000000000002"/>
    <n v="0.16200000000000001"/>
    <n v="0.40200000000000002"/>
    <n v="0.16700000000000001"/>
    <n v="0.51600000000000001"/>
    <n v="0.2"/>
    <n v="0.157"/>
    <n v="3.47"/>
  </r>
  <r>
    <x v="99"/>
    <x v="8"/>
    <n v="5.0510000000000002"/>
    <n v="8.8999999999999996E-2"/>
    <n v="5.2249999999999996"/>
    <n v="4.8769999999999998"/>
    <n v="7.6859999999999999"/>
    <n v="0.69"/>
    <n v="55.16"/>
    <n v="0.69699999999999995"/>
    <n v="0.42399999999999999"/>
    <n v="0.746"/>
    <n v="2.4300000000000002"/>
    <n v="0.36699999999999999"/>
    <n v="0.51100000000000001"/>
    <n v="0.21"/>
    <n v="0.38400000000000001"/>
    <n v="0.46500000000000002"/>
    <n v="0.123"/>
    <n v="2.99"/>
  </r>
  <r>
    <x v="100"/>
    <x v="8"/>
    <n v="5.0449999999999999"/>
    <n v="7.2999999999999995E-2"/>
    <n v="5.1890000000000001"/>
    <n v="4.9009999999999998"/>
    <n v="8.0869999999999997"/>
    <n v="0.48899999999999999"/>
    <n v="54.713000000000001"/>
    <n v="0.75700000000000001"/>
    <n v="-3.4000000000000002E-2"/>
    <n v="0.66100000000000003"/>
    <n v="2.4300000000000002"/>
    <n v="0.50700000000000001"/>
    <n v="5.8000000000000003E-2"/>
    <n v="0.19600000000000001"/>
    <n v="0.45700000000000002"/>
    <n v="0.16600000000000001"/>
    <n v="0.17799999999999999"/>
    <n v="3.4820000000000002"/>
  </r>
  <r>
    <x v="101"/>
    <x v="8"/>
    <n v="4.984"/>
    <n v="0.09"/>
    <n v="5.16"/>
    <n v="4.8079999999999998"/>
    <n v="7.8380000000000001"/>
    <n v="0.63900000000000001"/>
    <n v="55.008000000000003"/>
    <n v="0.69699999999999995"/>
    <n v="9.5000000000000001E-2"/>
    <n v="0.76600000000000001"/>
    <n v="2.4300000000000002"/>
    <n v="0.42"/>
    <n v="0.39900000000000002"/>
    <n v="0.20599999999999999"/>
    <n v="0.38400000000000001"/>
    <n v="0.25"/>
    <n v="0.111"/>
    <n v="3.2160000000000002"/>
  </r>
  <r>
    <x v="102"/>
    <x v="8"/>
    <n v="4.9560000000000004"/>
    <n v="0.06"/>
    <n v="5.0739999999999998"/>
    <n v="4.8390000000000004"/>
    <n v="9.4030000000000005"/>
    <n v="0.86"/>
    <n v="56.904000000000003"/>
    <n v="0.749"/>
    <n v="-6.7000000000000004E-2"/>
    <n v="0.86"/>
    <n v="2.4300000000000002"/>
    <n v="0.96699999999999997"/>
    <n v="0.89500000000000002"/>
    <n v="0.26500000000000001"/>
    <n v="0.44700000000000001"/>
    <n v="0.14399999999999999"/>
    <n v="5.0999999999999997E-2"/>
    <n v="2.1869999999999998"/>
  </r>
  <r>
    <x v="103"/>
    <x v="8"/>
    <n v="4.8520000000000003"/>
    <n v="7.4999999999999997E-2"/>
    <n v="4.9980000000000002"/>
    <n v="4.7060000000000004"/>
    <n v="9.6029999999999998"/>
    <n v="0.77600000000000002"/>
    <n v="59.962000000000003"/>
    <n v="0.73099999999999998"/>
    <n v="-0.2"/>
    <n v="0.84"/>
    <n v="2.4300000000000002"/>
    <n v="1.0369999999999999"/>
    <n v="0.70699999999999996"/>
    <n v="0.36199999999999999"/>
    <n v="0.42399999999999999"/>
    <n v="5.8000000000000003E-2"/>
    <n v="6.4000000000000001E-2"/>
    <n v="2.2010000000000001"/>
  </r>
  <r>
    <x v="104"/>
    <x v="8"/>
    <n v="4.8339999999999996"/>
    <n v="8.1000000000000003E-2"/>
    <n v="4.9930000000000003"/>
    <n v="4.6749999999999998"/>
    <n v="7.6779999999999999"/>
    <n v="0.67200000000000004"/>
    <n v="54.151000000000003"/>
    <n v="0.69499999999999995"/>
    <n v="-8.9999999999999993E-3"/>
    <n v="0.748"/>
    <n v="2.4300000000000002"/>
    <n v="0.36399999999999999"/>
    <n v="0.47199999999999998"/>
    <n v="0.17899999999999999"/>
    <n v="0.38100000000000001"/>
    <n v="0.182"/>
    <n v="0.122"/>
    <n v="3.133"/>
  </r>
  <r>
    <x v="105"/>
    <x v="8"/>
    <n v="4.7939999999999996"/>
    <n v="0.10299999999999999"/>
    <n v="4.9969999999999999"/>
    <n v="4.5919999999999996"/>
    <n v="7.1580000000000004"/>
    <n v="0.74399999999999999"/>
    <n v="54.706000000000003"/>
    <n v="0.88200000000000001"/>
    <n v="6.0999999999999999E-2"/>
    <n v="0.68400000000000005"/>
    <n v="2.4300000000000002"/>
    <n v="0.183"/>
    <n v="0.63400000000000001"/>
    <n v="0.19600000000000001"/>
    <n v="0.60799999999999998"/>
    <n v="0.22800000000000001"/>
    <n v="0.16300000000000001"/>
    <n v="2.7829999999999999"/>
  </r>
  <r>
    <x v="106"/>
    <x v="8"/>
    <n v="4.7590000000000003"/>
    <n v="5.1999999999999998E-2"/>
    <n v="4.8609999999999998"/>
    <n v="4.6580000000000004"/>
    <n v="8.5329999999999995"/>
    <n v="0.74"/>
    <n v="50.101999999999997"/>
    <n v="0.73699999999999999"/>
    <n v="3.6999999999999998E-2"/>
    <n v="0.878"/>
    <n v="2.4300000000000002"/>
    <n v="0.66300000000000003"/>
    <n v="0.625"/>
    <n v="5.0999999999999997E-2"/>
    <n v="0.433"/>
    <n v="0.21199999999999999"/>
    <n v="3.9E-2"/>
    <n v="2.7360000000000002"/>
  </r>
  <r>
    <x v="107"/>
    <x v="8"/>
    <n v="4.7229999999999999"/>
    <n v="8.2000000000000003E-2"/>
    <n v="4.8840000000000003"/>
    <n v="4.5629999999999997"/>
    <n v="7.7439999999999998"/>
    <n v="0.72399999999999998"/>
    <n v="51.969000000000001"/>
    <n v="0.69699999999999995"/>
    <n v="-3.5999999999999997E-2"/>
    <n v="0.82699999999999996"/>
    <n v="2.4300000000000002"/>
    <n v="0.38700000000000001"/>
    <n v="0.59"/>
    <n v="0.11"/>
    <n v="0.38400000000000001"/>
    <n v="0.16400000000000001"/>
    <n v="7.1999999999999995E-2"/>
    <n v="3.016"/>
  </r>
  <r>
    <x v="108"/>
    <x v="8"/>
    <n v="4.6360000000000001"/>
    <n v="7.2999999999999995E-2"/>
    <n v="4.78"/>
    <n v="4.4930000000000003"/>
    <n v="7.6769999999999996"/>
    <n v="0.78100000000000003"/>
    <n v="56.100999999999999"/>
    <n v="0.70899999999999996"/>
    <n v="0.122"/>
    <n v="0.85499999999999998"/>
    <n v="2.4300000000000002"/>
    <n v="0.36399999999999999"/>
    <n v="0.71799999999999997"/>
    <n v="0.24"/>
    <n v="0.39800000000000002"/>
    <n v="0.26700000000000002"/>
    <n v="5.3999999999999999E-2"/>
    <n v="2.5960000000000001"/>
  </r>
  <r>
    <x v="109"/>
    <x v="8"/>
    <n v="4.625"/>
    <n v="0.106"/>
    <n v="4.8330000000000002"/>
    <n v="4.4169999999999998"/>
    <n v="7.2880000000000003"/>
    <n v="0.72"/>
    <n v="56.497999999999998"/>
    <n v="0.73499999999999999"/>
    <n v="0.05"/>
    <n v="0.85"/>
    <n v="2.4300000000000002"/>
    <n v="0.22800000000000001"/>
    <n v="0.57999999999999996"/>
    <n v="0.253"/>
    <n v="0.43"/>
    <n v="0.221"/>
    <n v="5.7000000000000002E-2"/>
    <n v="2.8570000000000002"/>
  </r>
  <r>
    <x v="110"/>
    <x v="8"/>
    <n v="4.6070000000000002"/>
    <n v="7.1999999999999995E-2"/>
    <n v="4.7469999999999999"/>
    <n v="4.4660000000000002"/>
    <n v="8.3610000000000007"/>
    <n v="0.68799999999999994"/>
    <n v="60.704000000000001"/>
    <n v="0.77900000000000003"/>
    <n v="0.28699999999999998"/>
    <n v="0.82499999999999996"/>
    <n v="2.4300000000000002"/>
    <n v="0.60299999999999998"/>
    <n v="0.50800000000000001"/>
    <n v="0.38500000000000001"/>
    <n v="0.48299999999999998"/>
    <n v="0.375"/>
    <n v="7.2999999999999995E-2"/>
    <n v="2.1800000000000002"/>
  </r>
  <r>
    <x v="111"/>
    <x v="8"/>
    <n v="4.5739999999999998"/>
    <n v="6.4000000000000001E-2"/>
    <n v="4.7"/>
    <n v="4.4480000000000004"/>
    <n v="9.1609999999999996"/>
    <n v="0.81799999999999995"/>
    <n v="56.798999999999999"/>
    <n v="0.71899999999999997"/>
    <n v="-0.14899999999999999"/>
    <n v="0.84699999999999998"/>
    <n v="2.4300000000000002"/>
    <n v="0.88200000000000001"/>
    <n v="0.80100000000000005"/>
    <n v="0.26200000000000001"/>
    <n v="0.41099999999999998"/>
    <n v="9.0999999999999998E-2"/>
    <n v="5.8999999999999997E-2"/>
    <n v="2.0680000000000001"/>
  </r>
  <r>
    <x v="112"/>
    <x v="8"/>
    <n v="4.3550000000000004"/>
    <n v="9.4E-2"/>
    <n v="4.54"/>
    <n v="4.1710000000000003"/>
    <n v="7.3639999999999999"/>
    <n v="0.61899999999999999"/>
    <n v="48.478000000000002"/>
    <n v="0.57899999999999996"/>
    <n v="4.1000000000000002E-2"/>
    <n v="0.80700000000000005"/>
    <n v="2.4300000000000002"/>
    <n v="0.255"/>
    <n v="0.35299999999999998"/>
    <n v="0"/>
    <n v="0.24"/>
    <n v="0.215"/>
    <n v="8.4000000000000005E-2"/>
    <n v="3.2090000000000001"/>
  </r>
  <r>
    <x v="113"/>
    <x v="8"/>
    <n v="4.3079999999999998"/>
    <n v="7.0999999999999994E-2"/>
    <n v="4.4480000000000004"/>
    <n v="4.1680000000000001"/>
    <n v="9.0649999999999995"/>
    <n v="0.77"/>
    <n v="50.832999999999998"/>
    <n v="0.64700000000000002"/>
    <n v="-0.185"/>
    <n v="0.70799999999999996"/>
    <n v="2.4300000000000002"/>
    <n v="0.84899999999999998"/>
    <n v="0.69299999999999995"/>
    <n v="7.3999999999999996E-2"/>
    <n v="0.32300000000000001"/>
    <n v="6.7000000000000004E-2"/>
    <n v="0.14699999999999999"/>
    <n v="2.1549999999999998"/>
  </r>
  <r>
    <x v="114"/>
    <x v="8"/>
    <n v="4.2889999999999997"/>
    <n v="8.4000000000000005E-2"/>
    <n v="4.4539999999999997"/>
    <n v="4.1230000000000002"/>
    <n v="8.0310000000000006"/>
    <n v="0.626"/>
    <n v="57.348999999999997"/>
    <n v="0.54800000000000004"/>
    <n v="8.2000000000000003E-2"/>
    <n v="0.78100000000000003"/>
    <n v="2.4300000000000002"/>
    <n v="0.48799999999999999"/>
    <n v="0.36699999999999999"/>
    <n v="0.27900000000000003"/>
    <n v="0.20200000000000001"/>
    <n v="0.24099999999999999"/>
    <n v="0.10100000000000001"/>
    <n v="2.61"/>
  </r>
  <r>
    <x v="115"/>
    <x v="8"/>
    <n v="4.2750000000000004"/>
    <n v="5.0999999999999997E-2"/>
    <n v="4.3739999999999997"/>
    <n v="4.1749999999999998"/>
    <n v="7.694"/>
    <n v="0.76400000000000001"/>
    <n v="59"/>
    <n v="0.752"/>
    <n v="8.2000000000000003E-2"/>
    <n v="0.76100000000000001"/>
    <n v="2.4300000000000002"/>
    <n v="0.37"/>
    <n v="0.67900000000000005"/>
    <n v="0.33100000000000002"/>
    <n v="0.45100000000000001"/>
    <n v="0.24099999999999999"/>
    <n v="0.114"/>
    <n v="2.089"/>
  </r>
  <r>
    <x v="116"/>
    <x v="8"/>
    <n v="4.2270000000000003"/>
    <n v="7.0000000000000007E-2"/>
    <n v="4.3650000000000002"/>
    <n v="4.09"/>
    <n v="8.5419999999999998"/>
    <n v="0.79500000000000004"/>
    <n v="57.161000000000001"/>
    <n v="0.56100000000000005"/>
    <n v="-0.106"/>
    <n v="0.73099999999999998"/>
    <n v="2.4300000000000002"/>
    <n v="0.66600000000000004"/>
    <n v="0.749"/>
    <n v="0.27300000000000002"/>
    <n v="0.218"/>
    <n v="0.11899999999999999"/>
    <n v="0.13300000000000001"/>
    <n v="2.069"/>
  </r>
  <r>
    <x v="117"/>
    <x v="8"/>
    <n v="4.2080000000000002"/>
    <n v="7.1999999999999995E-2"/>
    <n v="4.3490000000000002"/>
    <n v="4.0679999999999996"/>
    <n v="7.3959999999999999"/>
    <n v="0.68600000000000005"/>
    <n v="59.305"/>
    <n v="0.55200000000000005"/>
    <n v="-5.0000000000000001E-3"/>
    <n v="0.80300000000000005"/>
    <n v="2.4300000000000002"/>
    <n v="0.26600000000000001"/>
    <n v="0.503"/>
    <n v="0.34100000000000003"/>
    <n v="0.20699999999999999"/>
    <n v="0.185"/>
    <n v="8.6999999999999994E-2"/>
    <n v="2.62"/>
  </r>
  <r>
    <x v="118"/>
    <x v="8"/>
    <n v="4.1070000000000002"/>
    <n v="7.6999999999999999E-2"/>
    <n v="4.258"/>
    <n v="3.956"/>
    <n v="7.3620000000000001"/>
    <n v="0.56899999999999995"/>
    <n v="54.914000000000001"/>
    <n v="0.61899999999999999"/>
    <n v="3.2000000000000001E-2"/>
    <n v="0.77200000000000002"/>
    <n v="2.4300000000000002"/>
    <n v="0.254"/>
    <n v="0.23899999999999999"/>
    <n v="0.20300000000000001"/>
    <n v="0.28899999999999998"/>
    <n v="0.20899999999999999"/>
    <n v="0.107"/>
    <n v="2.806"/>
  </r>
  <r>
    <x v="119"/>
    <x v="8"/>
    <n v="4.0730000000000004"/>
    <n v="6.9000000000000006E-2"/>
    <n v="4.2089999999999996"/>
    <n v="3.9380000000000002"/>
    <n v="8.1449999999999996"/>
    <n v="0.70799999999999996"/>
    <n v="55.808999999999997"/>
    <n v="0.78200000000000003"/>
    <n v="6.0999999999999999E-2"/>
    <n v="0.82299999999999995"/>
    <n v="2.4300000000000002"/>
    <n v="0.52800000000000002"/>
    <n v="0.55200000000000005"/>
    <n v="0.23100000000000001"/>
    <n v="0.48699999999999999"/>
    <n v="0.22700000000000001"/>
    <n v="7.3999999999999996E-2"/>
    <n v="1.9750000000000001"/>
  </r>
  <r>
    <x v="120"/>
    <x v="8"/>
    <n v="3.8490000000000002"/>
    <n v="7.6999999999999999E-2"/>
    <n v="4.0010000000000003"/>
    <n v="3.698"/>
    <n v="7.4340000000000002"/>
    <n v="0.63"/>
    <n v="51.651000000000003"/>
    <n v="0.71699999999999997"/>
    <n v="8.4000000000000005E-2"/>
    <n v="0.86599999999999999"/>
    <n v="2.4300000000000002"/>
    <n v="0.27900000000000003"/>
    <n v="0.377"/>
    <n v="0.1"/>
    <n v="0.40799999999999997"/>
    <n v="0.24299999999999999"/>
    <n v="4.7E-2"/>
    <n v="2.3959999999999999"/>
  </r>
  <r>
    <x v="121"/>
    <x v="8"/>
    <n v="3.7749999999999999"/>
    <n v="0.107"/>
    <n v="3.9849999999999999"/>
    <n v="3.5649999999999999"/>
    <n v="6.6349999999999998"/>
    <n v="0.49"/>
    <n v="53.4"/>
    <n v="0.626"/>
    <n v="-2.4E-2"/>
    <n v="0.60699999999999998"/>
    <n v="2.4300000000000002"/>
    <n v="0"/>
    <n v="6.2E-2"/>
    <n v="0.155"/>
    <n v="0.29799999999999999"/>
    <n v="0.17199999999999999"/>
    <n v="0.21199999999999999"/>
    <n v="2.8759999999999999"/>
  </r>
  <r>
    <x v="122"/>
    <x v="8"/>
    <n v="3.6230000000000002"/>
    <n v="7.0999999999999994E-2"/>
    <n v="3.762"/>
    <n v="3.4849999999999999"/>
    <n v="7.8760000000000003"/>
    <n v="0.70199999999999996"/>
    <n v="57.999000000000002"/>
    <n v="0.83299999999999996"/>
    <n v="0.183"/>
    <n v="0.57699999999999996"/>
    <n v="2.4300000000000002"/>
    <n v="0.433"/>
    <n v="0.54"/>
    <n v="0.3"/>
    <n v="0.54900000000000004"/>
    <n v="0.307"/>
    <n v="0.23100000000000001"/>
    <n v="1.2629999999999999"/>
  </r>
  <r>
    <x v="123"/>
    <x v="8"/>
    <n v="3.6"/>
    <n v="9.1999999999999998E-2"/>
    <n v="3.7810000000000001"/>
    <n v="3.419"/>
    <n v="6.9580000000000002"/>
    <n v="0.53700000000000003"/>
    <n v="57.948"/>
    <n v="0.78"/>
    <n v="3.7999999999999999E-2"/>
    <n v="0.72899999999999998"/>
    <n v="2.4300000000000002"/>
    <n v="0.113"/>
    <n v="0.16800000000000001"/>
    <n v="0.29799999999999999"/>
    <n v="0.48399999999999999"/>
    <n v="0.21299999999999999"/>
    <n v="0.13400000000000001"/>
    <n v="2.19"/>
  </r>
  <r>
    <x v="124"/>
    <x v="8"/>
    <n v="3.512"/>
    <n v="0.12"/>
    <n v="3.7480000000000002"/>
    <n v="3.2759999999999998"/>
    <n v="7.9260000000000002"/>
    <n v="0.78700000000000003"/>
    <n v="48.7"/>
    <n v="0.71499999999999997"/>
    <n v="-0.13100000000000001"/>
    <n v="0.91500000000000004"/>
    <n v="2.4300000000000002"/>
    <n v="0.45100000000000001"/>
    <n v="0.73099999999999998"/>
    <n v="7.0000000000000001E-3"/>
    <n v="0.40500000000000003"/>
    <n v="0.10299999999999999"/>
    <n v="1.4999999999999999E-2"/>
    <n v="1.8"/>
  </r>
  <r>
    <x v="125"/>
    <x v="8"/>
    <n v="3.4670000000000001"/>
    <n v="7.3999999999999996E-2"/>
    <n v="3.6110000000000002"/>
    <n v="3.3220000000000001"/>
    <n v="9.782"/>
    <n v="0.78400000000000003"/>
    <n v="59.268999999999998"/>
    <n v="0.82399999999999995"/>
    <n v="-0.246"/>
    <n v="0.80100000000000005"/>
    <n v="2.4300000000000002"/>
    <n v="1.099"/>
    <n v="0.72399999999999998"/>
    <n v="0.34"/>
    <n v="0.53900000000000003"/>
    <n v="2.7E-2"/>
    <n v="8.7999999999999995E-2"/>
    <n v="0.64800000000000002"/>
  </r>
  <r>
    <x v="126"/>
    <x v="8"/>
    <n v="3.415"/>
    <n v="6.8000000000000005E-2"/>
    <n v="3.548"/>
    <n v="3.282"/>
    <n v="7.6760000000000002"/>
    <n v="0.55200000000000005"/>
    <n v="61.4"/>
    <n v="0.89700000000000002"/>
    <n v="6.0999999999999999E-2"/>
    <n v="0.16700000000000001"/>
    <n v="2.4300000000000002"/>
    <n v="0.36399999999999999"/>
    <n v="0.20200000000000001"/>
    <n v="0.40699999999999997"/>
    <n v="0.627"/>
    <n v="0.22700000000000001"/>
    <n v="0.49299999999999999"/>
    <n v="1.095"/>
  </r>
  <r>
    <x v="127"/>
    <x v="8"/>
    <n v="3.145"/>
    <n v="5.8000000000000003E-2"/>
    <n v="3.2589999999999999"/>
    <n v="3.03"/>
    <n v="7.9429999999999996"/>
    <n v="0.75"/>
    <n v="56.201000000000001"/>
    <n v="0.67700000000000005"/>
    <n v="-4.7E-2"/>
    <n v="0.82099999999999995"/>
    <n v="2.4300000000000002"/>
    <n v="0.45700000000000002"/>
    <n v="0.64900000000000002"/>
    <n v="0.24299999999999999"/>
    <n v="0.35899999999999999"/>
    <n v="0.157"/>
    <n v="7.4999999999999997E-2"/>
    <n v="1.2050000000000001"/>
  </r>
  <r>
    <x v="128"/>
    <x v="9"/>
    <n v="7.8419999999999996"/>
    <n v="3.2000000000000001E-2"/>
    <n v="7.9039999999999999"/>
    <n v="7.78"/>
    <n v="10.775"/>
    <n v="0.95399999999999996"/>
    <n v="72"/>
    <n v="0.94899999999999995"/>
    <n v="-9.8000000000000004E-2"/>
    <n v="0.186"/>
    <n v="2.4300000000000002"/>
    <n v="1.446"/>
    <n v="1.1060000000000001"/>
    <n v="0.74099999999999999"/>
    <n v="0.69099999999999995"/>
    <n v="0.124"/>
    <n v="0.48099999999999998"/>
    <n v="3.2530000000000001"/>
  </r>
  <r>
    <x v="129"/>
    <x v="9"/>
    <n v="7.62"/>
    <n v="3.5000000000000003E-2"/>
    <n v="7.6870000000000003"/>
    <n v="7.5519999999999996"/>
    <n v="10.933"/>
    <n v="0.95399999999999996"/>
    <n v="72.7"/>
    <n v="0.94599999999999995"/>
    <n v="0.03"/>
    <n v="0.17899999999999999"/>
    <n v="2.4300000000000002"/>
    <n v="1.502"/>
    <n v="1.1080000000000001"/>
    <n v="0.76300000000000001"/>
    <n v="0.68600000000000005"/>
    <n v="0.20799999999999999"/>
    <n v="0.48499999999999999"/>
    <n v="2.8679999999999999"/>
  </r>
  <r>
    <x v="130"/>
    <x v="9"/>
    <n v="7.5709999999999997"/>
    <n v="3.5999999999999997E-2"/>
    <n v="7.6429999999999998"/>
    <n v="7.5"/>
    <n v="11.117000000000001"/>
    <n v="0.94199999999999995"/>
    <n v="74.400000000000006"/>
    <n v="0.91900000000000004"/>
    <n v="2.5000000000000001E-2"/>
    <n v="0.29199999999999998"/>
    <n v="2.4300000000000002"/>
    <n v="1.5660000000000001"/>
    <n v="1.079"/>
    <n v="0.81599999999999995"/>
    <n v="0.65300000000000002"/>
    <n v="0.20399999999999999"/>
    <n v="0.41299999999999998"/>
    <n v="2.839"/>
  </r>
  <r>
    <x v="131"/>
    <x v="9"/>
    <n v="7.5540000000000003"/>
    <n v="5.8999999999999997E-2"/>
    <n v="7.67"/>
    <n v="7.4379999999999997"/>
    <n v="10.878"/>
    <n v="0.98299999999999998"/>
    <n v="73"/>
    <n v="0.95499999999999996"/>
    <n v="0.16"/>
    <n v="0.67300000000000004"/>
    <n v="2.4300000000000002"/>
    <n v="1.482"/>
    <n v="1.1719999999999999"/>
    <n v="0.77200000000000002"/>
    <n v="0.69799999999999995"/>
    <n v="0.29299999999999998"/>
    <n v="0.17"/>
    <n v="2.9670000000000001"/>
  </r>
  <r>
    <x v="132"/>
    <x v="9"/>
    <n v="7.4640000000000004"/>
    <n v="2.7E-2"/>
    <n v="7.5179999999999998"/>
    <n v="7.41"/>
    <n v="10.932"/>
    <n v="0.94199999999999995"/>
    <n v="72.400000000000006"/>
    <n v="0.91300000000000003"/>
    <n v="0.17499999999999999"/>
    <n v="0.33800000000000002"/>
    <n v="2.4300000000000002"/>
    <n v="1.5009999999999999"/>
    <n v="1.079"/>
    <n v="0.753"/>
    <n v="0.64700000000000002"/>
    <n v="0.30199999999999999"/>
    <n v="0.38400000000000001"/>
    <n v="2.798"/>
  </r>
  <r>
    <x v="133"/>
    <x v="9"/>
    <n v="7.3920000000000003"/>
    <n v="3.5000000000000003E-2"/>
    <n v="7.4619999999999997"/>
    <n v="7.3230000000000004"/>
    <n v="11.053000000000001"/>
    <n v="0.95399999999999996"/>
    <n v="73.3"/>
    <n v="0.96"/>
    <n v="9.2999999999999999E-2"/>
    <n v="0.27"/>
    <n v="2.4300000000000002"/>
    <n v="1.5429999999999999"/>
    <n v="1.1080000000000001"/>
    <n v="0.78200000000000003"/>
    <n v="0.70299999999999996"/>
    <n v="0.249"/>
    <n v="0.42699999999999999"/>
    <n v="2.58"/>
  </r>
  <r>
    <x v="134"/>
    <x v="9"/>
    <n v="7.3630000000000004"/>
    <n v="3.5999999999999997E-2"/>
    <n v="7.4329999999999998"/>
    <n v="7.2930000000000001"/>
    <n v="10.867000000000001"/>
    <n v="0.93400000000000005"/>
    <n v="72.7"/>
    <n v="0.94499999999999995"/>
    <n v="8.5999999999999993E-2"/>
    <n v="0.23699999999999999"/>
    <n v="2.4300000000000002"/>
    <n v="1.478"/>
    <n v="1.0620000000000001"/>
    <n v="0.76300000000000001"/>
    <n v="0.68500000000000005"/>
    <n v="0.24399999999999999"/>
    <n v="0.44800000000000001"/>
    <n v="2.6829999999999998"/>
  </r>
  <r>
    <x v="135"/>
    <x v="9"/>
    <n v="7.3239999999999998"/>
    <n v="3.6999999999999998E-2"/>
    <n v="7.3959999999999999"/>
    <n v="7.2519999999999998"/>
    <n v="11.647"/>
    <n v="0.90800000000000003"/>
    <n v="72.599999999999994"/>
    <n v="0.90700000000000003"/>
    <n v="-3.4000000000000002E-2"/>
    <n v="0.38600000000000001"/>
    <n v="2.4300000000000002"/>
    <n v="1.7509999999999999"/>
    <n v="1.0029999999999999"/>
    <n v="0.76"/>
    <n v="0.63900000000000001"/>
    <n v="0.16600000000000001"/>
    <n v="0.35299999999999998"/>
    <n v="2.653"/>
  </r>
  <r>
    <x v="136"/>
    <x v="9"/>
    <n v="7.2679999999999998"/>
    <n v="3.5999999999999997E-2"/>
    <n v="7.3369999999999997"/>
    <n v="7.1980000000000004"/>
    <n v="10.906000000000001"/>
    <n v="0.93400000000000005"/>
    <n v="73.3"/>
    <n v="0.90800000000000003"/>
    <n v="4.2000000000000003E-2"/>
    <n v="0.48099999999999998"/>
    <n v="2.4300000000000002"/>
    <n v="1.492"/>
    <n v="1.0620000000000001"/>
    <n v="0.78200000000000003"/>
    <n v="0.64"/>
    <n v="0.215"/>
    <n v="0.29199999999999998"/>
    <n v="2.7839999999999998"/>
  </r>
  <r>
    <x v="137"/>
    <x v="9"/>
    <n v="7.1550000000000002"/>
    <n v="0.04"/>
    <n v="7.2320000000000002"/>
    <n v="7.077"/>
    <n v="10.872999999999999"/>
    <n v="0.90300000000000002"/>
    <n v="72.5"/>
    <n v="0.875"/>
    <n v="1.0999999999999999E-2"/>
    <n v="0.46"/>
    <n v="2.4300000000000002"/>
    <n v="1.48"/>
    <n v="0.99299999999999999"/>
    <n v="0.75700000000000001"/>
    <n v="0.6"/>
    <n v="0.19500000000000001"/>
    <n v="0.30599999999999999"/>
    <n v="2.8239999999999998"/>
  </r>
  <r>
    <x v="138"/>
    <x v="9"/>
    <n v="7.085"/>
    <n v="0.04"/>
    <n v="7.1639999999999997"/>
    <n v="7.0060000000000002"/>
    <n v="11.342000000000001"/>
    <n v="0.94699999999999995"/>
    <n v="72.400000000000006"/>
    <n v="0.879"/>
    <n v="7.6999999999999999E-2"/>
    <n v="0.36299999999999999"/>
    <n v="2.4300000000000002"/>
    <n v="1.6439999999999999"/>
    <n v="1.0920000000000001"/>
    <n v="0.753"/>
    <n v="0.60599999999999998"/>
    <n v="0.23799999999999999"/>
    <n v="0.36699999999999999"/>
    <n v="2.3839999999999999"/>
  </r>
  <r>
    <x v="139"/>
    <x v="9"/>
    <n v="7.0640000000000001"/>
    <n v="3.7999999999999999E-2"/>
    <n v="7.1379999999999999"/>
    <n v="6.99"/>
    <n v="10.707000000000001"/>
    <n v="0.93400000000000005"/>
    <n v="72.5"/>
    <n v="0.85899999999999999"/>
    <n v="0.23300000000000001"/>
    <n v="0.45900000000000002"/>
    <n v="2.4300000000000002"/>
    <n v="1.423"/>
    <n v="1.0620000000000001"/>
    <n v="0.75700000000000001"/>
    <n v="0.57999999999999996"/>
    <n v="0.34"/>
    <n v="0.30599999999999999"/>
    <n v="2.5960000000000001"/>
  </r>
  <r>
    <x v="140"/>
    <x v="9"/>
    <n v="6.8339999999999996"/>
    <n v="3.4000000000000002E-2"/>
    <n v="6.9009999999999998"/>
    <n v="6.7670000000000003"/>
    <n v="10.823"/>
    <n v="0.90600000000000003"/>
    <n v="72.198999999999998"/>
    <n v="0.78300000000000003"/>
    <n v="-0.153"/>
    <n v="0.64600000000000002"/>
    <n v="2.4300000000000002"/>
    <n v="1.4630000000000001"/>
    <n v="0.998"/>
    <n v="0.747"/>
    <n v="0.48899999999999999"/>
    <n v="8.7999999999999995E-2"/>
    <n v="0.187"/>
    <n v="2.8620000000000001"/>
  </r>
  <r>
    <x v="141"/>
    <x v="9"/>
    <n v="6.69"/>
    <n v="3.6999999999999998E-2"/>
    <n v="6.7619999999999996"/>
    <n v="6.6180000000000003"/>
    <n v="10.704000000000001"/>
    <n v="0.94199999999999995"/>
    <n v="74"/>
    <n v="0.82199999999999995"/>
    <n v="-0.14699999999999999"/>
    <n v="0.57099999999999995"/>
    <n v="2.4300000000000002"/>
    <n v="1.421"/>
    <n v="1.081"/>
    <n v="0.80400000000000005"/>
    <n v="0.53600000000000003"/>
    <n v="9.1999999999999998E-2"/>
    <n v="0.23499999999999999"/>
    <n v="2.5209999999999999"/>
  </r>
  <r>
    <x v="142"/>
    <x v="9"/>
    <n v="6.6020000000000003"/>
    <n v="4.3999999999999997E-2"/>
    <n v="6.6879999999999997"/>
    <n v="6.516"/>
    <n v="10.673999999999999"/>
    <n v="0.93100000000000005"/>
    <n v="72.2"/>
    <n v="0.92700000000000005"/>
    <n v="0.13300000000000001"/>
    <n v="0.65300000000000002"/>
    <n v="2.4300000000000002"/>
    <n v="1.411"/>
    <n v="1.0549999999999999"/>
    <n v="0.747"/>
    <n v="0.66400000000000003"/>
    <n v="0.27500000000000002"/>
    <n v="0.183"/>
    <n v="2.2679999999999998"/>
  </r>
  <r>
    <x v="143"/>
    <x v="9"/>
    <n v="6.4909999999999997"/>
    <n v="4.2000000000000003E-2"/>
    <n v="6.5739999999999998"/>
    <n v="6.4080000000000004"/>
    <n v="10.571"/>
    <n v="0.93200000000000005"/>
    <n v="74.7"/>
    <n v="0.76100000000000001"/>
    <n v="-8.1000000000000003E-2"/>
    <n v="0.745"/>
    <n v="2.4300000000000002"/>
    <n v="1.375"/>
    <n v="1.0569999999999999"/>
    <n v="0.82599999999999996"/>
    <n v="0.46200000000000002"/>
    <n v="0.13500000000000001"/>
    <n v="0.124"/>
    <n v="2.5129999999999999"/>
  </r>
  <r>
    <x v="144"/>
    <x v="9"/>
    <n v="6.4829999999999997"/>
    <n v="4.4999999999999998E-2"/>
    <n v="6.5720000000000001"/>
    <n v="6.3949999999999996"/>
    <n v="10.622999999999999"/>
    <n v="0.88"/>
    <n v="73.8"/>
    <n v="0.69299999999999995"/>
    <n v="-8.4000000000000005E-2"/>
    <n v="0.86599999999999999"/>
    <n v="2.4300000000000002"/>
    <n v="1.393"/>
    <n v="0.94"/>
    <n v="0.79800000000000004"/>
    <n v="0.379"/>
    <n v="0.13300000000000001"/>
    <n v="4.7E-2"/>
    <n v="2.794"/>
  </r>
  <r>
    <x v="145"/>
    <x v="9"/>
    <n v="6.2229999999999999"/>
    <n v="4.9000000000000002E-2"/>
    <n v="6.319"/>
    <n v="6.1280000000000001"/>
    <n v="10.576000000000001"/>
    <n v="0.80200000000000005"/>
    <n v="73.897999999999996"/>
    <n v="0.76300000000000001"/>
    <n v="-1.4999999999999999E-2"/>
    <n v="0.84399999999999997"/>
    <n v="2.4300000000000002"/>
    <n v="1.377"/>
    <n v="0.76500000000000001"/>
    <n v="0.80100000000000005"/>
    <n v="0.46400000000000002"/>
    <n v="0.17799999999999999"/>
    <n v="6.0999999999999999E-2"/>
    <n v="2.5779999999999998"/>
  </r>
  <r>
    <x v="146"/>
    <x v="9"/>
    <n v="5.9290000000000003"/>
    <n v="5.5E-2"/>
    <n v="6.0369999999999999"/>
    <n v="5.8209999999999997"/>
    <n v="10.420999999999999"/>
    <n v="0.879"/>
    <n v="72.599999999999994"/>
    <n v="0.89200000000000002"/>
    <n v="-0.24399999999999999"/>
    <n v="0.88700000000000001"/>
    <n v="2.4300000000000002"/>
    <n v="1.323"/>
    <n v="0.93899999999999995"/>
    <n v="0.76"/>
    <n v="0.621"/>
    <n v="2.9000000000000001E-2"/>
    <n v="3.3000000000000002E-2"/>
    <n v="2.2250000000000001"/>
  </r>
  <r>
    <x v="147"/>
    <x v="9"/>
    <n v="5.7229999999999999"/>
    <n v="4.5999999999999999E-2"/>
    <n v="5.8129999999999997"/>
    <n v="5.6319999999999997"/>
    <n v="10.279"/>
    <n v="0.82299999999999995"/>
    <n v="72.599999999999994"/>
    <n v="0.58199999999999996"/>
    <n v="-0.28799999999999998"/>
    <n v="0.82299999999999995"/>
    <n v="2.4300000000000002"/>
    <n v="1.2729999999999999"/>
    <n v="0.81100000000000005"/>
    <n v="0.76"/>
    <n v="0.24299999999999999"/>
    <n v="0"/>
    <n v="7.3999999999999996E-2"/>
    <n v="2.5609999999999999"/>
  </r>
  <r>
    <x v="148"/>
    <x v="9"/>
    <n v="5.5359999999999996"/>
    <n v="5.0999999999999997E-2"/>
    <n v="5.6360000000000001"/>
    <n v="5.4349999999999996"/>
    <n v="10.576000000000001"/>
    <n v="0.82"/>
    <n v="73.897999999999996"/>
    <n v="0.79500000000000004"/>
    <n v="1.2E-2"/>
    <n v="0.626"/>
    <n v="2.4300000000000002"/>
    <n v="1.377"/>
    <n v="0.80600000000000005"/>
    <n v="0.80100000000000005"/>
    <n v="0.503"/>
    <n v="0.19600000000000001"/>
    <n v="0.2"/>
    <n v="1.6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164F2-16B0-48F9-9ECA-C1DF312DA55F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4" firstHeaderRow="0" firstDataRow="1" firstDataCol="1"/>
  <pivotFields count="20">
    <pivotField dataField="1" showAll="0">
      <items count="150">
        <item x="82"/>
        <item x="15"/>
        <item x="63"/>
        <item x="46"/>
        <item x="24"/>
        <item x="73"/>
        <item x="136"/>
        <item x="25"/>
        <item x="56"/>
        <item x="78"/>
        <item x="21"/>
        <item x="140"/>
        <item x="100"/>
        <item x="50"/>
        <item x="12"/>
        <item x="125"/>
        <item x="38"/>
        <item x="14"/>
        <item x="104"/>
        <item x="121"/>
        <item x="90"/>
        <item x="95"/>
        <item x="74"/>
        <item x="112"/>
        <item x="42"/>
        <item x="34"/>
        <item x="44"/>
        <item x="114"/>
        <item x="93"/>
        <item x="35"/>
        <item x="11"/>
        <item x="145"/>
        <item x="0"/>
        <item x="129"/>
        <item x="52"/>
        <item x="49"/>
        <item x="70"/>
        <item x="43"/>
        <item x="5"/>
        <item x="115"/>
        <item x="128"/>
        <item x="141"/>
        <item x="103"/>
        <item x="99"/>
        <item x="27"/>
        <item x="137"/>
        <item x="97"/>
        <item x="147"/>
        <item x="36"/>
        <item x="101"/>
        <item x="54"/>
        <item x="47"/>
        <item x="33"/>
        <item x="10"/>
        <item x="131"/>
        <item x="81"/>
        <item x="88"/>
        <item x="65"/>
        <item x="64"/>
        <item x="138"/>
        <item x="55"/>
        <item x="144"/>
        <item x="94"/>
        <item x="40"/>
        <item x="30"/>
        <item x="69"/>
        <item x="18"/>
        <item x="110"/>
        <item x="2"/>
        <item x="59"/>
        <item x="20"/>
        <item x="89"/>
        <item x="9"/>
        <item x="67"/>
        <item x="124"/>
        <item x="109"/>
        <item x="60"/>
        <item x="4"/>
        <item x="135"/>
        <item x="117"/>
        <item x="123"/>
        <item x="87"/>
        <item x="77"/>
        <item x="107"/>
        <item x="142"/>
        <item x="116"/>
        <item x="92"/>
        <item x="39"/>
        <item x="19"/>
        <item x="32"/>
        <item x="13"/>
        <item x="62"/>
        <item x="105"/>
        <item x="91"/>
        <item x="111"/>
        <item x="76"/>
        <item x="132"/>
        <item x="72"/>
        <item x="45"/>
        <item x="98"/>
        <item x="106"/>
        <item x="148"/>
        <item x="16"/>
        <item x="133"/>
        <item x="79"/>
        <item x="68"/>
        <item x="41"/>
        <item x="51"/>
        <item x="48"/>
        <item x="85"/>
        <item x="6"/>
        <item x="146"/>
        <item x="7"/>
        <item x="22"/>
        <item x="126"/>
        <item x="58"/>
        <item x="96"/>
        <item x="8"/>
        <item x="120"/>
        <item x="83"/>
        <item x="3"/>
        <item x="1"/>
        <item x="102"/>
        <item x="31"/>
        <item x="143"/>
        <item x="80"/>
        <item x="113"/>
        <item x="134"/>
        <item x="130"/>
        <item x="29"/>
        <item x="23"/>
        <item x="122"/>
        <item x="84"/>
        <item x="118"/>
        <item x="66"/>
        <item x="61"/>
        <item x="26"/>
        <item x="108"/>
        <item x="28"/>
        <item x="57"/>
        <item x="139"/>
        <item x="75"/>
        <item x="37"/>
        <item x="17"/>
        <item x="53"/>
        <item x="86"/>
        <item x="71"/>
        <item x="119"/>
        <item x="127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adder score" fld="2" baseField="0" baseItem="0"/>
    <dataField name="Count of Country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0"/>
  <sheetViews>
    <sheetView workbookViewId="0">
      <selection activeCell="B1" sqref="B1"/>
    </sheetView>
  </sheetViews>
  <sheetFormatPr defaultRowHeight="15" x14ac:dyDescent="0.25"/>
  <cols>
    <col min="1" max="1" width="12.5703125" customWidth="1"/>
    <col min="2" max="2" width="36.140625" bestFit="1" customWidth="1"/>
    <col min="3" max="3" width="12.140625" style="1" bestFit="1" customWidth="1"/>
    <col min="4" max="4" width="15.42578125" style="1" customWidth="1"/>
  </cols>
  <sheetData>
    <row r="1" spans="1:20" s="2" customFormat="1" ht="90" x14ac:dyDescent="0.2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41</v>
      </c>
      <c r="B2" t="s">
        <v>42</v>
      </c>
      <c r="C2" s="1">
        <v>6.9649999999999999</v>
      </c>
      <c r="D2" s="1">
        <v>4.9000000000000002E-2</v>
      </c>
      <c r="E2">
        <v>7.0620000000000003</v>
      </c>
      <c r="F2">
        <v>6.8680000000000003</v>
      </c>
      <c r="G2">
        <v>10.555999999999999</v>
      </c>
      <c r="H2">
        <v>0.94699999999999995</v>
      </c>
      <c r="I2">
        <v>70.807000000000002</v>
      </c>
      <c r="J2">
        <v>0.85799999999999998</v>
      </c>
      <c r="K2">
        <v>-0.20799999999999999</v>
      </c>
      <c r="L2">
        <v>0.86799999999999999</v>
      </c>
      <c r="M2">
        <v>2.4300000000000002</v>
      </c>
      <c r="N2">
        <v>1.37</v>
      </c>
      <c r="O2">
        <v>1.0900000000000001</v>
      </c>
      <c r="P2">
        <v>0.70299999999999996</v>
      </c>
      <c r="Q2">
        <v>0.57999999999999996</v>
      </c>
      <c r="R2">
        <v>5.1999999999999998E-2</v>
      </c>
      <c r="S2">
        <v>4.5999999999999999E-2</v>
      </c>
      <c r="T2">
        <v>3.1240000000000001</v>
      </c>
    </row>
    <row r="3" spans="1:20" x14ac:dyDescent="0.25">
      <c r="A3" t="s">
        <v>54</v>
      </c>
      <c r="B3" t="s">
        <v>42</v>
      </c>
      <c r="C3" s="1">
        <v>6.4610000000000003</v>
      </c>
      <c r="D3" s="1">
        <v>4.2999999999999997E-2</v>
      </c>
      <c r="E3">
        <v>6.5460000000000003</v>
      </c>
      <c r="F3">
        <v>6.3760000000000003</v>
      </c>
      <c r="G3">
        <v>10.529</v>
      </c>
      <c r="H3">
        <v>0.94799999999999995</v>
      </c>
      <c r="I3">
        <v>71.400000000000006</v>
      </c>
      <c r="J3">
        <v>0.94899999999999995</v>
      </c>
      <c r="K3">
        <v>-0.10100000000000001</v>
      </c>
      <c r="L3">
        <v>0.80600000000000005</v>
      </c>
      <c r="M3">
        <v>2.4300000000000002</v>
      </c>
      <c r="N3">
        <v>1.36</v>
      </c>
      <c r="O3">
        <v>1.093</v>
      </c>
      <c r="P3">
        <v>0.72199999999999998</v>
      </c>
      <c r="Q3">
        <v>0.69</v>
      </c>
      <c r="R3">
        <v>0.122</v>
      </c>
      <c r="S3">
        <v>8.5000000000000006E-2</v>
      </c>
      <c r="T3">
        <v>2.3879999999999999</v>
      </c>
    </row>
    <row r="4" spans="1:20" x14ac:dyDescent="0.25">
      <c r="A4" t="s">
        <v>59</v>
      </c>
      <c r="B4" t="s">
        <v>42</v>
      </c>
      <c r="C4" s="1">
        <v>6.3719999999999999</v>
      </c>
      <c r="D4" s="1">
        <v>5.8999999999999997E-2</v>
      </c>
      <c r="E4">
        <v>6.4870000000000001</v>
      </c>
      <c r="F4">
        <v>6.2569999999999997</v>
      </c>
      <c r="G4">
        <v>9.3179999999999996</v>
      </c>
      <c r="H4">
        <v>0.82099999999999995</v>
      </c>
      <c r="I4">
        <v>63.813000000000002</v>
      </c>
      <c r="J4">
        <v>0.86899999999999999</v>
      </c>
      <c r="K4">
        <v>0.25700000000000001</v>
      </c>
      <c r="L4">
        <v>0.91700000000000004</v>
      </c>
      <c r="M4">
        <v>2.4300000000000002</v>
      </c>
      <c r="N4">
        <v>0.93700000000000006</v>
      </c>
      <c r="O4">
        <v>0.80700000000000005</v>
      </c>
      <c r="P4">
        <v>0.48299999999999998</v>
      </c>
      <c r="Q4">
        <v>0.59299999999999997</v>
      </c>
      <c r="R4">
        <v>0.35599999999999998</v>
      </c>
      <c r="S4">
        <v>1.4E-2</v>
      </c>
      <c r="T4">
        <v>3.1819999999999999</v>
      </c>
    </row>
    <row r="5" spans="1:20" x14ac:dyDescent="0.25">
      <c r="A5" t="s">
        <v>60</v>
      </c>
      <c r="B5" t="s">
        <v>42</v>
      </c>
      <c r="C5" s="1">
        <v>6.3310000000000004</v>
      </c>
      <c r="D5" s="1">
        <v>4.1000000000000002E-2</v>
      </c>
      <c r="E5">
        <v>6.4109999999999996</v>
      </c>
      <c r="F5">
        <v>6.2510000000000003</v>
      </c>
      <c r="G5">
        <v>10.369</v>
      </c>
      <c r="H5">
        <v>0.93600000000000005</v>
      </c>
      <c r="I5">
        <v>69.200999999999993</v>
      </c>
      <c r="J5">
        <v>0.76600000000000001</v>
      </c>
      <c r="K5">
        <v>-0.124</v>
      </c>
      <c r="L5">
        <v>0.91100000000000003</v>
      </c>
      <c r="M5">
        <v>2.4300000000000002</v>
      </c>
      <c r="N5">
        <v>1.304</v>
      </c>
      <c r="O5">
        <v>1.0660000000000001</v>
      </c>
      <c r="P5">
        <v>0.65300000000000002</v>
      </c>
      <c r="Q5">
        <v>0.46800000000000003</v>
      </c>
      <c r="R5">
        <v>0.107</v>
      </c>
      <c r="S5">
        <v>1.7999999999999999E-2</v>
      </c>
      <c r="T5">
        <v>2.714</v>
      </c>
    </row>
    <row r="6" spans="1:20" x14ac:dyDescent="0.25">
      <c r="A6" t="s">
        <v>64</v>
      </c>
      <c r="B6" t="s">
        <v>42</v>
      </c>
      <c r="C6" s="1">
        <v>6.2549999999999999</v>
      </c>
      <c r="D6" s="1">
        <v>4.4999999999999998E-2</v>
      </c>
      <c r="E6">
        <v>6.3440000000000003</v>
      </c>
      <c r="F6">
        <v>6.1669999999999998</v>
      </c>
      <c r="G6">
        <v>10.499000000000001</v>
      </c>
      <c r="H6">
        <v>0.93500000000000005</v>
      </c>
      <c r="I6">
        <v>67.906000000000006</v>
      </c>
      <c r="J6">
        <v>0.77300000000000002</v>
      </c>
      <c r="K6">
        <v>-0.20300000000000001</v>
      </c>
      <c r="L6">
        <v>0.82599999999999996</v>
      </c>
      <c r="M6">
        <v>2.4300000000000002</v>
      </c>
      <c r="N6">
        <v>1.35</v>
      </c>
      <c r="O6">
        <v>1.0649999999999999</v>
      </c>
      <c r="P6">
        <v>0.61199999999999999</v>
      </c>
      <c r="Q6">
        <v>0.47599999999999998</v>
      </c>
      <c r="R6">
        <v>5.6000000000000001E-2</v>
      </c>
      <c r="S6">
        <v>7.2999999999999995E-2</v>
      </c>
      <c r="T6">
        <v>2.6240000000000001</v>
      </c>
    </row>
    <row r="7" spans="1:20" x14ac:dyDescent="0.25">
      <c r="A7" t="s">
        <v>66</v>
      </c>
      <c r="B7" t="s">
        <v>42</v>
      </c>
      <c r="C7" s="1">
        <v>6.1890000000000001</v>
      </c>
      <c r="D7" s="1">
        <v>3.7999999999999999E-2</v>
      </c>
      <c r="E7">
        <v>6.2629999999999999</v>
      </c>
      <c r="F7">
        <v>6.1150000000000002</v>
      </c>
      <c r="G7">
        <v>10.481</v>
      </c>
      <c r="H7">
        <v>0.94099999999999995</v>
      </c>
      <c r="I7">
        <v>68.8</v>
      </c>
      <c r="J7">
        <v>0.90900000000000003</v>
      </c>
      <c r="K7">
        <v>-0.106</v>
      </c>
      <c r="L7">
        <v>0.52700000000000002</v>
      </c>
      <c r="M7">
        <v>2.4300000000000002</v>
      </c>
      <c r="N7">
        <v>1.3440000000000001</v>
      </c>
      <c r="O7">
        <v>1.079</v>
      </c>
      <c r="P7">
        <v>0.64</v>
      </c>
      <c r="Q7">
        <v>0.64100000000000001</v>
      </c>
      <c r="R7">
        <v>0.11899999999999999</v>
      </c>
      <c r="S7">
        <v>0.26300000000000001</v>
      </c>
      <c r="T7">
        <v>2.1030000000000002</v>
      </c>
    </row>
    <row r="8" spans="1:20" x14ac:dyDescent="0.25">
      <c r="A8" t="s">
        <v>71</v>
      </c>
      <c r="B8" t="s">
        <v>42</v>
      </c>
      <c r="C8" s="1">
        <v>6.1660000000000004</v>
      </c>
      <c r="D8" s="1">
        <v>0.04</v>
      </c>
      <c r="E8">
        <v>6.2450000000000001</v>
      </c>
      <c r="F8">
        <v>6.0869999999999997</v>
      </c>
      <c r="G8">
        <v>10.382</v>
      </c>
      <c r="H8">
        <v>0.89800000000000002</v>
      </c>
      <c r="I8">
        <v>69.701999999999998</v>
      </c>
      <c r="J8">
        <v>0.84099999999999997</v>
      </c>
      <c r="K8">
        <v>-0.16500000000000001</v>
      </c>
      <c r="L8">
        <v>0.73499999999999999</v>
      </c>
      <c r="M8">
        <v>2.4300000000000002</v>
      </c>
      <c r="N8">
        <v>1.3089999999999999</v>
      </c>
      <c r="O8">
        <v>0.98199999999999998</v>
      </c>
      <c r="P8">
        <v>0.66800000000000004</v>
      </c>
      <c r="Q8">
        <v>0.55800000000000005</v>
      </c>
      <c r="R8">
        <v>0.08</v>
      </c>
      <c r="S8">
        <v>0.13</v>
      </c>
      <c r="T8">
        <v>2.4380000000000002</v>
      </c>
    </row>
    <row r="9" spans="1:20" x14ac:dyDescent="0.25">
      <c r="A9" t="s">
        <v>73</v>
      </c>
      <c r="B9" t="s">
        <v>42</v>
      </c>
      <c r="C9" s="1">
        <v>6.14</v>
      </c>
      <c r="D9" s="1">
        <v>5.7000000000000002E-2</v>
      </c>
      <c r="E9">
        <v>6.2530000000000001</v>
      </c>
      <c r="F9">
        <v>6.0270000000000001</v>
      </c>
      <c r="G9">
        <v>10.284000000000001</v>
      </c>
      <c r="H9">
        <v>0.83199999999999996</v>
      </c>
      <c r="I9">
        <v>67.355000000000004</v>
      </c>
      <c r="J9">
        <v>0.84499999999999997</v>
      </c>
      <c r="K9">
        <v>-0.219</v>
      </c>
      <c r="L9">
        <v>0.93799999999999994</v>
      </c>
      <c r="M9">
        <v>2.4300000000000002</v>
      </c>
      <c r="N9">
        <v>1.2749999999999999</v>
      </c>
      <c r="O9">
        <v>0.83199999999999996</v>
      </c>
      <c r="P9">
        <v>0.59499999999999997</v>
      </c>
      <c r="Q9">
        <v>0.56399999999999995</v>
      </c>
      <c r="R9">
        <v>4.4999999999999998E-2</v>
      </c>
      <c r="S9">
        <v>1E-3</v>
      </c>
      <c r="T9">
        <v>2.83</v>
      </c>
    </row>
    <row r="10" spans="1:20" x14ac:dyDescent="0.25">
      <c r="A10" t="s">
        <v>75</v>
      </c>
      <c r="B10" t="s">
        <v>42</v>
      </c>
      <c r="C10" s="1">
        <v>6.0780000000000003</v>
      </c>
      <c r="D10" s="1">
        <v>5.2999999999999999E-2</v>
      </c>
      <c r="E10">
        <v>6.181</v>
      </c>
      <c r="F10">
        <v>5.9740000000000002</v>
      </c>
      <c r="G10">
        <v>9.7870000000000008</v>
      </c>
      <c r="H10">
        <v>0.873</v>
      </c>
      <c r="I10">
        <v>68.599999999999994</v>
      </c>
      <c r="J10">
        <v>0.77800000000000002</v>
      </c>
      <c r="K10">
        <v>2E-3</v>
      </c>
      <c r="L10">
        <v>0.83499999999999996</v>
      </c>
      <c r="M10">
        <v>2.4300000000000002</v>
      </c>
      <c r="N10">
        <v>1.101</v>
      </c>
      <c r="O10">
        <v>0.92400000000000004</v>
      </c>
      <c r="P10">
        <v>0.63400000000000001</v>
      </c>
      <c r="Q10">
        <v>0.48199999999999998</v>
      </c>
      <c r="R10">
        <v>0.189</v>
      </c>
      <c r="S10">
        <v>6.6000000000000003E-2</v>
      </c>
      <c r="T10">
        <v>2.6819999999999999</v>
      </c>
    </row>
    <row r="11" spans="1:20" x14ac:dyDescent="0.25">
      <c r="A11" t="s">
        <v>79</v>
      </c>
      <c r="B11" t="s">
        <v>42</v>
      </c>
      <c r="C11" s="1">
        <v>6.032</v>
      </c>
      <c r="D11" s="1">
        <v>3.5999999999999997E-2</v>
      </c>
      <c r="E11">
        <v>6.1029999999999998</v>
      </c>
      <c r="F11">
        <v>5.9610000000000003</v>
      </c>
      <c r="G11">
        <v>10.315</v>
      </c>
      <c r="H11">
        <v>0.92700000000000005</v>
      </c>
      <c r="I11">
        <v>67.099999999999994</v>
      </c>
      <c r="J11">
        <v>0.71499999999999997</v>
      </c>
      <c r="K11">
        <v>-0.16200000000000001</v>
      </c>
      <c r="L11">
        <v>0.8</v>
      </c>
      <c r="M11">
        <v>2.4300000000000002</v>
      </c>
      <c r="N11">
        <v>1.2849999999999999</v>
      </c>
      <c r="O11">
        <v>1.0469999999999999</v>
      </c>
      <c r="P11">
        <v>0.58699999999999997</v>
      </c>
      <c r="Q11">
        <v>0.40500000000000003</v>
      </c>
      <c r="R11">
        <v>8.2000000000000003E-2</v>
      </c>
      <c r="S11">
        <v>8.8999999999999996E-2</v>
      </c>
      <c r="T11">
        <v>2.536</v>
      </c>
    </row>
    <row r="12" spans="1:20" x14ac:dyDescent="0.25">
      <c r="A12" t="s">
        <v>81</v>
      </c>
      <c r="B12" t="s">
        <v>42</v>
      </c>
      <c r="C12" s="1">
        <v>5.992</v>
      </c>
      <c r="D12" s="1">
        <v>4.7E-2</v>
      </c>
      <c r="E12">
        <v>6.085</v>
      </c>
      <c r="F12">
        <v>5.899</v>
      </c>
      <c r="G12">
        <v>10.358000000000001</v>
      </c>
      <c r="H12">
        <v>0.94299999999999995</v>
      </c>
      <c r="I12">
        <v>68</v>
      </c>
      <c r="J12">
        <v>0.755</v>
      </c>
      <c r="K12">
        <v>-0.186</v>
      </c>
      <c r="L12">
        <v>0.876</v>
      </c>
      <c r="M12">
        <v>2.4300000000000002</v>
      </c>
      <c r="N12">
        <v>1.3009999999999999</v>
      </c>
      <c r="O12">
        <v>1.083</v>
      </c>
      <c r="P12">
        <v>0.61499999999999999</v>
      </c>
      <c r="Q12">
        <v>0.45400000000000001</v>
      </c>
      <c r="R12">
        <v>6.7000000000000004E-2</v>
      </c>
      <c r="S12">
        <v>0.04</v>
      </c>
      <c r="T12">
        <v>2.4319999999999999</v>
      </c>
    </row>
    <row r="13" spans="1:20" x14ac:dyDescent="0.25">
      <c r="A13" t="s">
        <v>88</v>
      </c>
      <c r="B13" t="s">
        <v>42</v>
      </c>
      <c r="C13" s="1">
        <v>5.8819999999999997</v>
      </c>
      <c r="D13" s="1">
        <v>4.8000000000000001E-2</v>
      </c>
      <c r="E13">
        <v>5.9749999999999996</v>
      </c>
      <c r="F13">
        <v>5.7880000000000003</v>
      </c>
      <c r="G13">
        <v>10.217000000000001</v>
      </c>
      <c r="H13">
        <v>0.92400000000000004</v>
      </c>
      <c r="I13">
        <v>70.799000000000007</v>
      </c>
      <c r="J13">
        <v>0.754</v>
      </c>
      <c r="K13">
        <v>-0.11799999999999999</v>
      </c>
      <c r="L13">
        <v>0.93899999999999995</v>
      </c>
      <c r="M13">
        <v>2.4300000000000002</v>
      </c>
      <c r="N13">
        <v>1.2509999999999999</v>
      </c>
      <c r="O13">
        <v>1.0389999999999999</v>
      </c>
      <c r="P13">
        <v>0.70299999999999996</v>
      </c>
      <c r="Q13">
        <v>0.45300000000000001</v>
      </c>
      <c r="R13">
        <v>0.111</v>
      </c>
      <c r="S13">
        <v>0</v>
      </c>
      <c r="T13">
        <v>2.3250000000000002</v>
      </c>
    </row>
    <row r="14" spans="1:20" x14ac:dyDescent="0.25">
      <c r="A14" t="s">
        <v>92</v>
      </c>
      <c r="B14" t="s">
        <v>42</v>
      </c>
      <c r="C14" s="1">
        <v>5.8129999999999997</v>
      </c>
      <c r="D14" s="1">
        <v>0.05</v>
      </c>
      <c r="E14">
        <v>5.9109999999999996</v>
      </c>
      <c r="F14">
        <v>5.7149999999999999</v>
      </c>
      <c r="G14">
        <v>9.59</v>
      </c>
      <c r="H14">
        <v>0.87</v>
      </c>
      <c r="I14">
        <v>68.097999999999999</v>
      </c>
      <c r="J14">
        <v>0.70599999999999996</v>
      </c>
      <c r="K14">
        <v>0.113</v>
      </c>
      <c r="L14">
        <v>0.93100000000000005</v>
      </c>
      <c r="M14">
        <v>2.4300000000000002</v>
      </c>
      <c r="N14">
        <v>1.032</v>
      </c>
      <c r="O14">
        <v>0.91900000000000004</v>
      </c>
      <c r="P14">
        <v>0.61799999999999999</v>
      </c>
      <c r="Q14">
        <v>0.39500000000000002</v>
      </c>
      <c r="R14">
        <v>0.26100000000000001</v>
      </c>
      <c r="S14">
        <v>5.0000000000000001E-3</v>
      </c>
      <c r="T14">
        <v>2.5830000000000002</v>
      </c>
    </row>
    <row r="15" spans="1:20" x14ac:dyDescent="0.25">
      <c r="A15" t="s">
        <v>100</v>
      </c>
      <c r="B15" t="s">
        <v>42</v>
      </c>
      <c r="C15" s="1">
        <v>5.5810000000000004</v>
      </c>
      <c r="D15" s="1">
        <v>5.3999999999999999E-2</v>
      </c>
      <c r="E15">
        <v>5.6859999999999999</v>
      </c>
      <c r="F15">
        <v>5.4749999999999996</v>
      </c>
      <c r="G15">
        <v>9.94</v>
      </c>
      <c r="H15">
        <v>0.85799999999999998</v>
      </c>
      <c r="I15">
        <v>68.698999999999998</v>
      </c>
      <c r="J15">
        <v>0.70799999999999996</v>
      </c>
      <c r="K15">
        <v>-3.4000000000000002E-2</v>
      </c>
      <c r="L15">
        <v>0.81200000000000006</v>
      </c>
      <c r="M15">
        <v>2.4300000000000002</v>
      </c>
      <c r="N15">
        <v>1.155</v>
      </c>
      <c r="O15">
        <v>0.89100000000000001</v>
      </c>
      <c r="P15">
        <v>0.63700000000000001</v>
      </c>
      <c r="Q15">
        <v>0.39700000000000002</v>
      </c>
      <c r="R15">
        <v>0.16600000000000001</v>
      </c>
      <c r="S15">
        <v>8.1000000000000003E-2</v>
      </c>
      <c r="T15">
        <v>2.254</v>
      </c>
    </row>
    <row r="16" spans="1:20" x14ac:dyDescent="0.25">
      <c r="A16" t="s">
        <v>117</v>
      </c>
      <c r="B16" t="s">
        <v>42</v>
      </c>
      <c r="C16" s="1">
        <v>5.266</v>
      </c>
      <c r="D16" s="1">
        <v>5.3999999999999999E-2</v>
      </c>
      <c r="E16">
        <v>5.3710000000000004</v>
      </c>
      <c r="F16">
        <v>5.16</v>
      </c>
      <c r="G16">
        <v>10.016</v>
      </c>
      <c r="H16">
        <v>0.93100000000000005</v>
      </c>
      <c r="I16">
        <v>67</v>
      </c>
      <c r="J16">
        <v>0.78800000000000003</v>
      </c>
      <c r="K16">
        <v>-9.6000000000000002E-2</v>
      </c>
      <c r="L16">
        <v>0.93200000000000005</v>
      </c>
      <c r="M16">
        <v>2.4300000000000002</v>
      </c>
      <c r="N16">
        <v>1.181</v>
      </c>
      <c r="O16">
        <v>1.0549999999999999</v>
      </c>
      <c r="P16">
        <v>0.58299999999999996</v>
      </c>
      <c r="Q16">
        <v>0.49399999999999999</v>
      </c>
      <c r="R16">
        <v>0.125</v>
      </c>
      <c r="S16">
        <v>5.0000000000000001E-3</v>
      </c>
      <c r="T16">
        <v>1.823</v>
      </c>
    </row>
    <row r="17" spans="1:20" x14ac:dyDescent="0.25">
      <c r="A17" t="s">
        <v>122</v>
      </c>
      <c r="B17" t="s">
        <v>42</v>
      </c>
      <c r="C17" s="1">
        <v>5.117</v>
      </c>
      <c r="D17" s="1">
        <v>5.8999999999999997E-2</v>
      </c>
      <c r="E17">
        <v>5.234</v>
      </c>
      <c r="F17">
        <v>5.0010000000000003</v>
      </c>
      <c r="G17">
        <v>9.52</v>
      </c>
      <c r="H17">
        <v>0.69699999999999995</v>
      </c>
      <c r="I17">
        <v>68.998999999999995</v>
      </c>
      <c r="J17">
        <v>0.78500000000000003</v>
      </c>
      <c r="K17">
        <v>-0.03</v>
      </c>
      <c r="L17">
        <v>0.90100000000000002</v>
      </c>
      <c r="M17">
        <v>2.4300000000000002</v>
      </c>
      <c r="N17">
        <v>1.008</v>
      </c>
      <c r="O17">
        <v>0.52900000000000003</v>
      </c>
      <c r="P17">
        <v>0.64600000000000002</v>
      </c>
      <c r="Q17">
        <v>0.49099999999999999</v>
      </c>
      <c r="R17">
        <v>0.16800000000000001</v>
      </c>
      <c r="S17">
        <v>2.4E-2</v>
      </c>
      <c r="T17">
        <v>2.25</v>
      </c>
    </row>
    <row r="18" spans="1:20" x14ac:dyDescent="0.25">
      <c r="A18" t="s">
        <v>123</v>
      </c>
      <c r="B18" t="s">
        <v>42</v>
      </c>
      <c r="C18" s="1">
        <v>5.101</v>
      </c>
      <c r="D18" s="1">
        <v>5.0999999999999997E-2</v>
      </c>
      <c r="E18">
        <v>5.202</v>
      </c>
      <c r="F18">
        <v>5.0010000000000003</v>
      </c>
      <c r="G18">
        <v>9.6929999999999996</v>
      </c>
      <c r="H18">
        <v>0.80500000000000005</v>
      </c>
      <c r="I18">
        <v>65.474000000000004</v>
      </c>
      <c r="J18">
        <v>0.751</v>
      </c>
      <c r="K18">
        <v>3.7999999999999999E-2</v>
      </c>
      <c r="L18">
        <v>0.90500000000000003</v>
      </c>
      <c r="M18">
        <v>2.4300000000000002</v>
      </c>
      <c r="N18">
        <v>1.0680000000000001</v>
      </c>
      <c r="O18">
        <v>0.77200000000000002</v>
      </c>
      <c r="P18">
        <v>0.53500000000000003</v>
      </c>
      <c r="Q18">
        <v>0.45</v>
      </c>
      <c r="R18">
        <v>0.21199999999999999</v>
      </c>
      <c r="S18">
        <v>2.1999999999999999E-2</v>
      </c>
      <c r="T18">
        <v>2.0419999999999998</v>
      </c>
    </row>
    <row r="19" spans="1:20" x14ac:dyDescent="0.25">
      <c r="A19" t="s">
        <v>68</v>
      </c>
      <c r="B19" t="s">
        <v>69</v>
      </c>
      <c r="C19" s="1">
        <v>6.1790000000000003</v>
      </c>
      <c r="D19" s="1">
        <v>6.8000000000000005E-2</v>
      </c>
      <c r="E19">
        <v>6.3120000000000003</v>
      </c>
      <c r="F19">
        <v>6.0449999999999999</v>
      </c>
      <c r="G19">
        <v>8.8360000000000003</v>
      </c>
      <c r="H19">
        <v>0.91800000000000004</v>
      </c>
      <c r="I19">
        <v>65.254999999999995</v>
      </c>
      <c r="J19">
        <v>0.97</v>
      </c>
      <c r="K19">
        <v>0.311</v>
      </c>
      <c r="L19">
        <v>0.51500000000000001</v>
      </c>
      <c r="M19">
        <v>2.4300000000000002</v>
      </c>
      <c r="N19">
        <v>0.76900000000000002</v>
      </c>
      <c r="O19">
        <v>1.0269999999999999</v>
      </c>
      <c r="P19">
        <v>0.52800000000000002</v>
      </c>
      <c r="Q19">
        <v>0.71599999999999997</v>
      </c>
      <c r="R19">
        <v>0.39100000000000001</v>
      </c>
      <c r="S19">
        <v>0.27100000000000002</v>
      </c>
      <c r="T19">
        <v>2.4769999999999999</v>
      </c>
    </row>
    <row r="20" spans="1:20" x14ac:dyDescent="0.25">
      <c r="A20" t="s">
        <v>72</v>
      </c>
      <c r="B20" t="s">
        <v>69</v>
      </c>
      <c r="C20" s="1">
        <v>6.1520000000000001</v>
      </c>
      <c r="D20" s="1">
        <v>4.7E-2</v>
      </c>
      <c r="E20">
        <v>6.2430000000000003</v>
      </c>
      <c r="F20">
        <v>6.06</v>
      </c>
      <c r="G20">
        <v>10.154999999999999</v>
      </c>
      <c r="H20">
        <v>0.95199999999999996</v>
      </c>
      <c r="I20">
        <v>65.2</v>
      </c>
      <c r="J20">
        <v>0.85299999999999998</v>
      </c>
      <c r="K20">
        <v>-6.9000000000000006E-2</v>
      </c>
      <c r="L20">
        <v>0.73299999999999998</v>
      </c>
      <c r="M20">
        <v>2.4300000000000002</v>
      </c>
      <c r="N20">
        <v>1.23</v>
      </c>
      <c r="O20">
        <v>1.103</v>
      </c>
      <c r="P20">
        <v>0.52700000000000002</v>
      </c>
      <c r="Q20">
        <v>0.57299999999999995</v>
      </c>
      <c r="R20">
        <v>0.14299999999999999</v>
      </c>
      <c r="S20">
        <v>0.13200000000000001</v>
      </c>
      <c r="T20">
        <v>2.4460000000000002</v>
      </c>
    </row>
    <row r="21" spans="1:20" x14ac:dyDescent="0.25">
      <c r="A21" t="s">
        <v>93</v>
      </c>
      <c r="B21" t="s">
        <v>69</v>
      </c>
      <c r="C21" s="1">
        <v>5.766</v>
      </c>
      <c r="D21" s="1">
        <v>4.5999999999999999E-2</v>
      </c>
      <c r="E21">
        <v>5.8559999999999999</v>
      </c>
      <c r="F21">
        <v>5.6769999999999996</v>
      </c>
      <c r="G21">
        <v>9.4540000000000006</v>
      </c>
      <c r="H21">
        <v>0.85699999999999998</v>
      </c>
      <c r="I21">
        <v>65.698999999999998</v>
      </c>
      <c r="J21">
        <v>0.82199999999999995</v>
      </c>
      <c r="K21">
        <v>-7.9000000000000001E-2</v>
      </c>
      <c r="L21">
        <v>0.91800000000000004</v>
      </c>
      <c r="M21">
        <v>2.4300000000000002</v>
      </c>
      <c r="N21">
        <v>0.98499999999999999</v>
      </c>
      <c r="O21">
        <v>0.88800000000000001</v>
      </c>
      <c r="P21">
        <v>0.54200000000000004</v>
      </c>
      <c r="Q21">
        <v>0.53600000000000003</v>
      </c>
      <c r="R21">
        <v>0.13700000000000001</v>
      </c>
      <c r="S21">
        <v>1.2999999999999999E-2</v>
      </c>
      <c r="T21">
        <v>2.665</v>
      </c>
    </row>
    <row r="22" spans="1:20" x14ac:dyDescent="0.25">
      <c r="A22" t="s">
        <v>95</v>
      </c>
      <c r="B22" t="s">
        <v>69</v>
      </c>
      <c r="C22" s="1">
        <v>5.7439999999999998</v>
      </c>
      <c r="D22" s="1">
        <v>4.5999999999999999E-2</v>
      </c>
      <c r="E22">
        <v>5.8339999999999996</v>
      </c>
      <c r="F22">
        <v>5.6529999999999996</v>
      </c>
      <c r="G22">
        <v>8.5380000000000003</v>
      </c>
      <c r="H22">
        <v>0.89300000000000002</v>
      </c>
      <c r="I22">
        <v>64.400999999999996</v>
      </c>
      <c r="J22">
        <v>0.93500000000000005</v>
      </c>
      <c r="K22">
        <v>0.11899999999999999</v>
      </c>
      <c r="L22">
        <v>0.90800000000000003</v>
      </c>
      <c r="M22">
        <v>2.4300000000000002</v>
      </c>
      <c r="N22">
        <v>0.66500000000000004</v>
      </c>
      <c r="O22">
        <v>0.97099999999999997</v>
      </c>
      <c r="P22">
        <v>0.501</v>
      </c>
      <c r="Q22">
        <v>0.67300000000000004</v>
      </c>
      <c r="R22">
        <v>0.26600000000000001</v>
      </c>
      <c r="S22">
        <v>0.02</v>
      </c>
      <c r="T22">
        <v>2.6480000000000001</v>
      </c>
    </row>
    <row r="23" spans="1:20" x14ac:dyDescent="0.25">
      <c r="A23" t="s">
        <v>103</v>
      </c>
      <c r="B23" t="s">
        <v>69</v>
      </c>
      <c r="C23" s="1">
        <v>5.5339999999999998</v>
      </c>
      <c r="D23" s="1">
        <v>4.7E-2</v>
      </c>
      <c r="E23">
        <v>5.625</v>
      </c>
      <c r="F23">
        <v>5.4420000000000002</v>
      </c>
      <c r="G23">
        <v>9.8529999999999998</v>
      </c>
      <c r="H23">
        <v>0.91</v>
      </c>
      <c r="I23">
        <v>66.253</v>
      </c>
      <c r="J23">
        <v>0.65</v>
      </c>
      <c r="K23">
        <v>-0.18</v>
      </c>
      <c r="L23">
        <v>0.627</v>
      </c>
      <c r="M23">
        <v>2.4300000000000002</v>
      </c>
      <c r="N23">
        <v>1.1240000000000001</v>
      </c>
      <c r="O23">
        <v>1.0069999999999999</v>
      </c>
      <c r="P23">
        <v>0.56000000000000005</v>
      </c>
      <c r="Q23">
        <v>0.32600000000000001</v>
      </c>
      <c r="R23">
        <v>7.0000000000000007E-2</v>
      </c>
      <c r="S23">
        <v>0.19900000000000001</v>
      </c>
      <c r="T23">
        <v>2.2469999999999999</v>
      </c>
    </row>
    <row r="24" spans="1:20" x14ac:dyDescent="0.25">
      <c r="A24" t="s">
        <v>104</v>
      </c>
      <c r="B24" t="s">
        <v>69</v>
      </c>
      <c r="C24" s="1">
        <v>5.4770000000000003</v>
      </c>
      <c r="D24" s="1">
        <v>3.3000000000000002E-2</v>
      </c>
      <c r="E24">
        <v>5.5410000000000004</v>
      </c>
      <c r="F24">
        <v>5.4130000000000003</v>
      </c>
      <c r="G24">
        <v>10.189</v>
      </c>
      <c r="H24">
        <v>0.90300000000000002</v>
      </c>
      <c r="I24">
        <v>64.703000000000003</v>
      </c>
      <c r="J24">
        <v>0.71799999999999997</v>
      </c>
      <c r="K24">
        <v>-0.111</v>
      </c>
      <c r="L24">
        <v>0.84499999999999997</v>
      </c>
      <c r="M24">
        <v>2.4300000000000002</v>
      </c>
      <c r="N24">
        <v>1.2410000000000001</v>
      </c>
      <c r="O24">
        <v>0.99199999999999999</v>
      </c>
      <c r="P24">
        <v>0.51100000000000001</v>
      </c>
      <c r="Q24">
        <v>0.40899999999999997</v>
      </c>
      <c r="R24">
        <v>0.115</v>
      </c>
      <c r="S24">
        <v>0.06</v>
      </c>
      <c r="T24">
        <v>2.1480000000000001</v>
      </c>
    </row>
    <row r="25" spans="1:20" x14ac:dyDescent="0.25">
      <c r="A25" t="s">
        <v>106</v>
      </c>
      <c r="B25" t="s">
        <v>69</v>
      </c>
      <c r="C25" s="1">
        <v>5.4660000000000002</v>
      </c>
      <c r="D25" s="1">
        <v>3.4000000000000002E-2</v>
      </c>
      <c r="E25">
        <v>5.532</v>
      </c>
      <c r="F25">
        <v>5.4</v>
      </c>
      <c r="G25">
        <v>8.0909999999999993</v>
      </c>
      <c r="H25">
        <v>0.86</v>
      </c>
      <c r="I25">
        <v>64.281000000000006</v>
      </c>
      <c r="J25">
        <v>0.83199999999999996</v>
      </c>
      <c r="K25">
        <v>-5.6000000000000001E-2</v>
      </c>
      <c r="L25">
        <v>0.55300000000000005</v>
      </c>
      <c r="M25">
        <v>2.4300000000000002</v>
      </c>
      <c r="N25">
        <v>0.50800000000000001</v>
      </c>
      <c r="O25">
        <v>0.89500000000000002</v>
      </c>
      <c r="P25">
        <v>0.498</v>
      </c>
      <c r="Q25">
        <v>0.54800000000000004</v>
      </c>
      <c r="R25">
        <v>0.152</v>
      </c>
      <c r="S25">
        <v>0.247</v>
      </c>
      <c r="T25">
        <v>2.6190000000000002</v>
      </c>
    </row>
    <row r="26" spans="1:20" x14ac:dyDescent="0.25">
      <c r="A26" t="s">
        <v>114</v>
      </c>
      <c r="B26" t="s">
        <v>69</v>
      </c>
      <c r="C26" s="1">
        <v>5.2830000000000004</v>
      </c>
      <c r="D26" s="1">
        <v>5.8000000000000003E-2</v>
      </c>
      <c r="E26">
        <v>5.3970000000000002</v>
      </c>
      <c r="F26">
        <v>5.1680000000000001</v>
      </c>
      <c r="G26">
        <v>9.4870000000000001</v>
      </c>
      <c r="H26">
        <v>0.79900000000000004</v>
      </c>
      <c r="I26">
        <v>67.055000000000007</v>
      </c>
      <c r="J26">
        <v>0.82499999999999996</v>
      </c>
      <c r="K26">
        <v>-0.16800000000000001</v>
      </c>
      <c r="L26">
        <v>0.629</v>
      </c>
      <c r="M26">
        <v>2.4300000000000002</v>
      </c>
      <c r="N26">
        <v>0.996</v>
      </c>
      <c r="O26">
        <v>0.75800000000000001</v>
      </c>
      <c r="P26">
        <v>0.58499999999999996</v>
      </c>
      <c r="Q26">
        <v>0.54</v>
      </c>
      <c r="R26">
        <v>7.9000000000000001E-2</v>
      </c>
      <c r="S26">
        <v>0.19800000000000001</v>
      </c>
      <c r="T26">
        <v>2.1269999999999998</v>
      </c>
    </row>
    <row r="27" spans="1:20" x14ac:dyDescent="0.25">
      <c r="A27" t="s">
        <v>119</v>
      </c>
      <c r="B27" t="s">
        <v>69</v>
      </c>
      <c r="C27" s="1">
        <v>5.1710000000000003</v>
      </c>
      <c r="D27" s="1">
        <v>0.04</v>
      </c>
      <c r="E27">
        <v>5.25</v>
      </c>
      <c r="F27">
        <v>5.0910000000000002</v>
      </c>
      <c r="G27">
        <v>9.5690000000000008</v>
      </c>
      <c r="H27">
        <v>0.83599999999999997</v>
      </c>
      <c r="I27">
        <v>65.656000000000006</v>
      </c>
      <c r="J27">
        <v>0.81399999999999995</v>
      </c>
      <c r="K27">
        <v>-0.223</v>
      </c>
      <c r="L27">
        <v>0.50600000000000001</v>
      </c>
      <c r="M27">
        <v>2.4300000000000002</v>
      </c>
      <c r="N27">
        <v>1.0249999999999999</v>
      </c>
      <c r="O27">
        <v>0.84099999999999997</v>
      </c>
      <c r="P27">
        <v>0.54100000000000004</v>
      </c>
      <c r="Q27">
        <v>0.52600000000000002</v>
      </c>
      <c r="R27">
        <v>4.2999999999999997E-2</v>
      </c>
      <c r="S27">
        <v>0.27600000000000002</v>
      </c>
      <c r="T27">
        <v>1.919</v>
      </c>
    </row>
    <row r="28" spans="1:20" x14ac:dyDescent="0.25">
      <c r="A28" t="s">
        <v>126</v>
      </c>
      <c r="B28" t="s">
        <v>69</v>
      </c>
      <c r="C28" s="1">
        <v>5.0659999999999998</v>
      </c>
      <c r="D28" s="1">
        <v>3.5999999999999997E-2</v>
      </c>
      <c r="E28">
        <v>5.1360000000000001</v>
      </c>
      <c r="F28">
        <v>4.9960000000000004</v>
      </c>
      <c r="G28">
        <v>9.6289999999999996</v>
      </c>
      <c r="H28">
        <v>0.98299999999999998</v>
      </c>
      <c r="I28">
        <v>62.408999999999999</v>
      </c>
      <c r="J28">
        <v>0.877</v>
      </c>
      <c r="K28">
        <v>0.27300000000000002</v>
      </c>
      <c r="L28">
        <v>0.88800000000000001</v>
      </c>
      <c r="M28">
        <v>2.4300000000000002</v>
      </c>
      <c r="N28">
        <v>1.046</v>
      </c>
      <c r="O28">
        <v>1.1719999999999999</v>
      </c>
      <c r="P28">
        <v>0.439</v>
      </c>
      <c r="Q28">
        <v>0.60199999999999998</v>
      </c>
      <c r="R28">
        <v>0.36599999999999999</v>
      </c>
      <c r="S28">
        <v>3.3000000000000002E-2</v>
      </c>
      <c r="T28">
        <v>1.409</v>
      </c>
    </row>
    <row r="29" spans="1:20" x14ac:dyDescent="0.25">
      <c r="A29" t="s">
        <v>137</v>
      </c>
      <c r="B29" t="s">
        <v>69</v>
      </c>
      <c r="C29" s="1">
        <v>4.891</v>
      </c>
      <c r="D29" s="1">
        <v>5.3999999999999999E-2</v>
      </c>
      <c r="E29">
        <v>4.9980000000000002</v>
      </c>
      <c r="F29">
        <v>4.7850000000000001</v>
      </c>
      <c r="G29">
        <v>9.5850000000000009</v>
      </c>
      <c r="H29">
        <v>0.67100000000000004</v>
      </c>
      <c r="I29">
        <v>64.3</v>
      </c>
      <c r="J29">
        <v>0.78300000000000003</v>
      </c>
      <c r="K29">
        <v>-0.23799999999999999</v>
      </c>
      <c r="L29">
        <v>0.65500000000000003</v>
      </c>
      <c r="M29">
        <v>2.4300000000000002</v>
      </c>
      <c r="N29">
        <v>1.03</v>
      </c>
      <c r="O29">
        <v>0.47</v>
      </c>
      <c r="P29">
        <v>0.498</v>
      </c>
      <c r="Q29">
        <v>0.48799999999999999</v>
      </c>
      <c r="R29">
        <v>3.2000000000000001E-2</v>
      </c>
      <c r="S29">
        <v>0.18099999999999999</v>
      </c>
      <c r="T29">
        <v>2.1909999999999998</v>
      </c>
    </row>
    <row r="30" spans="1:20" x14ac:dyDescent="0.25">
      <c r="A30" t="s">
        <v>139</v>
      </c>
      <c r="B30" t="s">
        <v>69</v>
      </c>
      <c r="C30" s="1">
        <v>4.875</v>
      </c>
      <c r="D30" s="1">
        <v>5.1999999999999998E-2</v>
      </c>
      <c r="E30">
        <v>4.9770000000000003</v>
      </c>
      <c r="F30">
        <v>4.7729999999999997</v>
      </c>
      <c r="G30">
        <v>9.4359999999999999</v>
      </c>
      <c r="H30">
        <v>0.88800000000000001</v>
      </c>
      <c r="I30">
        <v>64.902000000000001</v>
      </c>
      <c r="J30">
        <v>0.72399999999999998</v>
      </c>
      <c r="K30">
        <v>-1.0999999999999999E-2</v>
      </c>
      <c r="L30">
        <v>0.92400000000000004</v>
      </c>
      <c r="M30">
        <v>2.4300000000000002</v>
      </c>
      <c r="N30">
        <v>0.97899999999999998</v>
      </c>
      <c r="O30">
        <v>0.95799999999999996</v>
      </c>
      <c r="P30">
        <v>0.51700000000000002</v>
      </c>
      <c r="Q30">
        <v>0.41699999999999998</v>
      </c>
      <c r="R30">
        <v>0.18099999999999999</v>
      </c>
      <c r="S30">
        <v>0.01</v>
      </c>
      <c r="T30">
        <v>1.8129999999999999</v>
      </c>
    </row>
    <row r="31" spans="1:20" x14ac:dyDescent="0.25">
      <c r="A31" t="s">
        <v>48</v>
      </c>
      <c r="B31" t="s">
        <v>49</v>
      </c>
      <c r="C31" s="1">
        <v>6.5839999999999996</v>
      </c>
      <c r="D31" s="1">
        <v>3.7999999999999999E-2</v>
      </c>
      <c r="E31">
        <v>6.6589999999999998</v>
      </c>
      <c r="F31">
        <v>6.51</v>
      </c>
      <c r="G31">
        <v>10.871</v>
      </c>
      <c r="H31">
        <v>0.89800000000000002</v>
      </c>
      <c r="I31">
        <v>69.599999999999994</v>
      </c>
      <c r="J31">
        <v>0.78400000000000003</v>
      </c>
      <c r="K31">
        <v>-7.0000000000000007E-2</v>
      </c>
      <c r="L31">
        <v>0.72099999999999997</v>
      </c>
      <c r="M31">
        <v>2.4300000000000002</v>
      </c>
      <c r="N31">
        <v>1.48</v>
      </c>
      <c r="O31">
        <v>0.98199999999999998</v>
      </c>
      <c r="P31">
        <v>0.66500000000000004</v>
      </c>
      <c r="Q31">
        <v>0.49</v>
      </c>
      <c r="R31">
        <v>0.14199999999999999</v>
      </c>
      <c r="S31">
        <v>0.13900000000000001</v>
      </c>
      <c r="T31">
        <v>2.6869999999999998</v>
      </c>
    </row>
    <row r="32" spans="1:20" x14ac:dyDescent="0.25">
      <c r="A32" t="s">
        <v>84</v>
      </c>
      <c r="B32" t="s">
        <v>49</v>
      </c>
      <c r="C32" s="1">
        <v>5.94</v>
      </c>
      <c r="D32" s="1">
        <v>0.04</v>
      </c>
      <c r="E32">
        <v>6.02</v>
      </c>
      <c r="F32">
        <v>5.8609999999999998</v>
      </c>
      <c r="G32">
        <v>10.611000000000001</v>
      </c>
      <c r="H32">
        <v>0.88400000000000001</v>
      </c>
      <c r="I32">
        <v>75.099999999999994</v>
      </c>
      <c r="J32">
        <v>0.79600000000000004</v>
      </c>
      <c r="K32">
        <v>-0.25800000000000001</v>
      </c>
      <c r="L32">
        <v>0.63800000000000001</v>
      </c>
      <c r="M32">
        <v>2.4300000000000002</v>
      </c>
      <c r="N32">
        <v>1.389</v>
      </c>
      <c r="O32">
        <v>0.94899999999999995</v>
      </c>
      <c r="P32">
        <v>0.83799999999999997</v>
      </c>
      <c r="Q32">
        <v>0.504</v>
      </c>
      <c r="R32">
        <v>0.02</v>
      </c>
      <c r="S32">
        <v>0.192</v>
      </c>
      <c r="T32">
        <v>2.048</v>
      </c>
    </row>
    <row r="33" spans="1:20" x14ac:dyDescent="0.25">
      <c r="A33" t="s">
        <v>90</v>
      </c>
      <c r="B33" t="s">
        <v>49</v>
      </c>
      <c r="C33" s="1">
        <v>5.8449999999999998</v>
      </c>
      <c r="D33" s="1">
        <v>4.2000000000000003E-2</v>
      </c>
      <c r="E33">
        <v>5.9279999999999999</v>
      </c>
      <c r="F33">
        <v>5.7629999999999999</v>
      </c>
      <c r="G33">
        <v>10.651</v>
      </c>
      <c r="H33">
        <v>0.79900000000000004</v>
      </c>
      <c r="I33">
        <v>73.900000000000006</v>
      </c>
      <c r="J33">
        <v>0.67200000000000004</v>
      </c>
      <c r="K33">
        <v>-8.3000000000000004E-2</v>
      </c>
      <c r="L33">
        <v>0.72699999999999998</v>
      </c>
      <c r="M33">
        <v>2.4300000000000002</v>
      </c>
      <c r="N33">
        <v>1.403</v>
      </c>
      <c r="O33">
        <v>0.75800000000000001</v>
      </c>
      <c r="P33">
        <v>0.80100000000000005</v>
      </c>
      <c r="Q33">
        <v>0.35299999999999998</v>
      </c>
      <c r="R33">
        <v>0.13400000000000001</v>
      </c>
      <c r="S33">
        <v>0.13500000000000001</v>
      </c>
      <c r="T33">
        <v>2.262</v>
      </c>
    </row>
    <row r="34" spans="1:20" x14ac:dyDescent="0.25">
      <c r="A34" t="s">
        <v>98</v>
      </c>
      <c r="B34" t="s">
        <v>49</v>
      </c>
      <c r="C34" s="1">
        <v>5.6769999999999996</v>
      </c>
      <c r="D34" s="1">
        <v>4.2000000000000003E-2</v>
      </c>
      <c r="E34">
        <v>5.76</v>
      </c>
      <c r="F34">
        <v>5.5949999999999998</v>
      </c>
      <c r="G34">
        <v>9.4</v>
      </c>
      <c r="H34">
        <v>0.93500000000000005</v>
      </c>
      <c r="I34">
        <v>62.5</v>
      </c>
      <c r="J34">
        <v>0.70799999999999996</v>
      </c>
      <c r="K34">
        <v>0.11600000000000001</v>
      </c>
      <c r="L34">
        <v>0.85599999999999998</v>
      </c>
      <c r="M34">
        <v>2.4300000000000002</v>
      </c>
      <c r="N34">
        <v>0.96599999999999997</v>
      </c>
      <c r="O34">
        <v>1.0649999999999999</v>
      </c>
      <c r="P34">
        <v>0.442</v>
      </c>
      <c r="Q34">
        <v>0.39700000000000002</v>
      </c>
      <c r="R34">
        <v>0.26300000000000001</v>
      </c>
      <c r="S34">
        <v>5.2999999999999999E-2</v>
      </c>
      <c r="T34">
        <v>2.492</v>
      </c>
    </row>
    <row r="35" spans="1:20" x14ac:dyDescent="0.25">
      <c r="A35" t="s">
        <v>105</v>
      </c>
      <c r="B35" t="s">
        <v>49</v>
      </c>
      <c r="C35" s="1">
        <v>5.4770000000000003</v>
      </c>
      <c r="D35" s="1">
        <v>4.9000000000000002E-2</v>
      </c>
      <c r="E35">
        <v>5.5730000000000004</v>
      </c>
      <c r="F35">
        <v>5.38</v>
      </c>
      <c r="G35">
        <v>11</v>
      </c>
      <c r="H35">
        <v>0.83599999999999997</v>
      </c>
      <c r="I35">
        <v>76.819999999999993</v>
      </c>
      <c r="J35">
        <v>0.71699999999999997</v>
      </c>
      <c r="K35">
        <v>6.7000000000000004E-2</v>
      </c>
      <c r="L35">
        <v>0.40300000000000002</v>
      </c>
      <c r="M35">
        <v>2.4300000000000002</v>
      </c>
      <c r="N35">
        <v>1.5249999999999999</v>
      </c>
      <c r="O35">
        <v>0.84099999999999997</v>
      </c>
      <c r="P35">
        <v>0.89300000000000002</v>
      </c>
      <c r="Q35">
        <v>0.40799999999999997</v>
      </c>
      <c r="R35">
        <v>0.23200000000000001</v>
      </c>
      <c r="S35">
        <v>0.34200000000000003</v>
      </c>
      <c r="T35">
        <v>1.236</v>
      </c>
    </row>
    <row r="36" spans="1:20" x14ac:dyDescent="0.25">
      <c r="A36" t="s">
        <v>112</v>
      </c>
      <c r="B36" t="s">
        <v>49</v>
      </c>
      <c r="C36" s="1">
        <v>5.3390000000000004</v>
      </c>
      <c r="D36" s="1">
        <v>2.9000000000000001E-2</v>
      </c>
      <c r="E36">
        <v>5.3970000000000002</v>
      </c>
      <c r="F36">
        <v>5.2809999999999997</v>
      </c>
      <c r="G36">
        <v>9.673</v>
      </c>
      <c r="H36">
        <v>0.81100000000000005</v>
      </c>
      <c r="I36">
        <v>69.593000000000004</v>
      </c>
      <c r="J36">
        <v>0.90400000000000003</v>
      </c>
      <c r="K36">
        <v>-0.14599999999999999</v>
      </c>
      <c r="L36">
        <v>0.755</v>
      </c>
      <c r="M36">
        <v>2.4300000000000002</v>
      </c>
      <c r="N36">
        <v>1.0609999999999999</v>
      </c>
      <c r="O36">
        <v>0.78500000000000003</v>
      </c>
      <c r="P36">
        <v>0.66500000000000004</v>
      </c>
      <c r="Q36">
        <v>0.63600000000000001</v>
      </c>
      <c r="R36">
        <v>9.2999999999999999E-2</v>
      </c>
      <c r="S36">
        <v>0.11700000000000001</v>
      </c>
      <c r="T36">
        <v>1.982</v>
      </c>
    </row>
    <row r="37" spans="1:20" x14ac:dyDescent="0.25">
      <c r="A37" t="s">
        <v>38</v>
      </c>
      <c r="B37" t="s">
        <v>39</v>
      </c>
      <c r="C37" s="1">
        <v>7.069</v>
      </c>
      <c r="D37" s="1">
        <v>5.6000000000000001E-2</v>
      </c>
      <c r="E37">
        <v>7.1790000000000003</v>
      </c>
      <c r="F37">
        <v>6.96</v>
      </c>
      <c r="G37">
        <v>9.8800000000000008</v>
      </c>
      <c r="H37">
        <v>0.89100000000000001</v>
      </c>
      <c r="I37">
        <v>71.400000000000006</v>
      </c>
      <c r="J37">
        <v>0.93400000000000005</v>
      </c>
      <c r="K37">
        <v>-0.126</v>
      </c>
      <c r="L37">
        <v>0.80900000000000005</v>
      </c>
      <c r="M37">
        <v>2.4300000000000002</v>
      </c>
      <c r="N37">
        <v>1.1339999999999999</v>
      </c>
      <c r="O37">
        <v>0.96599999999999997</v>
      </c>
      <c r="P37">
        <v>0.72199999999999998</v>
      </c>
      <c r="Q37">
        <v>0.67300000000000004</v>
      </c>
      <c r="R37">
        <v>0.105</v>
      </c>
      <c r="S37">
        <v>8.3000000000000004E-2</v>
      </c>
      <c r="T37">
        <v>3.387</v>
      </c>
    </row>
    <row r="38" spans="1:20" x14ac:dyDescent="0.25">
      <c r="A38" t="s">
        <v>55</v>
      </c>
      <c r="B38" t="s">
        <v>39</v>
      </c>
      <c r="C38" s="1">
        <v>6.4349999999999996</v>
      </c>
      <c r="D38" s="1">
        <v>7.2999999999999995E-2</v>
      </c>
      <c r="E38">
        <v>6.577</v>
      </c>
      <c r="F38">
        <v>6.2919999999999998</v>
      </c>
      <c r="G38">
        <v>9.0530000000000008</v>
      </c>
      <c r="H38">
        <v>0.81299999999999994</v>
      </c>
      <c r="I38">
        <v>64.957999999999998</v>
      </c>
      <c r="J38">
        <v>0.90600000000000003</v>
      </c>
      <c r="K38">
        <v>-3.7999999999999999E-2</v>
      </c>
      <c r="L38">
        <v>0.77500000000000002</v>
      </c>
      <c r="M38">
        <v>2.4300000000000002</v>
      </c>
      <c r="N38">
        <v>0.84499999999999997</v>
      </c>
      <c r="O38">
        <v>0.79</v>
      </c>
      <c r="P38">
        <v>0.51900000000000002</v>
      </c>
      <c r="Q38">
        <v>0.63800000000000001</v>
      </c>
      <c r="R38">
        <v>0.16300000000000001</v>
      </c>
      <c r="S38">
        <v>0.105</v>
      </c>
      <c r="T38">
        <v>3.375</v>
      </c>
    </row>
    <row r="39" spans="1:20" x14ac:dyDescent="0.25">
      <c r="A39" t="s">
        <v>56</v>
      </c>
      <c r="B39" t="s">
        <v>39</v>
      </c>
      <c r="C39" s="1">
        <v>6.431</v>
      </c>
      <c r="D39" s="1">
        <v>4.5999999999999999E-2</v>
      </c>
      <c r="E39">
        <v>6.5209999999999999</v>
      </c>
      <c r="F39">
        <v>6.3410000000000002</v>
      </c>
      <c r="G39">
        <v>9.9659999999999993</v>
      </c>
      <c r="H39">
        <v>0.92500000000000004</v>
      </c>
      <c r="I39">
        <v>69.099999999999994</v>
      </c>
      <c r="J39">
        <v>0.89600000000000002</v>
      </c>
      <c r="K39">
        <v>-9.1999999999999998E-2</v>
      </c>
      <c r="L39">
        <v>0.59</v>
      </c>
      <c r="M39">
        <v>2.4300000000000002</v>
      </c>
      <c r="N39">
        <v>1.1639999999999999</v>
      </c>
      <c r="O39">
        <v>1.042</v>
      </c>
      <c r="P39">
        <v>0.64900000000000002</v>
      </c>
      <c r="Q39">
        <v>0.625</v>
      </c>
      <c r="R39">
        <v>0.128</v>
      </c>
      <c r="S39">
        <v>0.223</v>
      </c>
      <c r="T39">
        <v>2.6</v>
      </c>
    </row>
    <row r="40" spans="1:20" x14ac:dyDescent="0.25">
      <c r="A40" t="s">
        <v>61</v>
      </c>
      <c r="B40" t="s">
        <v>39</v>
      </c>
      <c r="C40" s="1">
        <v>6.33</v>
      </c>
      <c r="D40" s="1">
        <v>4.2999999999999997E-2</v>
      </c>
      <c r="E40">
        <v>6.415</v>
      </c>
      <c r="F40">
        <v>6.2450000000000001</v>
      </c>
      <c r="G40">
        <v>9.577</v>
      </c>
      <c r="H40">
        <v>0.88200000000000001</v>
      </c>
      <c r="I40">
        <v>66.600999999999999</v>
      </c>
      <c r="J40">
        <v>0.80400000000000005</v>
      </c>
      <c r="K40">
        <v>-7.0999999999999994E-2</v>
      </c>
      <c r="L40">
        <v>0.75600000000000001</v>
      </c>
      <c r="M40">
        <v>2.4300000000000002</v>
      </c>
      <c r="N40">
        <v>1.028</v>
      </c>
      <c r="O40">
        <v>0.94399999999999995</v>
      </c>
      <c r="P40">
        <v>0.57099999999999995</v>
      </c>
      <c r="Q40">
        <v>0.51400000000000001</v>
      </c>
      <c r="R40">
        <v>0.14199999999999999</v>
      </c>
      <c r="S40">
        <v>0.11700000000000001</v>
      </c>
      <c r="T40">
        <v>3.0150000000000001</v>
      </c>
    </row>
    <row r="41" spans="1:20" x14ac:dyDescent="0.25">
      <c r="A41" t="s">
        <v>62</v>
      </c>
      <c r="B41" t="s">
        <v>39</v>
      </c>
      <c r="C41" s="1">
        <v>6.3170000000000002</v>
      </c>
      <c r="D41" s="1">
        <v>5.2999999999999999E-2</v>
      </c>
      <c r="E41">
        <v>6.42</v>
      </c>
      <c r="F41">
        <v>6.2130000000000001</v>
      </c>
      <c r="G41">
        <v>9.859</v>
      </c>
      <c r="H41">
        <v>0.83099999999999996</v>
      </c>
      <c r="I41">
        <v>68.596999999999994</v>
      </c>
      <c r="J41">
        <v>0.86199999999999999</v>
      </c>
      <c r="K41">
        <v>-0.14699999999999999</v>
      </c>
      <c r="L41">
        <v>0.79900000000000004</v>
      </c>
      <c r="M41">
        <v>2.4300000000000002</v>
      </c>
      <c r="N41">
        <v>1.1259999999999999</v>
      </c>
      <c r="O41">
        <v>0.83</v>
      </c>
      <c r="P41">
        <v>0.63400000000000001</v>
      </c>
      <c r="Q41">
        <v>0.58499999999999996</v>
      </c>
      <c r="R41">
        <v>9.1999999999999998E-2</v>
      </c>
      <c r="S41">
        <v>8.8999999999999996E-2</v>
      </c>
      <c r="T41">
        <v>2.9609999999999999</v>
      </c>
    </row>
    <row r="42" spans="1:20" x14ac:dyDescent="0.25">
      <c r="A42" t="s">
        <v>63</v>
      </c>
      <c r="B42" t="s">
        <v>39</v>
      </c>
      <c r="C42" s="1">
        <v>6.3090000000000002</v>
      </c>
      <c r="D42" s="1">
        <v>0.156</v>
      </c>
      <c r="E42">
        <v>6.6150000000000002</v>
      </c>
      <c r="F42">
        <v>6.0039999999999996</v>
      </c>
      <c r="G42">
        <v>9.1859999999999999</v>
      </c>
      <c r="H42">
        <v>0.877</v>
      </c>
      <c r="I42">
        <v>67.5</v>
      </c>
      <c r="J42">
        <v>0.89</v>
      </c>
      <c r="K42">
        <v>-0.13700000000000001</v>
      </c>
      <c r="L42">
        <v>0.88400000000000001</v>
      </c>
      <c r="M42">
        <v>2.4300000000000002</v>
      </c>
      <c r="N42">
        <v>0.89100000000000001</v>
      </c>
      <c r="O42">
        <v>0.93200000000000005</v>
      </c>
      <c r="P42">
        <v>0.59899999999999998</v>
      </c>
      <c r="Q42">
        <v>0.61799999999999999</v>
      </c>
      <c r="R42">
        <v>9.9000000000000005E-2</v>
      </c>
      <c r="S42">
        <v>3.5000000000000003E-2</v>
      </c>
      <c r="T42">
        <v>3.1349999999999998</v>
      </c>
    </row>
    <row r="43" spans="1:20" x14ac:dyDescent="0.25">
      <c r="A43" t="s">
        <v>67</v>
      </c>
      <c r="B43" t="s">
        <v>39</v>
      </c>
      <c r="C43" s="1">
        <v>6.18</v>
      </c>
      <c r="D43" s="1">
        <v>7.2999999999999995E-2</v>
      </c>
      <c r="E43">
        <v>6.3230000000000004</v>
      </c>
      <c r="F43">
        <v>6.0359999999999996</v>
      </c>
      <c r="G43">
        <v>10.35</v>
      </c>
      <c r="H43">
        <v>0.89600000000000002</v>
      </c>
      <c r="I43">
        <v>69.652000000000001</v>
      </c>
      <c r="J43">
        <v>0.872</v>
      </c>
      <c r="K43">
        <v>-0.16600000000000001</v>
      </c>
      <c r="L43">
        <v>0.85599999999999998</v>
      </c>
      <c r="M43">
        <v>2.4300000000000002</v>
      </c>
      <c r="N43">
        <v>1.298</v>
      </c>
      <c r="O43">
        <v>0.97599999999999998</v>
      </c>
      <c r="P43">
        <v>0.66700000000000004</v>
      </c>
      <c r="Q43">
        <v>0.59599999999999997</v>
      </c>
      <c r="R43">
        <v>7.9000000000000001E-2</v>
      </c>
      <c r="S43">
        <v>5.2999999999999999E-2</v>
      </c>
      <c r="T43">
        <v>2.5089999999999999</v>
      </c>
    </row>
    <row r="44" spans="1:20" x14ac:dyDescent="0.25">
      <c r="A44" t="s">
        <v>70</v>
      </c>
      <c r="B44" t="s">
        <v>39</v>
      </c>
      <c r="C44" s="1">
        <v>6.1719999999999997</v>
      </c>
      <c r="D44" s="1">
        <v>4.5999999999999999E-2</v>
      </c>
      <c r="E44">
        <v>6.2619999999999996</v>
      </c>
      <c r="F44">
        <v>6.0810000000000004</v>
      </c>
      <c r="G44">
        <v>10.071</v>
      </c>
      <c r="H44">
        <v>0.88200000000000001</v>
      </c>
      <c r="I44">
        <v>70</v>
      </c>
      <c r="J44">
        <v>0.74199999999999999</v>
      </c>
      <c r="K44">
        <v>-4.3999999999999997E-2</v>
      </c>
      <c r="L44">
        <v>0.83</v>
      </c>
      <c r="M44">
        <v>2.4300000000000002</v>
      </c>
      <c r="N44">
        <v>1.2</v>
      </c>
      <c r="O44">
        <v>0.94599999999999995</v>
      </c>
      <c r="P44">
        <v>0.67800000000000005</v>
      </c>
      <c r="Q44">
        <v>0.438</v>
      </c>
      <c r="R44">
        <v>0.159</v>
      </c>
      <c r="S44">
        <v>7.0000000000000007E-2</v>
      </c>
      <c r="T44">
        <v>2.6819999999999999</v>
      </c>
    </row>
    <row r="45" spans="1:20" x14ac:dyDescent="0.25">
      <c r="A45" t="s">
        <v>76</v>
      </c>
      <c r="B45" t="s">
        <v>39</v>
      </c>
      <c r="C45" s="1">
        <v>6.0609999999999999</v>
      </c>
      <c r="D45" s="1">
        <v>6.5000000000000002E-2</v>
      </c>
      <c r="E45">
        <v>6.1879999999999997</v>
      </c>
      <c r="F45">
        <v>5.9329999999999998</v>
      </c>
      <c r="G45">
        <v>9.0540000000000003</v>
      </c>
      <c r="H45">
        <v>0.76200000000000001</v>
      </c>
      <c r="I45">
        <v>66.402000000000001</v>
      </c>
      <c r="J45">
        <v>0.88800000000000001</v>
      </c>
      <c r="K45">
        <v>-0.11</v>
      </c>
      <c r="L45">
        <v>0.68799999999999994</v>
      </c>
      <c r="M45">
        <v>2.4300000000000002</v>
      </c>
      <c r="N45">
        <v>0.84499999999999997</v>
      </c>
      <c r="O45">
        <v>0.67500000000000004</v>
      </c>
      <c r="P45">
        <v>0.56499999999999995</v>
      </c>
      <c r="Q45">
        <v>0.61499999999999999</v>
      </c>
      <c r="R45">
        <v>0.11600000000000001</v>
      </c>
      <c r="S45">
        <v>0.16</v>
      </c>
      <c r="T45">
        <v>3.085</v>
      </c>
    </row>
    <row r="46" spans="1:20" x14ac:dyDescent="0.25">
      <c r="A46" t="s">
        <v>80</v>
      </c>
      <c r="B46" t="s">
        <v>39</v>
      </c>
      <c r="C46" s="1">
        <v>6.0119999999999996</v>
      </c>
      <c r="D46" s="1">
        <v>6.0999999999999999E-2</v>
      </c>
      <c r="E46">
        <v>6.1319999999999997</v>
      </c>
      <c r="F46">
        <v>5.8920000000000003</v>
      </c>
      <c r="G46">
        <v>9.5570000000000004</v>
      </c>
      <c r="H46">
        <v>0.84699999999999998</v>
      </c>
      <c r="I46">
        <v>68.001000000000005</v>
      </c>
      <c r="J46">
        <v>0.83699999999999997</v>
      </c>
      <c r="K46">
        <v>-0.13500000000000001</v>
      </c>
      <c r="L46">
        <v>0.84099999999999997</v>
      </c>
      <c r="M46">
        <v>2.4300000000000002</v>
      </c>
      <c r="N46">
        <v>1.0209999999999999</v>
      </c>
      <c r="O46">
        <v>0.86599999999999999</v>
      </c>
      <c r="P46">
        <v>0.61499999999999999</v>
      </c>
      <c r="Q46">
        <v>0.55400000000000005</v>
      </c>
      <c r="R46">
        <v>0.1</v>
      </c>
      <c r="S46">
        <v>6.3E-2</v>
      </c>
      <c r="T46">
        <v>2.794</v>
      </c>
    </row>
    <row r="47" spans="1:20" x14ac:dyDescent="0.25">
      <c r="A47" t="s">
        <v>83</v>
      </c>
      <c r="B47" t="s">
        <v>39</v>
      </c>
      <c r="C47" s="1">
        <v>5.9720000000000004</v>
      </c>
      <c r="D47" s="1">
        <v>8.3000000000000004E-2</v>
      </c>
      <c r="E47">
        <v>6.1340000000000003</v>
      </c>
      <c r="F47">
        <v>5.81</v>
      </c>
      <c r="G47">
        <v>8.6199999999999992</v>
      </c>
      <c r="H47">
        <v>0.86399999999999999</v>
      </c>
      <c r="I47">
        <v>67.656999999999996</v>
      </c>
      <c r="J47">
        <v>0.83599999999999997</v>
      </c>
      <c r="K47">
        <v>0.02</v>
      </c>
      <c r="L47">
        <v>0.66400000000000003</v>
      </c>
      <c r="M47">
        <v>2.4300000000000002</v>
      </c>
      <c r="N47">
        <v>0.69299999999999995</v>
      </c>
      <c r="O47">
        <v>0.90400000000000003</v>
      </c>
      <c r="P47">
        <v>0.60399999999999998</v>
      </c>
      <c r="Q47">
        <v>0.55300000000000005</v>
      </c>
      <c r="R47">
        <v>0.20100000000000001</v>
      </c>
      <c r="S47">
        <v>0.17599999999999999</v>
      </c>
      <c r="T47">
        <v>2.8410000000000002</v>
      </c>
    </row>
    <row r="48" spans="1:20" x14ac:dyDescent="0.25">
      <c r="A48" t="s">
        <v>85</v>
      </c>
      <c r="B48" t="s">
        <v>39</v>
      </c>
      <c r="C48" s="1">
        <v>5.9290000000000003</v>
      </c>
      <c r="D48" s="1">
        <v>5.6000000000000001E-2</v>
      </c>
      <c r="E48">
        <v>6.04</v>
      </c>
      <c r="F48">
        <v>5.819</v>
      </c>
      <c r="G48">
        <v>9.9619999999999997</v>
      </c>
      <c r="H48">
        <v>0.89800000000000002</v>
      </c>
      <c r="I48">
        <v>69</v>
      </c>
      <c r="J48">
        <v>0.82799999999999996</v>
      </c>
      <c r="K48">
        <v>-0.182</v>
      </c>
      <c r="L48">
        <v>0.83399999999999996</v>
      </c>
      <c r="M48">
        <v>2.4300000000000002</v>
      </c>
      <c r="N48">
        <v>1.1619999999999999</v>
      </c>
      <c r="O48">
        <v>0.98</v>
      </c>
      <c r="P48">
        <v>0.64600000000000002</v>
      </c>
      <c r="Q48">
        <v>0.54400000000000004</v>
      </c>
      <c r="R48">
        <v>6.9000000000000006E-2</v>
      </c>
      <c r="S48">
        <v>6.7000000000000004E-2</v>
      </c>
      <c r="T48">
        <v>2.4609999999999999</v>
      </c>
    </row>
    <row r="49" spans="1:20" x14ac:dyDescent="0.25">
      <c r="A49" t="s">
        <v>87</v>
      </c>
      <c r="B49" t="s">
        <v>39</v>
      </c>
      <c r="C49" s="1">
        <v>5.9189999999999996</v>
      </c>
      <c r="D49" s="1">
        <v>8.2000000000000003E-2</v>
      </c>
      <c r="E49">
        <v>6.0810000000000004</v>
      </c>
      <c r="F49">
        <v>5.758</v>
      </c>
      <c r="G49">
        <v>8.6479999999999997</v>
      </c>
      <c r="H49">
        <v>0.81200000000000006</v>
      </c>
      <c r="I49">
        <v>67.3</v>
      </c>
      <c r="J49">
        <v>0.85699999999999998</v>
      </c>
      <c r="K49">
        <v>8.1000000000000003E-2</v>
      </c>
      <c r="L49">
        <v>0.80900000000000005</v>
      </c>
      <c r="M49">
        <v>2.4300000000000002</v>
      </c>
      <c r="N49">
        <v>0.70299999999999996</v>
      </c>
      <c r="O49">
        <v>0.78700000000000003</v>
      </c>
      <c r="P49">
        <v>0.59299999999999997</v>
      </c>
      <c r="Q49">
        <v>0.57799999999999996</v>
      </c>
      <c r="R49">
        <v>0.24099999999999999</v>
      </c>
      <c r="S49">
        <v>8.3000000000000004E-2</v>
      </c>
      <c r="T49">
        <v>2.9340000000000002</v>
      </c>
    </row>
    <row r="50" spans="1:20" x14ac:dyDescent="0.25">
      <c r="A50" t="s">
        <v>91</v>
      </c>
      <c r="B50" t="s">
        <v>39</v>
      </c>
      <c r="C50" s="1">
        <v>5.84</v>
      </c>
      <c r="D50" s="1">
        <v>7.4999999999999997E-2</v>
      </c>
      <c r="E50">
        <v>5.9880000000000004</v>
      </c>
      <c r="F50">
        <v>5.6920000000000002</v>
      </c>
      <c r="G50">
        <v>9.4580000000000002</v>
      </c>
      <c r="H50">
        <v>0.83199999999999996</v>
      </c>
      <c r="I50">
        <v>68.25</v>
      </c>
      <c r="J50">
        <v>0.82199999999999995</v>
      </c>
      <c r="K50">
        <v>-0.154</v>
      </c>
      <c r="L50">
        <v>0.89100000000000001</v>
      </c>
      <c r="M50">
        <v>2.4300000000000002</v>
      </c>
      <c r="N50">
        <v>0.98599999999999999</v>
      </c>
      <c r="O50">
        <v>0.83299999999999996</v>
      </c>
      <c r="P50">
        <v>0.623</v>
      </c>
      <c r="Q50">
        <v>0.53600000000000003</v>
      </c>
      <c r="R50">
        <v>8.6999999999999994E-2</v>
      </c>
      <c r="S50">
        <v>3.1E-2</v>
      </c>
      <c r="T50">
        <v>2.7440000000000002</v>
      </c>
    </row>
    <row r="51" spans="1:20" x14ac:dyDescent="0.25">
      <c r="A51" t="s">
        <v>94</v>
      </c>
      <c r="B51" t="s">
        <v>39</v>
      </c>
      <c r="C51" s="1">
        <v>5.7640000000000002</v>
      </c>
      <c r="D51" s="1">
        <v>5.7000000000000002E-2</v>
      </c>
      <c r="E51">
        <v>5.875</v>
      </c>
      <c r="F51">
        <v>5.6529999999999996</v>
      </c>
      <c r="G51">
        <v>9.3130000000000006</v>
      </c>
      <c r="H51">
        <v>0.82099999999999995</v>
      </c>
      <c r="I51">
        <v>68.8</v>
      </c>
      <c r="J51">
        <v>0.84199999999999997</v>
      </c>
      <c r="K51">
        <v>-0.124</v>
      </c>
      <c r="L51">
        <v>0.84299999999999997</v>
      </c>
      <c r="M51">
        <v>2.4300000000000002</v>
      </c>
      <c r="N51">
        <v>0.93500000000000005</v>
      </c>
      <c r="O51">
        <v>0.80600000000000005</v>
      </c>
      <c r="P51">
        <v>0.64</v>
      </c>
      <c r="Q51">
        <v>0.56000000000000005</v>
      </c>
      <c r="R51">
        <v>0.107</v>
      </c>
      <c r="S51">
        <v>6.2E-2</v>
      </c>
      <c r="T51">
        <v>2.653</v>
      </c>
    </row>
    <row r="52" spans="1:20" x14ac:dyDescent="0.25">
      <c r="A52" t="s">
        <v>97</v>
      </c>
      <c r="B52" t="s">
        <v>39</v>
      </c>
      <c r="C52" s="1">
        <v>5.7160000000000002</v>
      </c>
      <c r="D52" s="1">
        <v>5.2999999999999999E-2</v>
      </c>
      <c r="E52">
        <v>5.819</v>
      </c>
      <c r="F52">
        <v>5.6130000000000004</v>
      </c>
      <c r="G52">
        <v>9.0459999999999994</v>
      </c>
      <c r="H52">
        <v>0.81</v>
      </c>
      <c r="I52">
        <v>63.901000000000003</v>
      </c>
      <c r="J52">
        <v>0.875</v>
      </c>
      <c r="K52">
        <v>-7.6999999999999999E-2</v>
      </c>
      <c r="L52">
        <v>0.83899999999999997</v>
      </c>
      <c r="M52">
        <v>2.4300000000000002</v>
      </c>
      <c r="N52">
        <v>0.84199999999999997</v>
      </c>
      <c r="O52">
        <v>0.78200000000000003</v>
      </c>
      <c r="P52">
        <v>0.48599999999999999</v>
      </c>
      <c r="Q52">
        <v>0.6</v>
      </c>
      <c r="R52">
        <v>0.13800000000000001</v>
      </c>
      <c r="S52">
        <v>6.4000000000000001E-2</v>
      </c>
      <c r="T52">
        <v>2.8050000000000002</v>
      </c>
    </row>
    <row r="53" spans="1:20" x14ac:dyDescent="0.25">
      <c r="A53" t="s">
        <v>99</v>
      </c>
      <c r="B53" t="s">
        <v>39</v>
      </c>
      <c r="C53" s="1">
        <v>5.6529999999999996</v>
      </c>
      <c r="D53" s="1">
        <v>9.1999999999999998E-2</v>
      </c>
      <c r="E53">
        <v>5.8319999999999999</v>
      </c>
      <c r="F53">
        <v>5.4729999999999999</v>
      </c>
      <c r="G53">
        <v>9.4480000000000004</v>
      </c>
      <c r="H53">
        <v>0.89300000000000002</v>
      </c>
      <c r="I53">
        <v>65.900000000000006</v>
      </c>
      <c r="J53">
        <v>0.876</v>
      </c>
      <c r="K53">
        <v>2.8000000000000001E-2</v>
      </c>
      <c r="L53">
        <v>0.88200000000000001</v>
      </c>
      <c r="M53">
        <v>2.4300000000000002</v>
      </c>
      <c r="N53">
        <v>0.98299999999999998</v>
      </c>
      <c r="O53">
        <v>0.97</v>
      </c>
      <c r="P53">
        <v>0.54900000000000004</v>
      </c>
      <c r="Q53">
        <v>0.60199999999999998</v>
      </c>
      <c r="R53">
        <v>0.20599999999999999</v>
      </c>
      <c r="S53">
        <v>3.6999999999999998E-2</v>
      </c>
      <c r="T53">
        <v>2.306</v>
      </c>
    </row>
    <row r="54" spans="1:20" x14ac:dyDescent="0.25">
      <c r="A54" t="s">
        <v>101</v>
      </c>
      <c r="B54" t="s">
        <v>39</v>
      </c>
      <c r="C54" s="1">
        <v>5.5449999999999999</v>
      </c>
      <c r="D54" s="1">
        <v>7.0999999999999994E-2</v>
      </c>
      <c r="E54">
        <v>5.6849999999999996</v>
      </c>
      <c r="F54">
        <v>5.4050000000000002</v>
      </c>
      <c r="G54">
        <v>9.8019999999999996</v>
      </c>
      <c r="H54">
        <v>0.85299999999999998</v>
      </c>
      <c r="I54">
        <v>66.102000000000004</v>
      </c>
      <c r="J54">
        <v>0.86</v>
      </c>
      <c r="K54">
        <v>-0.13300000000000001</v>
      </c>
      <c r="L54">
        <v>0.71399999999999997</v>
      </c>
      <c r="M54">
        <v>2.4300000000000002</v>
      </c>
      <c r="N54">
        <v>1.1060000000000001</v>
      </c>
      <c r="O54">
        <v>0.879</v>
      </c>
      <c r="P54">
        <v>0.55500000000000005</v>
      </c>
      <c r="Q54">
        <v>0.58099999999999996</v>
      </c>
      <c r="R54">
        <v>0.10100000000000001</v>
      </c>
      <c r="S54">
        <v>0.14399999999999999</v>
      </c>
      <c r="T54">
        <v>2.1779999999999999</v>
      </c>
    </row>
    <row r="55" spans="1:20" x14ac:dyDescent="0.25">
      <c r="A55" t="s">
        <v>136</v>
      </c>
      <c r="B55" t="s">
        <v>39</v>
      </c>
      <c r="C55" s="1">
        <v>4.8920000000000003</v>
      </c>
      <c r="D55" s="1">
        <v>6.4000000000000001E-2</v>
      </c>
      <c r="E55">
        <v>5.0170000000000003</v>
      </c>
      <c r="F55">
        <v>4.7670000000000003</v>
      </c>
      <c r="G55">
        <v>9.0730000000000004</v>
      </c>
      <c r="H55">
        <v>0.86099999999999999</v>
      </c>
      <c r="I55">
        <v>66.7</v>
      </c>
      <c r="J55">
        <v>0.61499999999999999</v>
      </c>
      <c r="K55">
        <v>-0.16900000000000001</v>
      </c>
      <c r="L55">
        <v>0.82699999999999996</v>
      </c>
      <c r="M55">
        <v>2.4300000000000002</v>
      </c>
      <c r="N55">
        <v>0.85199999999999998</v>
      </c>
      <c r="O55">
        <v>0.89700000000000002</v>
      </c>
      <c r="P55">
        <v>0.57399999999999995</v>
      </c>
      <c r="Q55">
        <v>0.28399999999999997</v>
      </c>
      <c r="R55">
        <v>7.8E-2</v>
      </c>
      <c r="S55">
        <v>7.1999999999999995E-2</v>
      </c>
      <c r="T55">
        <v>2.1349999999999998</v>
      </c>
    </row>
    <row r="56" spans="1:20" x14ac:dyDescent="0.25">
      <c r="A56" t="s">
        <v>172</v>
      </c>
      <c r="B56" t="s">
        <v>39</v>
      </c>
      <c r="C56" s="1">
        <v>3.6150000000000002</v>
      </c>
      <c r="D56" s="1">
        <v>0.17299999999999999</v>
      </c>
      <c r="E56">
        <v>3.9529999999999998</v>
      </c>
      <c r="F56">
        <v>3.2759999999999998</v>
      </c>
      <c r="G56">
        <v>7.4770000000000003</v>
      </c>
      <c r="H56">
        <v>0.54</v>
      </c>
      <c r="I56">
        <v>55.7</v>
      </c>
      <c r="J56">
        <v>0.59299999999999997</v>
      </c>
      <c r="K56">
        <v>0.42199999999999999</v>
      </c>
      <c r="L56">
        <v>0.72099999999999997</v>
      </c>
      <c r="M56">
        <v>2.4300000000000002</v>
      </c>
      <c r="N56">
        <v>0.29399999999999998</v>
      </c>
      <c r="O56">
        <v>0.17299999999999999</v>
      </c>
      <c r="P56">
        <v>0.22700000000000001</v>
      </c>
      <c r="Q56">
        <v>0.25700000000000001</v>
      </c>
      <c r="R56">
        <v>0.46300000000000002</v>
      </c>
      <c r="S56">
        <v>0.13900000000000001</v>
      </c>
      <c r="T56">
        <v>2.06</v>
      </c>
    </row>
    <row r="57" spans="1:20" x14ac:dyDescent="0.25">
      <c r="A57" t="s">
        <v>33</v>
      </c>
      <c r="B57" t="s">
        <v>34</v>
      </c>
      <c r="C57" s="1">
        <v>7.157</v>
      </c>
      <c r="D57" s="1">
        <v>3.4000000000000002E-2</v>
      </c>
      <c r="E57">
        <v>7.2240000000000002</v>
      </c>
      <c r="F57">
        <v>7.09</v>
      </c>
      <c r="G57">
        <v>10.574999999999999</v>
      </c>
      <c r="H57">
        <v>0.93899999999999995</v>
      </c>
      <c r="I57">
        <v>73.503</v>
      </c>
      <c r="J57">
        <v>0.8</v>
      </c>
      <c r="K57">
        <v>3.1E-2</v>
      </c>
      <c r="L57">
        <v>0.753</v>
      </c>
      <c r="M57">
        <v>2.4300000000000002</v>
      </c>
      <c r="N57">
        <v>1.3759999999999999</v>
      </c>
      <c r="O57">
        <v>1.0740000000000001</v>
      </c>
      <c r="P57">
        <v>0.78800000000000003</v>
      </c>
      <c r="Q57">
        <v>0.50900000000000001</v>
      </c>
      <c r="R57">
        <v>0.20799999999999999</v>
      </c>
      <c r="S57">
        <v>0.11899999999999999</v>
      </c>
      <c r="T57">
        <v>3.0830000000000002</v>
      </c>
    </row>
    <row r="58" spans="1:20" x14ac:dyDescent="0.25">
      <c r="A58" t="s">
        <v>46</v>
      </c>
      <c r="B58" t="s">
        <v>34</v>
      </c>
      <c r="C58" s="1">
        <v>6.6470000000000002</v>
      </c>
      <c r="D58" s="1">
        <v>6.8000000000000005E-2</v>
      </c>
      <c r="E58">
        <v>6.7789999999999999</v>
      </c>
      <c r="F58">
        <v>6.5140000000000002</v>
      </c>
      <c r="G58">
        <v>10.669</v>
      </c>
      <c r="H58">
        <v>0.86199999999999999</v>
      </c>
      <c r="I58">
        <v>69.495000000000005</v>
      </c>
      <c r="J58">
        <v>0.92500000000000004</v>
      </c>
      <c r="K58">
        <v>8.8999999999999996E-2</v>
      </c>
      <c r="L58">
        <v>0.72199999999999998</v>
      </c>
      <c r="M58">
        <v>2.4300000000000002</v>
      </c>
      <c r="N58">
        <v>1.409</v>
      </c>
      <c r="O58">
        <v>0.89900000000000002</v>
      </c>
      <c r="P58">
        <v>0.66200000000000003</v>
      </c>
      <c r="Q58">
        <v>0.66100000000000003</v>
      </c>
      <c r="R58">
        <v>0.246</v>
      </c>
      <c r="S58">
        <v>0.13900000000000001</v>
      </c>
      <c r="T58">
        <v>2.6309999999999998</v>
      </c>
    </row>
    <row r="59" spans="1:20" x14ac:dyDescent="0.25">
      <c r="A59" t="s">
        <v>50</v>
      </c>
      <c r="B59" t="s">
        <v>34</v>
      </c>
      <c r="C59" s="1">
        <v>6.5609999999999999</v>
      </c>
      <c r="D59" s="1">
        <v>3.9E-2</v>
      </c>
      <c r="E59">
        <v>6.6369999999999996</v>
      </c>
      <c r="F59">
        <v>6.484</v>
      </c>
      <c r="G59">
        <v>11.085000000000001</v>
      </c>
      <c r="H59">
        <v>0.84399999999999997</v>
      </c>
      <c r="I59">
        <v>67.332999999999998</v>
      </c>
      <c r="J59">
        <v>0.93200000000000005</v>
      </c>
      <c r="K59">
        <v>7.3999999999999996E-2</v>
      </c>
      <c r="L59">
        <v>0.58899999999999997</v>
      </c>
      <c r="M59">
        <v>2.4300000000000002</v>
      </c>
      <c r="N59">
        <v>1.5549999999999999</v>
      </c>
      <c r="O59">
        <v>0.86</v>
      </c>
      <c r="P59">
        <v>0.59399999999999997</v>
      </c>
      <c r="Q59">
        <v>0.67</v>
      </c>
      <c r="R59">
        <v>0.23599999999999999</v>
      </c>
      <c r="S59">
        <v>0.223</v>
      </c>
      <c r="T59">
        <v>2.4220000000000002</v>
      </c>
    </row>
    <row r="60" spans="1:20" x14ac:dyDescent="0.25">
      <c r="A60" t="s">
        <v>51</v>
      </c>
      <c r="B60" t="s">
        <v>34</v>
      </c>
      <c r="C60" s="1">
        <v>6.4939999999999998</v>
      </c>
      <c r="D60" s="1">
        <v>5.6000000000000001E-2</v>
      </c>
      <c r="E60">
        <v>6.6040000000000001</v>
      </c>
      <c r="F60">
        <v>6.3840000000000003</v>
      </c>
      <c r="G60">
        <v>10.743</v>
      </c>
      <c r="H60">
        <v>0.89100000000000001</v>
      </c>
      <c r="I60">
        <v>66.602999999999994</v>
      </c>
      <c r="J60">
        <v>0.877</v>
      </c>
      <c r="K60">
        <v>-0.14899999999999999</v>
      </c>
      <c r="L60">
        <v>0.68400000000000005</v>
      </c>
      <c r="M60">
        <v>2.4300000000000002</v>
      </c>
      <c r="N60">
        <v>1.4350000000000001</v>
      </c>
      <c r="O60">
        <v>0.96399999999999997</v>
      </c>
      <c r="P60">
        <v>0.57099999999999995</v>
      </c>
      <c r="Q60">
        <v>0.60299999999999998</v>
      </c>
      <c r="R60">
        <v>0.09</v>
      </c>
      <c r="S60">
        <v>0.16300000000000001</v>
      </c>
      <c r="T60">
        <v>2.6680000000000001</v>
      </c>
    </row>
    <row r="61" spans="1:20" x14ac:dyDescent="0.25">
      <c r="A61" t="s">
        <v>74</v>
      </c>
      <c r="B61" t="s">
        <v>34</v>
      </c>
      <c r="C61" s="1">
        <v>6.1059999999999999</v>
      </c>
      <c r="D61" s="1">
        <v>6.6000000000000003E-2</v>
      </c>
      <c r="E61">
        <v>6.2350000000000003</v>
      </c>
      <c r="F61">
        <v>5.9770000000000003</v>
      </c>
      <c r="G61">
        <v>10.817</v>
      </c>
      <c r="H61">
        <v>0.84299999999999997</v>
      </c>
      <c r="I61">
        <v>66.900000000000006</v>
      </c>
      <c r="J61">
        <v>0.86699999999999999</v>
      </c>
      <c r="K61">
        <v>-0.104</v>
      </c>
      <c r="L61">
        <v>0.73599999999999999</v>
      </c>
      <c r="M61">
        <v>2.4300000000000002</v>
      </c>
      <c r="N61">
        <v>1.4610000000000001</v>
      </c>
      <c r="O61">
        <v>0.85699999999999998</v>
      </c>
      <c r="P61">
        <v>0.57999999999999996</v>
      </c>
      <c r="Q61">
        <v>0.59099999999999997</v>
      </c>
      <c r="R61">
        <v>0.12</v>
      </c>
      <c r="S61">
        <v>0.13</v>
      </c>
      <c r="T61">
        <v>2.3679999999999999</v>
      </c>
    </row>
    <row r="62" spans="1:20" x14ac:dyDescent="0.25">
      <c r="A62" t="s">
        <v>108</v>
      </c>
      <c r="B62" t="s">
        <v>34</v>
      </c>
      <c r="C62" s="1">
        <v>5.41</v>
      </c>
      <c r="D62" s="1">
        <v>7.5999999999999998E-2</v>
      </c>
      <c r="E62">
        <v>5.5579999999999998</v>
      </c>
      <c r="F62">
        <v>5.2619999999999996</v>
      </c>
      <c r="G62">
        <v>9.6219999999999999</v>
      </c>
      <c r="H62">
        <v>0.82699999999999996</v>
      </c>
      <c r="I62">
        <v>62.3</v>
      </c>
      <c r="J62">
        <v>0.77100000000000002</v>
      </c>
      <c r="K62">
        <v>-8.6999999999999994E-2</v>
      </c>
      <c r="L62">
        <v>0.66700000000000004</v>
      </c>
      <c r="M62">
        <v>2.4300000000000002</v>
      </c>
      <c r="N62">
        <v>1.044</v>
      </c>
      <c r="O62">
        <v>0.82099999999999995</v>
      </c>
      <c r="P62">
        <v>0.435</v>
      </c>
      <c r="Q62">
        <v>0.47399999999999998</v>
      </c>
      <c r="R62">
        <v>0.13100000000000001</v>
      </c>
      <c r="S62">
        <v>0.17399999999999999</v>
      </c>
      <c r="T62">
        <v>2.331</v>
      </c>
    </row>
    <row r="63" spans="1:20" x14ac:dyDescent="0.25">
      <c r="A63" t="s">
        <v>133</v>
      </c>
      <c r="B63" t="s">
        <v>34</v>
      </c>
      <c r="C63" s="1">
        <v>4.9480000000000004</v>
      </c>
      <c r="D63" s="1">
        <v>4.5999999999999999E-2</v>
      </c>
      <c r="E63">
        <v>5.0380000000000003</v>
      </c>
      <c r="F63">
        <v>4.8570000000000002</v>
      </c>
      <c r="G63">
        <v>10.24</v>
      </c>
      <c r="H63">
        <v>0.82199999999999995</v>
      </c>
      <c r="I63">
        <v>67.198999999999998</v>
      </c>
      <c r="J63">
        <v>0.57599999999999996</v>
      </c>
      <c r="K63">
        <v>-0.13900000000000001</v>
      </c>
      <c r="L63">
        <v>0.77600000000000002</v>
      </c>
      <c r="M63">
        <v>2.4300000000000002</v>
      </c>
      <c r="N63">
        <v>1.26</v>
      </c>
      <c r="O63">
        <v>0.80900000000000005</v>
      </c>
      <c r="P63">
        <v>0.59</v>
      </c>
      <c r="Q63">
        <v>0.23599999999999999</v>
      </c>
      <c r="R63">
        <v>9.7000000000000003E-2</v>
      </c>
      <c r="S63">
        <v>0.104</v>
      </c>
      <c r="T63">
        <v>1.8520000000000001</v>
      </c>
    </row>
    <row r="64" spans="1:20" x14ac:dyDescent="0.25">
      <c r="A64" t="s">
        <v>135</v>
      </c>
      <c r="B64" t="s">
        <v>34</v>
      </c>
      <c r="C64" s="1">
        <v>4.9180000000000001</v>
      </c>
      <c r="D64" s="1">
        <v>0.06</v>
      </c>
      <c r="E64">
        <v>5.0359999999999996</v>
      </c>
      <c r="F64">
        <v>4.8</v>
      </c>
      <c r="G64">
        <v>8.9030000000000005</v>
      </c>
      <c r="H64">
        <v>0.56000000000000005</v>
      </c>
      <c r="I64">
        <v>66.207999999999998</v>
      </c>
      <c r="J64">
        <v>0.77400000000000002</v>
      </c>
      <c r="K64">
        <v>-0.23599999999999999</v>
      </c>
      <c r="L64">
        <v>0.80100000000000005</v>
      </c>
      <c r="M64">
        <v>2.4300000000000002</v>
      </c>
      <c r="N64">
        <v>0.79200000000000004</v>
      </c>
      <c r="O64">
        <v>0.219</v>
      </c>
      <c r="P64">
        <v>0.55800000000000005</v>
      </c>
      <c r="Q64">
        <v>0.47699999999999998</v>
      </c>
      <c r="R64">
        <v>3.4000000000000002E-2</v>
      </c>
      <c r="S64">
        <v>8.7999999999999995E-2</v>
      </c>
      <c r="T64">
        <v>2.7490000000000001</v>
      </c>
    </row>
    <row r="65" spans="1:20" x14ac:dyDescent="0.25">
      <c r="A65" t="s">
        <v>138</v>
      </c>
      <c r="B65" t="s">
        <v>34</v>
      </c>
      <c r="C65" s="1">
        <v>4.8869999999999996</v>
      </c>
      <c r="D65" s="1">
        <v>5.2999999999999999E-2</v>
      </c>
      <c r="E65">
        <v>4.9909999999999997</v>
      </c>
      <c r="F65">
        <v>4.7830000000000004</v>
      </c>
      <c r="G65">
        <v>9.3420000000000005</v>
      </c>
      <c r="H65">
        <v>0.80200000000000005</v>
      </c>
      <c r="I65">
        <v>66.004999999999995</v>
      </c>
      <c r="J65">
        <v>0.48</v>
      </c>
      <c r="K65">
        <v>-6.7000000000000004E-2</v>
      </c>
      <c r="L65">
        <v>0.752</v>
      </c>
      <c r="M65">
        <v>2.4300000000000002</v>
      </c>
      <c r="N65">
        <v>0.94599999999999995</v>
      </c>
      <c r="O65">
        <v>0.76500000000000001</v>
      </c>
      <c r="P65">
        <v>0.55200000000000005</v>
      </c>
      <c r="Q65">
        <v>0.11899999999999999</v>
      </c>
      <c r="R65">
        <v>0.14399999999999999</v>
      </c>
      <c r="S65">
        <v>0.12</v>
      </c>
      <c r="T65">
        <v>2.242</v>
      </c>
    </row>
    <row r="66" spans="1:20" x14ac:dyDescent="0.25">
      <c r="A66" t="s">
        <v>140</v>
      </c>
      <c r="B66" t="s">
        <v>34</v>
      </c>
      <c r="C66" s="1">
        <v>4.8540000000000001</v>
      </c>
      <c r="D66" s="1">
        <v>5.8999999999999997E-2</v>
      </c>
      <c r="E66">
        <v>4.97</v>
      </c>
      <c r="F66">
        <v>4.7380000000000004</v>
      </c>
      <c r="G66">
        <v>9.24</v>
      </c>
      <c r="H66">
        <v>0.746</v>
      </c>
      <c r="I66">
        <v>60.582999999999998</v>
      </c>
      <c r="J66">
        <v>0.63</v>
      </c>
      <c r="K66">
        <v>-5.2999999999999999E-2</v>
      </c>
      <c r="L66">
        <v>0.875</v>
      </c>
      <c r="M66">
        <v>2.4300000000000002</v>
      </c>
      <c r="N66">
        <v>0.91</v>
      </c>
      <c r="O66">
        <v>0.63800000000000001</v>
      </c>
      <c r="P66">
        <v>0.38100000000000001</v>
      </c>
      <c r="Q66">
        <v>0.30199999999999999</v>
      </c>
      <c r="R66">
        <v>0.153</v>
      </c>
      <c r="S66">
        <v>4.1000000000000002E-2</v>
      </c>
      <c r="T66">
        <v>2.4289999999999998</v>
      </c>
    </row>
    <row r="67" spans="1:20" x14ac:dyDescent="0.25">
      <c r="A67" t="s">
        <v>147</v>
      </c>
      <c r="B67" t="s">
        <v>34</v>
      </c>
      <c r="C67" s="1">
        <v>4.7210000000000001</v>
      </c>
      <c r="D67" s="1">
        <v>5.5E-2</v>
      </c>
      <c r="E67">
        <v>4.8280000000000003</v>
      </c>
      <c r="F67">
        <v>4.6139999999999999</v>
      </c>
      <c r="G67">
        <v>9.5839999999999996</v>
      </c>
      <c r="H67">
        <v>0.71</v>
      </c>
      <c r="I67">
        <v>66.3</v>
      </c>
      <c r="J67">
        <v>0.60799999999999998</v>
      </c>
      <c r="K67">
        <v>0.218</v>
      </c>
      <c r="L67">
        <v>0.71399999999999997</v>
      </c>
      <c r="M67">
        <v>2.4300000000000002</v>
      </c>
      <c r="N67">
        <v>1.03</v>
      </c>
      <c r="O67">
        <v>0.55700000000000005</v>
      </c>
      <c r="P67">
        <v>0.56100000000000005</v>
      </c>
      <c r="Q67">
        <v>0.27500000000000002</v>
      </c>
      <c r="R67">
        <v>0.33</v>
      </c>
      <c r="S67">
        <v>0.14399999999999999</v>
      </c>
      <c r="T67">
        <v>1.823</v>
      </c>
    </row>
    <row r="68" spans="1:20" x14ac:dyDescent="0.25">
      <c r="A68" t="s">
        <v>151</v>
      </c>
      <c r="B68" t="s">
        <v>34</v>
      </c>
      <c r="C68" s="1">
        <v>4.5960000000000001</v>
      </c>
      <c r="D68" s="1">
        <v>5.8000000000000003E-2</v>
      </c>
      <c r="E68">
        <v>4.7089999999999996</v>
      </c>
      <c r="F68">
        <v>4.484</v>
      </c>
      <c r="G68">
        <v>9.266</v>
      </c>
      <c r="H68">
        <v>0.69099999999999995</v>
      </c>
      <c r="I68">
        <v>67.200999999999993</v>
      </c>
      <c r="J68">
        <v>0.65600000000000003</v>
      </c>
      <c r="K68">
        <v>-0.20100000000000001</v>
      </c>
      <c r="L68">
        <v>0.87</v>
      </c>
      <c r="M68">
        <v>2.4300000000000002</v>
      </c>
      <c r="N68">
        <v>0.91900000000000004</v>
      </c>
      <c r="O68">
        <v>0.51500000000000001</v>
      </c>
      <c r="P68">
        <v>0.59</v>
      </c>
      <c r="Q68">
        <v>0.33400000000000002</v>
      </c>
      <c r="R68">
        <v>5.7000000000000002E-2</v>
      </c>
      <c r="S68">
        <v>4.3999999999999997E-2</v>
      </c>
      <c r="T68">
        <v>2.1379999999999999</v>
      </c>
    </row>
    <row r="69" spans="1:20" x14ac:dyDescent="0.25">
      <c r="A69" t="s">
        <v>152</v>
      </c>
      <c r="B69" t="s">
        <v>34</v>
      </c>
      <c r="C69" s="1">
        <v>4.5839999999999996</v>
      </c>
      <c r="D69" s="1">
        <v>5.5E-2</v>
      </c>
      <c r="E69">
        <v>4.6909999999999998</v>
      </c>
      <c r="F69">
        <v>4.4770000000000003</v>
      </c>
      <c r="G69">
        <v>9.6259999999999994</v>
      </c>
      <c r="H69">
        <v>0.84799999999999998</v>
      </c>
      <c r="I69">
        <v>67.355000000000004</v>
      </c>
      <c r="J69">
        <v>0.52500000000000002</v>
      </c>
      <c r="K69">
        <v>-7.2999999999999995E-2</v>
      </c>
      <c r="L69">
        <v>0.89800000000000002</v>
      </c>
      <c r="M69">
        <v>2.4300000000000002</v>
      </c>
      <c r="N69">
        <v>1.0449999999999999</v>
      </c>
      <c r="O69">
        <v>0.86799999999999999</v>
      </c>
      <c r="P69">
        <v>0.59499999999999997</v>
      </c>
      <c r="Q69">
        <v>0.17499999999999999</v>
      </c>
      <c r="R69">
        <v>0.14000000000000001</v>
      </c>
      <c r="S69">
        <v>2.5999999999999999E-2</v>
      </c>
      <c r="T69">
        <v>1.736</v>
      </c>
    </row>
    <row r="70" spans="1:20" x14ac:dyDescent="0.25">
      <c r="A70" t="s">
        <v>154</v>
      </c>
      <c r="B70" t="s">
        <v>34</v>
      </c>
      <c r="C70" s="1">
        <v>4.5170000000000003</v>
      </c>
      <c r="D70" s="1">
        <v>6.7000000000000004E-2</v>
      </c>
      <c r="E70">
        <v>4.649</v>
      </c>
      <c r="F70">
        <v>4.3840000000000003</v>
      </c>
      <c r="G70">
        <v>8.4849999999999994</v>
      </c>
      <c r="H70">
        <v>0.82599999999999996</v>
      </c>
      <c r="I70">
        <v>62.25</v>
      </c>
      <c r="J70">
        <v>0.65300000000000002</v>
      </c>
      <c r="K70">
        <v>-0.16300000000000001</v>
      </c>
      <c r="L70">
        <v>0.82099999999999995</v>
      </c>
      <c r="M70">
        <v>2.4300000000000002</v>
      </c>
      <c r="N70">
        <v>0.64600000000000002</v>
      </c>
      <c r="O70">
        <v>0.81899999999999995</v>
      </c>
      <c r="P70">
        <v>0.434</v>
      </c>
      <c r="Q70">
        <v>0.33</v>
      </c>
      <c r="R70">
        <v>8.2000000000000003E-2</v>
      </c>
      <c r="S70">
        <v>7.4999999999999997E-2</v>
      </c>
      <c r="T70">
        <v>2.1309999999999998</v>
      </c>
    </row>
    <row r="71" spans="1:20" x14ac:dyDescent="0.25">
      <c r="A71" t="s">
        <v>156</v>
      </c>
      <c r="B71" t="s">
        <v>34</v>
      </c>
      <c r="C71" s="1">
        <v>4.3949999999999996</v>
      </c>
      <c r="D71" s="1">
        <v>6.2E-2</v>
      </c>
      <c r="E71">
        <v>4.516</v>
      </c>
      <c r="F71">
        <v>4.2729999999999997</v>
      </c>
      <c r="G71">
        <v>9.1820000000000004</v>
      </c>
      <c r="H71">
        <v>0.76700000000000002</v>
      </c>
      <c r="I71">
        <v>67</v>
      </c>
      <c r="J71">
        <v>0.755</v>
      </c>
      <c r="K71">
        <v>-0.16700000000000001</v>
      </c>
      <c r="L71">
        <v>0.70499999999999996</v>
      </c>
      <c r="M71">
        <v>2.4300000000000002</v>
      </c>
      <c r="N71">
        <v>0.89</v>
      </c>
      <c r="O71">
        <v>0.68500000000000005</v>
      </c>
      <c r="P71">
        <v>0.58299999999999996</v>
      </c>
      <c r="Q71">
        <v>0.45500000000000002</v>
      </c>
      <c r="R71">
        <v>7.9000000000000001E-2</v>
      </c>
      <c r="S71">
        <v>0.15</v>
      </c>
      <c r="T71">
        <v>1.5529999999999999</v>
      </c>
    </row>
    <row r="72" spans="1:20" x14ac:dyDescent="0.25">
      <c r="A72" t="s">
        <v>161</v>
      </c>
      <c r="B72" t="s">
        <v>34</v>
      </c>
      <c r="C72" s="1">
        <v>4.2830000000000004</v>
      </c>
      <c r="D72" s="1">
        <v>4.4999999999999998E-2</v>
      </c>
      <c r="E72">
        <v>4.3710000000000004</v>
      </c>
      <c r="F72">
        <v>4.1950000000000003</v>
      </c>
      <c r="G72">
        <v>9.3670000000000009</v>
      </c>
      <c r="H72">
        <v>0.75</v>
      </c>
      <c r="I72">
        <v>61.997999999999998</v>
      </c>
      <c r="J72">
        <v>0.749</v>
      </c>
      <c r="K72">
        <v>-0.182</v>
      </c>
      <c r="L72">
        <v>0.79500000000000004</v>
      </c>
      <c r="M72">
        <v>2.4300000000000002</v>
      </c>
      <c r="N72">
        <v>0.95399999999999996</v>
      </c>
      <c r="O72">
        <v>0.64700000000000002</v>
      </c>
      <c r="P72">
        <v>0.42599999999999999</v>
      </c>
      <c r="Q72">
        <v>0.44600000000000001</v>
      </c>
      <c r="R72">
        <v>6.9000000000000006E-2</v>
      </c>
      <c r="S72">
        <v>9.1999999999999998E-2</v>
      </c>
      <c r="T72">
        <v>1.6479999999999999</v>
      </c>
    </row>
    <row r="73" spans="1:20" x14ac:dyDescent="0.25">
      <c r="A73" t="s">
        <v>170</v>
      </c>
      <c r="B73" t="s">
        <v>34</v>
      </c>
      <c r="C73" s="1">
        <v>3.6579999999999999</v>
      </c>
      <c r="D73" s="1">
        <v>7.0000000000000007E-2</v>
      </c>
      <c r="E73">
        <v>3.794</v>
      </c>
      <c r="F73">
        <v>3.5209999999999999</v>
      </c>
      <c r="G73">
        <v>7.5780000000000003</v>
      </c>
      <c r="H73">
        <v>0.83199999999999996</v>
      </c>
      <c r="I73">
        <v>57.122</v>
      </c>
      <c r="J73">
        <v>0.60199999999999998</v>
      </c>
      <c r="K73">
        <v>-0.14699999999999999</v>
      </c>
      <c r="L73">
        <v>0.8</v>
      </c>
      <c r="M73">
        <v>2.4300000000000002</v>
      </c>
      <c r="N73">
        <v>0.32900000000000001</v>
      </c>
      <c r="O73">
        <v>0.83099999999999996</v>
      </c>
      <c r="P73">
        <v>0.27200000000000002</v>
      </c>
      <c r="Q73">
        <v>0.26800000000000002</v>
      </c>
      <c r="R73">
        <v>9.1999999999999998E-2</v>
      </c>
      <c r="S73">
        <v>8.8999999999999996E-2</v>
      </c>
      <c r="T73">
        <v>1.776</v>
      </c>
    </row>
    <row r="74" spans="1:20" x14ac:dyDescent="0.25">
      <c r="A74" t="s">
        <v>29</v>
      </c>
      <c r="B74" t="s">
        <v>30</v>
      </c>
      <c r="C74" s="1">
        <v>7.2770000000000001</v>
      </c>
      <c r="D74" s="1">
        <v>0.04</v>
      </c>
      <c r="E74">
        <v>7.3550000000000004</v>
      </c>
      <c r="F74">
        <v>7.1980000000000004</v>
      </c>
      <c r="G74">
        <v>10.643000000000001</v>
      </c>
      <c r="H74">
        <v>0.94799999999999995</v>
      </c>
      <c r="I74">
        <v>73.400000000000006</v>
      </c>
      <c r="J74">
        <v>0.92900000000000005</v>
      </c>
      <c r="K74">
        <v>0.13400000000000001</v>
      </c>
      <c r="L74">
        <v>0.24199999999999999</v>
      </c>
      <c r="M74">
        <v>2.4300000000000002</v>
      </c>
      <c r="N74">
        <v>1.4</v>
      </c>
      <c r="O74">
        <v>1.0940000000000001</v>
      </c>
      <c r="P74">
        <v>0.78500000000000003</v>
      </c>
      <c r="Q74">
        <v>0.66500000000000004</v>
      </c>
      <c r="R74">
        <v>0.27600000000000002</v>
      </c>
      <c r="S74">
        <v>0.44500000000000001</v>
      </c>
      <c r="T74">
        <v>2.6120000000000001</v>
      </c>
    </row>
    <row r="75" spans="1:20" x14ac:dyDescent="0.25">
      <c r="A75" t="s">
        <v>32</v>
      </c>
      <c r="B75" t="s">
        <v>30</v>
      </c>
      <c r="C75" s="1">
        <v>7.1829999999999998</v>
      </c>
      <c r="D75" s="1">
        <v>4.1000000000000002E-2</v>
      </c>
      <c r="E75">
        <v>7.2649999999999997</v>
      </c>
      <c r="F75">
        <v>7.1020000000000003</v>
      </c>
      <c r="G75">
        <v>10.795999999999999</v>
      </c>
      <c r="H75">
        <v>0.94</v>
      </c>
      <c r="I75">
        <v>73.900000000000006</v>
      </c>
      <c r="J75">
        <v>0.91400000000000003</v>
      </c>
      <c r="K75">
        <v>0.159</v>
      </c>
      <c r="L75">
        <v>0.442</v>
      </c>
      <c r="M75">
        <v>2.4300000000000002</v>
      </c>
      <c r="N75">
        <v>1.4530000000000001</v>
      </c>
      <c r="O75">
        <v>1.0760000000000001</v>
      </c>
      <c r="P75">
        <v>0.80100000000000005</v>
      </c>
      <c r="Q75">
        <v>0.64700000000000002</v>
      </c>
      <c r="R75">
        <v>0.29099999999999998</v>
      </c>
      <c r="S75">
        <v>0.317</v>
      </c>
      <c r="T75">
        <v>2.5979999999999999</v>
      </c>
    </row>
    <row r="76" spans="1:20" x14ac:dyDescent="0.25">
      <c r="A76" t="s">
        <v>36</v>
      </c>
      <c r="B76" t="s">
        <v>30</v>
      </c>
      <c r="C76" s="1">
        <v>7.1029999999999998</v>
      </c>
      <c r="D76" s="1">
        <v>4.2000000000000003E-2</v>
      </c>
      <c r="E76">
        <v>7.1849999999999996</v>
      </c>
      <c r="F76">
        <v>7.0209999999999999</v>
      </c>
      <c r="G76">
        <v>10.776</v>
      </c>
      <c r="H76">
        <v>0.92600000000000005</v>
      </c>
      <c r="I76">
        <v>73.8</v>
      </c>
      <c r="J76">
        <v>0.91500000000000004</v>
      </c>
      <c r="K76">
        <v>8.8999999999999996E-2</v>
      </c>
      <c r="L76">
        <v>0.41499999999999998</v>
      </c>
      <c r="M76">
        <v>2.4300000000000002</v>
      </c>
      <c r="N76">
        <v>1.4470000000000001</v>
      </c>
      <c r="O76">
        <v>1.044</v>
      </c>
      <c r="P76">
        <v>0.79800000000000004</v>
      </c>
      <c r="Q76">
        <v>0.64800000000000002</v>
      </c>
      <c r="R76">
        <v>0.246</v>
      </c>
      <c r="S76">
        <v>0.33500000000000002</v>
      </c>
      <c r="T76">
        <v>2.585</v>
      </c>
    </row>
    <row r="77" spans="1:20" x14ac:dyDescent="0.25">
      <c r="A77" t="s">
        <v>43</v>
      </c>
      <c r="B77" t="s">
        <v>30</v>
      </c>
      <c r="C77" s="1">
        <v>6.9509999999999996</v>
      </c>
      <c r="D77" s="1">
        <v>4.9000000000000002E-2</v>
      </c>
      <c r="E77">
        <v>7.0469999999999997</v>
      </c>
      <c r="F77">
        <v>6.8559999999999999</v>
      </c>
      <c r="G77">
        <v>11.023</v>
      </c>
      <c r="H77">
        <v>0.92</v>
      </c>
      <c r="I77">
        <v>68.2</v>
      </c>
      <c r="J77">
        <v>0.83699999999999997</v>
      </c>
      <c r="K77">
        <v>9.8000000000000004E-2</v>
      </c>
      <c r="L77">
        <v>0.69799999999999995</v>
      </c>
      <c r="M77">
        <v>2.4300000000000002</v>
      </c>
      <c r="N77">
        <v>1.5329999999999999</v>
      </c>
      <c r="O77">
        <v>1.03</v>
      </c>
      <c r="P77">
        <v>0.621</v>
      </c>
      <c r="Q77">
        <v>0.55400000000000005</v>
      </c>
      <c r="R77">
        <v>0.252</v>
      </c>
      <c r="S77">
        <v>0.154</v>
      </c>
      <c r="T77">
        <v>2.8069999999999999</v>
      </c>
    </row>
    <row r="78" spans="1:20" x14ac:dyDescent="0.25">
      <c r="A78" t="s">
        <v>115</v>
      </c>
      <c r="B78" t="s">
        <v>116</v>
      </c>
      <c r="C78" s="1">
        <v>5.2690000000000001</v>
      </c>
      <c r="D78" s="1">
        <v>7.0000000000000007E-2</v>
      </c>
      <c r="E78">
        <v>5.4059999999999997</v>
      </c>
      <c r="F78">
        <v>5.1319999999999997</v>
      </c>
      <c r="G78">
        <v>8.1199999999999992</v>
      </c>
      <c r="H78">
        <v>0.77400000000000002</v>
      </c>
      <c r="I78">
        <v>64.233000000000004</v>
      </c>
      <c r="J78">
        <v>0.78200000000000003</v>
      </c>
      <c r="K78">
        <v>0.152</v>
      </c>
      <c r="L78">
        <v>0.72699999999999998</v>
      </c>
      <c r="M78">
        <v>2.4300000000000002</v>
      </c>
      <c r="N78">
        <v>0.51900000000000002</v>
      </c>
      <c r="O78">
        <v>0.70199999999999996</v>
      </c>
      <c r="P78">
        <v>0.496</v>
      </c>
      <c r="Q78">
        <v>0.48799999999999999</v>
      </c>
      <c r="R78">
        <v>0.28699999999999998</v>
      </c>
      <c r="S78">
        <v>0.13500000000000001</v>
      </c>
      <c r="T78">
        <v>2.6419999999999999</v>
      </c>
    </row>
    <row r="79" spans="1:20" x14ac:dyDescent="0.25">
      <c r="A79" t="s">
        <v>118</v>
      </c>
      <c r="B79" t="s">
        <v>116</v>
      </c>
      <c r="C79" s="1">
        <v>5.1980000000000004</v>
      </c>
      <c r="D79" s="1">
        <v>7.1999999999999995E-2</v>
      </c>
      <c r="E79">
        <v>5.3390000000000004</v>
      </c>
      <c r="F79">
        <v>5.0570000000000004</v>
      </c>
      <c r="G79">
        <v>9.8260000000000005</v>
      </c>
      <c r="H79">
        <v>0.91300000000000003</v>
      </c>
      <c r="I79">
        <v>70.599999999999994</v>
      </c>
      <c r="J79">
        <v>0.85399999999999998</v>
      </c>
      <c r="K79">
        <v>2.4E-2</v>
      </c>
      <c r="L79">
        <v>0.82499999999999996</v>
      </c>
      <c r="M79">
        <v>2.4300000000000002</v>
      </c>
      <c r="N79">
        <v>1.115</v>
      </c>
      <c r="O79">
        <v>1.0149999999999999</v>
      </c>
      <c r="P79">
        <v>0.69699999999999995</v>
      </c>
      <c r="Q79">
        <v>0.57499999999999996</v>
      </c>
      <c r="R79">
        <v>0.20399999999999999</v>
      </c>
      <c r="S79">
        <v>7.2999999999999995E-2</v>
      </c>
      <c r="T79">
        <v>1.52</v>
      </c>
    </row>
    <row r="80" spans="1:20" x14ac:dyDescent="0.25">
      <c r="A80" t="s">
        <v>130</v>
      </c>
      <c r="B80" t="s">
        <v>116</v>
      </c>
      <c r="C80" s="1">
        <v>5.0250000000000004</v>
      </c>
      <c r="D80" s="1">
        <v>4.5999999999999999E-2</v>
      </c>
      <c r="E80">
        <v>5.1150000000000002</v>
      </c>
      <c r="F80">
        <v>4.9340000000000002</v>
      </c>
      <c r="G80">
        <v>8.4540000000000006</v>
      </c>
      <c r="H80">
        <v>0.69299999999999995</v>
      </c>
      <c r="I80">
        <v>64.8</v>
      </c>
      <c r="J80">
        <v>0.877</v>
      </c>
      <c r="K80">
        <v>-4.1000000000000002E-2</v>
      </c>
      <c r="L80">
        <v>0.68200000000000005</v>
      </c>
      <c r="M80">
        <v>2.4300000000000002</v>
      </c>
      <c r="N80">
        <v>0.63500000000000001</v>
      </c>
      <c r="O80">
        <v>0.52</v>
      </c>
      <c r="P80">
        <v>0.51400000000000001</v>
      </c>
      <c r="Q80">
        <v>0.60299999999999998</v>
      </c>
      <c r="R80">
        <v>0.161</v>
      </c>
      <c r="S80">
        <v>0.16400000000000001</v>
      </c>
      <c r="T80">
        <v>2.427</v>
      </c>
    </row>
    <row r="81" spans="1:20" x14ac:dyDescent="0.25">
      <c r="A81" t="s">
        <v>134</v>
      </c>
      <c r="B81" t="s">
        <v>116</v>
      </c>
      <c r="C81" s="1">
        <v>4.9340000000000002</v>
      </c>
      <c r="D81" s="1">
        <v>6.8000000000000005E-2</v>
      </c>
      <c r="E81">
        <v>5.0659999999999998</v>
      </c>
      <c r="F81">
        <v>4.8019999999999996</v>
      </c>
      <c r="G81">
        <v>8.4580000000000002</v>
      </c>
      <c r="H81">
        <v>0.65100000000000002</v>
      </c>
      <c r="I81">
        <v>58.709000000000003</v>
      </c>
      <c r="J81">
        <v>0.72599999999999998</v>
      </c>
      <c r="K81">
        <v>9.8000000000000004E-2</v>
      </c>
      <c r="L81">
        <v>0.78700000000000003</v>
      </c>
      <c r="M81">
        <v>2.4300000000000002</v>
      </c>
      <c r="N81">
        <v>0.63700000000000001</v>
      </c>
      <c r="O81">
        <v>0.42299999999999999</v>
      </c>
      <c r="P81">
        <v>0.32200000000000001</v>
      </c>
      <c r="Q81">
        <v>0.41799999999999998</v>
      </c>
      <c r="R81">
        <v>0.252</v>
      </c>
      <c r="S81">
        <v>9.7000000000000003E-2</v>
      </c>
      <c r="T81">
        <v>2.7839999999999998</v>
      </c>
    </row>
    <row r="82" spans="1:20" x14ac:dyDescent="0.25">
      <c r="A82" t="s">
        <v>158</v>
      </c>
      <c r="B82" t="s">
        <v>116</v>
      </c>
      <c r="C82" s="1">
        <v>4.3250000000000002</v>
      </c>
      <c r="D82" s="1">
        <v>6.6000000000000003E-2</v>
      </c>
      <c r="E82">
        <v>4.4539999999999997</v>
      </c>
      <c r="F82">
        <v>4.1959999999999997</v>
      </c>
      <c r="G82">
        <v>9.4700000000000006</v>
      </c>
      <c r="H82">
        <v>0.82699999999999996</v>
      </c>
      <c r="I82">
        <v>67.299000000000007</v>
      </c>
      <c r="J82">
        <v>0.84099999999999997</v>
      </c>
      <c r="K82">
        <v>7.9000000000000001E-2</v>
      </c>
      <c r="L82">
        <v>0.86299999999999999</v>
      </c>
      <c r="M82">
        <v>2.4300000000000002</v>
      </c>
      <c r="N82">
        <v>0.99</v>
      </c>
      <c r="O82">
        <v>0.82</v>
      </c>
      <c r="P82">
        <v>0.59299999999999997</v>
      </c>
      <c r="Q82">
        <v>0.55900000000000005</v>
      </c>
      <c r="R82">
        <v>0.23899999999999999</v>
      </c>
      <c r="S82">
        <v>4.9000000000000002E-2</v>
      </c>
      <c r="T82">
        <v>1.075</v>
      </c>
    </row>
    <row r="83" spans="1:20" x14ac:dyDescent="0.25">
      <c r="A83" t="s">
        <v>168</v>
      </c>
      <c r="B83" t="s">
        <v>116</v>
      </c>
      <c r="C83" s="1">
        <v>3.819</v>
      </c>
      <c r="D83" s="1">
        <v>2.5999999999999999E-2</v>
      </c>
      <c r="E83">
        <v>3.8690000000000002</v>
      </c>
      <c r="F83">
        <v>3.7690000000000001</v>
      </c>
      <c r="G83">
        <v>8.7550000000000008</v>
      </c>
      <c r="H83">
        <v>0.60299999999999998</v>
      </c>
      <c r="I83">
        <v>60.633000000000003</v>
      </c>
      <c r="J83">
        <v>0.89300000000000002</v>
      </c>
      <c r="K83">
        <v>8.8999999999999996E-2</v>
      </c>
      <c r="L83">
        <v>0.77400000000000002</v>
      </c>
      <c r="M83">
        <v>2.4300000000000002</v>
      </c>
      <c r="N83">
        <v>0.74099999999999999</v>
      </c>
      <c r="O83">
        <v>0.316</v>
      </c>
      <c r="P83">
        <v>0.38300000000000001</v>
      </c>
      <c r="Q83">
        <v>0.622</v>
      </c>
      <c r="R83">
        <v>0.246</v>
      </c>
      <c r="S83">
        <v>0.106</v>
      </c>
      <c r="T83">
        <v>1.405</v>
      </c>
    </row>
    <row r="84" spans="1:20" x14ac:dyDescent="0.25">
      <c r="A84" t="s">
        <v>178</v>
      </c>
      <c r="B84" t="s">
        <v>116</v>
      </c>
      <c r="C84" s="1">
        <v>2.5230000000000001</v>
      </c>
      <c r="D84" s="1">
        <v>3.7999999999999999E-2</v>
      </c>
      <c r="E84">
        <v>2.5960000000000001</v>
      </c>
      <c r="F84">
        <v>2.4489999999999998</v>
      </c>
      <c r="G84">
        <v>7.6950000000000003</v>
      </c>
      <c r="H84">
        <v>0.46300000000000002</v>
      </c>
      <c r="I84">
        <v>52.493000000000002</v>
      </c>
      <c r="J84">
        <v>0.38200000000000001</v>
      </c>
      <c r="K84">
        <v>-0.10199999999999999</v>
      </c>
      <c r="L84">
        <v>0.92400000000000004</v>
      </c>
      <c r="M84">
        <v>2.4300000000000002</v>
      </c>
      <c r="N84">
        <v>0.37</v>
      </c>
      <c r="O84">
        <v>0</v>
      </c>
      <c r="P84">
        <v>0.126</v>
      </c>
      <c r="Q84">
        <v>0</v>
      </c>
      <c r="R84">
        <v>0.122</v>
      </c>
      <c r="S84">
        <v>0.01</v>
      </c>
      <c r="T84">
        <v>1.895</v>
      </c>
    </row>
    <row r="85" spans="1:20" x14ac:dyDescent="0.25">
      <c r="A85" t="s">
        <v>57</v>
      </c>
      <c r="B85" t="s">
        <v>58</v>
      </c>
      <c r="C85" s="1">
        <v>6.3769999999999998</v>
      </c>
      <c r="D85" s="1">
        <v>4.2999999999999997E-2</v>
      </c>
      <c r="E85">
        <v>6.46</v>
      </c>
      <c r="F85">
        <v>6.2930000000000001</v>
      </c>
      <c r="G85">
        <v>11.488</v>
      </c>
      <c r="H85">
        <v>0.91500000000000004</v>
      </c>
      <c r="I85">
        <v>76.953000000000003</v>
      </c>
      <c r="J85">
        <v>0.92700000000000005</v>
      </c>
      <c r="K85">
        <v>-1.7999999999999999E-2</v>
      </c>
      <c r="L85">
        <v>8.2000000000000003E-2</v>
      </c>
      <c r="M85">
        <v>2.4300000000000002</v>
      </c>
      <c r="N85">
        <v>1.6950000000000001</v>
      </c>
      <c r="O85">
        <v>1.0189999999999999</v>
      </c>
      <c r="P85">
        <v>0.89700000000000002</v>
      </c>
      <c r="Q85">
        <v>0.66400000000000003</v>
      </c>
      <c r="R85">
        <v>0.17599999999999999</v>
      </c>
      <c r="S85">
        <v>0.54700000000000004</v>
      </c>
      <c r="T85">
        <v>1.379</v>
      </c>
    </row>
    <row r="86" spans="1:20" x14ac:dyDescent="0.25">
      <c r="A86" t="s">
        <v>82</v>
      </c>
      <c r="B86" t="s">
        <v>58</v>
      </c>
      <c r="C86" s="1">
        <v>5.9850000000000003</v>
      </c>
      <c r="D86" s="1">
        <v>4.7E-2</v>
      </c>
      <c r="E86">
        <v>6.077</v>
      </c>
      <c r="F86">
        <v>5.8929999999999998</v>
      </c>
      <c r="G86">
        <v>9.8049999999999997</v>
      </c>
      <c r="H86">
        <v>0.88800000000000001</v>
      </c>
      <c r="I86">
        <v>67.400999999999996</v>
      </c>
      <c r="J86">
        <v>0.88400000000000001</v>
      </c>
      <c r="K86">
        <v>0.28699999999999998</v>
      </c>
      <c r="L86">
        <v>0.89500000000000002</v>
      </c>
      <c r="M86">
        <v>2.4300000000000002</v>
      </c>
      <c r="N86">
        <v>1.107</v>
      </c>
      <c r="O86">
        <v>0.95699999999999996</v>
      </c>
      <c r="P86">
        <v>0.59599999999999997</v>
      </c>
      <c r="Q86">
        <v>0.61099999999999999</v>
      </c>
      <c r="R86">
        <v>0.375</v>
      </c>
      <c r="S86">
        <v>2.8000000000000001E-2</v>
      </c>
      <c r="T86">
        <v>2.3090000000000002</v>
      </c>
    </row>
    <row r="87" spans="1:20" x14ac:dyDescent="0.25">
      <c r="A87" t="s">
        <v>89</v>
      </c>
      <c r="B87" t="s">
        <v>58</v>
      </c>
      <c r="C87" s="1">
        <v>5.88</v>
      </c>
      <c r="D87" s="1">
        <v>5.1999999999999998E-2</v>
      </c>
      <c r="E87">
        <v>5.9820000000000002</v>
      </c>
      <c r="F87">
        <v>5.7779999999999996</v>
      </c>
      <c r="G87">
        <v>9.0760000000000005</v>
      </c>
      <c r="H87">
        <v>0.83</v>
      </c>
      <c r="I87">
        <v>62</v>
      </c>
      <c r="J87">
        <v>0.91700000000000004</v>
      </c>
      <c r="K87">
        <v>-9.7000000000000003E-2</v>
      </c>
      <c r="L87">
        <v>0.74199999999999999</v>
      </c>
      <c r="M87">
        <v>2.4300000000000002</v>
      </c>
      <c r="N87">
        <v>0.85299999999999998</v>
      </c>
      <c r="O87">
        <v>0.82799999999999996</v>
      </c>
      <c r="P87">
        <v>0.42599999999999999</v>
      </c>
      <c r="Q87">
        <v>0.65100000000000002</v>
      </c>
      <c r="R87">
        <v>0.125</v>
      </c>
      <c r="S87">
        <v>0.126</v>
      </c>
      <c r="T87">
        <v>2.8719999999999999</v>
      </c>
    </row>
    <row r="88" spans="1:20" x14ac:dyDescent="0.25">
      <c r="A88" t="s">
        <v>107</v>
      </c>
      <c r="B88" t="s">
        <v>58</v>
      </c>
      <c r="C88" s="1">
        <v>5.4109999999999996</v>
      </c>
      <c r="D88" s="1">
        <v>3.9E-2</v>
      </c>
      <c r="E88">
        <v>5.4880000000000004</v>
      </c>
      <c r="F88">
        <v>5.3339999999999996</v>
      </c>
      <c r="G88">
        <v>8.9730000000000008</v>
      </c>
      <c r="H88">
        <v>0.85</v>
      </c>
      <c r="I88">
        <v>68.034000000000006</v>
      </c>
      <c r="J88">
        <v>0.94</v>
      </c>
      <c r="K88">
        <v>-9.8000000000000004E-2</v>
      </c>
      <c r="L88">
        <v>0.79600000000000004</v>
      </c>
      <c r="M88">
        <v>2.4300000000000002</v>
      </c>
      <c r="N88">
        <v>0.81699999999999995</v>
      </c>
      <c r="O88">
        <v>0.873</v>
      </c>
      <c r="P88">
        <v>0.61599999999999999</v>
      </c>
      <c r="Q88">
        <v>0.67900000000000005</v>
      </c>
      <c r="R88">
        <v>0.124</v>
      </c>
      <c r="S88">
        <v>9.0999999999999998E-2</v>
      </c>
      <c r="T88">
        <v>2.2109999999999999</v>
      </c>
    </row>
    <row r="89" spans="1:20" x14ac:dyDescent="0.25">
      <c r="A89" t="s">
        <v>109</v>
      </c>
      <c r="B89" t="s">
        <v>58</v>
      </c>
      <c r="C89" s="1">
        <v>5.3840000000000003</v>
      </c>
      <c r="D89" s="1">
        <v>4.9000000000000002E-2</v>
      </c>
      <c r="E89">
        <v>5.48</v>
      </c>
      <c r="F89">
        <v>5.2889999999999997</v>
      </c>
      <c r="G89">
        <v>10.238</v>
      </c>
      <c r="H89">
        <v>0.81699999999999995</v>
      </c>
      <c r="I89">
        <v>67.102000000000004</v>
      </c>
      <c r="J89">
        <v>0.89500000000000002</v>
      </c>
      <c r="K89">
        <v>0.125</v>
      </c>
      <c r="L89">
        <v>0.83899999999999997</v>
      </c>
      <c r="M89">
        <v>2.4300000000000002</v>
      </c>
      <c r="N89">
        <v>1.2589999999999999</v>
      </c>
      <c r="O89">
        <v>0.79700000000000004</v>
      </c>
      <c r="P89">
        <v>0.58699999999999997</v>
      </c>
      <c r="Q89">
        <v>0.624</v>
      </c>
      <c r="R89">
        <v>0.27</v>
      </c>
      <c r="S89">
        <v>6.4000000000000001E-2</v>
      </c>
      <c r="T89">
        <v>1.784</v>
      </c>
    </row>
    <row r="90" spans="1:20" x14ac:dyDescent="0.25">
      <c r="A90" t="s">
        <v>110</v>
      </c>
      <c r="B90" t="s">
        <v>58</v>
      </c>
      <c r="C90" s="1">
        <v>5.3449999999999998</v>
      </c>
      <c r="D90" s="1">
        <v>5.6000000000000001E-2</v>
      </c>
      <c r="E90">
        <v>5.4539999999999997</v>
      </c>
      <c r="F90">
        <v>5.2350000000000003</v>
      </c>
      <c r="G90">
        <v>9.3650000000000002</v>
      </c>
      <c r="H90">
        <v>0.81100000000000005</v>
      </c>
      <c r="I90">
        <v>62.235999999999997</v>
      </c>
      <c r="J90">
        <v>0.873</v>
      </c>
      <c r="K90">
        <v>0.54200000000000004</v>
      </c>
      <c r="L90">
        <v>0.86699999999999999</v>
      </c>
      <c r="M90">
        <v>2.4300000000000002</v>
      </c>
      <c r="N90">
        <v>0.95399999999999996</v>
      </c>
      <c r="O90">
        <v>0.78600000000000003</v>
      </c>
      <c r="P90">
        <v>0.433</v>
      </c>
      <c r="Q90">
        <v>0.59799999999999998</v>
      </c>
      <c r="R90">
        <v>0.54100000000000004</v>
      </c>
      <c r="S90">
        <v>4.5999999999999999E-2</v>
      </c>
      <c r="T90">
        <v>1.9870000000000001</v>
      </c>
    </row>
    <row r="91" spans="1:20" x14ac:dyDescent="0.25">
      <c r="A91" t="s">
        <v>129</v>
      </c>
      <c r="B91" t="s">
        <v>58</v>
      </c>
      <c r="C91" s="1">
        <v>5.03</v>
      </c>
      <c r="D91" s="1">
        <v>4.4999999999999998E-2</v>
      </c>
      <c r="E91">
        <v>5.1189999999999998</v>
      </c>
      <c r="F91">
        <v>4.9409999999999998</v>
      </c>
      <c r="G91">
        <v>8.9469999999999992</v>
      </c>
      <c r="H91">
        <v>0.72799999999999998</v>
      </c>
      <c r="I91">
        <v>58.968000000000004</v>
      </c>
      <c r="J91">
        <v>0.91</v>
      </c>
      <c r="K91">
        <v>0.123</v>
      </c>
      <c r="L91">
        <v>0.65800000000000003</v>
      </c>
      <c r="M91">
        <v>2.4300000000000002</v>
      </c>
      <c r="N91">
        <v>0.80800000000000005</v>
      </c>
      <c r="O91">
        <v>0.59799999999999998</v>
      </c>
      <c r="P91">
        <v>0.33</v>
      </c>
      <c r="Q91">
        <v>0.64300000000000002</v>
      </c>
      <c r="R91">
        <v>0.26800000000000002</v>
      </c>
      <c r="S91">
        <v>0.17899999999999999</v>
      </c>
      <c r="T91">
        <v>2.2040000000000002</v>
      </c>
    </row>
    <row r="92" spans="1:20" x14ac:dyDescent="0.25">
      <c r="A92" t="s">
        <v>143</v>
      </c>
      <c r="B92" t="s">
        <v>58</v>
      </c>
      <c r="C92" s="1">
        <v>4.83</v>
      </c>
      <c r="D92" s="1">
        <v>6.7000000000000004E-2</v>
      </c>
      <c r="E92">
        <v>4.9630000000000001</v>
      </c>
      <c r="F92">
        <v>4.6980000000000004</v>
      </c>
      <c r="G92">
        <v>8.36</v>
      </c>
      <c r="H92">
        <v>0.76500000000000001</v>
      </c>
      <c r="I92">
        <v>62</v>
      </c>
      <c r="J92">
        <v>0.95899999999999996</v>
      </c>
      <c r="K92">
        <v>3.4000000000000002E-2</v>
      </c>
      <c r="L92">
        <v>0.84299999999999997</v>
      </c>
      <c r="M92">
        <v>2.4300000000000002</v>
      </c>
      <c r="N92">
        <v>0.60299999999999998</v>
      </c>
      <c r="O92">
        <v>0.68</v>
      </c>
      <c r="P92">
        <v>0.42599999999999999</v>
      </c>
      <c r="Q92">
        <v>0.70199999999999996</v>
      </c>
      <c r="R92">
        <v>0.21</v>
      </c>
      <c r="S92">
        <v>6.0999999999999999E-2</v>
      </c>
      <c r="T92">
        <v>2.1480000000000001</v>
      </c>
    </row>
    <row r="93" spans="1:20" x14ac:dyDescent="0.25">
      <c r="A93" t="s">
        <v>155</v>
      </c>
      <c r="B93" t="s">
        <v>58</v>
      </c>
      <c r="C93" s="1">
        <v>4.4260000000000002</v>
      </c>
      <c r="D93" s="1">
        <v>5.1999999999999998E-2</v>
      </c>
      <c r="E93">
        <v>4.5270000000000001</v>
      </c>
      <c r="F93">
        <v>4.3239999999999998</v>
      </c>
      <c r="G93">
        <v>8.5410000000000004</v>
      </c>
      <c r="H93">
        <v>0.77900000000000003</v>
      </c>
      <c r="I93">
        <v>59.302</v>
      </c>
      <c r="J93">
        <v>0.876</v>
      </c>
      <c r="K93">
        <v>0.50900000000000001</v>
      </c>
      <c r="L93">
        <v>0.66</v>
      </c>
      <c r="M93">
        <v>2.4300000000000002</v>
      </c>
      <c r="N93">
        <v>0.66600000000000004</v>
      </c>
      <c r="O93">
        <v>0.71299999999999997</v>
      </c>
      <c r="P93">
        <v>0.34100000000000003</v>
      </c>
      <c r="Q93">
        <v>0.60099999999999998</v>
      </c>
      <c r="R93">
        <v>0.52</v>
      </c>
      <c r="S93">
        <v>0.17799999999999999</v>
      </c>
      <c r="T93">
        <v>1.407</v>
      </c>
    </row>
    <row r="94" spans="1:20" x14ac:dyDescent="0.25">
      <c r="A94" t="s">
        <v>77</v>
      </c>
      <c r="B94" t="s">
        <v>78</v>
      </c>
      <c r="C94" s="1">
        <v>6.0490000000000004</v>
      </c>
      <c r="D94" s="1">
        <v>5.8999999999999997E-2</v>
      </c>
      <c r="E94">
        <v>6.165</v>
      </c>
      <c r="F94">
        <v>5.9329999999999998</v>
      </c>
      <c r="G94">
        <v>10.007999999999999</v>
      </c>
      <c r="H94">
        <v>0.90500000000000003</v>
      </c>
      <c r="I94">
        <v>66.700999999999993</v>
      </c>
      <c r="J94">
        <v>0.86699999999999999</v>
      </c>
      <c r="K94">
        <v>-5.3999999999999999E-2</v>
      </c>
      <c r="L94">
        <v>0.78900000000000003</v>
      </c>
      <c r="M94">
        <v>2.4300000000000002</v>
      </c>
      <c r="N94">
        <v>1.1779999999999999</v>
      </c>
      <c r="O94">
        <v>0.996</v>
      </c>
      <c r="P94">
        <v>0.57399999999999995</v>
      </c>
      <c r="Q94">
        <v>0.59</v>
      </c>
      <c r="R94">
        <v>0.153</v>
      </c>
      <c r="S94">
        <v>9.6000000000000002E-2</v>
      </c>
      <c r="T94">
        <v>2.4620000000000002</v>
      </c>
    </row>
    <row r="95" spans="1:20" x14ac:dyDescent="0.25">
      <c r="A95" t="s">
        <v>111</v>
      </c>
      <c r="B95" t="s">
        <v>78</v>
      </c>
      <c r="C95" s="1">
        <v>5.3419999999999996</v>
      </c>
      <c r="D95" s="1">
        <v>9.7000000000000003E-2</v>
      </c>
      <c r="E95">
        <v>5.5330000000000004</v>
      </c>
      <c r="F95">
        <v>5.1509999999999998</v>
      </c>
      <c r="G95">
        <v>8.1170000000000009</v>
      </c>
      <c r="H95">
        <v>0.63600000000000001</v>
      </c>
      <c r="I95">
        <v>58.220999999999997</v>
      </c>
      <c r="J95">
        <v>0.69499999999999995</v>
      </c>
      <c r="K95">
        <v>-6.8000000000000005E-2</v>
      </c>
      <c r="L95">
        <v>0.745</v>
      </c>
      <c r="M95">
        <v>2.4300000000000002</v>
      </c>
      <c r="N95">
        <v>0.51800000000000002</v>
      </c>
      <c r="O95">
        <v>0.39200000000000002</v>
      </c>
      <c r="P95">
        <v>0.307</v>
      </c>
      <c r="Q95">
        <v>0.38100000000000001</v>
      </c>
      <c r="R95">
        <v>0.14399999999999999</v>
      </c>
      <c r="S95">
        <v>0.124</v>
      </c>
      <c r="T95">
        <v>3.476</v>
      </c>
    </row>
    <row r="96" spans="1:20" x14ac:dyDescent="0.25">
      <c r="A96" t="s">
        <v>113</v>
      </c>
      <c r="B96" t="s">
        <v>78</v>
      </c>
      <c r="C96" s="1">
        <v>5.306</v>
      </c>
      <c r="D96" s="1">
        <v>7.8E-2</v>
      </c>
      <c r="E96">
        <v>5.46</v>
      </c>
      <c r="F96">
        <v>5.1520000000000001</v>
      </c>
      <c r="G96">
        <v>8.5510000000000002</v>
      </c>
      <c r="H96">
        <v>0.64400000000000002</v>
      </c>
      <c r="I96">
        <v>50.113999999999997</v>
      </c>
      <c r="J96">
        <v>0.74099999999999999</v>
      </c>
      <c r="K96">
        <v>-1.6E-2</v>
      </c>
      <c r="L96">
        <v>0.79400000000000004</v>
      </c>
      <c r="M96">
        <v>2.4300000000000002</v>
      </c>
      <c r="N96">
        <v>0.66900000000000004</v>
      </c>
      <c r="O96">
        <v>0.40899999999999997</v>
      </c>
      <c r="P96">
        <v>5.1999999999999998E-2</v>
      </c>
      <c r="Q96">
        <v>0.438</v>
      </c>
      <c r="R96">
        <v>0.17699999999999999</v>
      </c>
      <c r="S96">
        <v>9.1999999999999998E-2</v>
      </c>
      <c r="T96">
        <v>3.4689999999999999</v>
      </c>
    </row>
    <row r="97" spans="1:20" x14ac:dyDescent="0.25">
      <c r="A97" t="s">
        <v>120</v>
      </c>
      <c r="B97" t="s">
        <v>78</v>
      </c>
      <c r="C97" s="1">
        <v>5.1420000000000003</v>
      </c>
      <c r="D97" s="1">
        <v>7.3999999999999996E-2</v>
      </c>
      <c r="E97">
        <v>5.2880000000000003</v>
      </c>
      <c r="F97">
        <v>4.9960000000000004</v>
      </c>
      <c r="G97">
        <v>8.1890000000000001</v>
      </c>
      <c r="H97">
        <v>0.71</v>
      </c>
      <c r="I97">
        <v>53.515000000000001</v>
      </c>
      <c r="J97">
        <v>0.73099999999999998</v>
      </c>
      <c r="K97">
        <v>2.5999999999999999E-2</v>
      </c>
      <c r="L97">
        <v>0.84799999999999998</v>
      </c>
      <c r="M97">
        <v>2.4300000000000002</v>
      </c>
      <c r="N97">
        <v>0.54300000000000004</v>
      </c>
      <c r="O97">
        <v>0.55600000000000005</v>
      </c>
      <c r="P97">
        <v>0.159</v>
      </c>
      <c r="Q97">
        <v>0.42499999999999999</v>
      </c>
      <c r="R97">
        <v>0.20499999999999999</v>
      </c>
      <c r="S97">
        <v>5.8000000000000003E-2</v>
      </c>
      <c r="T97">
        <v>3.1949999999999998</v>
      </c>
    </row>
    <row r="98" spans="1:20" x14ac:dyDescent="0.25">
      <c r="A98" t="s">
        <v>121</v>
      </c>
      <c r="B98" t="s">
        <v>78</v>
      </c>
      <c r="C98" s="1">
        <v>5.1319999999999997</v>
      </c>
      <c r="D98" s="1">
        <v>6.8000000000000005E-2</v>
      </c>
      <c r="E98">
        <v>5.266</v>
      </c>
      <c r="F98">
        <v>4.9980000000000002</v>
      </c>
      <c r="G98">
        <v>8.1180000000000003</v>
      </c>
      <c r="H98">
        <v>0.71</v>
      </c>
      <c r="I98">
        <v>59.802</v>
      </c>
      <c r="J98">
        <v>0.69499999999999995</v>
      </c>
      <c r="K98">
        <v>-4.5999999999999999E-2</v>
      </c>
      <c r="L98">
        <v>0.80100000000000005</v>
      </c>
      <c r="M98">
        <v>2.4300000000000002</v>
      </c>
      <c r="N98">
        <v>0.51800000000000002</v>
      </c>
      <c r="O98">
        <v>0.55800000000000005</v>
      </c>
      <c r="P98">
        <v>0.35699999999999998</v>
      </c>
      <c r="Q98">
        <v>0.38100000000000001</v>
      </c>
      <c r="R98">
        <v>0.158</v>
      </c>
      <c r="S98">
        <v>8.7999999999999995E-2</v>
      </c>
      <c r="T98">
        <v>3.0710000000000002</v>
      </c>
    </row>
    <row r="99" spans="1:20" x14ac:dyDescent="0.25">
      <c r="A99" t="s">
        <v>124</v>
      </c>
      <c r="B99" t="s">
        <v>78</v>
      </c>
      <c r="C99" s="1">
        <v>5.0880000000000001</v>
      </c>
      <c r="D99" s="1">
        <v>6.7000000000000004E-2</v>
      </c>
      <c r="E99">
        <v>5.2190000000000003</v>
      </c>
      <c r="F99">
        <v>4.9580000000000002</v>
      </c>
      <c r="G99">
        <v>8.58</v>
      </c>
      <c r="H99">
        <v>0.72699999999999998</v>
      </c>
      <c r="I99">
        <v>57.585999999999999</v>
      </c>
      <c r="J99">
        <v>0.80700000000000005</v>
      </c>
      <c r="K99">
        <v>0.123</v>
      </c>
      <c r="L99">
        <v>0.84799999999999998</v>
      </c>
      <c r="M99">
        <v>2.4300000000000002</v>
      </c>
      <c r="N99">
        <v>0.68</v>
      </c>
      <c r="O99">
        <v>0.59499999999999997</v>
      </c>
      <c r="P99">
        <v>0.28699999999999998</v>
      </c>
      <c r="Q99">
        <v>0.51700000000000002</v>
      </c>
      <c r="R99">
        <v>0.26800000000000002</v>
      </c>
      <c r="S99">
        <v>5.8000000000000003E-2</v>
      </c>
      <c r="T99">
        <v>2.6840000000000002</v>
      </c>
    </row>
    <row r="100" spans="1:20" x14ac:dyDescent="0.25">
      <c r="A100" t="s">
        <v>125</v>
      </c>
      <c r="B100" t="s">
        <v>78</v>
      </c>
      <c r="C100" s="1">
        <v>5.0739999999999998</v>
      </c>
      <c r="D100" s="1">
        <v>0.10199999999999999</v>
      </c>
      <c r="E100">
        <v>5.2729999999999997</v>
      </c>
      <c r="F100">
        <v>4.875</v>
      </c>
      <c r="G100">
        <v>7.0979999999999999</v>
      </c>
      <c r="H100">
        <v>0.64100000000000001</v>
      </c>
      <c r="I100">
        <v>53.78</v>
      </c>
      <c r="J100">
        <v>0.80600000000000005</v>
      </c>
      <c r="K100">
        <v>1.7999999999999999E-2</v>
      </c>
      <c r="L100">
        <v>0.69299999999999995</v>
      </c>
      <c r="M100">
        <v>2.4300000000000002</v>
      </c>
      <c r="N100">
        <v>0.16200000000000001</v>
      </c>
      <c r="O100">
        <v>0.40200000000000002</v>
      </c>
      <c r="P100">
        <v>0.16700000000000001</v>
      </c>
      <c r="Q100">
        <v>0.51600000000000001</v>
      </c>
      <c r="R100">
        <v>0.2</v>
      </c>
      <c r="S100">
        <v>0.157</v>
      </c>
      <c r="T100">
        <v>3.47</v>
      </c>
    </row>
    <row r="101" spans="1:20" x14ac:dyDescent="0.25">
      <c r="A101" t="s">
        <v>127</v>
      </c>
      <c r="B101" t="s">
        <v>78</v>
      </c>
      <c r="C101" s="1">
        <v>5.0510000000000002</v>
      </c>
      <c r="D101" s="1">
        <v>8.8999999999999996E-2</v>
      </c>
      <c r="E101">
        <v>5.2249999999999996</v>
      </c>
      <c r="F101">
        <v>4.8769999999999998</v>
      </c>
      <c r="G101">
        <v>7.6859999999999999</v>
      </c>
      <c r="H101">
        <v>0.69</v>
      </c>
      <c r="I101">
        <v>55.16</v>
      </c>
      <c r="J101">
        <v>0.69699999999999995</v>
      </c>
      <c r="K101">
        <v>0.42399999999999999</v>
      </c>
      <c r="L101">
        <v>0.746</v>
      </c>
      <c r="M101">
        <v>2.4300000000000002</v>
      </c>
      <c r="N101">
        <v>0.36699999999999999</v>
      </c>
      <c r="O101">
        <v>0.51100000000000001</v>
      </c>
      <c r="P101">
        <v>0.21</v>
      </c>
      <c r="Q101">
        <v>0.38400000000000001</v>
      </c>
      <c r="R101">
        <v>0.46500000000000002</v>
      </c>
      <c r="S101">
        <v>0.123</v>
      </c>
      <c r="T101">
        <v>2.99</v>
      </c>
    </row>
    <row r="102" spans="1:20" x14ac:dyDescent="0.25">
      <c r="A102" t="s">
        <v>128</v>
      </c>
      <c r="B102" t="s">
        <v>78</v>
      </c>
      <c r="C102" s="1">
        <v>5.0449999999999999</v>
      </c>
      <c r="D102" s="1">
        <v>7.2999999999999995E-2</v>
      </c>
      <c r="E102">
        <v>5.1890000000000001</v>
      </c>
      <c r="F102">
        <v>4.9009999999999998</v>
      </c>
      <c r="G102">
        <v>8.0869999999999997</v>
      </c>
      <c r="H102">
        <v>0.48899999999999999</v>
      </c>
      <c r="I102">
        <v>54.713000000000001</v>
      </c>
      <c r="J102">
        <v>0.75700000000000001</v>
      </c>
      <c r="K102">
        <v>-3.4000000000000002E-2</v>
      </c>
      <c r="L102">
        <v>0.66100000000000003</v>
      </c>
      <c r="M102">
        <v>2.4300000000000002</v>
      </c>
      <c r="N102">
        <v>0.50700000000000001</v>
      </c>
      <c r="O102">
        <v>5.8000000000000003E-2</v>
      </c>
      <c r="P102">
        <v>0.19600000000000001</v>
      </c>
      <c r="Q102">
        <v>0.45700000000000002</v>
      </c>
      <c r="R102">
        <v>0.16600000000000001</v>
      </c>
      <c r="S102">
        <v>0.17799999999999999</v>
      </c>
      <c r="T102">
        <v>3.4820000000000002</v>
      </c>
    </row>
    <row r="103" spans="1:20" x14ac:dyDescent="0.25">
      <c r="A103" t="s">
        <v>131</v>
      </c>
      <c r="B103" t="s">
        <v>78</v>
      </c>
      <c r="C103" s="1">
        <v>4.984</v>
      </c>
      <c r="D103" s="1">
        <v>0.09</v>
      </c>
      <c r="E103">
        <v>5.16</v>
      </c>
      <c r="F103">
        <v>4.8079999999999998</v>
      </c>
      <c r="G103">
        <v>7.8380000000000001</v>
      </c>
      <c r="H103">
        <v>0.63900000000000001</v>
      </c>
      <c r="I103">
        <v>55.008000000000003</v>
      </c>
      <c r="J103">
        <v>0.69699999999999995</v>
      </c>
      <c r="K103">
        <v>9.5000000000000001E-2</v>
      </c>
      <c r="L103">
        <v>0.76600000000000001</v>
      </c>
      <c r="M103">
        <v>2.4300000000000002</v>
      </c>
      <c r="N103">
        <v>0.42</v>
      </c>
      <c r="O103">
        <v>0.39900000000000002</v>
      </c>
      <c r="P103">
        <v>0.20599999999999999</v>
      </c>
      <c r="Q103">
        <v>0.38400000000000001</v>
      </c>
      <c r="R103">
        <v>0.25</v>
      </c>
      <c r="S103">
        <v>0.111</v>
      </c>
      <c r="T103">
        <v>3.2160000000000002</v>
      </c>
    </row>
    <row r="104" spans="1:20" x14ac:dyDescent="0.25">
      <c r="A104" t="s">
        <v>132</v>
      </c>
      <c r="B104" t="s">
        <v>78</v>
      </c>
      <c r="C104" s="1">
        <v>4.9560000000000004</v>
      </c>
      <c r="D104" s="1">
        <v>0.06</v>
      </c>
      <c r="E104">
        <v>5.0739999999999998</v>
      </c>
      <c r="F104">
        <v>4.8390000000000004</v>
      </c>
      <c r="G104">
        <v>9.4030000000000005</v>
      </c>
      <c r="H104">
        <v>0.86</v>
      </c>
      <c r="I104">
        <v>56.904000000000003</v>
      </c>
      <c r="J104">
        <v>0.749</v>
      </c>
      <c r="K104">
        <v>-6.7000000000000004E-2</v>
      </c>
      <c r="L104">
        <v>0.86</v>
      </c>
      <c r="M104">
        <v>2.4300000000000002</v>
      </c>
      <c r="N104">
        <v>0.96699999999999997</v>
      </c>
      <c r="O104">
        <v>0.89500000000000002</v>
      </c>
      <c r="P104">
        <v>0.26500000000000001</v>
      </c>
      <c r="Q104">
        <v>0.44700000000000001</v>
      </c>
      <c r="R104">
        <v>0.14399999999999999</v>
      </c>
      <c r="S104">
        <v>5.0999999999999997E-2</v>
      </c>
      <c r="T104">
        <v>2.1869999999999998</v>
      </c>
    </row>
    <row r="105" spans="1:20" x14ac:dyDescent="0.25">
      <c r="A105" t="s">
        <v>141</v>
      </c>
      <c r="B105" t="s">
        <v>78</v>
      </c>
      <c r="C105" s="1">
        <v>4.8520000000000003</v>
      </c>
      <c r="D105" s="1">
        <v>7.4999999999999997E-2</v>
      </c>
      <c r="E105">
        <v>4.9980000000000002</v>
      </c>
      <c r="F105">
        <v>4.7060000000000004</v>
      </c>
      <c r="G105">
        <v>9.6029999999999998</v>
      </c>
      <c r="H105">
        <v>0.77600000000000002</v>
      </c>
      <c r="I105">
        <v>59.962000000000003</v>
      </c>
      <c r="J105">
        <v>0.73099999999999998</v>
      </c>
      <c r="K105">
        <v>-0.2</v>
      </c>
      <c r="L105">
        <v>0.84</v>
      </c>
      <c r="M105">
        <v>2.4300000000000002</v>
      </c>
      <c r="N105">
        <v>1.0369999999999999</v>
      </c>
      <c r="O105">
        <v>0.70699999999999996</v>
      </c>
      <c r="P105">
        <v>0.36199999999999999</v>
      </c>
      <c r="Q105">
        <v>0.42399999999999999</v>
      </c>
      <c r="R105">
        <v>5.8000000000000003E-2</v>
      </c>
      <c r="S105">
        <v>6.4000000000000001E-2</v>
      </c>
      <c r="T105">
        <v>2.2010000000000001</v>
      </c>
    </row>
    <row r="106" spans="1:20" x14ac:dyDescent="0.25">
      <c r="A106" t="s">
        <v>142</v>
      </c>
      <c r="B106" t="s">
        <v>78</v>
      </c>
      <c r="C106" s="1">
        <v>4.8339999999999996</v>
      </c>
      <c r="D106" s="1">
        <v>8.1000000000000003E-2</v>
      </c>
      <c r="E106">
        <v>4.9930000000000003</v>
      </c>
      <c r="F106">
        <v>4.6749999999999998</v>
      </c>
      <c r="G106">
        <v>7.6779999999999999</v>
      </c>
      <c r="H106">
        <v>0.67200000000000004</v>
      </c>
      <c r="I106">
        <v>54.151000000000003</v>
      </c>
      <c r="J106">
        <v>0.69499999999999995</v>
      </c>
      <c r="K106">
        <v>-8.9999999999999993E-3</v>
      </c>
      <c r="L106">
        <v>0.748</v>
      </c>
      <c r="M106">
        <v>2.4300000000000002</v>
      </c>
      <c r="N106">
        <v>0.36399999999999999</v>
      </c>
      <c r="O106">
        <v>0.47199999999999998</v>
      </c>
      <c r="P106">
        <v>0.17899999999999999</v>
      </c>
      <c r="Q106">
        <v>0.38100000000000001</v>
      </c>
      <c r="R106">
        <v>0.182</v>
      </c>
      <c r="S106">
        <v>0.122</v>
      </c>
      <c r="T106">
        <v>3.133</v>
      </c>
    </row>
    <row r="107" spans="1:20" x14ac:dyDescent="0.25">
      <c r="A107" t="s">
        <v>144</v>
      </c>
      <c r="B107" t="s">
        <v>78</v>
      </c>
      <c r="C107" s="1">
        <v>4.7939999999999996</v>
      </c>
      <c r="D107" s="1">
        <v>0.10299999999999999</v>
      </c>
      <c r="E107">
        <v>4.9969999999999999</v>
      </c>
      <c r="F107">
        <v>4.5919999999999996</v>
      </c>
      <c r="G107">
        <v>7.1580000000000004</v>
      </c>
      <c r="H107">
        <v>0.74399999999999999</v>
      </c>
      <c r="I107">
        <v>54.706000000000003</v>
      </c>
      <c r="J107">
        <v>0.88200000000000001</v>
      </c>
      <c r="K107">
        <v>6.0999999999999999E-2</v>
      </c>
      <c r="L107">
        <v>0.68400000000000005</v>
      </c>
      <c r="M107">
        <v>2.4300000000000002</v>
      </c>
      <c r="N107">
        <v>0.183</v>
      </c>
      <c r="O107">
        <v>0.63400000000000001</v>
      </c>
      <c r="P107">
        <v>0.19600000000000001</v>
      </c>
      <c r="Q107">
        <v>0.60799999999999998</v>
      </c>
      <c r="R107">
        <v>0.22800000000000001</v>
      </c>
      <c r="S107">
        <v>0.16300000000000001</v>
      </c>
      <c r="T107">
        <v>2.7829999999999999</v>
      </c>
    </row>
    <row r="108" spans="1:20" x14ac:dyDescent="0.25">
      <c r="A108" t="s">
        <v>145</v>
      </c>
      <c r="B108" t="s">
        <v>78</v>
      </c>
      <c r="C108" s="1">
        <v>4.7590000000000003</v>
      </c>
      <c r="D108" s="1">
        <v>5.1999999999999998E-2</v>
      </c>
      <c r="E108">
        <v>4.8609999999999998</v>
      </c>
      <c r="F108">
        <v>4.6580000000000004</v>
      </c>
      <c r="G108">
        <v>8.5329999999999995</v>
      </c>
      <c r="H108">
        <v>0.74</v>
      </c>
      <c r="I108">
        <v>50.101999999999997</v>
      </c>
      <c r="J108">
        <v>0.73699999999999999</v>
      </c>
      <c r="K108">
        <v>3.6999999999999998E-2</v>
      </c>
      <c r="L108">
        <v>0.878</v>
      </c>
      <c r="M108">
        <v>2.4300000000000002</v>
      </c>
      <c r="N108">
        <v>0.66300000000000003</v>
      </c>
      <c r="O108">
        <v>0.625</v>
      </c>
      <c r="P108">
        <v>5.0999999999999997E-2</v>
      </c>
      <c r="Q108">
        <v>0.433</v>
      </c>
      <c r="R108">
        <v>0.21199999999999999</v>
      </c>
      <c r="S108">
        <v>3.9E-2</v>
      </c>
      <c r="T108">
        <v>2.7360000000000002</v>
      </c>
    </row>
    <row r="109" spans="1:20" x14ac:dyDescent="0.25">
      <c r="A109" t="s">
        <v>146</v>
      </c>
      <c r="B109" t="s">
        <v>78</v>
      </c>
      <c r="C109" s="1">
        <v>4.7229999999999999</v>
      </c>
      <c r="D109" s="1">
        <v>8.2000000000000003E-2</v>
      </c>
      <c r="E109">
        <v>4.8840000000000003</v>
      </c>
      <c r="F109">
        <v>4.5629999999999997</v>
      </c>
      <c r="G109">
        <v>7.7439999999999998</v>
      </c>
      <c r="H109">
        <v>0.72399999999999998</v>
      </c>
      <c r="I109">
        <v>51.969000000000001</v>
      </c>
      <c r="J109">
        <v>0.69699999999999995</v>
      </c>
      <c r="K109">
        <v>-3.5999999999999997E-2</v>
      </c>
      <c r="L109">
        <v>0.82699999999999996</v>
      </c>
      <c r="M109">
        <v>2.4300000000000002</v>
      </c>
      <c r="N109">
        <v>0.38700000000000001</v>
      </c>
      <c r="O109">
        <v>0.59</v>
      </c>
      <c r="P109">
        <v>0.11</v>
      </c>
      <c r="Q109">
        <v>0.38400000000000001</v>
      </c>
      <c r="R109">
        <v>0.16400000000000001</v>
      </c>
      <c r="S109">
        <v>7.1999999999999995E-2</v>
      </c>
      <c r="T109">
        <v>3.016</v>
      </c>
    </row>
    <row r="110" spans="1:20" x14ac:dyDescent="0.25">
      <c r="A110" t="s">
        <v>148</v>
      </c>
      <c r="B110" t="s">
        <v>78</v>
      </c>
      <c r="C110" s="1">
        <v>4.6360000000000001</v>
      </c>
      <c r="D110" s="1">
        <v>7.2999999999999995E-2</v>
      </c>
      <c r="E110">
        <v>4.78</v>
      </c>
      <c r="F110">
        <v>4.4930000000000003</v>
      </c>
      <c r="G110">
        <v>7.6769999999999996</v>
      </c>
      <c r="H110">
        <v>0.78100000000000003</v>
      </c>
      <c r="I110">
        <v>56.100999999999999</v>
      </c>
      <c r="J110">
        <v>0.70899999999999996</v>
      </c>
      <c r="K110">
        <v>0.122</v>
      </c>
      <c r="L110">
        <v>0.85499999999999998</v>
      </c>
      <c r="M110">
        <v>2.4300000000000002</v>
      </c>
      <c r="N110">
        <v>0.36399999999999999</v>
      </c>
      <c r="O110">
        <v>0.71799999999999997</v>
      </c>
      <c r="P110">
        <v>0.24</v>
      </c>
      <c r="Q110">
        <v>0.39800000000000002</v>
      </c>
      <c r="R110">
        <v>0.26700000000000002</v>
      </c>
      <c r="S110">
        <v>5.3999999999999999E-2</v>
      </c>
      <c r="T110">
        <v>2.5960000000000001</v>
      </c>
    </row>
    <row r="111" spans="1:20" x14ac:dyDescent="0.25">
      <c r="A111" t="s">
        <v>149</v>
      </c>
      <c r="B111" t="s">
        <v>78</v>
      </c>
      <c r="C111" s="1">
        <v>4.625</v>
      </c>
      <c r="D111" s="1">
        <v>0.106</v>
      </c>
      <c r="E111">
        <v>4.8330000000000002</v>
      </c>
      <c r="F111">
        <v>4.4169999999999998</v>
      </c>
      <c r="G111">
        <v>7.2880000000000003</v>
      </c>
      <c r="H111">
        <v>0.72</v>
      </c>
      <c r="I111">
        <v>56.497999999999998</v>
      </c>
      <c r="J111">
        <v>0.73499999999999999</v>
      </c>
      <c r="K111">
        <v>0.05</v>
      </c>
      <c r="L111">
        <v>0.85</v>
      </c>
      <c r="M111">
        <v>2.4300000000000002</v>
      </c>
      <c r="N111">
        <v>0.22800000000000001</v>
      </c>
      <c r="O111">
        <v>0.57999999999999996</v>
      </c>
      <c r="P111">
        <v>0.253</v>
      </c>
      <c r="Q111">
        <v>0.43</v>
      </c>
      <c r="R111">
        <v>0.221</v>
      </c>
      <c r="S111">
        <v>5.7000000000000002E-2</v>
      </c>
      <c r="T111">
        <v>2.8570000000000002</v>
      </c>
    </row>
    <row r="112" spans="1:20" x14ac:dyDescent="0.25">
      <c r="A112" t="s">
        <v>150</v>
      </c>
      <c r="B112" t="s">
        <v>78</v>
      </c>
      <c r="C112" s="1">
        <v>4.6070000000000002</v>
      </c>
      <c r="D112" s="1">
        <v>7.1999999999999995E-2</v>
      </c>
      <c r="E112">
        <v>4.7469999999999999</v>
      </c>
      <c r="F112">
        <v>4.4660000000000002</v>
      </c>
      <c r="G112">
        <v>8.3610000000000007</v>
      </c>
      <c r="H112">
        <v>0.68799999999999994</v>
      </c>
      <c r="I112">
        <v>60.704000000000001</v>
      </c>
      <c r="J112">
        <v>0.77900000000000003</v>
      </c>
      <c r="K112">
        <v>0.28699999999999998</v>
      </c>
      <c r="L112">
        <v>0.82499999999999996</v>
      </c>
      <c r="M112">
        <v>2.4300000000000002</v>
      </c>
      <c r="N112">
        <v>0.60299999999999998</v>
      </c>
      <c r="O112">
        <v>0.50800000000000001</v>
      </c>
      <c r="P112">
        <v>0.38500000000000001</v>
      </c>
      <c r="Q112">
        <v>0.48299999999999998</v>
      </c>
      <c r="R112">
        <v>0.375</v>
      </c>
      <c r="S112">
        <v>7.2999999999999995E-2</v>
      </c>
      <c r="T112">
        <v>2.1800000000000002</v>
      </c>
    </row>
    <row r="113" spans="1:20" x14ac:dyDescent="0.25">
      <c r="A113" t="s">
        <v>153</v>
      </c>
      <c r="B113" t="s">
        <v>78</v>
      </c>
      <c r="C113" s="1">
        <v>4.5739999999999998</v>
      </c>
      <c r="D113" s="1">
        <v>6.4000000000000001E-2</v>
      </c>
      <c r="E113">
        <v>4.7</v>
      </c>
      <c r="F113">
        <v>4.4480000000000004</v>
      </c>
      <c r="G113">
        <v>9.1609999999999996</v>
      </c>
      <c r="H113">
        <v>0.81799999999999995</v>
      </c>
      <c r="I113">
        <v>56.798999999999999</v>
      </c>
      <c r="J113">
        <v>0.71899999999999997</v>
      </c>
      <c r="K113">
        <v>-0.14899999999999999</v>
      </c>
      <c r="L113">
        <v>0.84699999999999998</v>
      </c>
      <c r="M113">
        <v>2.4300000000000002</v>
      </c>
      <c r="N113">
        <v>0.88200000000000001</v>
      </c>
      <c r="O113">
        <v>0.80100000000000005</v>
      </c>
      <c r="P113">
        <v>0.26200000000000001</v>
      </c>
      <c r="Q113">
        <v>0.41099999999999998</v>
      </c>
      <c r="R113">
        <v>9.0999999999999998E-2</v>
      </c>
      <c r="S113">
        <v>5.8999999999999997E-2</v>
      </c>
      <c r="T113">
        <v>2.0680000000000001</v>
      </c>
    </row>
    <row r="114" spans="1:20" x14ac:dyDescent="0.25">
      <c r="A114" t="s">
        <v>157</v>
      </c>
      <c r="B114" t="s">
        <v>78</v>
      </c>
      <c r="C114" s="1">
        <v>4.3550000000000004</v>
      </c>
      <c r="D114" s="1">
        <v>9.4E-2</v>
      </c>
      <c r="E114">
        <v>4.54</v>
      </c>
      <c r="F114">
        <v>4.1710000000000003</v>
      </c>
      <c r="G114">
        <v>7.3639999999999999</v>
      </c>
      <c r="H114">
        <v>0.61899999999999999</v>
      </c>
      <c r="I114">
        <v>48.478000000000002</v>
      </c>
      <c r="J114">
        <v>0.57899999999999996</v>
      </c>
      <c r="K114">
        <v>4.1000000000000002E-2</v>
      </c>
      <c r="L114">
        <v>0.80700000000000005</v>
      </c>
      <c r="M114">
        <v>2.4300000000000002</v>
      </c>
      <c r="N114">
        <v>0.255</v>
      </c>
      <c r="O114">
        <v>0.35299999999999998</v>
      </c>
      <c r="P114">
        <v>0</v>
      </c>
      <c r="Q114">
        <v>0.24</v>
      </c>
      <c r="R114">
        <v>0.215</v>
      </c>
      <c r="S114">
        <v>8.4000000000000005E-2</v>
      </c>
      <c r="T114">
        <v>3.2090000000000001</v>
      </c>
    </row>
    <row r="115" spans="1:20" x14ac:dyDescent="0.25">
      <c r="A115" t="s">
        <v>159</v>
      </c>
      <c r="B115" t="s">
        <v>78</v>
      </c>
      <c r="C115" s="1">
        <v>4.3079999999999998</v>
      </c>
      <c r="D115" s="1">
        <v>7.0999999999999994E-2</v>
      </c>
      <c r="E115">
        <v>4.4480000000000004</v>
      </c>
      <c r="F115">
        <v>4.1680000000000001</v>
      </c>
      <c r="G115">
        <v>9.0649999999999995</v>
      </c>
      <c r="H115">
        <v>0.77</v>
      </c>
      <c r="I115">
        <v>50.832999999999998</v>
      </c>
      <c r="J115">
        <v>0.64700000000000002</v>
      </c>
      <c r="K115">
        <v>-0.185</v>
      </c>
      <c r="L115">
        <v>0.70799999999999996</v>
      </c>
      <c r="M115">
        <v>2.4300000000000002</v>
      </c>
      <c r="N115">
        <v>0.84899999999999998</v>
      </c>
      <c r="O115">
        <v>0.69299999999999995</v>
      </c>
      <c r="P115">
        <v>7.3999999999999996E-2</v>
      </c>
      <c r="Q115">
        <v>0.32300000000000001</v>
      </c>
      <c r="R115">
        <v>6.7000000000000004E-2</v>
      </c>
      <c r="S115">
        <v>0.14699999999999999</v>
      </c>
      <c r="T115">
        <v>2.1549999999999998</v>
      </c>
    </row>
    <row r="116" spans="1:20" x14ac:dyDescent="0.25">
      <c r="A116" t="s">
        <v>160</v>
      </c>
      <c r="B116" t="s">
        <v>78</v>
      </c>
      <c r="C116" s="1">
        <v>4.2889999999999997</v>
      </c>
      <c r="D116" s="1">
        <v>8.4000000000000005E-2</v>
      </c>
      <c r="E116">
        <v>4.4539999999999997</v>
      </c>
      <c r="F116">
        <v>4.1230000000000002</v>
      </c>
      <c r="G116">
        <v>8.0310000000000006</v>
      </c>
      <c r="H116">
        <v>0.626</v>
      </c>
      <c r="I116">
        <v>57.348999999999997</v>
      </c>
      <c r="J116">
        <v>0.54800000000000004</v>
      </c>
      <c r="K116">
        <v>8.2000000000000003E-2</v>
      </c>
      <c r="L116">
        <v>0.78100000000000003</v>
      </c>
      <c r="M116">
        <v>2.4300000000000002</v>
      </c>
      <c r="N116">
        <v>0.48799999999999999</v>
      </c>
      <c r="O116">
        <v>0.36699999999999999</v>
      </c>
      <c r="P116">
        <v>0.27900000000000003</v>
      </c>
      <c r="Q116">
        <v>0.20200000000000001</v>
      </c>
      <c r="R116">
        <v>0.24099999999999999</v>
      </c>
      <c r="S116">
        <v>0.10100000000000001</v>
      </c>
      <c r="T116">
        <v>2.61</v>
      </c>
    </row>
    <row r="117" spans="1:20" x14ac:dyDescent="0.25">
      <c r="A117" t="s">
        <v>162</v>
      </c>
      <c r="B117" t="s">
        <v>78</v>
      </c>
      <c r="C117" s="1">
        <v>4.2750000000000004</v>
      </c>
      <c r="D117" s="1">
        <v>5.0999999999999997E-2</v>
      </c>
      <c r="E117">
        <v>4.3739999999999997</v>
      </c>
      <c r="F117">
        <v>4.1749999999999998</v>
      </c>
      <c r="G117">
        <v>7.694</v>
      </c>
      <c r="H117">
        <v>0.76400000000000001</v>
      </c>
      <c r="I117">
        <v>59</v>
      </c>
      <c r="J117">
        <v>0.752</v>
      </c>
      <c r="K117">
        <v>8.2000000000000003E-2</v>
      </c>
      <c r="L117">
        <v>0.76100000000000001</v>
      </c>
      <c r="M117">
        <v>2.4300000000000002</v>
      </c>
      <c r="N117">
        <v>0.37</v>
      </c>
      <c r="O117">
        <v>0.67900000000000005</v>
      </c>
      <c r="P117">
        <v>0.33100000000000002</v>
      </c>
      <c r="Q117">
        <v>0.45100000000000001</v>
      </c>
      <c r="R117">
        <v>0.24099999999999999</v>
      </c>
      <c r="S117">
        <v>0.114</v>
      </c>
      <c r="T117">
        <v>2.089</v>
      </c>
    </row>
    <row r="118" spans="1:20" x14ac:dyDescent="0.25">
      <c r="A118" t="s">
        <v>163</v>
      </c>
      <c r="B118" t="s">
        <v>78</v>
      </c>
      <c r="C118" s="1">
        <v>4.2270000000000003</v>
      </c>
      <c r="D118" s="1">
        <v>7.0000000000000007E-2</v>
      </c>
      <c r="E118">
        <v>4.3650000000000002</v>
      </c>
      <c r="F118">
        <v>4.09</v>
      </c>
      <c r="G118">
        <v>8.5419999999999998</v>
      </c>
      <c r="H118">
        <v>0.79500000000000004</v>
      </c>
      <c r="I118">
        <v>57.161000000000001</v>
      </c>
      <c r="J118">
        <v>0.56100000000000005</v>
      </c>
      <c r="K118">
        <v>-0.106</v>
      </c>
      <c r="L118">
        <v>0.73099999999999998</v>
      </c>
      <c r="M118">
        <v>2.4300000000000002</v>
      </c>
      <c r="N118">
        <v>0.66600000000000004</v>
      </c>
      <c r="O118">
        <v>0.749</v>
      </c>
      <c r="P118">
        <v>0.27300000000000002</v>
      </c>
      <c r="Q118">
        <v>0.218</v>
      </c>
      <c r="R118">
        <v>0.11899999999999999</v>
      </c>
      <c r="S118">
        <v>0.13300000000000001</v>
      </c>
      <c r="T118">
        <v>2.069</v>
      </c>
    </row>
    <row r="119" spans="1:20" x14ac:dyDescent="0.25">
      <c r="A119" t="s">
        <v>164</v>
      </c>
      <c r="B119" t="s">
        <v>78</v>
      </c>
      <c r="C119" s="1">
        <v>4.2080000000000002</v>
      </c>
      <c r="D119" s="1">
        <v>7.1999999999999995E-2</v>
      </c>
      <c r="E119">
        <v>4.3490000000000002</v>
      </c>
      <c r="F119">
        <v>4.0679999999999996</v>
      </c>
      <c r="G119">
        <v>7.3959999999999999</v>
      </c>
      <c r="H119">
        <v>0.68600000000000005</v>
      </c>
      <c r="I119">
        <v>59.305</v>
      </c>
      <c r="J119">
        <v>0.55200000000000005</v>
      </c>
      <c r="K119">
        <v>-5.0000000000000001E-3</v>
      </c>
      <c r="L119">
        <v>0.80300000000000005</v>
      </c>
      <c r="M119">
        <v>2.4300000000000002</v>
      </c>
      <c r="N119">
        <v>0.26600000000000001</v>
      </c>
      <c r="O119">
        <v>0.503</v>
      </c>
      <c r="P119">
        <v>0.34100000000000003</v>
      </c>
      <c r="Q119">
        <v>0.20699999999999999</v>
      </c>
      <c r="R119">
        <v>0.185</v>
      </c>
      <c r="S119">
        <v>8.6999999999999994E-2</v>
      </c>
      <c r="T119">
        <v>2.62</v>
      </c>
    </row>
    <row r="120" spans="1:20" x14ac:dyDescent="0.25">
      <c r="A120" t="s">
        <v>165</v>
      </c>
      <c r="B120" t="s">
        <v>78</v>
      </c>
      <c r="C120" s="1">
        <v>4.1070000000000002</v>
      </c>
      <c r="D120" s="1">
        <v>7.6999999999999999E-2</v>
      </c>
      <c r="E120">
        <v>4.258</v>
      </c>
      <c r="F120">
        <v>3.956</v>
      </c>
      <c r="G120">
        <v>7.3620000000000001</v>
      </c>
      <c r="H120">
        <v>0.56899999999999995</v>
      </c>
      <c r="I120">
        <v>54.914000000000001</v>
      </c>
      <c r="J120">
        <v>0.61899999999999999</v>
      </c>
      <c r="K120">
        <v>3.2000000000000001E-2</v>
      </c>
      <c r="L120">
        <v>0.77200000000000002</v>
      </c>
      <c r="M120">
        <v>2.4300000000000002</v>
      </c>
      <c r="N120">
        <v>0.254</v>
      </c>
      <c r="O120">
        <v>0.23899999999999999</v>
      </c>
      <c r="P120">
        <v>0.20300000000000001</v>
      </c>
      <c r="Q120">
        <v>0.28899999999999998</v>
      </c>
      <c r="R120">
        <v>0.20899999999999999</v>
      </c>
      <c r="S120">
        <v>0.107</v>
      </c>
      <c r="T120">
        <v>2.806</v>
      </c>
    </row>
    <row r="121" spans="1:20" x14ac:dyDescent="0.25">
      <c r="A121" t="s">
        <v>166</v>
      </c>
      <c r="B121" t="s">
        <v>78</v>
      </c>
      <c r="C121" s="1">
        <v>4.0730000000000004</v>
      </c>
      <c r="D121" s="1">
        <v>6.9000000000000006E-2</v>
      </c>
      <c r="E121">
        <v>4.2089999999999996</v>
      </c>
      <c r="F121">
        <v>3.9380000000000002</v>
      </c>
      <c r="G121">
        <v>8.1449999999999996</v>
      </c>
      <c r="H121">
        <v>0.70799999999999996</v>
      </c>
      <c r="I121">
        <v>55.808999999999997</v>
      </c>
      <c r="J121">
        <v>0.78200000000000003</v>
      </c>
      <c r="K121">
        <v>6.0999999999999999E-2</v>
      </c>
      <c r="L121">
        <v>0.82299999999999995</v>
      </c>
      <c r="M121">
        <v>2.4300000000000002</v>
      </c>
      <c r="N121">
        <v>0.52800000000000002</v>
      </c>
      <c r="O121">
        <v>0.55200000000000005</v>
      </c>
      <c r="P121">
        <v>0.23100000000000001</v>
      </c>
      <c r="Q121">
        <v>0.48699999999999999</v>
      </c>
      <c r="R121">
        <v>0.22700000000000001</v>
      </c>
      <c r="S121">
        <v>7.3999999999999996E-2</v>
      </c>
      <c r="T121">
        <v>1.9750000000000001</v>
      </c>
    </row>
    <row r="122" spans="1:20" x14ac:dyDescent="0.25">
      <c r="A122" t="s">
        <v>167</v>
      </c>
      <c r="B122" t="s">
        <v>78</v>
      </c>
      <c r="C122" s="1">
        <v>3.8490000000000002</v>
      </c>
      <c r="D122" s="1">
        <v>7.6999999999999999E-2</v>
      </c>
      <c r="E122">
        <v>4.0010000000000003</v>
      </c>
      <c r="F122">
        <v>3.698</v>
      </c>
      <c r="G122">
        <v>7.4340000000000002</v>
      </c>
      <c r="H122">
        <v>0.63</v>
      </c>
      <c r="I122">
        <v>51.651000000000003</v>
      </c>
      <c r="J122">
        <v>0.71699999999999997</v>
      </c>
      <c r="K122">
        <v>8.4000000000000005E-2</v>
      </c>
      <c r="L122">
        <v>0.86599999999999999</v>
      </c>
      <c r="M122">
        <v>2.4300000000000002</v>
      </c>
      <c r="N122">
        <v>0.27900000000000003</v>
      </c>
      <c r="O122">
        <v>0.377</v>
      </c>
      <c r="P122">
        <v>0.1</v>
      </c>
      <c r="Q122">
        <v>0.40799999999999997</v>
      </c>
      <c r="R122">
        <v>0.24299999999999999</v>
      </c>
      <c r="S122">
        <v>4.7E-2</v>
      </c>
      <c r="T122">
        <v>2.3959999999999999</v>
      </c>
    </row>
    <row r="123" spans="1:20" x14ac:dyDescent="0.25">
      <c r="A123" t="s">
        <v>169</v>
      </c>
      <c r="B123" t="s">
        <v>78</v>
      </c>
      <c r="C123" s="1">
        <v>3.7749999999999999</v>
      </c>
      <c r="D123" s="1">
        <v>0.107</v>
      </c>
      <c r="E123">
        <v>3.9849999999999999</v>
      </c>
      <c r="F123">
        <v>3.5649999999999999</v>
      </c>
      <c r="G123">
        <v>6.6349999999999998</v>
      </c>
      <c r="H123">
        <v>0.49</v>
      </c>
      <c r="I123">
        <v>53.4</v>
      </c>
      <c r="J123">
        <v>0.626</v>
      </c>
      <c r="K123">
        <v>-2.4E-2</v>
      </c>
      <c r="L123">
        <v>0.60699999999999998</v>
      </c>
      <c r="M123">
        <v>2.4300000000000002</v>
      </c>
      <c r="N123">
        <v>0</v>
      </c>
      <c r="O123">
        <v>6.2E-2</v>
      </c>
      <c r="P123">
        <v>0.155</v>
      </c>
      <c r="Q123">
        <v>0.29799999999999999</v>
      </c>
      <c r="R123">
        <v>0.17199999999999999</v>
      </c>
      <c r="S123">
        <v>0.21199999999999999</v>
      </c>
      <c r="T123">
        <v>2.8759999999999999</v>
      </c>
    </row>
    <row r="124" spans="1:20" x14ac:dyDescent="0.25">
      <c r="A124" t="s">
        <v>171</v>
      </c>
      <c r="B124" t="s">
        <v>78</v>
      </c>
      <c r="C124" s="1">
        <v>3.6230000000000002</v>
      </c>
      <c r="D124" s="1">
        <v>7.0999999999999994E-2</v>
      </c>
      <c r="E124">
        <v>3.762</v>
      </c>
      <c r="F124">
        <v>3.4849999999999999</v>
      </c>
      <c r="G124">
        <v>7.8760000000000003</v>
      </c>
      <c r="H124">
        <v>0.70199999999999996</v>
      </c>
      <c r="I124">
        <v>57.999000000000002</v>
      </c>
      <c r="J124">
        <v>0.83299999999999996</v>
      </c>
      <c r="K124">
        <v>0.183</v>
      </c>
      <c r="L124">
        <v>0.57699999999999996</v>
      </c>
      <c r="M124">
        <v>2.4300000000000002</v>
      </c>
      <c r="N124">
        <v>0.433</v>
      </c>
      <c r="O124">
        <v>0.54</v>
      </c>
      <c r="P124">
        <v>0.3</v>
      </c>
      <c r="Q124">
        <v>0.54900000000000004</v>
      </c>
      <c r="R124">
        <v>0.307</v>
      </c>
      <c r="S124">
        <v>0.23100000000000001</v>
      </c>
      <c r="T124">
        <v>1.2629999999999999</v>
      </c>
    </row>
    <row r="125" spans="1:20" x14ac:dyDescent="0.25">
      <c r="A125" t="s">
        <v>173</v>
      </c>
      <c r="B125" t="s">
        <v>78</v>
      </c>
      <c r="C125" s="1">
        <v>3.6</v>
      </c>
      <c r="D125" s="1">
        <v>9.1999999999999998E-2</v>
      </c>
      <c r="E125">
        <v>3.7810000000000001</v>
      </c>
      <c r="F125">
        <v>3.419</v>
      </c>
      <c r="G125">
        <v>6.9580000000000002</v>
      </c>
      <c r="H125">
        <v>0.53700000000000003</v>
      </c>
      <c r="I125">
        <v>57.948</v>
      </c>
      <c r="J125">
        <v>0.78</v>
      </c>
      <c r="K125">
        <v>3.7999999999999999E-2</v>
      </c>
      <c r="L125">
        <v>0.72899999999999998</v>
      </c>
      <c r="M125">
        <v>2.4300000000000002</v>
      </c>
      <c r="N125">
        <v>0.113</v>
      </c>
      <c r="O125">
        <v>0.16800000000000001</v>
      </c>
      <c r="P125">
        <v>0.29799999999999999</v>
      </c>
      <c r="Q125">
        <v>0.48399999999999999</v>
      </c>
      <c r="R125">
        <v>0.21299999999999999</v>
      </c>
      <c r="S125">
        <v>0.13400000000000001</v>
      </c>
      <c r="T125">
        <v>2.19</v>
      </c>
    </row>
    <row r="126" spans="1:20" x14ac:dyDescent="0.25">
      <c r="A126" t="s">
        <v>174</v>
      </c>
      <c r="B126" t="s">
        <v>78</v>
      </c>
      <c r="C126" s="1">
        <v>3.512</v>
      </c>
      <c r="D126" s="1">
        <v>0.12</v>
      </c>
      <c r="E126">
        <v>3.7480000000000002</v>
      </c>
      <c r="F126">
        <v>3.2759999999999998</v>
      </c>
      <c r="G126">
        <v>7.9260000000000002</v>
      </c>
      <c r="H126">
        <v>0.78700000000000003</v>
      </c>
      <c r="I126">
        <v>48.7</v>
      </c>
      <c r="J126">
        <v>0.71499999999999997</v>
      </c>
      <c r="K126">
        <v>-0.13100000000000001</v>
      </c>
      <c r="L126">
        <v>0.91500000000000004</v>
      </c>
      <c r="M126">
        <v>2.4300000000000002</v>
      </c>
      <c r="N126">
        <v>0.45100000000000001</v>
      </c>
      <c r="O126">
        <v>0.73099999999999998</v>
      </c>
      <c r="P126">
        <v>7.0000000000000001E-3</v>
      </c>
      <c r="Q126">
        <v>0.40500000000000003</v>
      </c>
      <c r="R126">
        <v>0.10299999999999999</v>
      </c>
      <c r="S126">
        <v>1.4999999999999999E-2</v>
      </c>
      <c r="T126">
        <v>1.8</v>
      </c>
    </row>
    <row r="127" spans="1:20" x14ac:dyDescent="0.25">
      <c r="A127" t="s">
        <v>175</v>
      </c>
      <c r="B127" t="s">
        <v>78</v>
      </c>
      <c r="C127" s="1">
        <v>3.4670000000000001</v>
      </c>
      <c r="D127" s="1">
        <v>7.3999999999999996E-2</v>
      </c>
      <c r="E127">
        <v>3.6110000000000002</v>
      </c>
      <c r="F127">
        <v>3.3220000000000001</v>
      </c>
      <c r="G127">
        <v>9.782</v>
      </c>
      <c r="H127">
        <v>0.78400000000000003</v>
      </c>
      <c r="I127">
        <v>59.268999999999998</v>
      </c>
      <c r="J127">
        <v>0.82399999999999995</v>
      </c>
      <c r="K127">
        <v>-0.246</v>
      </c>
      <c r="L127">
        <v>0.80100000000000005</v>
      </c>
      <c r="M127">
        <v>2.4300000000000002</v>
      </c>
      <c r="N127">
        <v>1.099</v>
      </c>
      <c r="O127">
        <v>0.72399999999999998</v>
      </c>
      <c r="P127">
        <v>0.34</v>
      </c>
      <c r="Q127">
        <v>0.53900000000000003</v>
      </c>
      <c r="R127">
        <v>2.7E-2</v>
      </c>
      <c r="S127">
        <v>8.7999999999999995E-2</v>
      </c>
      <c r="T127">
        <v>0.64800000000000002</v>
      </c>
    </row>
    <row r="128" spans="1:20" x14ac:dyDescent="0.25">
      <c r="A128" t="s">
        <v>176</v>
      </c>
      <c r="B128" t="s">
        <v>78</v>
      </c>
      <c r="C128" s="1">
        <v>3.415</v>
      </c>
      <c r="D128" s="1">
        <v>6.8000000000000005E-2</v>
      </c>
      <c r="E128">
        <v>3.548</v>
      </c>
      <c r="F128">
        <v>3.282</v>
      </c>
      <c r="G128">
        <v>7.6760000000000002</v>
      </c>
      <c r="H128">
        <v>0.55200000000000005</v>
      </c>
      <c r="I128">
        <v>61.4</v>
      </c>
      <c r="J128">
        <v>0.89700000000000002</v>
      </c>
      <c r="K128">
        <v>6.0999999999999999E-2</v>
      </c>
      <c r="L128">
        <v>0.16700000000000001</v>
      </c>
      <c r="M128">
        <v>2.4300000000000002</v>
      </c>
      <c r="N128">
        <v>0.36399999999999999</v>
      </c>
      <c r="O128">
        <v>0.20200000000000001</v>
      </c>
      <c r="P128">
        <v>0.40699999999999997</v>
      </c>
      <c r="Q128">
        <v>0.627</v>
      </c>
      <c r="R128">
        <v>0.22700000000000001</v>
      </c>
      <c r="S128">
        <v>0.49299999999999999</v>
      </c>
      <c r="T128">
        <v>1.095</v>
      </c>
    </row>
    <row r="129" spans="1:20" x14ac:dyDescent="0.25">
      <c r="A129" t="s">
        <v>177</v>
      </c>
      <c r="B129" t="s">
        <v>78</v>
      </c>
      <c r="C129" s="1">
        <v>3.145</v>
      </c>
      <c r="D129" s="1">
        <v>5.8000000000000003E-2</v>
      </c>
      <c r="E129">
        <v>3.2589999999999999</v>
      </c>
      <c r="F129">
        <v>3.03</v>
      </c>
      <c r="G129">
        <v>7.9429999999999996</v>
      </c>
      <c r="H129">
        <v>0.75</v>
      </c>
      <c r="I129">
        <v>56.201000000000001</v>
      </c>
      <c r="J129">
        <v>0.67700000000000005</v>
      </c>
      <c r="K129">
        <v>-4.7E-2</v>
      </c>
      <c r="L129">
        <v>0.82099999999999995</v>
      </c>
      <c r="M129">
        <v>2.4300000000000002</v>
      </c>
      <c r="N129">
        <v>0.45700000000000002</v>
      </c>
      <c r="O129">
        <v>0.64900000000000002</v>
      </c>
      <c r="P129">
        <v>0.24299999999999999</v>
      </c>
      <c r="Q129">
        <v>0.35899999999999999</v>
      </c>
      <c r="R129">
        <v>0.157</v>
      </c>
      <c r="S129">
        <v>7.4999999999999997E-2</v>
      </c>
      <c r="T129">
        <v>1.2050000000000001</v>
      </c>
    </row>
    <row r="130" spans="1:20" x14ac:dyDescent="0.25">
      <c r="A130" t="s">
        <v>20</v>
      </c>
      <c r="B130" t="s">
        <v>21</v>
      </c>
      <c r="C130" s="1">
        <v>7.8419999999999996</v>
      </c>
      <c r="D130" s="1">
        <v>3.2000000000000001E-2</v>
      </c>
      <c r="E130">
        <v>7.9039999999999999</v>
      </c>
      <c r="F130">
        <v>7.78</v>
      </c>
      <c r="G130">
        <v>10.775</v>
      </c>
      <c r="H130">
        <v>0.95399999999999996</v>
      </c>
      <c r="I130">
        <v>72</v>
      </c>
      <c r="J130">
        <v>0.94899999999999995</v>
      </c>
      <c r="K130">
        <v>-9.8000000000000004E-2</v>
      </c>
      <c r="L130">
        <v>0.186</v>
      </c>
      <c r="M130">
        <v>2.4300000000000002</v>
      </c>
      <c r="N130">
        <v>1.446</v>
      </c>
      <c r="O130">
        <v>1.1060000000000001</v>
      </c>
      <c r="P130">
        <v>0.74099999999999999</v>
      </c>
      <c r="Q130">
        <v>0.69099999999999995</v>
      </c>
      <c r="R130">
        <v>0.124</v>
      </c>
      <c r="S130">
        <v>0.48099999999999998</v>
      </c>
      <c r="T130">
        <v>3.2530000000000001</v>
      </c>
    </row>
    <row r="131" spans="1:20" x14ac:dyDescent="0.25">
      <c r="A131" t="s">
        <v>22</v>
      </c>
      <c r="B131" t="s">
        <v>21</v>
      </c>
      <c r="C131" s="1">
        <v>7.62</v>
      </c>
      <c r="D131" s="1">
        <v>3.5000000000000003E-2</v>
      </c>
      <c r="E131">
        <v>7.6870000000000003</v>
      </c>
      <c r="F131">
        <v>7.5519999999999996</v>
      </c>
      <c r="G131">
        <v>10.933</v>
      </c>
      <c r="H131">
        <v>0.95399999999999996</v>
      </c>
      <c r="I131">
        <v>72.7</v>
      </c>
      <c r="J131">
        <v>0.94599999999999995</v>
      </c>
      <c r="K131">
        <v>0.03</v>
      </c>
      <c r="L131">
        <v>0.17899999999999999</v>
      </c>
      <c r="M131">
        <v>2.4300000000000002</v>
      </c>
      <c r="N131">
        <v>1.502</v>
      </c>
      <c r="O131">
        <v>1.1080000000000001</v>
      </c>
      <c r="P131">
        <v>0.76300000000000001</v>
      </c>
      <c r="Q131">
        <v>0.68600000000000005</v>
      </c>
      <c r="R131">
        <v>0.20799999999999999</v>
      </c>
      <c r="S131">
        <v>0.48499999999999999</v>
      </c>
      <c r="T131">
        <v>2.8679999999999999</v>
      </c>
    </row>
    <row r="132" spans="1:20" x14ac:dyDescent="0.25">
      <c r="A132" t="s">
        <v>23</v>
      </c>
      <c r="B132" t="s">
        <v>21</v>
      </c>
      <c r="C132" s="1">
        <v>7.5709999999999997</v>
      </c>
      <c r="D132" s="1">
        <v>3.5999999999999997E-2</v>
      </c>
      <c r="E132">
        <v>7.6429999999999998</v>
      </c>
      <c r="F132">
        <v>7.5</v>
      </c>
      <c r="G132">
        <v>11.117000000000001</v>
      </c>
      <c r="H132">
        <v>0.94199999999999995</v>
      </c>
      <c r="I132">
        <v>74.400000000000006</v>
      </c>
      <c r="J132">
        <v>0.91900000000000004</v>
      </c>
      <c r="K132">
        <v>2.5000000000000001E-2</v>
      </c>
      <c r="L132">
        <v>0.29199999999999998</v>
      </c>
      <c r="M132">
        <v>2.4300000000000002</v>
      </c>
      <c r="N132">
        <v>1.5660000000000001</v>
      </c>
      <c r="O132">
        <v>1.079</v>
      </c>
      <c r="P132">
        <v>0.81599999999999995</v>
      </c>
      <c r="Q132">
        <v>0.65300000000000002</v>
      </c>
      <c r="R132">
        <v>0.20399999999999999</v>
      </c>
      <c r="S132">
        <v>0.41299999999999998</v>
      </c>
      <c r="T132">
        <v>2.839</v>
      </c>
    </row>
    <row r="133" spans="1:20" x14ac:dyDescent="0.25">
      <c r="A133" t="s">
        <v>24</v>
      </c>
      <c r="B133" t="s">
        <v>21</v>
      </c>
      <c r="C133" s="1">
        <v>7.5540000000000003</v>
      </c>
      <c r="D133" s="1">
        <v>5.8999999999999997E-2</v>
      </c>
      <c r="E133">
        <v>7.67</v>
      </c>
      <c r="F133">
        <v>7.4379999999999997</v>
      </c>
      <c r="G133">
        <v>10.878</v>
      </c>
      <c r="H133">
        <v>0.98299999999999998</v>
      </c>
      <c r="I133">
        <v>73</v>
      </c>
      <c r="J133">
        <v>0.95499999999999996</v>
      </c>
      <c r="K133">
        <v>0.16</v>
      </c>
      <c r="L133">
        <v>0.67300000000000004</v>
      </c>
      <c r="M133">
        <v>2.4300000000000002</v>
      </c>
      <c r="N133">
        <v>1.482</v>
      </c>
      <c r="O133">
        <v>1.1719999999999999</v>
      </c>
      <c r="P133">
        <v>0.77200000000000002</v>
      </c>
      <c r="Q133">
        <v>0.69799999999999995</v>
      </c>
      <c r="R133">
        <v>0.29299999999999998</v>
      </c>
      <c r="S133">
        <v>0.17</v>
      </c>
      <c r="T133">
        <v>2.9670000000000001</v>
      </c>
    </row>
    <row r="134" spans="1:20" x14ac:dyDescent="0.25">
      <c r="A134" t="s">
        <v>25</v>
      </c>
      <c r="B134" t="s">
        <v>21</v>
      </c>
      <c r="C134" s="1">
        <v>7.4640000000000004</v>
      </c>
      <c r="D134" s="1">
        <v>2.7E-2</v>
      </c>
      <c r="E134">
        <v>7.5179999999999998</v>
      </c>
      <c r="F134">
        <v>7.41</v>
      </c>
      <c r="G134">
        <v>10.932</v>
      </c>
      <c r="H134">
        <v>0.94199999999999995</v>
      </c>
      <c r="I134">
        <v>72.400000000000006</v>
      </c>
      <c r="J134">
        <v>0.91300000000000003</v>
      </c>
      <c r="K134">
        <v>0.17499999999999999</v>
      </c>
      <c r="L134">
        <v>0.33800000000000002</v>
      </c>
      <c r="M134">
        <v>2.4300000000000002</v>
      </c>
      <c r="N134">
        <v>1.5009999999999999</v>
      </c>
      <c r="O134">
        <v>1.079</v>
      </c>
      <c r="P134">
        <v>0.753</v>
      </c>
      <c r="Q134">
        <v>0.64700000000000002</v>
      </c>
      <c r="R134">
        <v>0.30199999999999999</v>
      </c>
      <c r="S134">
        <v>0.38400000000000001</v>
      </c>
      <c r="T134">
        <v>2.798</v>
      </c>
    </row>
    <row r="135" spans="1:20" x14ac:dyDescent="0.25">
      <c r="A135" t="s">
        <v>26</v>
      </c>
      <c r="B135" t="s">
        <v>21</v>
      </c>
      <c r="C135" s="1">
        <v>7.3920000000000003</v>
      </c>
      <c r="D135" s="1">
        <v>3.5000000000000003E-2</v>
      </c>
      <c r="E135">
        <v>7.4619999999999997</v>
      </c>
      <c r="F135">
        <v>7.3230000000000004</v>
      </c>
      <c r="G135">
        <v>11.053000000000001</v>
      </c>
      <c r="H135">
        <v>0.95399999999999996</v>
      </c>
      <c r="I135">
        <v>73.3</v>
      </c>
      <c r="J135">
        <v>0.96</v>
      </c>
      <c r="K135">
        <v>9.2999999999999999E-2</v>
      </c>
      <c r="L135">
        <v>0.27</v>
      </c>
      <c r="M135">
        <v>2.4300000000000002</v>
      </c>
      <c r="N135">
        <v>1.5429999999999999</v>
      </c>
      <c r="O135">
        <v>1.1080000000000001</v>
      </c>
      <c r="P135">
        <v>0.78200000000000003</v>
      </c>
      <c r="Q135">
        <v>0.70299999999999996</v>
      </c>
      <c r="R135">
        <v>0.249</v>
      </c>
      <c r="S135">
        <v>0.42699999999999999</v>
      </c>
      <c r="T135">
        <v>2.58</v>
      </c>
    </row>
    <row r="136" spans="1:20" x14ac:dyDescent="0.25">
      <c r="A136" t="s">
        <v>27</v>
      </c>
      <c r="B136" t="s">
        <v>21</v>
      </c>
      <c r="C136" s="1">
        <v>7.3630000000000004</v>
      </c>
      <c r="D136" s="1">
        <v>3.5999999999999997E-2</v>
      </c>
      <c r="E136">
        <v>7.4329999999999998</v>
      </c>
      <c r="F136">
        <v>7.2930000000000001</v>
      </c>
      <c r="G136">
        <v>10.867000000000001</v>
      </c>
      <c r="H136">
        <v>0.93400000000000005</v>
      </c>
      <c r="I136">
        <v>72.7</v>
      </c>
      <c r="J136">
        <v>0.94499999999999995</v>
      </c>
      <c r="K136">
        <v>8.5999999999999993E-2</v>
      </c>
      <c r="L136">
        <v>0.23699999999999999</v>
      </c>
      <c r="M136">
        <v>2.4300000000000002</v>
      </c>
      <c r="N136">
        <v>1.478</v>
      </c>
      <c r="O136">
        <v>1.0620000000000001</v>
      </c>
      <c r="P136">
        <v>0.76300000000000001</v>
      </c>
      <c r="Q136">
        <v>0.68500000000000005</v>
      </c>
      <c r="R136">
        <v>0.24399999999999999</v>
      </c>
      <c r="S136">
        <v>0.44800000000000001</v>
      </c>
      <c r="T136">
        <v>2.6829999999999998</v>
      </c>
    </row>
    <row r="137" spans="1:20" x14ac:dyDescent="0.25">
      <c r="A137" t="s">
        <v>28</v>
      </c>
      <c r="B137" t="s">
        <v>21</v>
      </c>
      <c r="C137" s="1">
        <v>7.3239999999999998</v>
      </c>
      <c r="D137" s="1">
        <v>3.6999999999999998E-2</v>
      </c>
      <c r="E137">
        <v>7.3959999999999999</v>
      </c>
      <c r="F137">
        <v>7.2519999999999998</v>
      </c>
      <c r="G137">
        <v>11.647</v>
      </c>
      <c r="H137">
        <v>0.90800000000000003</v>
      </c>
      <c r="I137">
        <v>72.599999999999994</v>
      </c>
      <c r="J137">
        <v>0.90700000000000003</v>
      </c>
      <c r="K137">
        <v>-3.4000000000000002E-2</v>
      </c>
      <c r="L137">
        <v>0.38600000000000001</v>
      </c>
      <c r="M137">
        <v>2.4300000000000002</v>
      </c>
      <c r="N137">
        <v>1.7509999999999999</v>
      </c>
      <c r="O137">
        <v>1.0029999999999999</v>
      </c>
      <c r="P137">
        <v>0.76</v>
      </c>
      <c r="Q137">
        <v>0.63900000000000001</v>
      </c>
      <c r="R137">
        <v>0.16600000000000001</v>
      </c>
      <c r="S137">
        <v>0.35299999999999998</v>
      </c>
      <c r="T137">
        <v>2.653</v>
      </c>
    </row>
    <row r="138" spans="1:20" x14ac:dyDescent="0.25">
      <c r="A138" t="s">
        <v>31</v>
      </c>
      <c r="B138" t="s">
        <v>21</v>
      </c>
      <c r="C138" s="1">
        <v>7.2679999999999998</v>
      </c>
      <c r="D138" s="1">
        <v>3.5999999999999997E-2</v>
      </c>
      <c r="E138">
        <v>7.3369999999999997</v>
      </c>
      <c r="F138">
        <v>7.1980000000000004</v>
      </c>
      <c r="G138">
        <v>10.906000000000001</v>
      </c>
      <c r="H138">
        <v>0.93400000000000005</v>
      </c>
      <c r="I138">
        <v>73.3</v>
      </c>
      <c r="J138">
        <v>0.90800000000000003</v>
      </c>
      <c r="K138">
        <v>4.2000000000000003E-2</v>
      </c>
      <c r="L138">
        <v>0.48099999999999998</v>
      </c>
      <c r="M138">
        <v>2.4300000000000002</v>
      </c>
      <c r="N138">
        <v>1.492</v>
      </c>
      <c r="O138">
        <v>1.0620000000000001</v>
      </c>
      <c r="P138">
        <v>0.78200000000000003</v>
      </c>
      <c r="Q138">
        <v>0.64</v>
      </c>
      <c r="R138">
        <v>0.215</v>
      </c>
      <c r="S138">
        <v>0.29199999999999998</v>
      </c>
      <c r="T138">
        <v>2.7839999999999998</v>
      </c>
    </row>
    <row r="139" spans="1:20" x14ac:dyDescent="0.25">
      <c r="A139" t="s">
        <v>35</v>
      </c>
      <c r="B139" t="s">
        <v>21</v>
      </c>
      <c r="C139" s="1">
        <v>7.1550000000000002</v>
      </c>
      <c r="D139" s="1">
        <v>0.04</v>
      </c>
      <c r="E139">
        <v>7.2320000000000002</v>
      </c>
      <c r="F139">
        <v>7.077</v>
      </c>
      <c r="G139">
        <v>10.872999999999999</v>
      </c>
      <c r="H139">
        <v>0.90300000000000002</v>
      </c>
      <c r="I139">
        <v>72.5</v>
      </c>
      <c r="J139">
        <v>0.875</v>
      </c>
      <c r="K139">
        <v>1.0999999999999999E-2</v>
      </c>
      <c r="L139">
        <v>0.46</v>
      </c>
      <c r="M139">
        <v>2.4300000000000002</v>
      </c>
      <c r="N139">
        <v>1.48</v>
      </c>
      <c r="O139">
        <v>0.99299999999999999</v>
      </c>
      <c r="P139">
        <v>0.75700000000000001</v>
      </c>
      <c r="Q139">
        <v>0.6</v>
      </c>
      <c r="R139">
        <v>0.19500000000000001</v>
      </c>
      <c r="S139">
        <v>0.30599999999999999</v>
      </c>
      <c r="T139">
        <v>2.8239999999999998</v>
      </c>
    </row>
    <row r="140" spans="1:20" x14ac:dyDescent="0.25">
      <c r="A140" t="s">
        <v>37</v>
      </c>
      <c r="B140" t="s">
        <v>21</v>
      </c>
      <c r="C140" s="1">
        <v>7.085</v>
      </c>
      <c r="D140" s="1">
        <v>0.04</v>
      </c>
      <c r="E140">
        <v>7.1639999999999997</v>
      </c>
      <c r="F140">
        <v>7.0060000000000002</v>
      </c>
      <c r="G140">
        <v>11.342000000000001</v>
      </c>
      <c r="H140">
        <v>0.94699999999999995</v>
      </c>
      <c r="I140">
        <v>72.400000000000006</v>
      </c>
      <c r="J140">
        <v>0.879</v>
      </c>
      <c r="K140">
        <v>7.6999999999999999E-2</v>
      </c>
      <c r="L140">
        <v>0.36299999999999999</v>
      </c>
      <c r="M140">
        <v>2.4300000000000002</v>
      </c>
      <c r="N140">
        <v>1.6439999999999999</v>
      </c>
      <c r="O140">
        <v>1.0920000000000001</v>
      </c>
      <c r="P140">
        <v>0.753</v>
      </c>
      <c r="Q140">
        <v>0.60599999999999998</v>
      </c>
      <c r="R140">
        <v>0.23799999999999999</v>
      </c>
      <c r="S140">
        <v>0.36699999999999999</v>
      </c>
      <c r="T140">
        <v>2.3839999999999999</v>
      </c>
    </row>
    <row r="141" spans="1:20" x14ac:dyDescent="0.25">
      <c r="A141" t="s">
        <v>40</v>
      </c>
      <c r="B141" t="s">
        <v>21</v>
      </c>
      <c r="C141" s="1">
        <v>7.0640000000000001</v>
      </c>
      <c r="D141" s="1">
        <v>3.7999999999999999E-2</v>
      </c>
      <c r="E141">
        <v>7.1379999999999999</v>
      </c>
      <c r="F141">
        <v>6.99</v>
      </c>
      <c r="G141">
        <v>10.707000000000001</v>
      </c>
      <c r="H141">
        <v>0.93400000000000005</v>
      </c>
      <c r="I141">
        <v>72.5</v>
      </c>
      <c r="J141">
        <v>0.85899999999999999</v>
      </c>
      <c r="K141">
        <v>0.23300000000000001</v>
      </c>
      <c r="L141">
        <v>0.45900000000000002</v>
      </c>
      <c r="M141">
        <v>2.4300000000000002</v>
      </c>
      <c r="N141">
        <v>1.423</v>
      </c>
      <c r="O141">
        <v>1.0620000000000001</v>
      </c>
      <c r="P141">
        <v>0.75700000000000001</v>
      </c>
      <c r="Q141">
        <v>0.57999999999999996</v>
      </c>
      <c r="R141">
        <v>0.34</v>
      </c>
      <c r="S141">
        <v>0.30599999999999999</v>
      </c>
      <c r="T141">
        <v>2.5960000000000001</v>
      </c>
    </row>
    <row r="142" spans="1:20" x14ac:dyDescent="0.25">
      <c r="A142" t="s">
        <v>44</v>
      </c>
      <c r="B142" t="s">
        <v>21</v>
      </c>
      <c r="C142" s="1">
        <v>6.8339999999999996</v>
      </c>
      <c r="D142" s="1">
        <v>3.4000000000000002E-2</v>
      </c>
      <c r="E142">
        <v>6.9009999999999998</v>
      </c>
      <c r="F142">
        <v>6.7670000000000003</v>
      </c>
      <c r="G142">
        <v>10.823</v>
      </c>
      <c r="H142">
        <v>0.90600000000000003</v>
      </c>
      <c r="I142">
        <v>72.198999999999998</v>
      </c>
      <c r="J142">
        <v>0.78300000000000003</v>
      </c>
      <c r="K142">
        <v>-0.153</v>
      </c>
      <c r="L142">
        <v>0.64600000000000002</v>
      </c>
      <c r="M142">
        <v>2.4300000000000002</v>
      </c>
      <c r="N142">
        <v>1.4630000000000001</v>
      </c>
      <c r="O142">
        <v>0.998</v>
      </c>
      <c r="P142">
        <v>0.747</v>
      </c>
      <c r="Q142">
        <v>0.48899999999999999</v>
      </c>
      <c r="R142">
        <v>8.7999999999999995E-2</v>
      </c>
      <c r="S142">
        <v>0.187</v>
      </c>
      <c r="T142">
        <v>2.8620000000000001</v>
      </c>
    </row>
    <row r="143" spans="1:20" x14ac:dyDescent="0.25">
      <c r="A143" t="s">
        <v>45</v>
      </c>
      <c r="B143" t="s">
        <v>21</v>
      </c>
      <c r="C143" s="1">
        <v>6.69</v>
      </c>
      <c r="D143" s="1">
        <v>3.6999999999999998E-2</v>
      </c>
      <c r="E143">
        <v>6.7619999999999996</v>
      </c>
      <c r="F143">
        <v>6.6180000000000003</v>
      </c>
      <c r="G143">
        <v>10.704000000000001</v>
      </c>
      <c r="H143">
        <v>0.94199999999999995</v>
      </c>
      <c r="I143">
        <v>74</v>
      </c>
      <c r="J143">
        <v>0.82199999999999995</v>
      </c>
      <c r="K143">
        <v>-0.14699999999999999</v>
      </c>
      <c r="L143">
        <v>0.57099999999999995</v>
      </c>
      <c r="M143">
        <v>2.4300000000000002</v>
      </c>
      <c r="N143">
        <v>1.421</v>
      </c>
      <c r="O143">
        <v>1.081</v>
      </c>
      <c r="P143">
        <v>0.80400000000000005</v>
      </c>
      <c r="Q143">
        <v>0.53600000000000003</v>
      </c>
      <c r="R143">
        <v>9.1999999999999998E-2</v>
      </c>
      <c r="S143">
        <v>0.23499999999999999</v>
      </c>
      <c r="T143">
        <v>2.5209999999999999</v>
      </c>
    </row>
    <row r="144" spans="1:20" x14ac:dyDescent="0.25">
      <c r="A144" t="s">
        <v>47</v>
      </c>
      <c r="B144" t="s">
        <v>21</v>
      </c>
      <c r="C144" s="1">
        <v>6.6020000000000003</v>
      </c>
      <c r="D144" s="1">
        <v>4.3999999999999997E-2</v>
      </c>
      <c r="E144">
        <v>6.6879999999999997</v>
      </c>
      <c r="F144">
        <v>6.516</v>
      </c>
      <c r="G144">
        <v>10.673999999999999</v>
      </c>
      <c r="H144">
        <v>0.93100000000000005</v>
      </c>
      <c r="I144">
        <v>72.2</v>
      </c>
      <c r="J144">
        <v>0.92700000000000005</v>
      </c>
      <c r="K144">
        <v>0.13300000000000001</v>
      </c>
      <c r="L144">
        <v>0.65300000000000002</v>
      </c>
      <c r="M144">
        <v>2.4300000000000002</v>
      </c>
      <c r="N144">
        <v>1.411</v>
      </c>
      <c r="O144">
        <v>1.0549999999999999</v>
      </c>
      <c r="P144">
        <v>0.747</v>
      </c>
      <c r="Q144">
        <v>0.66400000000000003</v>
      </c>
      <c r="R144">
        <v>0.27500000000000002</v>
      </c>
      <c r="S144">
        <v>0.183</v>
      </c>
      <c r="T144">
        <v>2.2679999999999998</v>
      </c>
    </row>
    <row r="145" spans="1:20" x14ac:dyDescent="0.25">
      <c r="A145" t="s">
        <v>52</v>
      </c>
      <c r="B145" t="s">
        <v>21</v>
      </c>
      <c r="C145" s="1">
        <v>6.4909999999999997</v>
      </c>
      <c r="D145" s="1">
        <v>4.2000000000000003E-2</v>
      </c>
      <c r="E145">
        <v>6.5739999999999998</v>
      </c>
      <c r="F145">
        <v>6.4080000000000004</v>
      </c>
      <c r="G145">
        <v>10.571</v>
      </c>
      <c r="H145">
        <v>0.93200000000000005</v>
      </c>
      <c r="I145">
        <v>74.7</v>
      </c>
      <c r="J145">
        <v>0.76100000000000001</v>
      </c>
      <c r="K145">
        <v>-8.1000000000000003E-2</v>
      </c>
      <c r="L145">
        <v>0.745</v>
      </c>
      <c r="M145">
        <v>2.4300000000000002</v>
      </c>
      <c r="N145">
        <v>1.375</v>
      </c>
      <c r="O145">
        <v>1.0569999999999999</v>
      </c>
      <c r="P145">
        <v>0.82599999999999996</v>
      </c>
      <c r="Q145">
        <v>0.46200000000000002</v>
      </c>
      <c r="R145">
        <v>0.13500000000000001</v>
      </c>
      <c r="S145">
        <v>0.124</v>
      </c>
      <c r="T145">
        <v>2.5129999999999999</v>
      </c>
    </row>
    <row r="146" spans="1:20" x14ac:dyDescent="0.25">
      <c r="A146" t="s">
        <v>53</v>
      </c>
      <c r="B146" t="s">
        <v>21</v>
      </c>
      <c r="C146" s="1">
        <v>6.4829999999999997</v>
      </c>
      <c r="D146" s="1">
        <v>4.4999999999999998E-2</v>
      </c>
      <c r="E146">
        <v>6.5720000000000001</v>
      </c>
      <c r="F146">
        <v>6.3949999999999996</v>
      </c>
      <c r="G146">
        <v>10.622999999999999</v>
      </c>
      <c r="H146">
        <v>0.88</v>
      </c>
      <c r="I146">
        <v>73.8</v>
      </c>
      <c r="J146">
        <v>0.69299999999999995</v>
      </c>
      <c r="K146">
        <v>-8.4000000000000005E-2</v>
      </c>
      <c r="L146">
        <v>0.86599999999999999</v>
      </c>
      <c r="M146">
        <v>2.4300000000000002</v>
      </c>
      <c r="N146">
        <v>1.393</v>
      </c>
      <c r="O146">
        <v>0.94</v>
      </c>
      <c r="P146">
        <v>0.79800000000000004</v>
      </c>
      <c r="Q146">
        <v>0.379</v>
      </c>
      <c r="R146">
        <v>0.13300000000000001</v>
      </c>
      <c r="S146">
        <v>4.7E-2</v>
      </c>
      <c r="T146">
        <v>2.794</v>
      </c>
    </row>
    <row r="147" spans="1:20" x14ac:dyDescent="0.25">
      <c r="A147" t="s">
        <v>65</v>
      </c>
      <c r="B147" t="s">
        <v>21</v>
      </c>
      <c r="C147" s="1">
        <v>6.2229999999999999</v>
      </c>
      <c r="D147" s="1">
        <v>4.9000000000000002E-2</v>
      </c>
      <c r="E147">
        <v>6.319</v>
      </c>
      <c r="F147">
        <v>6.1280000000000001</v>
      </c>
      <c r="G147">
        <v>10.576000000000001</v>
      </c>
      <c r="H147">
        <v>0.80200000000000005</v>
      </c>
      <c r="I147">
        <v>73.897999999999996</v>
      </c>
      <c r="J147">
        <v>0.76300000000000001</v>
      </c>
      <c r="K147">
        <v>-1.4999999999999999E-2</v>
      </c>
      <c r="L147">
        <v>0.84399999999999997</v>
      </c>
      <c r="M147">
        <v>2.4300000000000002</v>
      </c>
      <c r="N147">
        <v>1.377</v>
      </c>
      <c r="O147">
        <v>0.76500000000000001</v>
      </c>
      <c r="P147">
        <v>0.80100000000000005</v>
      </c>
      <c r="Q147">
        <v>0.46400000000000002</v>
      </c>
      <c r="R147">
        <v>0.17799999999999999</v>
      </c>
      <c r="S147">
        <v>6.0999999999999999E-2</v>
      </c>
      <c r="T147">
        <v>2.5779999999999998</v>
      </c>
    </row>
    <row r="148" spans="1:20" x14ac:dyDescent="0.25">
      <c r="A148" t="s">
        <v>86</v>
      </c>
      <c r="B148" t="s">
        <v>21</v>
      </c>
      <c r="C148" s="1">
        <v>5.9290000000000003</v>
      </c>
      <c r="D148" s="1">
        <v>5.5E-2</v>
      </c>
      <c r="E148">
        <v>6.0369999999999999</v>
      </c>
      <c r="F148">
        <v>5.8209999999999997</v>
      </c>
      <c r="G148">
        <v>10.420999999999999</v>
      </c>
      <c r="H148">
        <v>0.879</v>
      </c>
      <c r="I148">
        <v>72.599999999999994</v>
      </c>
      <c r="J148">
        <v>0.89200000000000002</v>
      </c>
      <c r="K148">
        <v>-0.24399999999999999</v>
      </c>
      <c r="L148">
        <v>0.88700000000000001</v>
      </c>
      <c r="M148">
        <v>2.4300000000000002</v>
      </c>
      <c r="N148">
        <v>1.323</v>
      </c>
      <c r="O148">
        <v>0.93899999999999995</v>
      </c>
      <c r="P148">
        <v>0.76</v>
      </c>
      <c r="Q148">
        <v>0.621</v>
      </c>
      <c r="R148">
        <v>2.9000000000000001E-2</v>
      </c>
      <c r="S148">
        <v>3.3000000000000002E-2</v>
      </c>
      <c r="T148">
        <v>2.2250000000000001</v>
      </c>
    </row>
    <row r="149" spans="1:20" x14ac:dyDescent="0.25">
      <c r="A149" t="s">
        <v>96</v>
      </c>
      <c r="B149" t="s">
        <v>21</v>
      </c>
      <c r="C149" s="1">
        <v>5.7229999999999999</v>
      </c>
      <c r="D149" s="1">
        <v>4.5999999999999999E-2</v>
      </c>
      <c r="E149">
        <v>5.8129999999999997</v>
      </c>
      <c r="F149">
        <v>5.6319999999999997</v>
      </c>
      <c r="G149">
        <v>10.279</v>
      </c>
      <c r="H149">
        <v>0.82299999999999995</v>
      </c>
      <c r="I149">
        <v>72.599999999999994</v>
      </c>
      <c r="J149">
        <v>0.58199999999999996</v>
      </c>
      <c r="K149">
        <v>-0.28799999999999998</v>
      </c>
      <c r="L149">
        <v>0.82299999999999995</v>
      </c>
      <c r="M149">
        <v>2.4300000000000002</v>
      </c>
      <c r="N149">
        <v>1.2729999999999999</v>
      </c>
      <c r="O149">
        <v>0.81100000000000005</v>
      </c>
      <c r="P149">
        <v>0.76</v>
      </c>
      <c r="Q149">
        <v>0.24299999999999999</v>
      </c>
      <c r="R149">
        <v>0</v>
      </c>
      <c r="S149">
        <v>7.3999999999999996E-2</v>
      </c>
      <c r="T149">
        <v>2.5609999999999999</v>
      </c>
    </row>
    <row r="150" spans="1:20" x14ac:dyDescent="0.25">
      <c r="A150" t="s">
        <v>102</v>
      </c>
      <c r="B150" t="s">
        <v>21</v>
      </c>
      <c r="C150" s="1">
        <v>5.5359999999999996</v>
      </c>
      <c r="D150" s="1">
        <v>5.0999999999999997E-2</v>
      </c>
      <c r="E150">
        <v>5.6360000000000001</v>
      </c>
      <c r="F150">
        <v>5.4349999999999996</v>
      </c>
      <c r="G150">
        <v>10.576000000000001</v>
      </c>
      <c r="H150">
        <v>0.82</v>
      </c>
      <c r="I150">
        <v>73.897999999999996</v>
      </c>
      <c r="J150">
        <v>0.79500000000000004</v>
      </c>
      <c r="K150">
        <v>1.2E-2</v>
      </c>
      <c r="L150">
        <v>0.626</v>
      </c>
      <c r="M150">
        <v>2.4300000000000002</v>
      </c>
      <c r="N150">
        <v>1.377</v>
      </c>
      <c r="O150">
        <v>0.80600000000000005</v>
      </c>
      <c r="P150">
        <v>0.80100000000000005</v>
      </c>
      <c r="Q150">
        <v>0.503</v>
      </c>
      <c r="R150">
        <v>0.19600000000000001</v>
      </c>
      <c r="S150">
        <v>0.2</v>
      </c>
      <c r="T150">
        <v>1.653</v>
      </c>
    </row>
  </sheetData>
  <autoFilter ref="A1:T150" xr:uid="{00000000-0009-0000-0000-000000000000}">
    <sortState xmlns:xlrd2="http://schemas.microsoft.com/office/spreadsheetml/2017/richdata2" ref="A2:T150">
      <sortCondition ref="B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39914-2D3B-4E7A-8A40-97B0E157B472}">
  <dimension ref="A3:J19"/>
  <sheetViews>
    <sheetView tabSelected="1" topLeftCell="B1" workbookViewId="0">
      <selection activeCell="N8" sqref="N8"/>
    </sheetView>
  </sheetViews>
  <sheetFormatPr defaultRowHeight="15" x14ac:dyDescent="0.25"/>
  <cols>
    <col min="1" max="1" width="36.140625" bestFit="1" customWidth="1"/>
    <col min="2" max="2" width="19" bestFit="1" customWidth="1"/>
    <col min="3" max="3" width="21.85546875" bestFit="1" customWidth="1"/>
    <col min="6" max="6" width="37.42578125" bestFit="1" customWidth="1"/>
    <col min="7" max="7" width="8.7109375" bestFit="1" customWidth="1"/>
    <col min="8" max="8" width="10.85546875" bestFit="1" customWidth="1"/>
    <col min="9" max="9" width="16.7109375" bestFit="1" customWidth="1"/>
    <col min="10" max="10" width="10" customWidth="1"/>
  </cols>
  <sheetData>
    <row r="3" spans="1:10" x14ac:dyDescent="0.25">
      <c r="A3" s="4" t="s">
        <v>179</v>
      </c>
      <c r="B3" t="s">
        <v>181</v>
      </c>
      <c r="C3" t="s">
        <v>182</v>
      </c>
      <c r="F3" s="13" t="s">
        <v>183</v>
      </c>
      <c r="G3" s="13" t="s">
        <v>184</v>
      </c>
      <c r="H3" s="13" t="s">
        <v>198</v>
      </c>
      <c r="I3" s="13" t="s">
        <v>196</v>
      </c>
      <c r="J3" s="13" t="s">
        <v>195</v>
      </c>
    </row>
    <row r="4" spans="1:10" x14ac:dyDescent="0.25">
      <c r="A4" s="5" t="s">
        <v>42</v>
      </c>
      <c r="B4" s="6">
        <v>101.74100000000003</v>
      </c>
      <c r="C4" s="6">
        <v>17</v>
      </c>
      <c r="D4" s="1">
        <v>5.9847647058823545</v>
      </c>
      <c r="F4" s="9" t="s">
        <v>42</v>
      </c>
      <c r="G4" s="9" t="s">
        <v>186</v>
      </c>
      <c r="H4" s="15">
        <f t="shared" ref="H4:H13" si="0">INDEX(C:C,MATCH(F4,A:A,0))</f>
        <v>17</v>
      </c>
      <c r="I4" s="7">
        <v>5.9847647058823545</v>
      </c>
      <c r="J4" s="7">
        <v>0.49332540000000003</v>
      </c>
    </row>
    <row r="5" spans="1:10" x14ac:dyDescent="0.25">
      <c r="A5" s="5" t="s">
        <v>69</v>
      </c>
      <c r="B5" s="6">
        <v>65.604000000000013</v>
      </c>
      <c r="C5" s="6">
        <v>12</v>
      </c>
      <c r="D5" s="1">
        <v>5.4670000000000014</v>
      </c>
      <c r="F5" s="10" t="s">
        <v>69</v>
      </c>
      <c r="G5" s="10" t="s">
        <v>187</v>
      </c>
      <c r="H5" s="14">
        <f t="shared" si="0"/>
        <v>12</v>
      </c>
      <c r="I5" s="8">
        <v>5.4670000000000014</v>
      </c>
      <c r="J5" s="8">
        <v>0.43811600000000001</v>
      </c>
    </row>
    <row r="6" spans="1:10" x14ac:dyDescent="0.25">
      <c r="A6" s="5" t="s">
        <v>49</v>
      </c>
      <c r="B6" s="6">
        <v>34.862000000000002</v>
      </c>
      <c r="C6" s="6">
        <v>6</v>
      </c>
      <c r="D6" s="1">
        <v>5.8103333333333333</v>
      </c>
      <c r="F6" s="11" t="s">
        <v>49</v>
      </c>
      <c r="G6" s="11" t="s">
        <v>188</v>
      </c>
      <c r="H6" s="14">
        <f t="shared" si="0"/>
        <v>6</v>
      </c>
      <c r="I6" s="12">
        <v>5.8103333333333333</v>
      </c>
      <c r="J6" s="12">
        <v>0.43991350000000001</v>
      </c>
    </row>
    <row r="7" spans="1:10" x14ac:dyDescent="0.25">
      <c r="A7" s="5" t="s">
        <v>39</v>
      </c>
      <c r="B7" s="6">
        <v>118.16099999999999</v>
      </c>
      <c r="C7" s="6">
        <v>20</v>
      </c>
      <c r="D7" s="1">
        <v>5.9080499999999994</v>
      </c>
      <c r="F7" s="9" t="s">
        <v>39</v>
      </c>
      <c r="G7" s="9" t="s">
        <v>189</v>
      </c>
      <c r="H7" s="15">
        <f t="shared" si="0"/>
        <v>20</v>
      </c>
      <c r="I7" s="7">
        <v>5.9080499999999994</v>
      </c>
      <c r="J7" s="7">
        <v>0.6934669</v>
      </c>
    </row>
    <row r="8" spans="1:10" x14ac:dyDescent="0.25">
      <c r="A8" s="5" t="s">
        <v>34</v>
      </c>
      <c r="B8" s="6">
        <v>88.736000000000004</v>
      </c>
      <c r="C8" s="6">
        <v>17</v>
      </c>
      <c r="D8" s="1">
        <v>5.2197647058823531</v>
      </c>
      <c r="F8" s="11" t="s">
        <v>34</v>
      </c>
      <c r="G8" s="11" t="s">
        <v>190</v>
      </c>
      <c r="H8" s="14">
        <f t="shared" si="0"/>
        <v>17</v>
      </c>
      <c r="I8" s="12">
        <v>5.2197647058823531</v>
      </c>
      <c r="J8" s="12">
        <v>0.99925920000000001</v>
      </c>
    </row>
    <row r="9" spans="1:10" x14ac:dyDescent="0.25">
      <c r="A9" s="5" t="s">
        <v>30</v>
      </c>
      <c r="B9" s="6">
        <v>28.514000000000003</v>
      </c>
      <c r="C9" s="6">
        <v>4</v>
      </c>
      <c r="D9" s="1">
        <v>7.1285000000000007</v>
      </c>
      <c r="F9" s="11" t="s">
        <v>30</v>
      </c>
      <c r="G9" s="11" t="s">
        <v>185</v>
      </c>
      <c r="H9" s="14">
        <f t="shared" si="0"/>
        <v>4</v>
      </c>
      <c r="I9" s="12">
        <v>7.1285000000000007</v>
      </c>
      <c r="J9" s="12">
        <v>0.13805680000000001</v>
      </c>
    </row>
    <row r="10" spans="1:10" x14ac:dyDescent="0.25">
      <c r="A10" s="5" t="s">
        <v>116</v>
      </c>
      <c r="B10" s="6">
        <v>31.093</v>
      </c>
      <c r="C10" s="6">
        <v>7</v>
      </c>
      <c r="D10" s="1">
        <v>4.4418571428571427</v>
      </c>
      <c r="F10" s="10" t="s">
        <v>116</v>
      </c>
      <c r="G10" s="10" t="s">
        <v>191</v>
      </c>
      <c r="H10" s="14">
        <f t="shared" si="0"/>
        <v>7</v>
      </c>
      <c r="I10" s="8">
        <v>4.4418571428571427</v>
      </c>
      <c r="J10" s="8">
        <v>0.9934617</v>
      </c>
    </row>
    <row r="11" spans="1:10" x14ac:dyDescent="0.25">
      <c r="A11" s="5" t="s">
        <v>58</v>
      </c>
      <c r="B11" s="6">
        <v>48.667999999999999</v>
      </c>
      <c r="C11" s="6">
        <v>9</v>
      </c>
      <c r="D11" s="1">
        <v>5.4075555555555557</v>
      </c>
      <c r="F11" s="10" t="s">
        <v>58</v>
      </c>
      <c r="G11" s="10" t="s">
        <v>194</v>
      </c>
      <c r="H11" s="14">
        <f t="shared" si="0"/>
        <v>9</v>
      </c>
      <c r="I11" s="8">
        <v>5.4075555555555557</v>
      </c>
      <c r="J11" s="8">
        <v>0.60627120000000001</v>
      </c>
    </row>
    <row r="12" spans="1:10" x14ac:dyDescent="0.25">
      <c r="A12" s="5" t="s">
        <v>78</v>
      </c>
      <c r="B12" s="6">
        <v>161.80100000000002</v>
      </c>
      <c r="C12" s="6">
        <v>36</v>
      </c>
      <c r="D12" s="1">
        <v>4.4944722222222229</v>
      </c>
      <c r="F12" s="9" t="s">
        <v>78</v>
      </c>
      <c r="G12" s="9" t="s">
        <v>192</v>
      </c>
      <c r="H12" s="15">
        <f t="shared" si="0"/>
        <v>36</v>
      </c>
      <c r="I12" s="7">
        <v>4.4944722222222229</v>
      </c>
      <c r="J12" s="7">
        <v>0.65489200000000003</v>
      </c>
    </row>
    <row r="13" spans="1:10" x14ac:dyDescent="0.25">
      <c r="A13" s="5" t="s">
        <v>21</v>
      </c>
      <c r="B13" s="6">
        <v>145.21300000000002</v>
      </c>
      <c r="C13" s="6">
        <v>21</v>
      </c>
      <c r="D13" s="1">
        <v>6.9149047619047632</v>
      </c>
      <c r="F13" s="9" t="s">
        <v>21</v>
      </c>
      <c r="G13" s="9" t="s">
        <v>193</v>
      </c>
      <c r="H13" s="15">
        <f t="shared" si="0"/>
        <v>21</v>
      </c>
      <c r="I13" s="7">
        <v>6.9149047619047632</v>
      </c>
      <c r="J13" s="7">
        <v>0.65651950000000003</v>
      </c>
    </row>
    <row r="14" spans="1:10" x14ac:dyDescent="0.25">
      <c r="A14" s="5" t="s">
        <v>180</v>
      </c>
      <c r="B14" s="6">
        <v>824.39299999999957</v>
      </c>
      <c r="C14" s="6">
        <v>149</v>
      </c>
    </row>
    <row r="15" spans="1:10" x14ac:dyDescent="0.25">
      <c r="F15" s="13" t="s">
        <v>183</v>
      </c>
      <c r="G15" s="13" t="s">
        <v>184</v>
      </c>
      <c r="H15" s="13" t="s">
        <v>198</v>
      </c>
      <c r="I15" s="13" t="s">
        <v>196</v>
      </c>
      <c r="J15" s="13" t="s">
        <v>195</v>
      </c>
    </row>
    <row r="16" spans="1:10" x14ac:dyDescent="0.25">
      <c r="F16" s="9" t="s">
        <v>42</v>
      </c>
      <c r="G16" s="9" t="s">
        <v>186</v>
      </c>
      <c r="H16" s="15">
        <v>17</v>
      </c>
      <c r="I16" s="7">
        <v>5.9847647058823545</v>
      </c>
      <c r="J16" s="7">
        <v>0.49332540000000003</v>
      </c>
    </row>
    <row r="17" spans="6:10" x14ac:dyDescent="0.25">
      <c r="F17" s="9" t="s">
        <v>39</v>
      </c>
      <c r="G17" s="9" t="s">
        <v>189</v>
      </c>
      <c r="H17" s="15">
        <v>20</v>
      </c>
      <c r="I17" s="7">
        <v>5.9080499999999994</v>
      </c>
      <c r="J17" s="7">
        <v>0.6934669</v>
      </c>
    </row>
    <row r="18" spans="6:10" x14ac:dyDescent="0.25">
      <c r="F18" s="9" t="s">
        <v>78</v>
      </c>
      <c r="G18" s="9" t="s">
        <v>192</v>
      </c>
      <c r="H18" s="15">
        <v>36</v>
      </c>
      <c r="I18" s="7">
        <v>4.4944722222222229</v>
      </c>
      <c r="J18" s="7">
        <v>0.65489200000000003</v>
      </c>
    </row>
    <row r="19" spans="6:10" x14ac:dyDescent="0.25">
      <c r="F19" s="9" t="s">
        <v>21</v>
      </c>
      <c r="G19" s="9" t="s">
        <v>193</v>
      </c>
      <c r="H19" s="15">
        <v>21</v>
      </c>
      <c r="I19" s="7">
        <v>6.9149047619047632</v>
      </c>
      <c r="J19" s="7">
        <v>0.65651950000000003</v>
      </c>
    </row>
  </sheetData>
  <sortState xmlns:xlrd2="http://schemas.microsoft.com/office/spreadsheetml/2017/richdata2" ref="F4:J13">
    <sortCondition ref="F4:F13"/>
  </sortState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A4A6-5B2F-4E94-B244-F44C554AD64E}">
  <dimension ref="A1:T37"/>
  <sheetViews>
    <sheetView workbookViewId="0">
      <selection activeCell="O19" sqref="O19"/>
    </sheetView>
  </sheetViews>
  <sheetFormatPr defaultRowHeight="15" x14ac:dyDescent="0.25"/>
  <cols>
    <col min="7" max="7" width="43.28515625" bestFit="1" customWidth="1"/>
    <col min="8" max="10" width="12.42578125" bestFit="1" customWidth="1"/>
    <col min="11" max="11" width="12.42578125" customWidth="1"/>
    <col min="12" max="13" width="12" bestFit="1" customWidth="1"/>
    <col min="14" max="14" width="19.140625" bestFit="1" customWidth="1"/>
  </cols>
  <sheetData>
    <row r="1" spans="1:20" x14ac:dyDescent="0.25">
      <c r="A1" s="24" t="s">
        <v>186</v>
      </c>
      <c r="B1" s="25" t="s">
        <v>189</v>
      </c>
      <c r="C1" s="25" t="s">
        <v>192</v>
      </c>
      <c r="D1" s="25" t="s">
        <v>193</v>
      </c>
      <c r="H1" s="24" t="s">
        <v>186</v>
      </c>
      <c r="I1" s="25" t="s">
        <v>189</v>
      </c>
      <c r="J1" s="25" t="s">
        <v>192</v>
      </c>
      <c r="K1" s="25" t="s">
        <v>193</v>
      </c>
      <c r="N1" t="s">
        <v>199</v>
      </c>
    </row>
    <row r="2" spans="1:20" x14ac:dyDescent="0.25">
      <c r="A2">
        <v>5.117</v>
      </c>
      <c r="B2">
        <v>5.9290000000000003</v>
      </c>
      <c r="C2">
        <v>5.0449999999999999</v>
      </c>
      <c r="D2" s="6">
        <v>7.2679999999999998</v>
      </c>
      <c r="G2" t="s">
        <v>200</v>
      </c>
      <c r="H2">
        <f>COUNTA(A:A)-1</f>
        <v>17</v>
      </c>
      <c r="I2">
        <f>COUNTA(B:B)-1</f>
        <v>20</v>
      </c>
      <c r="J2">
        <f>COUNTA(C:C)-1</f>
        <v>36</v>
      </c>
      <c r="K2">
        <f>COUNTA(D:D)-1</f>
        <v>21</v>
      </c>
    </row>
    <row r="3" spans="1:20" ht="15.75" thickBot="1" x14ac:dyDescent="0.3">
      <c r="A3">
        <v>5.8129999999999997</v>
      </c>
      <c r="B3">
        <v>5.7160000000000002</v>
      </c>
      <c r="C3">
        <v>3.4670000000000001</v>
      </c>
      <c r="D3" s="6">
        <v>6.8339999999999996</v>
      </c>
      <c r="G3" t="s">
        <v>201</v>
      </c>
      <c r="H3">
        <f>H2-1</f>
        <v>16</v>
      </c>
      <c r="I3">
        <f>I2-1</f>
        <v>19</v>
      </c>
      <c r="J3">
        <f>J2-1</f>
        <v>35</v>
      </c>
      <c r="K3">
        <f>K2-1</f>
        <v>20</v>
      </c>
      <c r="N3" t="s">
        <v>202</v>
      </c>
    </row>
    <row r="4" spans="1:20" x14ac:dyDescent="0.25">
      <c r="A4">
        <v>5.266</v>
      </c>
      <c r="B4">
        <v>6.33</v>
      </c>
      <c r="C4">
        <v>4.8339999999999996</v>
      </c>
      <c r="D4" s="6">
        <v>6.2229999999999999</v>
      </c>
      <c r="G4" t="s">
        <v>203</v>
      </c>
      <c r="H4">
        <f>COUNTA(H1:L1)</f>
        <v>4</v>
      </c>
      <c r="N4" s="28" t="s">
        <v>204</v>
      </c>
      <c r="O4" s="28" t="s">
        <v>205</v>
      </c>
      <c r="P4" s="28" t="s">
        <v>206</v>
      </c>
      <c r="Q4" s="28" t="s">
        <v>207</v>
      </c>
      <c r="R4" s="28" t="s">
        <v>208</v>
      </c>
    </row>
    <row r="5" spans="1:20" x14ac:dyDescent="0.25">
      <c r="A5">
        <v>5.8819999999999997</v>
      </c>
      <c r="B5">
        <v>6.1719999999999997</v>
      </c>
      <c r="C5">
        <v>3.7749999999999999</v>
      </c>
      <c r="D5" s="6">
        <v>7.62</v>
      </c>
      <c r="F5" t="s">
        <v>209</v>
      </c>
      <c r="G5" t="s">
        <v>210</v>
      </c>
      <c r="H5" s="1">
        <f>AVERAGE(A:D)</f>
        <v>5.6054893617021273</v>
      </c>
      <c r="I5" s="1"/>
      <c r="J5" s="1"/>
      <c r="K5" s="1"/>
      <c r="L5" s="1"/>
      <c r="N5" s="26" t="s">
        <v>186</v>
      </c>
      <c r="O5" s="26">
        <v>17</v>
      </c>
      <c r="P5" s="26">
        <v>101.741</v>
      </c>
      <c r="Q5" s="26">
        <v>5.9847647058823528</v>
      </c>
      <c r="R5" s="26">
        <v>0.24336994117647062</v>
      </c>
    </row>
    <row r="6" spans="1:20" x14ac:dyDescent="0.25">
      <c r="A6">
        <v>6.9649999999999999</v>
      </c>
      <c r="B6">
        <v>6.0119999999999996</v>
      </c>
      <c r="C6">
        <v>5.1420000000000003</v>
      </c>
      <c r="D6" s="6">
        <v>7.8419999999999996</v>
      </c>
      <c r="F6" t="s">
        <v>211</v>
      </c>
      <c r="G6" t="s">
        <v>212</v>
      </c>
      <c r="H6" s="1">
        <f>AVERAGE(A:A)</f>
        <v>5.9847647058823528</v>
      </c>
      <c r="I6" s="1">
        <f>AVERAGE(B:B)</f>
        <v>5.9080500000000002</v>
      </c>
      <c r="J6" s="1">
        <f>AVERAGE(C:C)</f>
        <v>4.4944722222222211</v>
      </c>
      <c r="K6" s="1">
        <f>AVERAGE(D:D)</f>
        <v>6.9149047619047614</v>
      </c>
      <c r="L6" s="1"/>
      <c r="N6" s="26" t="s">
        <v>189</v>
      </c>
      <c r="O6" s="26">
        <v>20</v>
      </c>
      <c r="P6" s="26">
        <v>118.161</v>
      </c>
      <c r="Q6" s="26">
        <v>5.9080500000000002</v>
      </c>
      <c r="R6" s="26">
        <v>0.48089636578947048</v>
      </c>
    </row>
    <row r="7" spans="1:20" x14ac:dyDescent="0.25">
      <c r="A7">
        <v>6.1890000000000001</v>
      </c>
      <c r="B7">
        <v>7.069</v>
      </c>
      <c r="C7">
        <v>4.3550000000000004</v>
      </c>
      <c r="D7" s="6">
        <v>6.69</v>
      </c>
      <c r="F7" t="s">
        <v>213</v>
      </c>
      <c r="G7" t="s">
        <v>214</v>
      </c>
      <c r="H7" s="1">
        <f>_xlfn.STDEV.S(A:A)^2</f>
        <v>0.24336994117647062</v>
      </c>
      <c r="I7" s="1">
        <f>_xlfn.STDEV.S(B:B)^2</f>
        <v>0.48089636578947048</v>
      </c>
      <c r="J7" s="1">
        <f>_xlfn.STDEV.S(C:C)^2</f>
        <v>0.42888351349207104</v>
      </c>
      <c r="K7" s="1">
        <f>_xlfn.STDEV.S(D:D)^2</f>
        <v>0.43101779047619071</v>
      </c>
      <c r="L7" s="1"/>
      <c r="N7" s="26" t="s">
        <v>192</v>
      </c>
      <c r="O7" s="26">
        <v>36</v>
      </c>
      <c r="P7" s="26">
        <v>161.80099999999996</v>
      </c>
      <c r="Q7" s="26">
        <v>4.4944722222222211</v>
      </c>
      <c r="R7" s="26">
        <v>0.4288835134920711</v>
      </c>
    </row>
    <row r="8" spans="1:20" ht="15.75" thickBot="1" x14ac:dyDescent="0.3">
      <c r="A8">
        <v>5.992</v>
      </c>
      <c r="B8">
        <v>5.5449999999999999</v>
      </c>
      <c r="C8">
        <v>4.2889999999999997</v>
      </c>
      <c r="D8" s="6">
        <v>7.1550000000000002</v>
      </c>
      <c r="F8" t="s">
        <v>215</v>
      </c>
      <c r="G8" t="s">
        <v>216</v>
      </c>
      <c r="H8" s="1">
        <f>H2*(H6-$H$5)^2</f>
        <v>2.445446373951484</v>
      </c>
      <c r="I8" s="1">
        <f>I2*(I6-$H$5)^2</f>
        <v>1.830858796944326</v>
      </c>
      <c r="J8" s="1">
        <f>J2*(J6-$H$5)^2</f>
        <v>44.436927031852079</v>
      </c>
      <c r="K8" s="1">
        <f>K2*(K6-$H$5)^2</f>
        <v>36.005942496044312</v>
      </c>
      <c r="L8" s="1">
        <f>SUM(H8:K8)</f>
        <v>84.719174698792202</v>
      </c>
      <c r="N8" s="27" t="s">
        <v>193</v>
      </c>
      <c r="O8" s="27">
        <v>21</v>
      </c>
      <c r="P8" s="27">
        <v>145.21299999999999</v>
      </c>
      <c r="Q8" s="27">
        <v>6.9149047619047614</v>
      </c>
      <c r="R8" s="27">
        <v>0.43101779047619065</v>
      </c>
    </row>
    <row r="9" spans="1:20" x14ac:dyDescent="0.25">
      <c r="A9">
        <v>6.3719999999999999</v>
      </c>
      <c r="B9">
        <v>5.7640000000000002</v>
      </c>
      <c r="C9">
        <v>5.3419999999999996</v>
      </c>
      <c r="D9" s="6">
        <v>5.7229999999999999</v>
      </c>
      <c r="G9" t="s">
        <v>217</v>
      </c>
      <c r="H9" s="1">
        <f>H7*H3</f>
        <v>3.89391905882353</v>
      </c>
      <c r="I9" s="1">
        <f>I7*I3</f>
        <v>9.1370309499999394</v>
      </c>
      <c r="J9" s="1">
        <f>J7*J3</f>
        <v>15.010922972222486</v>
      </c>
      <c r="K9" s="1">
        <f>K7*K3</f>
        <v>8.6203558095238151</v>
      </c>
      <c r="L9" s="1">
        <f>SUM(H9:K9)</f>
        <v>36.66222879056977</v>
      </c>
    </row>
    <row r="10" spans="1:20" x14ac:dyDescent="0.25">
      <c r="A10">
        <v>6.032</v>
      </c>
      <c r="B10">
        <v>6.0609999999999999</v>
      </c>
      <c r="C10">
        <v>4.2750000000000004</v>
      </c>
      <c r="D10" s="6">
        <v>7.5540000000000003</v>
      </c>
      <c r="F10" t="s">
        <v>218</v>
      </c>
      <c r="H10" t="s">
        <v>201</v>
      </c>
    </row>
    <row r="11" spans="1:20" ht="15.75" thickBot="1" x14ac:dyDescent="0.3">
      <c r="A11">
        <v>6.2549999999999999</v>
      </c>
      <c r="B11">
        <v>6.4349999999999996</v>
      </c>
      <c r="C11">
        <v>4.8520000000000003</v>
      </c>
      <c r="D11" s="6">
        <v>7.085</v>
      </c>
      <c r="G11" t="s">
        <v>220</v>
      </c>
      <c r="H11">
        <f>H4-1</f>
        <v>3</v>
      </c>
      <c r="L11" s="1">
        <f>L8/H11</f>
        <v>28.239724899597402</v>
      </c>
      <c r="N11" t="s">
        <v>219</v>
      </c>
    </row>
    <row r="12" spans="1:20" x14ac:dyDescent="0.25">
      <c r="A12">
        <v>5.5810000000000004</v>
      </c>
      <c r="B12">
        <v>3.6150000000000002</v>
      </c>
      <c r="C12">
        <v>5.0510000000000002</v>
      </c>
      <c r="D12" s="6">
        <v>6.4829999999999997</v>
      </c>
      <c r="G12" t="s">
        <v>227</v>
      </c>
      <c r="H12">
        <f>SUM(H2:K2)-H4</f>
        <v>90</v>
      </c>
      <c r="L12" s="1">
        <f>L9/H12</f>
        <v>0.40735809767299747</v>
      </c>
      <c r="N12" s="28" t="s">
        <v>221</v>
      </c>
      <c r="O12" s="28" t="s">
        <v>222</v>
      </c>
      <c r="P12" s="28" t="s">
        <v>201</v>
      </c>
      <c r="Q12" s="28" t="s">
        <v>223</v>
      </c>
      <c r="R12" s="28" t="s">
        <v>224</v>
      </c>
      <c r="S12" s="28" t="s">
        <v>225</v>
      </c>
      <c r="T12" s="28" t="s">
        <v>226</v>
      </c>
    </row>
    <row r="13" spans="1:20" ht="18" x14ac:dyDescent="0.35">
      <c r="A13">
        <v>5.101</v>
      </c>
      <c r="B13">
        <v>5.9189999999999996</v>
      </c>
      <c r="C13">
        <v>5.0880000000000001</v>
      </c>
      <c r="D13" s="6">
        <v>7.3239999999999998</v>
      </c>
      <c r="F13" t="s">
        <v>229</v>
      </c>
      <c r="G13" t="s">
        <v>230</v>
      </c>
      <c r="L13" s="1">
        <f>L11/L12</f>
        <v>69.324078890083953</v>
      </c>
      <c r="N13" s="26" t="s">
        <v>228</v>
      </c>
      <c r="O13" s="26">
        <v>84.719174698792074</v>
      </c>
      <c r="P13" s="26">
        <v>3</v>
      </c>
      <c r="Q13" s="26">
        <v>28.239724899597359</v>
      </c>
      <c r="R13" s="26">
        <v>69.324078890084252</v>
      </c>
      <c r="S13" s="26">
        <v>2.5680254596033818E-23</v>
      </c>
      <c r="T13" s="26">
        <v>2.7058380510161339</v>
      </c>
    </row>
    <row r="14" spans="1:20" x14ac:dyDescent="0.25">
      <c r="A14">
        <v>6.1660000000000004</v>
      </c>
      <c r="B14">
        <v>6.3090000000000002</v>
      </c>
      <c r="C14">
        <v>4.984</v>
      </c>
      <c r="D14" s="6">
        <v>6.6020000000000003</v>
      </c>
      <c r="G14" t="s">
        <v>232</v>
      </c>
      <c r="L14" s="16">
        <v>0.95</v>
      </c>
      <c r="N14" s="26" t="s">
        <v>231</v>
      </c>
      <c r="O14" s="26">
        <v>36.662228790569564</v>
      </c>
      <c r="P14" s="26">
        <v>90</v>
      </c>
      <c r="Q14" s="26">
        <v>0.40735809767299513</v>
      </c>
      <c r="R14" s="26"/>
      <c r="S14" s="26"/>
      <c r="T14" s="26"/>
    </row>
    <row r="15" spans="1:20" x14ac:dyDescent="0.25">
      <c r="A15">
        <v>6.14</v>
      </c>
      <c r="B15">
        <v>6.3170000000000002</v>
      </c>
      <c r="C15">
        <v>5.306</v>
      </c>
      <c r="D15" s="6">
        <v>7.4640000000000004</v>
      </c>
      <c r="G15" t="s">
        <v>233</v>
      </c>
      <c r="L15" s="1">
        <f>1-L14</f>
        <v>5.0000000000000044E-2</v>
      </c>
      <c r="N15" s="26"/>
      <c r="O15" s="26"/>
      <c r="P15" s="26"/>
      <c r="Q15" s="26"/>
      <c r="R15" s="26"/>
      <c r="S15" s="26"/>
      <c r="T15" s="26"/>
    </row>
    <row r="16" spans="1:20" ht="15.75" thickBot="1" x14ac:dyDescent="0.3">
      <c r="A16">
        <v>6.0780000000000003</v>
      </c>
      <c r="B16">
        <v>5.9720000000000004</v>
      </c>
      <c r="C16">
        <v>4.6070000000000002</v>
      </c>
      <c r="D16" s="6">
        <v>5.5359999999999996</v>
      </c>
      <c r="G16" t="s">
        <v>235</v>
      </c>
      <c r="J16" s="1"/>
      <c r="K16" s="1"/>
      <c r="L16" s="1">
        <f>_xlfn.F.INV.RT(L15,H11,H12)</f>
        <v>2.7058380510161339</v>
      </c>
      <c r="M16" t="str">
        <f>IF(L16&gt;L13,"Accept Null","Reject Null")</f>
        <v>Reject Null</v>
      </c>
      <c r="N16" s="27" t="s">
        <v>234</v>
      </c>
      <c r="O16" s="27">
        <v>121.38140348936165</v>
      </c>
      <c r="P16" s="27">
        <v>93</v>
      </c>
      <c r="Q16" s="27"/>
      <c r="R16" s="27"/>
      <c r="S16" s="27"/>
      <c r="T16" s="27"/>
    </row>
    <row r="17" spans="1:13" x14ac:dyDescent="0.25">
      <c r="A17">
        <v>6.3310000000000004</v>
      </c>
      <c r="B17">
        <v>6.18</v>
      </c>
      <c r="C17">
        <v>3.512</v>
      </c>
      <c r="D17" s="6">
        <v>7.3920000000000003</v>
      </c>
      <c r="G17" t="s">
        <v>236</v>
      </c>
      <c r="J17" s="1"/>
      <c r="K17" s="1"/>
      <c r="L17" s="1">
        <f>_xlfn.F.DIST.RT(L13,H11,H12)</f>
        <v>2.5680254596037441E-23</v>
      </c>
      <c r="M17" t="str">
        <f>IF(L17&gt;L15,"Accept Null","Reject Null")</f>
        <v>Reject Null</v>
      </c>
    </row>
    <row r="18" spans="1:13" x14ac:dyDescent="0.25">
      <c r="A18">
        <v>6.4610000000000003</v>
      </c>
      <c r="B18">
        <v>5.6529999999999996</v>
      </c>
      <c r="C18">
        <v>4.625</v>
      </c>
      <c r="D18" s="6">
        <v>5.9290000000000003</v>
      </c>
    </row>
    <row r="19" spans="1:13" x14ac:dyDescent="0.25">
      <c r="B19">
        <v>5.84</v>
      </c>
      <c r="C19">
        <v>4.2080000000000002</v>
      </c>
      <c r="D19" s="6">
        <v>6.4909999999999997</v>
      </c>
      <c r="G19" t="s">
        <v>237</v>
      </c>
      <c r="H19">
        <v>1</v>
      </c>
      <c r="I19">
        <v>2</v>
      </c>
      <c r="J19">
        <v>3</v>
      </c>
      <c r="K19">
        <v>4</v>
      </c>
      <c r="L19" s="17"/>
    </row>
    <row r="20" spans="1:13" x14ac:dyDescent="0.25">
      <c r="B20">
        <v>6.431</v>
      </c>
      <c r="C20">
        <v>3.6</v>
      </c>
      <c r="D20" s="6">
        <v>7.3630000000000004</v>
      </c>
      <c r="G20" t="s">
        <v>238</v>
      </c>
      <c r="H20">
        <f>RANK(H6,$H$6:$K$6,1)</f>
        <v>3</v>
      </c>
      <c r="I20">
        <f t="shared" ref="I20:K20" si="0">RANK(I6,$H$6:$K$6,1)</f>
        <v>2</v>
      </c>
      <c r="J20">
        <f t="shared" si="0"/>
        <v>1</v>
      </c>
      <c r="K20">
        <f t="shared" si="0"/>
        <v>4</v>
      </c>
      <c r="L20" s="17"/>
    </row>
    <row r="21" spans="1:13" x14ac:dyDescent="0.25">
      <c r="B21">
        <v>4.8920000000000003</v>
      </c>
      <c r="C21">
        <v>4.7229999999999999</v>
      </c>
      <c r="D21" s="6">
        <v>7.5709999999999997</v>
      </c>
      <c r="G21" t="s">
        <v>239</v>
      </c>
      <c r="H21" t="str">
        <f>INDEX($H$1:$K$1,MATCH(H19,$H$20:$K$20,0))</f>
        <v>S-SA</v>
      </c>
      <c r="I21" t="str">
        <f t="shared" ref="I21:K21" si="1">INDEX($H$1:$K$1,MATCH(I19,$H$20:$K$20,0))</f>
        <v>LAaC</v>
      </c>
      <c r="J21" t="str">
        <f t="shared" si="1"/>
        <v>CaEE</v>
      </c>
      <c r="K21" t="str">
        <f t="shared" si="1"/>
        <v>WstE</v>
      </c>
    </row>
    <row r="22" spans="1:13" x14ac:dyDescent="0.25">
      <c r="C22">
        <v>4.2270000000000003</v>
      </c>
      <c r="D22" s="6">
        <v>7.0640000000000001</v>
      </c>
      <c r="G22" t="s">
        <v>240</v>
      </c>
      <c r="H22" s="1">
        <f>INDEX($H$6:$K$6,MATCH(H21,$H$1:$K$1,0))</f>
        <v>4.4944722222222211</v>
      </c>
      <c r="I22" s="1">
        <f t="shared" ref="I22:K22" si="2">INDEX($H$6:$K$6,MATCH(I21,$H$1:$K$1,0))</f>
        <v>5.9080500000000002</v>
      </c>
      <c r="J22" s="1">
        <f t="shared" si="2"/>
        <v>5.9847647058823528</v>
      </c>
      <c r="K22" s="1">
        <f t="shared" si="2"/>
        <v>6.9149047619047614</v>
      </c>
    </row>
    <row r="23" spans="1:13" x14ac:dyDescent="0.25">
      <c r="C23">
        <v>6.0490000000000004</v>
      </c>
      <c r="G23" t="s">
        <v>197</v>
      </c>
      <c r="H23">
        <f>INDEX($H$2:$K$2,MATCH(H21,$H$1:$K$1,0))</f>
        <v>36</v>
      </c>
      <c r="I23">
        <f t="shared" ref="I23:K23" si="3">INDEX($H$2:$K$2,MATCH(I21,$H$1:$K$1,0))</f>
        <v>20</v>
      </c>
      <c r="J23">
        <f t="shared" si="3"/>
        <v>17</v>
      </c>
      <c r="K23">
        <f t="shared" si="3"/>
        <v>21</v>
      </c>
      <c r="L23">
        <f>SUM(H23:K23)</f>
        <v>94</v>
      </c>
    </row>
    <row r="24" spans="1:13" x14ac:dyDescent="0.25">
      <c r="C24">
        <v>4.7939999999999996</v>
      </c>
    </row>
    <row r="25" spans="1:13" x14ac:dyDescent="0.25">
      <c r="C25">
        <v>4.5739999999999998</v>
      </c>
      <c r="H25" t="s">
        <v>241</v>
      </c>
      <c r="I25" t="s">
        <v>242</v>
      </c>
      <c r="J25" t="s">
        <v>243</v>
      </c>
    </row>
    <row r="26" spans="1:13" x14ac:dyDescent="0.25">
      <c r="C26">
        <v>5.0739999999999998</v>
      </c>
      <c r="H26" s="2" t="str">
        <f>INDEX($H$21:$K$21,MATCH(3,$H$19:$K$19,0))&amp;" - "&amp;INDEX($H$21:$K$21,MATCH(1,$H$19:$K$19,0))</f>
        <v>CaEE - S-SA</v>
      </c>
      <c r="I26" s="2" t="str">
        <f t="shared" ref="I26:K26" si="4">INDEX($H$21:$K$21,MATCH(3,$H$19:$K$19,0))&amp;" - "&amp;INDEX($H$21:$K$21,MATCH(1,$H$19:$K$19,0))</f>
        <v>CaEE - S-SA</v>
      </c>
      <c r="J26" s="2" t="str">
        <f t="shared" si="4"/>
        <v>CaEE - S-SA</v>
      </c>
      <c r="K26" s="18" t="str">
        <f t="shared" si="4"/>
        <v>CaEE - S-SA</v>
      </c>
      <c r="L26" s="19"/>
    </row>
    <row r="27" spans="1:13" x14ac:dyDescent="0.25">
      <c r="C27">
        <v>4.7590000000000003</v>
      </c>
      <c r="G27" t="s">
        <v>244</v>
      </c>
      <c r="H27" s="1">
        <f>J22-H22</f>
        <v>1.4902924836601317</v>
      </c>
      <c r="I27" s="1">
        <f>J22-I22</f>
        <v>7.6714705882352519E-2</v>
      </c>
      <c r="J27" s="1">
        <f>I22-H22</f>
        <v>1.4135777777777792</v>
      </c>
      <c r="K27" s="20">
        <f>J22-I22</f>
        <v>7.6714705882352519E-2</v>
      </c>
      <c r="L27" s="19"/>
    </row>
    <row r="28" spans="1:13" ht="18" x14ac:dyDescent="0.35">
      <c r="C28">
        <v>3.415</v>
      </c>
      <c r="G28" t="s">
        <v>245</v>
      </c>
      <c r="H28" s="1">
        <f>H27/SQRT(($H$12/2)*(1/J23+1/H23))</f>
        <v>0.7549236490347484</v>
      </c>
      <c r="I28" s="1">
        <f>I27/SQRT(($H$12/2)*(1/J23+1/I23))</f>
        <v>3.4666577213410141E-2</v>
      </c>
      <c r="J28" s="1">
        <f>J27/SQRT(($H$12/2)*(1/I23+1/H23))</f>
        <v>0.75558910485738862</v>
      </c>
      <c r="K28" s="19"/>
      <c r="L28" s="19"/>
    </row>
    <row r="29" spans="1:13" x14ac:dyDescent="0.25">
      <c r="C29">
        <v>5.1319999999999997</v>
      </c>
      <c r="G29" t="s">
        <v>246</v>
      </c>
      <c r="H29">
        <f>L23-H4</f>
        <v>90</v>
      </c>
      <c r="I29">
        <f>H29</f>
        <v>90</v>
      </c>
      <c r="J29">
        <f>H29</f>
        <v>90</v>
      </c>
      <c r="K29">
        <f>I29</f>
        <v>90</v>
      </c>
    </row>
    <row r="30" spans="1:13" ht="18" x14ac:dyDescent="0.35">
      <c r="C30">
        <v>3.8490000000000002</v>
      </c>
      <c r="G30" t="s">
        <v>247</v>
      </c>
      <c r="H30" s="21">
        <v>3.609</v>
      </c>
      <c r="I30" s="21">
        <f>H30</f>
        <v>3.609</v>
      </c>
      <c r="J30" s="21">
        <f t="shared" ref="J30:K30" si="5">I30</f>
        <v>3.609</v>
      </c>
      <c r="K30" s="21">
        <f t="shared" si="5"/>
        <v>3.609</v>
      </c>
    </row>
    <row r="31" spans="1:13" x14ac:dyDescent="0.25">
      <c r="C31">
        <v>4.9560000000000004</v>
      </c>
      <c r="H31" t="str">
        <f>IF(H28&gt;H30,"Reject","Accept")</f>
        <v>Accept</v>
      </c>
      <c r="I31" t="str">
        <f t="shared" ref="I31:K31" si="6">IF(I28&gt;I30,"Reject","Accept")</f>
        <v>Accept</v>
      </c>
      <c r="J31" t="str">
        <f t="shared" si="6"/>
        <v>Accept</v>
      </c>
      <c r="K31" t="str">
        <f t="shared" si="6"/>
        <v>Accept</v>
      </c>
    </row>
    <row r="32" spans="1:13" x14ac:dyDescent="0.25">
      <c r="C32">
        <v>4.3079999999999998</v>
      </c>
      <c r="G32" t="s">
        <v>248</v>
      </c>
      <c r="H32" s="22">
        <f>((H30/SQRT(2))*SQRT($L$9/H29)*SQRT(1/J23+1/H23))</f>
        <v>0.47931639567605094</v>
      </c>
      <c r="I32" s="22">
        <f>((I30/SQRT(2))*SQRT($L$9/I29)*SQRT(1/J23+1/I23))</f>
        <v>0.53730572087165107</v>
      </c>
      <c r="J32" s="22">
        <f>((J30/SQRT(2))*SQRT($L$9/J29)*SQRT(1/H23+1/I23))</f>
        <v>0.45424256384814304</v>
      </c>
      <c r="K32" s="23">
        <f>((K30/SQRT(2))*SQRT($L$9/K29)*SQRT(1/I23+1/J23))</f>
        <v>0.53730572087165107</v>
      </c>
      <c r="L32" s="19"/>
    </row>
    <row r="33" spans="3:11" x14ac:dyDescent="0.25">
      <c r="C33">
        <v>3.6230000000000002</v>
      </c>
      <c r="G33" t="s">
        <v>249</v>
      </c>
      <c r="H33" s="22">
        <f>H27-H32</f>
        <v>1.0109760879840808</v>
      </c>
      <c r="I33" s="22">
        <f>I27-I32</f>
        <v>-0.46059101498929855</v>
      </c>
      <c r="J33" s="22">
        <f t="shared" ref="J33:K33" si="7">J27-J32</f>
        <v>0.95933521392963605</v>
      </c>
      <c r="K33" s="22">
        <f t="shared" si="7"/>
        <v>-0.46059101498929855</v>
      </c>
    </row>
    <row r="34" spans="3:11" x14ac:dyDescent="0.25">
      <c r="C34">
        <v>4.1070000000000002</v>
      </c>
      <c r="G34" t="s">
        <v>250</v>
      </c>
      <c r="H34" s="22">
        <f>H27+H32</f>
        <v>1.9696088793361826</v>
      </c>
      <c r="I34" s="22">
        <f>I27+I32</f>
        <v>0.61402042675400359</v>
      </c>
      <c r="J34" s="22">
        <f t="shared" ref="J34:K34" si="8">J27+J32</f>
        <v>1.8678203416259223</v>
      </c>
      <c r="K34" s="22">
        <f t="shared" si="8"/>
        <v>0.61402042675400359</v>
      </c>
    </row>
    <row r="35" spans="3:11" x14ac:dyDescent="0.25">
      <c r="C35">
        <v>4.6360000000000001</v>
      </c>
      <c r="H35" t="str">
        <f>IF(AND(0&gt;H33,0&lt;H34),"Accept","Reject")</f>
        <v>Reject</v>
      </c>
      <c r="I35" t="str">
        <f t="shared" ref="I35:K35" si="9">IF(AND(0&gt;I33,0&lt;I34),"Accept","Reject")</f>
        <v>Accept</v>
      </c>
      <c r="J35" t="str">
        <f t="shared" si="9"/>
        <v>Reject</v>
      </c>
      <c r="K35" t="str">
        <f t="shared" si="9"/>
        <v>Accept</v>
      </c>
    </row>
    <row r="36" spans="3:11" x14ac:dyDescent="0.25">
      <c r="C36">
        <v>4.0730000000000004</v>
      </c>
    </row>
    <row r="37" spans="3:11" x14ac:dyDescent="0.25">
      <c r="C37">
        <v>3.145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world-happiness-report-2021</vt:lpstr>
      <vt:lpstr>Sheet1</vt:lpstr>
      <vt:lpstr>ANOVA - 4 Pops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Sears</dc:creator>
  <cp:lastModifiedBy>Jim Sears</cp:lastModifiedBy>
  <dcterms:created xsi:type="dcterms:W3CDTF">2021-08-05T15:55:06Z</dcterms:created>
  <dcterms:modified xsi:type="dcterms:W3CDTF">2021-08-08T12:36:01Z</dcterms:modified>
</cp:coreProperties>
</file>