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thorpe/local-hbar/NLSQ/nlsq/"/>
    </mc:Choice>
  </mc:AlternateContent>
  <bookViews>
    <workbookView xWindow="2900" yWindow="460" windowWidth="22700" windowHeight="146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8" i="3" l="1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N38" i="3"/>
  <c r="O38" i="3"/>
  <c r="M38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S38" i="3"/>
  <c r="R38" i="3"/>
  <c r="Q38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77" i="3"/>
  <c r="O78" i="3"/>
  <c r="O79" i="3"/>
  <c r="O80" i="3"/>
  <c r="O81" i="3"/>
  <c r="O82" i="3"/>
  <c r="O83" i="3"/>
  <c r="O84" i="3"/>
  <c r="O85" i="3"/>
  <c r="O86" i="3"/>
  <c r="O76" i="3"/>
  <c r="R76" i="3"/>
  <c r="H2" i="3"/>
  <c r="Q96" i="3"/>
  <c r="Q97" i="3"/>
  <c r="Q98" i="3"/>
  <c r="Q99" i="3"/>
  <c r="Q100" i="3"/>
  <c r="Q101" i="3"/>
  <c r="Q102" i="3"/>
  <c r="Q103" i="3"/>
  <c r="Q104" i="3"/>
  <c r="Q105" i="3"/>
  <c r="Q85" i="3"/>
  <c r="Q86" i="3"/>
  <c r="Q87" i="3"/>
  <c r="Q88" i="3"/>
  <c r="Q89" i="3"/>
  <c r="Q90" i="3"/>
  <c r="Q91" i="3"/>
  <c r="Q92" i="3"/>
  <c r="Q93" i="3"/>
  <c r="Q94" i="3"/>
  <c r="Q95" i="3"/>
  <c r="Q77" i="3"/>
  <c r="Q78" i="3"/>
  <c r="Q79" i="3"/>
  <c r="Q80" i="3"/>
  <c r="Q81" i="3"/>
  <c r="Q82" i="3"/>
  <c r="Q83" i="3"/>
  <c r="Q84" i="3"/>
  <c r="P94" i="3"/>
  <c r="P95" i="3"/>
  <c r="P96" i="3"/>
  <c r="P97" i="3"/>
  <c r="P98" i="3"/>
  <c r="P99" i="3"/>
  <c r="P100" i="3"/>
  <c r="P101" i="3"/>
  <c r="P102" i="3"/>
  <c r="P103" i="3"/>
  <c r="P104" i="3"/>
  <c r="P105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Q76" i="3"/>
  <c r="P76" i="3"/>
  <c r="N95" i="3"/>
  <c r="N96" i="3"/>
  <c r="N97" i="3"/>
  <c r="N98" i="3"/>
  <c r="N99" i="3"/>
  <c r="N100" i="3"/>
  <c r="N101" i="3"/>
  <c r="N102" i="3"/>
  <c r="N103" i="3"/>
  <c r="N104" i="3"/>
  <c r="N105" i="3"/>
  <c r="N85" i="3"/>
  <c r="N86" i="3"/>
  <c r="N87" i="3"/>
  <c r="N88" i="3"/>
  <c r="N89" i="3"/>
  <c r="N90" i="3"/>
  <c r="N91" i="3"/>
  <c r="N92" i="3"/>
  <c r="N93" i="3"/>
  <c r="N94" i="3"/>
  <c r="N77" i="3"/>
  <c r="N78" i="3"/>
  <c r="N79" i="3"/>
  <c r="N80" i="3"/>
  <c r="N81" i="3"/>
  <c r="N82" i="3"/>
  <c r="N83" i="3"/>
  <c r="N84" i="3"/>
  <c r="M94" i="3"/>
  <c r="M95" i="3"/>
  <c r="M96" i="3"/>
  <c r="M97" i="3"/>
  <c r="M98" i="3"/>
  <c r="M99" i="3"/>
  <c r="M100" i="3"/>
  <c r="M101" i="3"/>
  <c r="M102" i="3"/>
  <c r="M103" i="3"/>
  <c r="M104" i="3"/>
  <c r="M105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N76" i="3"/>
  <c r="M76" i="3"/>
  <c r="G2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F2" i="3"/>
  <c r="J2" i="3"/>
  <c r="F22" i="3"/>
  <c r="J22" i="3"/>
  <c r="G37" i="3"/>
  <c r="G22" i="3"/>
  <c r="K22" i="3"/>
  <c r="H22" i="3"/>
  <c r="L22" i="3"/>
  <c r="F23" i="3"/>
  <c r="J23" i="3"/>
  <c r="G23" i="3"/>
  <c r="K23" i="3"/>
  <c r="H23" i="3"/>
  <c r="L23" i="3"/>
  <c r="F24" i="3"/>
  <c r="J24" i="3"/>
  <c r="G24" i="3"/>
  <c r="K24" i="3"/>
  <c r="H24" i="3"/>
  <c r="L24" i="3"/>
  <c r="F25" i="3"/>
  <c r="J25" i="3"/>
  <c r="G25" i="3"/>
  <c r="K25" i="3"/>
  <c r="H25" i="3"/>
  <c r="L25" i="3"/>
  <c r="F26" i="3"/>
  <c r="J26" i="3"/>
  <c r="G26" i="3"/>
  <c r="K26" i="3"/>
  <c r="H26" i="3"/>
  <c r="L26" i="3"/>
  <c r="F27" i="3"/>
  <c r="J27" i="3"/>
  <c r="G27" i="3"/>
  <c r="K27" i="3"/>
  <c r="H27" i="3"/>
  <c r="L27" i="3"/>
  <c r="F28" i="3"/>
  <c r="J28" i="3"/>
  <c r="G28" i="3"/>
  <c r="K28" i="3"/>
  <c r="H28" i="3"/>
  <c r="L28" i="3"/>
  <c r="F29" i="3"/>
  <c r="J29" i="3"/>
  <c r="G29" i="3"/>
  <c r="K29" i="3"/>
  <c r="H29" i="3"/>
  <c r="L29" i="3"/>
  <c r="F30" i="3"/>
  <c r="J30" i="3"/>
  <c r="G30" i="3"/>
  <c r="K30" i="3"/>
  <c r="H30" i="3"/>
  <c r="L30" i="3"/>
  <c r="F31" i="3"/>
  <c r="J31" i="3"/>
  <c r="G31" i="3"/>
  <c r="K31" i="3"/>
  <c r="H31" i="3"/>
  <c r="L31" i="3"/>
  <c r="F3" i="3"/>
  <c r="J3" i="3"/>
  <c r="G3" i="3"/>
  <c r="K3" i="3"/>
  <c r="H3" i="3"/>
  <c r="L3" i="3"/>
  <c r="F4" i="3"/>
  <c r="J4" i="3"/>
  <c r="G4" i="3"/>
  <c r="K4" i="3"/>
  <c r="H4" i="3"/>
  <c r="L4" i="3"/>
  <c r="F5" i="3"/>
  <c r="J5" i="3"/>
  <c r="G5" i="3"/>
  <c r="K5" i="3"/>
  <c r="H5" i="3"/>
  <c r="L5" i="3"/>
  <c r="F6" i="3"/>
  <c r="J6" i="3"/>
  <c r="G6" i="3"/>
  <c r="K6" i="3"/>
  <c r="H6" i="3"/>
  <c r="L6" i="3"/>
  <c r="F7" i="3"/>
  <c r="J7" i="3"/>
  <c r="G7" i="3"/>
  <c r="K7" i="3"/>
  <c r="H7" i="3"/>
  <c r="L7" i="3"/>
  <c r="F8" i="3"/>
  <c r="J8" i="3"/>
  <c r="G8" i="3"/>
  <c r="K8" i="3"/>
  <c r="H8" i="3"/>
  <c r="L8" i="3"/>
  <c r="F9" i="3"/>
  <c r="J9" i="3"/>
  <c r="G9" i="3"/>
  <c r="K9" i="3"/>
  <c r="H9" i="3"/>
  <c r="L9" i="3"/>
  <c r="F10" i="3"/>
  <c r="J10" i="3"/>
  <c r="G10" i="3"/>
  <c r="K10" i="3"/>
  <c r="H10" i="3"/>
  <c r="L10" i="3"/>
  <c r="F11" i="3"/>
  <c r="J11" i="3"/>
  <c r="G11" i="3"/>
  <c r="K11" i="3"/>
  <c r="H11" i="3"/>
  <c r="L11" i="3"/>
  <c r="F12" i="3"/>
  <c r="J12" i="3"/>
  <c r="G12" i="3"/>
  <c r="K12" i="3"/>
  <c r="H12" i="3"/>
  <c r="L12" i="3"/>
  <c r="F13" i="3"/>
  <c r="J13" i="3"/>
  <c r="G13" i="3"/>
  <c r="K13" i="3"/>
  <c r="H13" i="3"/>
  <c r="L13" i="3"/>
  <c r="F14" i="3"/>
  <c r="J14" i="3"/>
  <c r="G14" i="3"/>
  <c r="K14" i="3"/>
  <c r="H14" i="3"/>
  <c r="L14" i="3"/>
  <c r="F15" i="3"/>
  <c r="J15" i="3"/>
  <c r="G15" i="3"/>
  <c r="K15" i="3"/>
  <c r="H15" i="3"/>
  <c r="L15" i="3"/>
  <c r="F16" i="3"/>
  <c r="J16" i="3"/>
  <c r="G16" i="3"/>
  <c r="K16" i="3"/>
  <c r="H16" i="3"/>
  <c r="L16" i="3"/>
  <c r="F17" i="3"/>
  <c r="J17" i="3"/>
  <c r="G17" i="3"/>
  <c r="K17" i="3"/>
  <c r="H17" i="3"/>
  <c r="L17" i="3"/>
  <c r="F18" i="3"/>
  <c r="J18" i="3"/>
  <c r="G18" i="3"/>
  <c r="K18" i="3"/>
  <c r="H18" i="3"/>
  <c r="L18" i="3"/>
  <c r="F19" i="3"/>
  <c r="J19" i="3"/>
  <c r="G19" i="3"/>
  <c r="K19" i="3"/>
  <c r="H19" i="3"/>
  <c r="L19" i="3"/>
  <c r="F20" i="3"/>
  <c r="J20" i="3"/>
  <c r="G20" i="3"/>
  <c r="K20" i="3"/>
  <c r="H20" i="3"/>
  <c r="L20" i="3"/>
  <c r="F21" i="3"/>
  <c r="J21" i="3"/>
  <c r="G21" i="3"/>
  <c r="K21" i="3"/>
  <c r="H21" i="3"/>
  <c r="L21" i="3"/>
  <c r="K2" i="3"/>
  <c r="L2" i="3"/>
  <c r="P2" i="3"/>
  <c r="O2" i="3"/>
  <c r="N2" i="3"/>
  <c r="E36" i="3"/>
  <c r="D36" i="3"/>
  <c r="M68" i="3"/>
  <c r="N68" i="3"/>
  <c r="O68" i="3"/>
  <c r="O69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G61" i="3"/>
  <c r="F43" i="3"/>
  <c r="E43" i="3"/>
  <c r="F42" i="3"/>
  <c r="E42" i="3"/>
  <c r="F41" i="3"/>
  <c r="E41" i="3"/>
  <c r="E37" i="3"/>
  <c r="D37" i="3"/>
  <c r="B2" i="3"/>
  <c r="R2" i="3"/>
  <c r="A3" i="3"/>
  <c r="B3" i="3"/>
  <c r="N3" i="3"/>
  <c r="R3" i="3"/>
  <c r="A4" i="3"/>
  <c r="B4" i="3"/>
  <c r="N4" i="3"/>
  <c r="R4" i="3"/>
  <c r="A5" i="3"/>
  <c r="B5" i="3"/>
  <c r="N5" i="3"/>
  <c r="R5" i="3"/>
  <c r="A6" i="3"/>
  <c r="B6" i="3"/>
  <c r="N6" i="3"/>
  <c r="R6" i="3"/>
  <c r="A7" i="3"/>
  <c r="B7" i="3"/>
  <c r="N7" i="3"/>
  <c r="R7" i="3"/>
  <c r="A8" i="3"/>
  <c r="B8" i="3"/>
  <c r="N8" i="3"/>
  <c r="R8" i="3"/>
  <c r="A9" i="3"/>
  <c r="B9" i="3"/>
  <c r="N9" i="3"/>
  <c r="R9" i="3"/>
  <c r="A10" i="3"/>
  <c r="B10" i="3"/>
  <c r="N10" i="3"/>
  <c r="R10" i="3"/>
  <c r="A11" i="3"/>
  <c r="B11" i="3"/>
  <c r="N11" i="3"/>
  <c r="R11" i="3"/>
  <c r="A12" i="3"/>
  <c r="B12" i="3"/>
  <c r="N12" i="3"/>
  <c r="R12" i="3"/>
  <c r="A13" i="3"/>
  <c r="B13" i="3"/>
  <c r="N13" i="3"/>
  <c r="R13" i="3"/>
  <c r="A14" i="3"/>
  <c r="B14" i="3"/>
  <c r="N14" i="3"/>
  <c r="R14" i="3"/>
  <c r="A15" i="3"/>
  <c r="B15" i="3"/>
  <c r="N15" i="3"/>
  <c r="R15" i="3"/>
  <c r="A16" i="3"/>
  <c r="B16" i="3"/>
  <c r="N16" i="3"/>
  <c r="R16" i="3"/>
  <c r="A17" i="3"/>
  <c r="B17" i="3"/>
  <c r="N17" i="3"/>
  <c r="R17" i="3"/>
  <c r="A18" i="3"/>
  <c r="B18" i="3"/>
  <c r="N18" i="3"/>
  <c r="R18" i="3"/>
  <c r="A19" i="3"/>
  <c r="B19" i="3"/>
  <c r="N19" i="3"/>
  <c r="R19" i="3"/>
  <c r="A20" i="3"/>
  <c r="B20" i="3"/>
  <c r="N20" i="3"/>
  <c r="R20" i="3"/>
  <c r="A21" i="3"/>
  <c r="B21" i="3"/>
  <c r="N21" i="3"/>
  <c r="R21" i="3"/>
  <c r="A22" i="3"/>
  <c r="B22" i="3"/>
  <c r="N22" i="3"/>
  <c r="R22" i="3"/>
  <c r="A23" i="3"/>
  <c r="B23" i="3"/>
  <c r="N23" i="3"/>
  <c r="R23" i="3"/>
  <c r="A24" i="3"/>
  <c r="B24" i="3"/>
  <c r="N24" i="3"/>
  <c r="R24" i="3"/>
  <c r="A25" i="3"/>
  <c r="B25" i="3"/>
  <c r="N25" i="3"/>
  <c r="R25" i="3"/>
  <c r="A26" i="3"/>
  <c r="B26" i="3"/>
  <c r="N26" i="3"/>
  <c r="R26" i="3"/>
  <c r="A27" i="3"/>
  <c r="B27" i="3"/>
  <c r="N27" i="3"/>
  <c r="R27" i="3"/>
  <c r="A28" i="3"/>
  <c r="B28" i="3"/>
  <c r="N28" i="3"/>
  <c r="R28" i="3"/>
  <c r="A29" i="3"/>
  <c r="B29" i="3"/>
  <c r="N29" i="3"/>
  <c r="R29" i="3"/>
  <c r="A30" i="3"/>
  <c r="B30" i="3"/>
  <c r="N30" i="3"/>
  <c r="R30" i="3"/>
  <c r="A31" i="3"/>
  <c r="B31" i="3"/>
  <c r="N31" i="3"/>
  <c r="R31" i="3"/>
  <c r="R34" i="3"/>
  <c r="C2" i="3"/>
  <c r="S2" i="3"/>
  <c r="C3" i="3"/>
  <c r="O3" i="3"/>
  <c r="S3" i="3"/>
  <c r="C4" i="3"/>
  <c r="O4" i="3"/>
  <c r="S4" i="3"/>
  <c r="C5" i="3"/>
  <c r="O5" i="3"/>
  <c r="S5" i="3"/>
  <c r="C6" i="3"/>
  <c r="O6" i="3"/>
  <c r="S6" i="3"/>
  <c r="C7" i="3"/>
  <c r="O7" i="3"/>
  <c r="S7" i="3"/>
  <c r="C8" i="3"/>
  <c r="O8" i="3"/>
  <c r="S8" i="3"/>
  <c r="C9" i="3"/>
  <c r="O9" i="3"/>
  <c r="S9" i="3"/>
  <c r="C10" i="3"/>
  <c r="O10" i="3"/>
  <c r="S10" i="3"/>
  <c r="C11" i="3"/>
  <c r="O11" i="3"/>
  <c r="S11" i="3"/>
  <c r="C12" i="3"/>
  <c r="O12" i="3"/>
  <c r="S12" i="3"/>
  <c r="C13" i="3"/>
  <c r="O13" i="3"/>
  <c r="S13" i="3"/>
  <c r="C14" i="3"/>
  <c r="O14" i="3"/>
  <c r="S14" i="3"/>
  <c r="C15" i="3"/>
  <c r="O15" i="3"/>
  <c r="S15" i="3"/>
  <c r="C16" i="3"/>
  <c r="O16" i="3"/>
  <c r="S16" i="3"/>
  <c r="C17" i="3"/>
  <c r="O17" i="3"/>
  <c r="S17" i="3"/>
  <c r="C18" i="3"/>
  <c r="O18" i="3"/>
  <c r="S18" i="3"/>
  <c r="C19" i="3"/>
  <c r="O19" i="3"/>
  <c r="S19" i="3"/>
  <c r="C20" i="3"/>
  <c r="O20" i="3"/>
  <c r="S20" i="3"/>
  <c r="C21" i="3"/>
  <c r="O21" i="3"/>
  <c r="S21" i="3"/>
  <c r="C22" i="3"/>
  <c r="O22" i="3"/>
  <c r="S22" i="3"/>
  <c r="C23" i="3"/>
  <c r="O23" i="3"/>
  <c r="S23" i="3"/>
  <c r="C24" i="3"/>
  <c r="O24" i="3"/>
  <c r="S24" i="3"/>
  <c r="C25" i="3"/>
  <c r="O25" i="3"/>
  <c r="S25" i="3"/>
  <c r="C26" i="3"/>
  <c r="O26" i="3"/>
  <c r="S26" i="3"/>
  <c r="C27" i="3"/>
  <c r="O27" i="3"/>
  <c r="S27" i="3"/>
  <c r="C28" i="3"/>
  <c r="O28" i="3"/>
  <c r="S28" i="3"/>
  <c r="C29" i="3"/>
  <c r="O29" i="3"/>
  <c r="S29" i="3"/>
  <c r="C30" i="3"/>
  <c r="O30" i="3"/>
  <c r="S30" i="3"/>
  <c r="C31" i="3"/>
  <c r="O31" i="3"/>
  <c r="S31" i="3"/>
  <c r="S34" i="3"/>
  <c r="D2" i="3"/>
  <c r="T2" i="3"/>
  <c r="D3" i="3"/>
  <c r="P3" i="3"/>
  <c r="T3" i="3"/>
  <c r="D4" i="3"/>
  <c r="P4" i="3"/>
  <c r="T4" i="3"/>
  <c r="D5" i="3"/>
  <c r="P5" i="3"/>
  <c r="T5" i="3"/>
  <c r="D6" i="3"/>
  <c r="P6" i="3"/>
  <c r="T6" i="3"/>
  <c r="D7" i="3"/>
  <c r="P7" i="3"/>
  <c r="T7" i="3"/>
  <c r="D8" i="3"/>
  <c r="P8" i="3"/>
  <c r="T8" i="3"/>
  <c r="D9" i="3"/>
  <c r="P9" i="3"/>
  <c r="T9" i="3"/>
  <c r="D10" i="3"/>
  <c r="P10" i="3"/>
  <c r="T10" i="3"/>
  <c r="D11" i="3"/>
  <c r="P11" i="3"/>
  <c r="T11" i="3"/>
  <c r="D12" i="3"/>
  <c r="P12" i="3"/>
  <c r="T12" i="3"/>
  <c r="D13" i="3"/>
  <c r="P13" i="3"/>
  <c r="T13" i="3"/>
  <c r="D14" i="3"/>
  <c r="P14" i="3"/>
  <c r="T14" i="3"/>
  <c r="D15" i="3"/>
  <c r="P15" i="3"/>
  <c r="T15" i="3"/>
  <c r="D16" i="3"/>
  <c r="P16" i="3"/>
  <c r="T16" i="3"/>
  <c r="D17" i="3"/>
  <c r="P17" i="3"/>
  <c r="T17" i="3"/>
  <c r="D18" i="3"/>
  <c r="P18" i="3"/>
  <c r="T18" i="3"/>
  <c r="D19" i="3"/>
  <c r="P19" i="3"/>
  <c r="T19" i="3"/>
  <c r="D20" i="3"/>
  <c r="P20" i="3"/>
  <c r="T20" i="3"/>
  <c r="D21" i="3"/>
  <c r="P21" i="3"/>
  <c r="T21" i="3"/>
  <c r="D22" i="3"/>
  <c r="P22" i="3"/>
  <c r="T22" i="3"/>
  <c r="D23" i="3"/>
  <c r="P23" i="3"/>
  <c r="T23" i="3"/>
  <c r="D24" i="3"/>
  <c r="P24" i="3"/>
  <c r="T24" i="3"/>
  <c r="D25" i="3"/>
  <c r="P25" i="3"/>
  <c r="T25" i="3"/>
  <c r="D26" i="3"/>
  <c r="P26" i="3"/>
  <c r="T26" i="3"/>
  <c r="D27" i="3"/>
  <c r="P27" i="3"/>
  <c r="T27" i="3"/>
  <c r="D28" i="3"/>
  <c r="P28" i="3"/>
  <c r="T28" i="3"/>
  <c r="D29" i="3"/>
  <c r="P29" i="3"/>
  <c r="T29" i="3"/>
  <c r="D30" i="3"/>
  <c r="P30" i="3"/>
  <c r="T30" i="3"/>
  <c r="D31" i="3"/>
  <c r="P31" i="3"/>
  <c r="T31" i="3"/>
  <c r="T34" i="3"/>
  <c r="T36" i="3"/>
  <c r="K34" i="3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F37" i="1"/>
  <c r="D37" i="1"/>
  <c r="G6" i="2"/>
  <c r="G5" i="2"/>
  <c r="F6" i="2"/>
  <c r="F5" i="2"/>
  <c r="E2" i="2"/>
  <c r="D2" i="2"/>
  <c r="M60" i="1"/>
  <c r="N2" i="1"/>
  <c r="F2" i="1"/>
  <c r="G2" i="1"/>
  <c r="K2" i="1"/>
  <c r="O2" i="1"/>
  <c r="S2" i="1"/>
  <c r="J2" i="1"/>
  <c r="R2" i="1"/>
  <c r="H2" i="1"/>
  <c r="L2" i="1"/>
  <c r="P2" i="1"/>
  <c r="T2" i="1"/>
  <c r="F3" i="1"/>
  <c r="H3" i="1"/>
  <c r="L3" i="1"/>
  <c r="P3" i="1"/>
  <c r="T3" i="1"/>
  <c r="F4" i="1"/>
  <c r="H4" i="1"/>
  <c r="L4" i="1"/>
  <c r="P4" i="1"/>
  <c r="T4" i="1"/>
  <c r="F5" i="1"/>
  <c r="H5" i="1"/>
  <c r="L5" i="1"/>
  <c r="P5" i="1"/>
  <c r="T5" i="1"/>
  <c r="F6" i="1"/>
  <c r="H6" i="1"/>
  <c r="L6" i="1"/>
  <c r="P6" i="1"/>
  <c r="T6" i="1"/>
  <c r="F7" i="1"/>
  <c r="H7" i="1"/>
  <c r="L7" i="1"/>
  <c r="P7" i="1"/>
  <c r="T7" i="1"/>
  <c r="F8" i="1"/>
  <c r="H8" i="1"/>
  <c r="L8" i="1"/>
  <c r="P8" i="1"/>
  <c r="T8" i="1"/>
  <c r="F9" i="1"/>
  <c r="H9" i="1"/>
  <c r="L9" i="1"/>
  <c r="P9" i="1"/>
  <c r="T9" i="1"/>
  <c r="F10" i="1"/>
  <c r="H10" i="1"/>
  <c r="L10" i="1"/>
  <c r="P10" i="1"/>
  <c r="T10" i="1"/>
  <c r="F11" i="1"/>
  <c r="H11" i="1"/>
  <c r="L11" i="1"/>
  <c r="P11" i="1"/>
  <c r="T11" i="1"/>
  <c r="F12" i="1"/>
  <c r="H12" i="1"/>
  <c r="L12" i="1"/>
  <c r="P12" i="1"/>
  <c r="T12" i="1"/>
  <c r="F13" i="1"/>
  <c r="H13" i="1"/>
  <c r="L13" i="1"/>
  <c r="P13" i="1"/>
  <c r="T13" i="1"/>
  <c r="F14" i="1"/>
  <c r="H14" i="1"/>
  <c r="L14" i="1"/>
  <c r="P14" i="1"/>
  <c r="T14" i="1"/>
  <c r="F15" i="1"/>
  <c r="H15" i="1"/>
  <c r="L15" i="1"/>
  <c r="P15" i="1"/>
  <c r="T15" i="1"/>
  <c r="F16" i="1"/>
  <c r="H16" i="1"/>
  <c r="L16" i="1"/>
  <c r="P16" i="1"/>
  <c r="T16" i="1"/>
  <c r="F17" i="1"/>
  <c r="H17" i="1"/>
  <c r="L17" i="1"/>
  <c r="P17" i="1"/>
  <c r="T17" i="1"/>
  <c r="F18" i="1"/>
  <c r="H18" i="1"/>
  <c r="L18" i="1"/>
  <c r="P18" i="1"/>
  <c r="T18" i="1"/>
  <c r="F19" i="1"/>
  <c r="H19" i="1"/>
  <c r="L19" i="1"/>
  <c r="P19" i="1"/>
  <c r="T19" i="1"/>
  <c r="F20" i="1"/>
  <c r="H20" i="1"/>
  <c r="L20" i="1"/>
  <c r="P20" i="1"/>
  <c r="T20" i="1"/>
  <c r="F21" i="1"/>
  <c r="H21" i="1"/>
  <c r="L21" i="1"/>
  <c r="P21" i="1"/>
  <c r="T21" i="1"/>
  <c r="F22" i="1"/>
  <c r="H22" i="1"/>
  <c r="L22" i="1"/>
  <c r="P22" i="1"/>
  <c r="T22" i="1"/>
  <c r="F23" i="1"/>
  <c r="H23" i="1"/>
  <c r="L23" i="1"/>
  <c r="P23" i="1"/>
  <c r="T23" i="1"/>
  <c r="F24" i="1"/>
  <c r="H24" i="1"/>
  <c r="L24" i="1"/>
  <c r="P24" i="1"/>
  <c r="T24" i="1"/>
  <c r="F25" i="1"/>
  <c r="H25" i="1"/>
  <c r="L25" i="1"/>
  <c r="P25" i="1"/>
  <c r="T25" i="1"/>
  <c r="F26" i="1"/>
  <c r="H26" i="1"/>
  <c r="L26" i="1"/>
  <c r="P26" i="1"/>
  <c r="T26" i="1"/>
  <c r="F27" i="1"/>
  <c r="H27" i="1"/>
  <c r="L27" i="1"/>
  <c r="P27" i="1"/>
  <c r="T27" i="1"/>
  <c r="F28" i="1"/>
  <c r="H28" i="1"/>
  <c r="L28" i="1"/>
  <c r="P28" i="1"/>
  <c r="T28" i="1"/>
  <c r="F29" i="1"/>
  <c r="H29" i="1"/>
  <c r="L29" i="1"/>
  <c r="P29" i="1"/>
  <c r="T29" i="1"/>
  <c r="F30" i="1"/>
  <c r="H30" i="1"/>
  <c r="L30" i="1"/>
  <c r="P30" i="1"/>
  <c r="T30" i="1"/>
  <c r="F31" i="1"/>
  <c r="H31" i="1"/>
  <c r="L31" i="1"/>
  <c r="P31" i="1"/>
  <c r="T31" i="1"/>
  <c r="T34" i="1"/>
  <c r="G3" i="1"/>
  <c r="K3" i="1"/>
  <c r="O3" i="1"/>
  <c r="S3" i="1"/>
  <c r="G4" i="1"/>
  <c r="K4" i="1"/>
  <c r="O4" i="1"/>
  <c r="S4" i="1"/>
  <c r="G5" i="1"/>
  <c r="K5" i="1"/>
  <c r="O5" i="1"/>
  <c r="S5" i="1"/>
  <c r="G6" i="1"/>
  <c r="K6" i="1"/>
  <c r="O6" i="1"/>
  <c r="S6" i="1"/>
  <c r="G7" i="1"/>
  <c r="K7" i="1"/>
  <c r="O7" i="1"/>
  <c r="S7" i="1"/>
  <c r="G8" i="1"/>
  <c r="K8" i="1"/>
  <c r="O8" i="1"/>
  <c r="S8" i="1"/>
  <c r="G9" i="1"/>
  <c r="K9" i="1"/>
  <c r="O9" i="1"/>
  <c r="S9" i="1"/>
  <c r="G10" i="1"/>
  <c r="K10" i="1"/>
  <c r="O10" i="1"/>
  <c r="S10" i="1"/>
  <c r="G11" i="1"/>
  <c r="K11" i="1"/>
  <c r="O11" i="1"/>
  <c r="S11" i="1"/>
  <c r="G12" i="1"/>
  <c r="K12" i="1"/>
  <c r="O12" i="1"/>
  <c r="S12" i="1"/>
  <c r="G13" i="1"/>
  <c r="K13" i="1"/>
  <c r="O13" i="1"/>
  <c r="S13" i="1"/>
  <c r="G14" i="1"/>
  <c r="K14" i="1"/>
  <c r="O14" i="1"/>
  <c r="S14" i="1"/>
  <c r="G15" i="1"/>
  <c r="K15" i="1"/>
  <c r="O15" i="1"/>
  <c r="S15" i="1"/>
  <c r="G16" i="1"/>
  <c r="K16" i="1"/>
  <c r="O16" i="1"/>
  <c r="S16" i="1"/>
  <c r="G17" i="1"/>
  <c r="K17" i="1"/>
  <c r="O17" i="1"/>
  <c r="S17" i="1"/>
  <c r="G18" i="1"/>
  <c r="K18" i="1"/>
  <c r="O18" i="1"/>
  <c r="S18" i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G24" i="1"/>
  <c r="K24" i="1"/>
  <c r="O24" i="1"/>
  <c r="S24" i="1"/>
  <c r="G25" i="1"/>
  <c r="K25" i="1"/>
  <c r="O25" i="1"/>
  <c r="S25" i="1"/>
  <c r="G26" i="1"/>
  <c r="K26" i="1"/>
  <c r="O26" i="1"/>
  <c r="S26" i="1"/>
  <c r="G27" i="1"/>
  <c r="K27" i="1"/>
  <c r="O27" i="1"/>
  <c r="S27" i="1"/>
  <c r="G28" i="1"/>
  <c r="K28" i="1"/>
  <c r="O28" i="1"/>
  <c r="S28" i="1"/>
  <c r="G29" i="1"/>
  <c r="K29" i="1"/>
  <c r="O29" i="1"/>
  <c r="S29" i="1"/>
  <c r="G30" i="1"/>
  <c r="K30" i="1"/>
  <c r="O30" i="1"/>
  <c r="S30" i="1"/>
  <c r="G31" i="1"/>
  <c r="K31" i="1"/>
  <c r="O31" i="1"/>
  <c r="S31" i="1"/>
  <c r="S34" i="1"/>
  <c r="J3" i="1"/>
  <c r="N3" i="1"/>
  <c r="R3" i="1"/>
  <c r="J4" i="1"/>
  <c r="N4" i="1"/>
  <c r="R4" i="1"/>
  <c r="J5" i="1"/>
  <c r="N5" i="1"/>
  <c r="R5" i="1"/>
  <c r="J6" i="1"/>
  <c r="N6" i="1"/>
  <c r="R6" i="1"/>
  <c r="J7" i="1"/>
  <c r="N7" i="1"/>
  <c r="R7" i="1"/>
  <c r="J8" i="1"/>
  <c r="N8" i="1"/>
  <c r="R8" i="1"/>
  <c r="J9" i="1"/>
  <c r="N9" i="1"/>
  <c r="R9" i="1"/>
  <c r="J10" i="1"/>
  <c r="N10" i="1"/>
  <c r="R10" i="1"/>
  <c r="J11" i="1"/>
  <c r="N11" i="1"/>
  <c r="R11" i="1"/>
  <c r="J12" i="1"/>
  <c r="N12" i="1"/>
  <c r="R12" i="1"/>
  <c r="J13" i="1"/>
  <c r="N13" i="1"/>
  <c r="R13" i="1"/>
  <c r="J14" i="1"/>
  <c r="N14" i="1"/>
  <c r="R14" i="1"/>
  <c r="J15" i="1"/>
  <c r="N15" i="1"/>
  <c r="R15" i="1"/>
  <c r="J16" i="1"/>
  <c r="N16" i="1"/>
  <c r="R16" i="1"/>
  <c r="J17" i="1"/>
  <c r="N17" i="1"/>
  <c r="R17" i="1"/>
  <c r="J18" i="1"/>
  <c r="N18" i="1"/>
  <c r="R18" i="1"/>
  <c r="J19" i="1"/>
  <c r="N19" i="1"/>
  <c r="R19" i="1"/>
  <c r="J20" i="1"/>
  <c r="N20" i="1"/>
  <c r="R20" i="1"/>
  <c r="J21" i="1"/>
  <c r="N21" i="1"/>
  <c r="R21" i="1"/>
  <c r="J22" i="1"/>
  <c r="N22" i="1"/>
  <c r="R22" i="1"/>
  <c r="J23" i="1"/>
  <c r="N23" i="1"/>
  <c r="R23" i="1"/>
  <c r="J24" i="1"/>
  <c r="N24" i="1"/>
  <c r="R24" i="1"/>
  <c r="J25" i="1"/>
  <c r="N25" i="1"/>
  <c r="R25" i="1"/>
  <c r="J26" i="1"/>
  <c r="N26" i="1"/>
  <c r="R26" i="1"/>
  <c r="J27" i="1"/>
  <c r="N27" i="1"/>
  <c r="R27" i="1"/>
  <c r="J28" i="1"/>
  <c r="N28" i="1"/>
  <c r="R28" i="1"/>
  <c r="J29" i="1"/>
  <c r="N29" i="1"/>
  <c r="R29" i="1"/>
  <c r="J30" i="1"/>
  <c r="N30" i="1"/>
  <c r="R30" i="1"/>
  <c r="J31" i="1"/>
  <c r="N31" i="1"/>
  <c r="R31" i="1"/>
  <c r="R34" i="1"/>
  <c r="T36" i="1"/>
  <c r="K42" i="1"/>
  <c r="K41" i="1"/>
  <c r="K40" i="1"/>
  <c r="L42" i="1"/>
  <c r="L41" i="1"/>
  <c r="L40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K34" i="1"/>
</calcChain>
</file>

<file path=xl/sharedStrings.xml><?xml version="1.0" encoding="utf-8"?>
<sst xmlns="http://schemas.openxmlformats.org/spreadsheetml/2006/main" count="62" uniqueCount="36">
  <si>
    <t>k1</t>
  </si>
  <si>
    <t>k2</t>
  </si>
  <si>
    <t>k1'</t>
  </si>
  <si>
    <t>k2'</t>
  </si>
  <si>
    <t>correct</t>
  </si>
  <si>
    <t>current</t>
  </si>
  <si>
    <t>residuals</t>
  </si>
  <si>
    <t>jacobian</t>
  </si>
  <si>
    <t>r=0</t>
  </si>
  <si>
    <t>p=0</t>
  </si>
  <si>
    <t>p=1</t>
  </si>
  <si>
    <t>r=1</t>
  </si>
  <si>
    <t>r=2</t>
  </si>
  <si>
    <t>sums</t>
  </si>
  <si>
    <t>0.124219179      -6.49637282E-02</t>
  </si>
  <si>
    <t>-0.124493517       6.39205649E-02</t>
  </si>
  <si>
    <t>h</t>
  </si>
  <si>
    <t>k</t>
  </si>
  <si>
    <t>anal</t>
  </si>
  <si>
    <t>e^x*k</t>
  </si>
  <si>
    <t>x</t>
  </si>
  <si>
    <t>x+h</t>
  </si>
  <si>
    <t>(x)+h</t>
  </si>
  <si>
    <t>(x+h)</t>
  </si>
  <si>
    <t>e^-x*k</t>
  </si>
  <si>
    <t>x-h</t>
  </si>
  <si>
    <t>lag</t>
  </si>
  <si>
    <t>c</t>
  </si>
  <si>
    <t>h(x)</t>
  </si>
  <si>
    <t>initial chi^2</t>
  </si>
  <si>
    <t>sum</t>
  </si>
  <si>
    <t>sum sum</t>
  </si>
  <si>
    <t>Jaccobian</t>
  </si>
  <si>
    <t>forward</t>
  </si>
  <si>
    <t>backward</t>
  </si>
  <si>
    <t>fdiv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</si>
</sst>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0000000"/>
    <numFmt numFmtId="170" formatCode="0.0000000E+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sz val="12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  <xf numFmtId="0" fontId="0" fillId="2" borderId="0" xfId="0" applyFill="1"/>
    <xf numFmtId="170" fontId="2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selection sqref="A1:XFD1048576"/>
    </sheetView>
  </sheetViews>
  <sheetFormatPr baseColWidth="10" defaultRowHeight="16" x14ac:dyDescent="0.2"/>
  <cols>
    <col min="11" max="11" width="14.5" customWidth="1"/>
    <col min="13" max="13" width="11" bestFit="1" customWidth="1"/>
    <col min="14" max="14" width="12" bestFit="1" customWidth="1"/>
    <col min="15" max="15" width="14.33203125" bestFit="1" customWidth="1"/>
    <col min="17" max="17" width="12.33203125" bestFit="1" customWidth="1"/>
    <col min="20" max="20" width="12" bestFit="1" customWidth="1"/>
  </cols>
  <sheetData>
    <row r="1" spans="1:20" x14ac:dyDescent="0.2">
      <c r="B1" t="s">
        <v>4</v>
      </c>
      <c r="F1" t="s">
        <v>5</v>
      </c>
      <c r="J1" t="s">
        <v>6</v>
      </c>
      <c r="N1" t="s">
        <v>7</v>
      </c>
      <c r="R1" t="s">
        <v>8</v>
      </c>
      <c r="S1" t="s">
        <v>11</v>
      </c>
      <c r="T1" t="s">
        <v>12</v>
      </c>
    </row>
    <row r="2" spans="1:20" x14ac:dyDescent="0.2">
      <c r="A2">
        <v>0.1</v>
      </c>
      <c r="B2">
        <f>EXP(-($B$35+$C$35)*A2)</f>
        <v>0.90122529742120472</v>
      </c>
      <c r="C2">
        <f>($B$35/($B$35+$C$35))*(1-B2)</f>
        <v>7.6930297200792475E-2</v>
      </c>
      <c r="D2">
        <f>($C$35/($B$35+$C$35))*(1-B2)</f>
        <v>2.1844405378002803E-2</v>
      </c>
      <c r="F2">
        <f t="shared" ref="F2:F31" si="0">EXP(-($D$35+$E$35)*A2)</f>
        <v>0.92403992444508676</v>
      </c>
      <c r="G2">
        <f t="shared" ref="G2:G31" si="1">($D$35/($D$35+$E$35))*(1-F2)</f>
        <v>4.903751713038703E-2</v>
      </c>
      <c r="H2">
        <f t="shared" ref="H2:H31" si="2">($E$35/($D$35+$E$35))*(1-F2)</f>
        <v>2.6922558424526212E-2</v>
      </c>
      <c r="J2">
        <f>(B2-F2)</f>
        <v>-2.2814627023882039E-2</v>
      </c>
      <c r="K2">
        <f>(C2-G2)</f>
        <v>2.7892780070405444E-2</v>
      </c>
      <c r="L2">
        <f>(D2-H2)</f>
        <v>-5.0781530465234086E-3</v>
      </c>
      <c r="N2">
        <f>-A2*F2</f>
        <v>-9.2403992444508684E-2</v>
      </c>
      <c r="O2">
        <f>F2*($D$35^2*A2+$E$35*(EXP(($D$35+$E$35)*A2)+$D$35*A2-1))/($D$35+$E$35)^2</f>
        <v>9.3732398191424829E-2</v>
      </c>
      <c r="P2">
        <f>($E$35/($D$35+$E$35)^2)*F2*(-EXP(($D$35+$E$35)*A2)+$D$35*A2+$E$35*A2+1)</f>
        <v>-1.3284057469162111E-3</v>
      </c>
      <c r="R2">
        <f>J2*N2</f>
        <v>2.1081626231390796E-3</v>
      </c>
      <c r="S2">
        <f>K2*O2</f>
        <v>2.6144571682250816E-3</v>
      </c>
      <c r="T2">
        <f>L2*P2</f>
        <v>6.7458476907217617E-6</v>
      </c>
    </row>
    <row r="3" spans="1:20" x14ac:dyDescent="0.2">
      <c r="A3">
        <f>A2+0.1</f>
        <v>0.2</v>
      </c>
      <c r="B3">
        <f t="shared" ref="B3:B31" si="3">EXP(-($B$35+$C$35)*A3)</f>
        <v>0.81220703671193895</v>
      </c>
      <c r="C3">
        <f t="shared" ref="C3:C31" si="4">($B$35/($B$35+$C$35))*(1-B3)</f>
        <v>0.14626182717627834</v>
      </c>
      <c r="D3">
        <f t="shared" ref="D3:D31" si="5">($C$35/($B$35+$C$35))*(1-B3)</f>
        <v>4.1531136111782732E-2</v>
      </c>
      <c r="F3">
        <f t="shared" si="0"/>
        <v>0.85384978196848171</v>
      </c>
      <c r="G3">
        <f t="shared" si="1"/>
        <v>9.435014075452447E-2</v>
      </c>
      <c r="H3">
        <f t="shared" si="2"/>
        <v>5.1800077276993824E-2</v>
      </c>
      <c r="J3">
        <f t="shared" ref="J3:J17" si="6">(B3-F3)</f>
        <v>-4.1642745256542768E-2</v>
      </c>
      <c r="K3">
        <f t="shared" ref="K3:K17" si="7">(C3-G3)</f>
        <v>5.1911686421753866E-2</v>
      </c>
      <c r="L3">
        <f t="shared" ref="L3:L17" si="8">(D3-H3)</f>
        <v>-1.0268941165211092E-2</v>
      </c>
      <c r="N3">
        <f t="shared" ref="N3:N31" si="9">-A3*F3</f>
        <v>-0.17076995639369635</v>
      </c>
      <c r="O3">
        <f t="shared" ref="O3:O31" si="10">F3*($D$35^2*A3+$E$35*(EXP(($D$35+$E$35)*A3)+$D$35*A3-1))/($D$35+$E$35)^2</f>
        <v>0.17581361397187209</v>
      </c>
      <c r="P3">
        <f t="shared" ref="P3:P31" si="11">($E$35/($D$35+$E$35)^2)*F3*(-EXP(($D$35+$E$35)*A3)+$D$35*A3+$E$35*A3+1)</f>
        <v>-5.043657578175694E-3</v>
      </c>
      <c r="R3">
        <f t="shared" ref="R3:R31" si="12">J3*N3</f>
        <v>7.1113297915736144E-3</v>
      </c>
      <c r="S3">
        <f t="shared" ref="S3:S31" si="13">K3*O3</f>
        <v>9.1267811971831089E-3</v>
      </c>
      <c r="T3">
        <f t="shared" ref="T3:T31" si="14">L3*P3</f>
        <v>5.1793022927757265E-5</v>
      </c>
    </row>
    <row r="4" spans="1:20" x14ac:dyDescent="0.2">
      <c r="A4">
        <f t="shared" ref="A4:A31" si="15">A3+0.1</f>
        <v>0.30000000000000004</v>
      </c>
      <c r="B4">
        <f t="shared" si="3"/>
        <v>0.73198152822831264</v>
      </c>
      <c r="C4">
        <f t="shared" si="4"/>
        <v>0.20874515589910267</v>
      </c>
      <c r="D4">
        <f t="shared" si="5"/>
        <v>5.9273315872584706E-2</v>
      </c>
      <c r="F4">
        <f t="shared" si="0"/>
        <v>0.78899128801760965</v>
      </c>
      <c r="G4">
        <f t="shared" si="1"/>
        <v>0.13622081406458111</v>
      </c>
      <c r="H4">
        <f t="shared" si="2"/>
        <v>7.4787897917809237E-2</v>
      </c>
      <c r="J4">
        <f t="shared" si="6"/>
        <v>-5.700975978929701E-2</v>
      </c>
      <c r="K4">
        <f t="shared" si="7"/>
        <v>7.2524341834521555E-2</v>
      </c>
      <c r="L4">
        <f t="shared" si="8"/>
        <v>-1.5514582045224531E-2</v>
      </c>
      <c r="N4">
        <f t="shared" si="9"/>
        <v>-0.23669738640528293</v>
      </c>
      <c r="O4">
        <f t="shared" si="10"/>
        <v>0.2474728670689918</v>
      </c>
      <c r="P4">
        <f t="shared" si="11"/>
        <v>-1.077548066370888E-2</v>
      </c>
      <c r="R4">
        <f t="shared" si="12"/>
        <v>1.3494061141719596E-2</v>
      </c>
      <c r="S4">
        <f t="shared" si="13"/>
        <v>1.7947806806080675E-2</v>
      </c>
      <c r="T4">
        <f t="shared" si="14"/>
        <v>1.671770788338419E-4</v>
      </c>
    </row>
    <row r="5" spans="1:20" x14ac:dyDescent="0.2">
      <c r="A5">
        <f t="shared" si="15"/>
        <v>0.4</v>
      </c>
      <c r="B5">
        <f t="shared" si="3"/>
        <v>0.65968027048438904</v>
      </c>
      <c r="C5">
        <f t="shared" si="4"/>
        <v>0.26505671241119699</v>
      </c>
      <c r="D5">
        <f t="shared" si="5"/>
        <v>7.5263017104413965E-2</v>
      </c>
      <c r="F5">
        <f t="shared" si="0"/>
        <v>0.72905945016762375</v>
      </c>
      <c r="G5">
        <f t="shared" si="1"/>
        <v>0.17491098786647075</v>
      </c>
      <c r="H5">
        <f t="shared" si="2"/>
        <v>9.6029561965905508E-2</v>
      </c>
      <c r="J5">
        <f t="shared" si="6"/>
        <v>-6.9379179683234704E-2</v>
      </c>
      <c r="K5">
        <f t="shared" si="7"/>
        <v>9.0145724544726247E-2</v>
      </c>
      <c r="L5">
        <f t="shared" si="8"/>
        <v>-2.0766544861491543E-2</v>
      </c>
      <c r="N5">
        <f t="shared" si="9"/>
        <v>-0.29162378006704953</v>
      </c>
      <c r="O5">
        <f t="shared" si="10"/>
        <v>0.30981986050645666</v>
      </c>
      <c r="P5">
        <f t="shared" si="11"/>
        <v>-1.8196080439407153E-2</v>
      </c>
      <c r="R5">
        <f t="shared" si="12"/>
        <v>2.0232618637175948E-2</v>
      </c>
      <c r="S5">
        <f t="shared" si="13"/>
        <v>2.7928935803700553E-2</v>
      </c>
      <c r="T5">
        <f t="shared" si="14"/>
        <v>3.7786972074825738E-4</v>
      </c>
    </row>
    <row r="6" spans="1:20" x14ac:dyDescent="0.2">
      <c r="A6">
        <f t="shared" si="15"/>
        <v>0.5</v>
      </c>
      <c r="B6">
        <f t="shared" si="3"/>
        <v>0.59452054797019438</v>
      </c>
      <c r="C6">
        <f t="shared" si="4"/>
        <v>0.31580611167706013</v>
      </c>
      <c r="D6">
        <f t="shared" si="5"/>
        <v>8.9673340352745476E-2</v>
      </c>
      <c r="F6">
        <f t="shared" si="0"/>
        <v>0.67368003924886766</v>
      </c>
      <c r="G6">
        <f t="shared" si="1"/>
        <v>0.21066225314313608</v>
      </c>
      <c r="H6">
        <f t="shared" si="2"/>
        <v>0.11565770760799628</v>
      </c>
      <c r="J6">
        <f t="shared" si="6"/>
        <v>-7.9159491278673277E-2</v>
      </c>
      <c r="K6">
        <f t="shared" si="7"/>
        <v>0.10514385853392405</v>
      </c>
      <c r="L6">
        <f t="shared" si="8"/>
        <v>-2.5984367255250801E-2</v>
      </c>
      <c r="N6">
        <f t="shared" si="9"/>
        <v>-0.33684001962443383</v>
      </c>
      <c r="O6">
        <f t="shared" si="10"/>
        <v>0.36385584508412339</v>
      </c>
      <c r="P6">
        <f t="shared" si="11"/>
        <v>-2.7015825459689655E-2</v>
      </c>
      <c r="R6">
        <f t="shared" si="12"/>
        <v>2.6664084595768505E-2</v>
      </c>
      <c r="S6">
        <f t="shared" si="13"/>
        <v>3.8257207502266452E-2</v>
      </c>
      <c r="T6">
        <f t="shared" si="14"/>
        <v>7.0198913044833082E-4</v>
      </c>
    </row>
    <row r="7" spans="1:20" x14ac:dyDescent="0.2">
      <c r="A7">
        <f t="shared" si="15"/>
        <v>0.6</v>
      </c>
      <c r="B7">
        <f t="shared" si="3"/>
        <v>0.53579695766745605</v>
      </c>
      <c r="C7">
        <f t="shared" si="4"/>
        <v>0.36154275412438519</v>
      </c>
      <c r="D7">
        <f t="shared" si="5"/>
        <v>0.10266028820815876</v>
      </c>
      <c r="F7">
        <f t="shared" si="0"/>
        <v>0.6225072525676868</v>
      </c>
      <c r="G7">
        <f t="shared" si="1"/>
        <v>0.2436978496082022</v>
      </c>
      <c r="H7">
        <f t="shared" si="2"/>
        <v>0.133794897824111</v>
      </c>
      <c r="J7">
        <f t="shared" si="6"/>
        <v>-8.6710294900230744E-2</v>
      </c>
      <c r="K7">
        <f t="shared" si="7"/>
        <v>0.11784490451618299</v>
      </c>
      <c r="L7">
        <f t="shared" si="8"/>
        <v>-3.1134609615952241E-2</v>
      </c>
      <c r="N7">
        <f t="shared" si="9"/>
        <v>-0.37350435154061207</v>
      </c>
      <c r="O7">
        <f t="shared" si="10"/>
        <v>0.41048369254408001</v>
      </c>
      <c r="P7">
        <f t="shared" si="11"/>
        <v>-3.6979341003467919E-2</v>
      </c>
      <c r="R7">
        <f t="shared" si="12"/>
        <v>3.2386672468605923E-2</v>
      </c>
      <c r="S7">
        <f t="shared" si="13"/>
        <v>4.8373411553307322E-2</v>
      </c>
      <c r="T7">
        <f t="shared" si="14"/>
        <v>1.1513373459981493E-3</v>
      </c>
    </row>
    <row r="8" spans="1:20" x14ac:dyDescent="0.2">
      <c r="A8">
        <f t="shared" si="15"/>
        <v>0.7</v>
      </c>
      <c r="B8">
        <f t="shared" si="3"/>
        <v>0.48287377253122976</v>
      </c>
      <c r="C8">
        <f t="shared" si="4"/>
        <v>0.40276177331702295</v>
      </c>
      <c r="D8">
        <f t="shared" si="5"/>
        <v>0.11436445415174726</v>
      </c>
      <c r="F8">
        <f t="shared" si="0"/>
        <v>0.57522155462916391</v>
      </c>
      <c r="G8">
        <f t="shared" si="1"/>
        <v>0.27422405966978025</v>
      </c>
      <c r="H8">
        <f t="shared" si="2"/>
        <v>0.15055438570105584</v>
      </c>
      <c r="J8">
        <f t="shared" si="6"/>
        <v>-9.234778209793415E-2</v>
      </c>
      <c r="K8">
        <f t="shared" si="7"/>
        <v>0.1285377136472427</v>
      </c>
      <c r="L8">
        <f t="shared" si="8"/>
        <v>-3.6189931549308579E-2</v>
      </c>
      <c r="N8">
        <f t="shared" si="9"/>
        <v>-0.40265508824041474</v>
      </c>
      <c r="O8">
        <f t="shared" si="10"/>
        <v>0.45051706418185727</v>
      </c>
      <c r="P8">
        <f t="shared" si="11"/>
        <v>-4.7861975941442716E-2</v>
      </c>
      <c r="R8">
        <f t="shared" si="12"/>
        <v>3.7184304349450269E-2</v>
      </c>
      <c r="S8">
        <f t="shared" si="13"/>
        <v>5.7908433389004033E-2</v>
      </c>
      <c r="T8">
        <f t="shared" si="14"/>
        <v>1.732121633135466E-3</v>
      </c>
    </row>
    <row r="9" spans="1:20" x14ac:dyDescent="0.2">
      <c r="A9">
        <f t="shared" si="15"/>
        <v>0.79999999999999993</v>
      </c>
      <c r="B9">
        <f t="shared" si="3"/>
        <v>0.43517805926635672</v>
      </c>
      <c r="C9">
        <f t="shared" si="4"/>
        <v>0.43990939614831831</v>
      </c>
      <c r="D9">
        <f t="shared" si="5"/>
        <v>0.12491254458532494</v>
      </c>
      <c r="F9">
        <f t="shared" si="0"/>
        <v>0.53152768187871791</v>
      </c>
      <c r="G9">
        <f t="shared" si="1"/>
        <v>0.30243149650867579</v>
      </c>
      <c r="H9">
        <f t="shared" si="2"/>
        <v>0.1660408216126063</v>
      </c>
      <c r="J9">
        <f t="shared" si="6"/>
        <v>-9.6349622612361185E-2</v>
      </c>
      <c r="K9">
        <f t="shared" si="7"/>
        <v>0.13747789963964252</v>
      </c>
      <c r="L9">
        <f t="shared" si="8"/>
        <v>-4.1128277027281362E-2</v>
      </c>
      <c r="N9">
        <f t="shared" si="9"/>
        <v>-0.42522214550297427</v>
      </c>
      <c r="O9">
        <f t="shared" si="10"/>
        <v>0.48468875420142171</v>
      </c>
      <c r="P9">
        <f t="shared" si="11"/>
        <v>-5.9466608698447457E-2</v>
      </c>
      <c r="R9">
        <f t="shared" si="12"/>
        <v>4.096999324563011E-2</v>
      </c>
      <c r="S9">
        <f t="shared" si="13"/>
        <v>6.6633991906566423E-2</v>
      </c>
      <c r="T9">
        <f t="shared" si="14"/>
        <v>2.4457591564226865E-3</v>
      </c>
    </row>
    <row r="10" spans="1:20" x14ac:dyDescent="0.2">
      <c r="A10">
        <f t="shared" si="15"/>
        <v>0.89999999999999991</v>
      </c>
      <c r="B10">
        <f t="shared" si="3"/>
        <v>0.39219347589350501</v>
      </c>
      <c r="C10">
        <f t="shared" si="4"/>
        <v>0.47338777358294321</v>
      </c>
      <c r="D10">
        <f t="shared" si="5"/>
        <v>0.13441875052355176</v>
      </c>
      <c r="F10">
        <f t="shared" si="0"/>
        <v>0.49115279900368264</v>
      </c>
      <c r="G10">
        <f t="shared" si="1"/>
        <v>0.32849629431407834</v>
      </c>
      <c r="H10">
        <f t="shared" si="2"/>
        <v>0.18035090668223908</v>
      </c>
      <c r="J10">
        <f t="shared" si="6"/>
        <v>-9.8959323110177633E-2</v>
      </c>
      <c r="K10">
        <f t="shared" si="7"/>
        <v>0.14489147926886486</v>
      </c>
      <c r="L10">
        <f t="shared" si="8"/>
        <v>-4.5932156158687315E-2</v>
      </c>
      <c r="N10">
        <f t="shared" si="9"/>
        <v>-0.44203751910331435</v>
      </c>
      <c r="O10">
        <f t="shared" si="10"/>
        <v>0.51365828028472071</v>
      </c>
      <c r="P10">
        <f t="shared" si="11"/>
        <v>-7.1620761181406284E-2</v>
      </c>
      <c r="R10">
        <f t="shared" si="12"/>
        <v>4.3743733679766202E-2</v>
      </c>
      <c r="S10">
        <f t="shared" si="13"/>
        <v>7.4424708069154383E-2</v>
      </c>
      <c r="T10">
        <f t="shared" si="14"/>
        <v>3.2896959867884041E-3</v>
      </c>
    </row>
    <row r="11" spans="1:20" x14ac:dyDescent="0.2">
      <c r="A11">
        <f t="shared" si="15"/>
        <v>0.99999999999999989</v>
      </c>
      <c r="B11">
        <f t="shared" si="3"/>
        <v>0.35345468195878021</v>
      </c>
      <c r="C11">
        <f t="shared" si="4"/>
        <v>0.5035593342436423</v>
      </c>
      <c r="D11">
        <f t="shared" si="5"/>
        <v>0.14298598379757743</v>
      </c>
      <c r="F11">
        <f t="shared" si="0"/>
        <v>0.45384479528235588</v>
      </c>
      <c r="G11">
        <f t="shared" si="1"/>
        <v>0.35258120810885885</v>
      </c>
      <c r="H11">
        <f t="shared" si="2"/>
        <v>0.19357399660878527</v>
      </c>
      <c r="J11">
        <f t="shared" si="6"/>
        <v>-0.10039011332357567</v>
      </c>
      <c r="K11">
        <f t="shared" si="7"/>
        <v>0.15097812613478345</v>
      </c>
      <c r="L11">
        <f t="shared" si="8"/>
        <v>-5.0588012811207839E-2</v>
      </c>
      <c r="N11">
        <f t="shared" si="9"/>
        <v>-0.45384479528235583</v>
      </c>
      <c r="O11">
        <f t="shared" si="10"/>
        <v>0.53801878759846422</v>
      </c>
      <c r="P11">
        <f t="shared" si="11"/>
        <v>-8.417399231610842E-2</v>
      </c>
      <c r="R11">
        <f t="shared" si="12"/>
        <v>4.55615304297107E-2</v>
      </c>
      <c r="S11">
        <f t="shared" si="13"/>
        <v>8.1229068376924202E-2</v>
      </c>
      <c r="T11">
        <f t="shared" si="14"/>
        <v>4.2581950016578026E-3</v>
      </c>
    </row>
    <row r="12" spans="1:20" x14ac:dyDescent="0.2">
      <c r="A12">
        <f t="shared" si="15"/>
        <v>1.0999999999999999</v>
      </c>
      <c r="B12">
        <f t="shared" si="3"/>
        <v>0.318542300873219</v>
      </c>
      <c r="C12">
        <f t="shared" si="4"/>
        <v>0.53075070797374291</v>
      </c>
      <c r="D12">
        <f t="shared" si="5"/>
        <v>0.15070699115303809</v>
      </c>
      <c r="F12">
        <f t="shared" si="0"/>
        <v>0.41937071034250401</v>
      </c>
      <c r="G12">
        <f t="shared" si="1"/>
        <v>0.37483663003205442</v>
      </c>
      <c r="H12">
        <f t="shared" si="2"/>
        <v>0.20579265962544163</v>
      </c>
      <c r="J12">
        <f t="shared" si="6"/>
        <v>-0.10082840946928501</v>
      </c>
      <c r="K12">
        <f t="shared" si="7"/>
        <v>0.15591407794168849</v>
      </c>
      <c r="L12">
        <f t="shared" si="8"/>
        <v>-5.5085668472403537E-2</v>
      </c>
      <c r="N12">
        <f t="shared" si="9"/>
        <v>-0.46130778137675432</v>
      </c>
      <c r="O12">
        <f t="shared" si="10"/>
        <v>0.55830332674378014</v>
      </c>
      <c r="P12">
        <f t="shared" si="11"/>
        <v>-9.6995545367025829E-2</v>
      </c>
      <c r="R12">
        <f t="shared" si="12"/>
        <v>4.6512929872022796E-2</v>
      </c>
      <c r="S12">
        <f t="shared" si="13"/>
        <v>8.7047348401033717E-2</v>
      </c>
      <c r="T12">
        <f t="shared" si="14"/>
        <v>5.3430644553879615E-3</v>
      </c>
    </row>
    <row r="13" spans="1:20" x14ac:dyDescent="0.2">
      <c r="A13">
        <f t="shared" si="15"/>
        <v>1.2</v>
      </c>
      <c r="B13">
        <f t="shared" si="3"/>
        <v>0.28707837984570167</v>
      </c>
      <c r="C13">
        <f t="shared" si="4"/>
        <v>0.5552562618509439</v>
      </c>
      <c r="D13">
        <f t="shared" si="5"/>
        <v>0.15766535830335443</v>
      </c>
      <c r="F13">
        <f t="shared" si="0"/>
        <v>0.38751527949936976</v>
      </c>
      <c r="G13">
        <f t="shared" si="1"/>
        <v>0.39540152842445753</v>
      </c>
      <c r="H13">
        <f t="shared" si="2"/>
        <v>0.21708319207617277</v>
      </c>
      <c r="J13">
        <f t="shared" si="6"/>
        <v>-0.10043689965366809</v>
      </c>
      <c r="K13">
        <f t="shared" si="7"/>
        <v>0.15985473342648637</v>
      </c>
      <c r="L13">
        <f t="shared" si="8"/>
        <v>-5.941783377281834E-2</v>
      </c>
      <c r="N13">
        <f t="shared" si="9"/>
        <v>-0.4650183353992437</v>
      </c>
      <c r="O13">
        <f t="shared" si="10"/>
        <v>0.57499056092378098</v>
      </c>
      <c r="P13">
        <f t="shared" si="11"/>
        <v>-0.10997222552453728</v>
      </c>
      <c r="R13">
        <f t="shared" si="12"/>
        <v>4.6704999889609612E-2</v>
      </c>
      <c r="S13">
        <f t="shared" si="13"/>
        <v>9.1914962839216879E-2</v>
      </c>
      <c r="T13">
        <f t="shared" si="14"/>
        <v>6.5343114158438464E-3</v>
      </c>
    </row>
    <row r="14" spans="1:20" x14ac:dyDescent="0.2">
      <c r="A14">
        <f t="shared" si="15"/>
        <v>1.3</v>
      </c>
      <c r="B14">
        <f t="shared" si="3"/>
        <v>0.25872229825964005</v>
      </c>
      <c r="C14">
        <f t="shared" si="4"/>
        <v>0.57734128693239573</v>
      </c>
      <c r="D14">
        <f t="shared" si="5"/>
        <v>0.16393641480796423</v>
      </c>
      <c r="F14">
        <f t="shared" si="0"/>
        <v>0.35807958958991426</v>
      </c>
      <c r="G14">
        <f t="shared" si="1"/>
        <v>0.41440431558119462</v>
      </c>
      <c r="H14">
        <f t="shared" si="2"/>
        <v>0.22751609482889115</v>
      </c>
      <c r="J14">
        <f t="shared" si="6"/>
        <v>-9.9357291330274211E-2</v>
      </c>
      <c r="K14">
        <f t="shared" si="7"/>
        <v>0.16293697135120111</v>
      </c>
      <c r="L14">
        <f t="shared" si="8"/>
        <v>-6.3579680020926926E-2</v>
      </c>
      <c r="N14">
        <f t="shared" si="9"/>
        <v>-0.46550346646688856</v>
      </c>
      <c r="O14">
        <f t="shared" si="10"/>
        <v>0.58850995281899277</v>
      </c>
      <c r="P14">
        <f t="shared" si="11"/>
        <v>-0.12300648635210415</v>
      </c>
      <c r="R14">
        <f t="shared" si="12"/>
        <v>4.6251163533003181E-2</v>
      </c>
      <c r="S14">
        <f t="shared" si="13"/>
        <v>9.5890029322364942E-2</v>
      </c>
      <c r="T14">
        <f t="shared" si="14"/>
        <v>7.8207130427652965E-3</v>
      </c>
    </row>
    <row r="15" spans="1:20" x14ac:dyDescent="0.2">
      <c r="A15">
        <f t="shared" si="15"/>
        <v>1.4000000000000001</v>
      </c>
      <c r="B15">
        <f t="shared" si="3"/>
        <v>0.23316708019854177</v>
      </c>
      <c r="C15">
        <f t="shared" si="4"/>
        <v>0.59724487022998196</v>
      </c>
      <c r="D15">
        <f t="shared" si="5"/>
        <v>0.16958804957147636</v>
      </c>
      <c r="F15">
        <f t="shared" si="0"/>
        <v>0.33087983690999206</v>
      </c>
      <c r="G15">
        <f t="shared" si="1"/>
        <v>0.43196364958975192</v>
      </c>
      <c r="H15">
        <f t="shared" si="2"/>
        <v>0.23715651350025596</v>
      </c>
      <c r="J15">
        <f t="shared" si="6"/>
        <v>-9.7712756711450299E-2</v>
      </c>
      <c r="K15">
        <f t="shared" si="7"/>
        <v>0.16528122064023004</v>
      </c>
      <c r="L15">
        <f t="shared" si="8"/>
        <v>-6.7568463928779604E-2</v>
      </c>
      <c r="N15">
        <f t="shared" si="9"/>
        <v>-0.46323177167398893</v>
      </c>
      <c r="O15">
        <f t="shared" si="10"/>
        <v>0.59924647728353198</v>
      </c>
      <c r="P15">
        <f t="shared" si="11"/>
        <v>-0.13601470560954312</v>
      </c>
      <c r="R15">
        <f t="shared" si="12"/>
        <v>4.5263653406594578E-2</v>
      </c>
      <c r="S15">
        <f t="shared" si="13"/>
        <v>9.9044189229780047E-2</v>
      </c>
      <c r="T15">
        <f t="shared" si="14"/>
        <v>9.190304729761992E-3</v>
      </c>
    </row>
    <row r="16" spans="1:20" x14ac:dyDescent="0.2">
      <c r="A16">
        <f t="shared" si="15"/>
        <v>1.5000000000000002</v>
      </c>
      <c r="B16">
        <f t="shared" si="3"/>
        <v>0.21013607120076469</v>
      </c>
      <c r="C16">
        <f t="shared" si="4"/>
        <v>0.61518248300709677</v>
      </c>
      <c r="D16">
        <f t="shared" si="5"/>
        <v>0.17468144579213857</v>
      </c>
      <c r="F16">
        <f t="shared" si="0"/>
        <v>0.30574617949871169</v>
      </c>
      <c r="G16">
        <f t="shared" si="1"/>
        <v>0.44818917526032531</v>
      </c>
      <c r="H16">
        <f t="shared" si="2"/>
        <v>0.24606464524096291</v>
      </c>
      <c r="J16">
        <f t="shared" si="6"/>
        <v>-9.5610108297947E-2</v>
      </c>
      <c r="K16">
        <f t="shared" si="7"/>
        <v>0.16699330774677146</v>
      </c>
      <c r="L16">
        <f t="shared" si="8"/>
        <v>-7.1383199448824347E-2</v>
      </c>
      <c r="N16">
        <f t="shared" si="9"/>
        <v>-0.45861926924806762</v>
      </c>
      <c r="O16">
        <f t="shared" si="10"/>
        <v>0.60754490197149036</v>
      </c>
      <c r="P16">
        <f t="shared" si="11"/>
        <v>-0.14892563272342285</v>
      </c>
      <c r="R16">
        <f t="shared" si="12"/>
        <v>4.3848638000333062E-2</v>
      </c>
      <c r="S16">
        <f t="shared" si="13"/>
        <v>0.10145593278490719</v>
      </c>
      <c r="T16">
        <f t="shared" si="14"/>
        <v>1.0630788143738456E-2</v>
      </c>
    </row>
    <row r="17" spans="1:20" x14ac:dyDescent="0.2">
      <c r="A17">
        <f t="shared" si="15"/>
        <v>1.6000000000000003</v>
      </c>
      <c r="B17">
        <f t="shared" si="3"/>
        <v>0.18937994326683261</v>
      </c>
      <c r="C17">
        <f t="shared" si="4"/>
        <v>0.63134831341717845</v>
      </c>
      <c r="D17">
        <f t="shared" si="5"/>
        <v>0.17927174331598894</v>
      </c>
      <c r="F17">
        <f t="shared" si="0"/>
        <v>0.28252167660336353</v>
      </c>
      <c r="G17">
        <f t="shared" si="1"/>
        <v>0.46318220877504379</v>
      </c>
      <c r="H17">
        <f t="shared" si="2"/>
        <v>0.25429611462159263</v>
      </c>
      <c r="J17">
        <f t="shared" si="6"/>
        <v>-9.3141733336530919E-2</v>
      </c>
      <c r="K17">
        <f t="shared" si="7"/>
        <v>0.16816610464213466</v>
      </c>
      <c r="L17">
        <f t="shared" si="8"/>
        <v>-7.5024371305603688E-2</v>
      </c>
      <c r="N17">
        <f t="shared" si="9"/>
        <v>-0.45203468256538171</v>
      </c>
      <c r="O17">
        <f t="shared" si="10"/>
        <v>0.61371367434169277</v>
      </c>
      <c r="P17">
        <f t="shared" si="11"/>
        <v>-0.16167899177631115</v>
      </c>
      <c r="R17">
        <f t="shared" si="12"/>
        <v>4.2103293862368184E-2</v>
      </c>
      <c r="S17">
        <f t="shared" si="13"/>
        <v>0.10320583797965406</v>
      </c>
      <c r="T17">
        <f t="shared" si="14"/>
        <v>1.2129864711341613E-2</v>
      </c>
    </row>
    <row r="18" spans="1:20" x14ac:dyDescent="0.2">
      <c r="A18">
        <f t="shared" si="15"/>
        <v>1.7000000000000004</v>
      </c>
      <c r="B18">
        <f t="shared" si="3"/>
        <v>0.17067399569626207</v>
      </c>
      <c r="C18">
        <f t="shared" si="4"/>
        <v>0.64591736873656513</v>
      </c>
      <c r="D18">
        <f t="shared" si="5"/>
        <v>0.1834086355671728</v>
      </c>
      <c r="F18">
        <f t="shared" si="0"/>
        <v>0.26106130870267119</v>
      </c>
      <c r="G18">
        <f t="shared" si="1"/>
        <v>0.47703637033118695</v>
      </c>
      <c r="H18">
        <f t="shared" si="2"/>
        <v>0.26190232096614185</v>
      </c>
      <c r="J18">
        <f>(B18-F18)</f>
        <v>-9.038731300640912E-2</v>
      </c>
      <c r="K18">
        <f>(C18-G18)</f>
        <v>0.16888099840537818</v>
      </c>
      <c r="L18">
        <f>(D18-H18)</f>
        <v>-7.849368539896906E-2</v>
      </c>
      <c r="N18">
        <f t="shared" si="9"/>
        <v>-0.44380422479454112</v>
      </c>
      <c r="O18">
        <f t="shared" si="10"/>
        <v>0.61802845014095931</v>
      </c>
      <c r="P18">
        <f t="shared" si="11"/>
        <v>-0.17422422534641813</v>
      </c>
      <c r="R18">
        <f t="shared" si="12"/>
        <v>4.0114271380070947E-2</v>
      </c>
      <c r="S18">
        <f t="shared" si="13"/>
        <v>0.1043732617027337</v>
      </c>
      <c r="T18">
        <f t="shared" si="14"/>
        <v>1.3675501533220835E-2</v>
      </c>
    </row>
    <row r="19" spans="1:20" x14ac:dyDescent="0.2">
      <c r="A19">
        <f t="shared" si="15"/>
        <v>1.8000000000000005</v>
      </c>
      <c r="B19">
        <f t="shared" si="3"/>
        <v>0.15381572253342921</v>
      </c>
      <c r="C19">
        <f t="shared" si="4"/>
        <v>0.6590473699499253</v>
      </c>
      <c r="D19">
        <f t="shared" si="5"/>
        <v>0.18713690751664544</v>
      </c>
      <c r="F19">
        <f t="shared" si="0"/>
        <v>0.24123107196915181</v>
      </c>
      <c r="G19">
        <f t="shared" si="1"/>
        <v>0.48983816872877539</v>
      </c>
      <c r="H19">
        <f t="shared" si="2"/>
        <v>0.26893075930207277</v>
      </c>
      <c r="J19">
        <f t="shared" ref="J19:J31" si="16">(B19-F19)</f>
        <v>-8.74153494357226E-2</v>
      </c>
      <c r="K19">
        <f t="shared" ref="K19:K31" si="17">(C19-G19)</f>
        <v>0.16920920122114991</v>
      </c>
      <c r="L19">
        <f t="shared" ref="L19:L31" si="18">(D19-H19)</f>
        <v>-8.1793851785427335E-2</v>
      </c>
      <c r="N19">
        <f t="shared" si="9"/>
        <v>-0.43421592954447336</v>
      </c>
      <c r="O19">
        <f t="shared" si="10"/>
        <v>0.62073529540475214</v>
      </c>
      <c r="P19">
        <f t="shared" si="11"/>
        <v>-0.18651936586027879</v>
      </c>
      <c r="R19">
        <f t="shared" si="12"/>
        <v>3.7957137211687246E-2</v>
      </c>
      <c r="S19">
        <f t="shared" si="13"/>
        <v>0.10503412350521263</v>
      </c>
      <c r="T19">
        <f t="shared" si="14"/>
        <v>1.5256137366287538E-2</v>
      </c>
    </row>
    <row r="20" spans="1:20" x14ac:dyDescent="0.2">
      <c r="A20">
        <f t="shared" si="15"/>
        <v>1.9000000000000006</v>
      </c>
      <c r="B20">
        <f t="shared" si="3"/>
        <v>0.13862262028824723</v>
      </c>
      <c r="C20">
        <f t="shared" si="4"/>
        <v>0.67088045919857664</v>
      </c>
      <c r="D20">
        <f t="shared" si="5"/>
        <v>0.1904969205131761</v>
      </c>
      <c r="F20">
        <f t="shared" si="0"/>
        <v>0.22290714151618229</v>
      </c>
      <c r="G20">
        <f t="shared" si="1"/>
        <v>0.50166754155284432</v>
      </c>
      <c r="H20">
        <f t="shared" si="2"/>
        <v>0.27542531693097339</v>
      </c>
      <c r="J20">
        <f t="shared" si="16"/>
        <v>-8.4284521227935061E-2</v>
      </c>
      <c r="K20">
        <f t="shared" si="17"/>
        <v>0.16921291764573232</v>
      </c>
      <c r="L20">
        <f t="shared" si="18"/>
        <v>-8.4928396417797286E-2</v>
      </c>
      <c r="N20">
        <f t="shared" si="9"/>
        <v>-0.42352356888074649</v>
      </c>
      <c r="O20">
        <f t="shared" si="10"/>
        <v>0.62205359121538484</v>
      </c>
      <c r="P20">
        <f t="shared" si="11"/>
        <v>-0.19853002233463846</v>
      </c>
      <c r="R20">
        <f t="shared" si="12"/>
        <v>3.5696481231860096E-2</v>
      </c>
      <c r="S20">
        <f t="shared" si="13"/>
        <v>0.10525950310156096</v>
      </c>
      <c r="T20">
        <f t="shared" si="14"/>
        <v>1.6860836437670324E-2</v>
      </c>
    </row>
    <row r="21" spans="1:20" x14ac:dyDescent="0.2">
      <c r="A21">
        <f t="shared" si="15"/>
        <v>2.0000000000000004</v>
      </c>
      <c r="B21">
        <f t="shared" si="3"/>
        <v>0.12493021219858236</v>
      </c>
      <c r="C21">
        <f t="shared" si="4"/>
        <v>0.68154473857610409</v>
      </c>
      <c r="D21">
        <f t="shared" si="5"/>
        <v>0.19352504922531352</v>
      </c>
      <c r="F21">
        <f t="shared" si="0"/>
        <v>0.20597509820488336</v>
      </c>
      <c r="G21">
        <f t="shared" si="1"/>
        <v>0.51259835432342971</v>
      </c>
      <c r="H21">
        <f t="shared" si="2"/>
        <v>0.28142654747168694</v>
      </c>
      <c r="J21">
        <f t="shared" si="16"/>
        <v>-8.1044886006300998E-2</v>
      </c>
      <c r="K21">
        <f t="shared" si="17"/>
        <v>0.16894638425267439</v>
      </c>
      <c r="L21">
        <f t="shared" si="18"/>
        <v>-8.7901498246373416E-2</v>
      </c>
      <c r="N21">
        <f t="shared" si="9"/>
        <v>-0.41195019640976682</v>
      </c>
      <c r="O21">
        <f t="shared" si="10"/>
        <v>0.62217866789957965</v>
      </c>
      <c r="P21">
        <f t="shared" si="11"/>
        <v>-0.21022847148981288</v>
      </c>
      <c r="R21">
        <f t="shared" si="12"/>
        <v>3.3386456708302856E-2</v>
      </c>
      <c r="S21">
        <f t="shared" si="13"/>
        <v>0.10511483630077947</v>
      </c>
      <c r="T21">
        <f t="shared" si="14"/>
        <v>1.8479397617999552E-2</v>
      </c>
    </row>
    <row r="22" spans="1:20" x14ac:dyDescent="0.2">
      <c r="A22">
        <f t="shared" si="15"/>
        <v>2.1000000000000005</v>
      </c>
      <c r="B22">
        <f t="shared" si="3"/>
        <v>0.1125902676455616</v>
      </c>
      <c r="C22">
        <f t="shared" si="4"/>
        <v>0.69115565692989922</v>
      </c>
      <c r="D22">
        <f t="shared" si="5"/>
        <v>0.19625407542453926</v>
      </c>
      <c r="F22">
        <f t="shared" si="0"/>
        <v>0.19032921418280976</v>
      </c>
      <c r="G22">
        <f t="shared" si="1"/>
        <v>0.52269886173008484</v>
      </c>
      <c r="H22">
        <f t="shared" si="2"/>
        <v>0.28697192408710537</v>
      </c>
      <c r="J22">
        <f t="shared" si="16"/>
        <v>-7.7738946537248166E-2</v>
      </c>
      <c r="K22">
        <f t="shared" si="17"/>
        <v>0.16845679519981438</v>
      </c>
      <c r="L22">
        <f t="shared" si="18"/>
        <v>-9.0717848662566103E-2</v>
      </c>
      <c r="N22">
        <f t="shared" si="9"/>
        <v>-0.39969134978390058</v>
      </c>
      <c r="O22">
        <f t="shared" si="10"/>
        <v>0.62128419300872739</v>
      </c>
      <c r="P22">
        <f t="shared" si="11"/>
        <v>-0.22159284322482684</v>
      </c>
      <c r="R22">
        <f t="shared" si="12"/>
        <v>3.1071584472251203E-2</v>
      </c>
      <c r="S22">
        <f t="shared" si="13"/>
        <v>0.10465954406255314</v>
      </c>
      <c r="T22">
        <f t="shared" si="14"/>
        <v>2.0102426016377576E-2</v>
      </c>
    </row>
    <row r="23" spans="1:20" x14ac:dyDescent="0.2">
      <c r="A23">
        <f t="shared" si="15"/>
        <v>2.2000000000000006</v>
      </c>
      <c r="B23">
        <f t="shared" si="3"/>
        <v>0.1014691974456043</v>
      </c>
      <c r="C23">
        <f t="shared" si="4"/>
        <v>0.69981725968178898</v>
      </c>
      <c r="D23">
        <f t="shared" si="5"/>
        <v>0.19871354287260673</v>
      </c>
      <c r="F23">
        <f t="shared" si="0"/>
        <v>0.17587179269317624</v>
      </c>
      <c r="G23">
        <f t="shared" si="1"/>
        <v>0.53203213383098746</v>
      </c>
      <c r="H23">
        <f t="shared" si="2"/>
        <v>0.29209607347583627</v>
      </c>
      <c r="J23">
        <f t="shared" si="16"/>
        <v>-7.4402595247571937E-2</v>
      </c>
      <c r="K23">
        <f t="shared" si="17"/>
        <v>0.16778512585080152</v>
      </c>
      <c r="L23">
        <f t="shared" si="18"/>
        <v>-9.3382530603229541E-2</v>
      </c>
      <c r="N23">
        <f t="shared" si="9"/>
        <v>-0.38691794392498785</v>
      </c>
      <c r="O23">
        <f t="shared" si="10"/>
        <v>0.61952433528807593</v>
      </c>
      <c r="P23">
        <f t="shared" si="11"/>
        <v>-0.23260639136308817</v>
      </c>
      <c r="R23">
        <f t="shared" si="12"/>
        <v>2.8787699175873607E-2</v>
      </c>
      <c r="S23">
        <f t="shared" si="13"/>
        <v>0.10394696856394398</v>
      </c>
      <c r="T23">
        <f t="shared" si="14"/>
        <v>2.172137345997037E-2</v>
      </c>
    </row>
    <row r="24" spans="1:20" x14ac:dyDescent="0.2">
      <c r="A24">
        <f t="shared" si="15"/>
        <v>2.3000000000000007</v>
      </c>
      <c r="B24">
        <f t="shared" si="3"/>
        <v>9.144660764700567E-2</v>
      </c>
      <c r="C24">
        <f t="shared" si="4"/>
        <v>0.70762331519800525</v>
      </c>
      <c r="D24">
        <f t="shared" si="5"/>
        <v>0.20093007715498915</v>
      </c>
      <c r="F24">
        <f t="shared" si="0"/>
        <v>0.16251255803222456</v>
      </c>
      <c r="G24">
        <f t="shared" si="1"/>
        <v>0.54065644987793104</v>
      </c>
      <c r="H24">
        <f t="shared" si="2"/>
        <v>0.29683099208984448</v>
      </c>
      <c r="J24">
        <f t="shared" si="16"/>
        <v>-7.1065950385218887E-2</v>
      </c>
      <c r="K24">
        <f t="shared" si="17"/>
        <v>0.16696686532007421</v>
      </c>
      <c r="L24">
        <f t="shared" si="18"/>
        <v>-9.5900914934855336E-2</v>
      </c>
      <c r="N24">
        <f t="shared" si="9"/>
        <v>-0.37377888347411659</v>
      </c>
      <c r="O24">
        <f t="shared" si="10"/>
        <v>0.61703572488815683</v>
      </c>
      <c r="P24">
        <f t="shared" si="11"/>
        <v>-0.24325684141404022</v>
      </c>
      <c r="R24">
        <f t="shared" si="12"/>
        <v>2.656295158801408E-2</v>
      </c>
      <c r="S24">
        <f t="shared" si="13"/>
        <v>0.10302452077507525</v>
      </c>
      <c r="T24">
        <f t="shared" si="14"/>
        <v>2.3328553655769465E-2</v>
      </c>
    </row>
    <row r="25" spans="1:20" x14ac:dyDescent="0.2">
      <c r="A25">
        <f t="shared" si="15"/>
        <v>2.4000000000000008</v>
      </c>
      <c r="B25">
        <f t="shared" si="3"/>
        <v>8.2413996174832901E-2</v>
      </c>
      <c r="C25">
        <f t="shared" si="4"/>
        <v>0.71465832990229361</v>
      </c>
      <c r="D25">
        <f t="shared" si="5"/>
        <v>0.20292767392287347</v>
      </c>
      <c r="F25">
        <f t="shared" si="0"/>
        <v>0.15016809184547453</v>
      </c>
      <c r="G25">
        <f t="shared" si="1"/>
        <v>0.54862566222633924</v>
      </c>
      <c r="H25">
        <f t="shared" si="2"/>
        <v>0.30120624592818623</v>
      </c>
      <c r="J25">
        <f t="shared" si="16"/>
        <v>-6.7754095670641626E-2</v>
      </c>
      <c r="K25">
        <f t="shared" si="17"/>
        <v>0.16603266767595437</v>
      </c>
      <c r="L25">
        <f t="shared" si="18"/>
        <v>-9.8278572005312759E-2</v>
      </c>
      <c r="N25">
        <f t="shared" si="9"/>
        <v>-0.36040342042913898</v>
      </c>
      <c r="O25">
        <f>F25*($D$35^2*A25+$E$35*(EXP(($D$35+$E$35)*A25)+$D$35*A25-1))/($D$35+$E$35)^2</f>
        <v>0.61393922828740133</v>
      </c>
      <c r="P25">
        <f t="shared" si="11"/>
        <v>-0.25353580785826241</v>
      </c>
      <c r="R25">
        <f t="shared" si="12"/>
        <v>2.4418807827782357E-2</v>
      </c>
      <c r="S25">
        <f t="shared" si="13"/>
        <v>0.10193396786347399</v>
      </c>
      <c r="T25">
        <f t="shared" si="14"/>
        <v>2.4917137148523383E-2</v>
      </c>
    </row>
    <row r="26" spans="1:20" x14ac:dyDescent="0.2">
      <c r="A26">
        <f t="shared" si="15"/>
        <v>2.5000000000000009</v>
      </c>
      <c r="B26">
        <f t="shared" si="3"/>
        <v>7.4273578214333807E-2</v>
      </c>
      <c r="C26">
        <f t="shared" si="4"/>
        <v>0.72099846312152849</v>
      </c>
      <c r="D26">
        <f t="shared" si="5"/>
        <v>0.2047279586641377</v>
      </c>
      <c r="F26">
        <f t="shared" si="0"/>
        <v>0.13876131224295515</v>
      </c>
      <c r="G26">
        <f t="shared" si="1"/>
        <v>0.55598953260264916</v>
      </c>
      <c r="H26">
        <f t="shared" si="2"/>
        <v>0.30524915515439566</v>
      </c>
      <c r="J26">
        <f t="shared" si="16"/>
        <v>-6.4487734028621346E-2</v>
      </c>
      <c r="K26">
        <f t="shared" si="17"/>
        <v>0.16500893051887933</v>
      </c>
      <c r="L26">
        <f t="shared" si="18"/>
        <v>-0.10052119649025795</v>
      </c>
      <c r="N26">
        <f t="shared" si="9"/>
        <v>-0.34690328060738801</v>
      </c>
      <c r="O26">
        <f t="shared" si="10"/>
        <v>0.61034155476476382</v>
      </c>
      <c r="P26">
        <f t="shared" si="11"/>
        <v>-0.26343827415737597</v>
      </c>
      <c r="R26">
        <f t="shared" si="12"/>
        <v>2.2371006493465434E-2</v>
      </c>
      <c r="S26">
        <f t="shared" si="13"/>
        <v>0.10071180720296369</v>
      </c>
      <c r="T26">
        <f t="shared" si="14"/>
        <v>2.6481130519628034E-2</v>
      </c>
    </row>
    <row r="27" spans="1:20" x14ac:dyDescent="0.2">
      <c r="A27">
        <f t="shared" si="15"/>
        <v>2.600000000000001</v>
      </c>
      <c r="B27">
        <f t="shared" si="3"/>
        <v>6.6937227616750097E-2</v>
      </c>
      <c r="C27">
        <f t="shared" si="4"/>
        <v>0.7267123515677234</v>
      </c>
      <c r="D27">
        <f t="shared" si="5"/>
        <v>0.2063504208155264</v>
      </c>
      <c r="F27">
        <f t="shared" si="0"/>
        <v>0.1282209924808814</v>
      </c>
      <c r="G27">
        <f t="shared" si="1"/>
        <v>0.56279404282879808</v>
      </c>
      <c r="H27">
        <f t="shared" si="2"/>
        <v>0.30898496469032055</v>
      </c>
      <c r="J27">
        <f t="shared" si="16"/>
        <v>-6.1283764864131299E-2</v>
      </c>
      <c r="K27">
        <f t="shared" si="17"/>
        <v>0.16391830873892532</v>
      </c>
      <c r="L27">
        <f t="shared" si="18"/>
        <v>-0.10263454387479415</v>
      </c>
      <c r="N27">
        <f t="shared" si="9"/>
        <v>-0.33337458045029178</v>
      </c>
      <c r="O27">
        <f t="shared" si="10"/>
        <v>0.60633670977211307</v>
      </c>
      <c r="P27">
        <f t="shared" si="11"/>
        <v>-0.27296212932182135</v>
      </c>
      <c r="R27">
        <f t="shared" si="12"/>
        <v>2.0430449399994104E-2</v>
      </c>
      <c r="S27">
        <f t="shared" si="13"/>
        <v>9.9389687992169393E-2</v>
      </c>
      <c r="T27">
        <f t="shared" si="14"/>
        <v>2.8015343638037708E-2</v>
      </c>
    </row>
    <row r="28" spans="1:20" x14ac:dyDescent="0.2">
      <c r="A28">
        <f t="shared" si="15"/>
        <v>2.7000000000000011</v>
      </c>
      <c r="B28">
        <f t="shared" si="3"/>
        <v>6.0325522867456481E-2</v>
      </c>
      <c r="C28">
        <f t="shared" si="4"/>
        <v>0.73186185238207713</v>
      </c>
      <c r="D28">
        <f t="shared" si="5"/>
        <v>0.20781262475046633</v>
      </c>
      <c r="F28">
        <f t="shared" si="0"/>
        <v>0.11848131620430766</v>
      </c>
      <c r="G28">
        <f t="shared" si="1"/>
        <v>0.56908168194405451</v>
      </c>
      <c r="H28">
        <f t="shared" si="2"/>
        <v>0.31243700185163781</v>
      </c>
      <c r="J28">
        <f t="shared" si="16"/>
        <v>-5.8155793336851176E-2</v>
      </c>
      <c r="K28">
        <f t="shared" si="17"/>
        <v>0.16278017043802262</v>
      </c>
      <c r="L28">
        <f t="shared" si="18"/>
        <v>-0.10462437710117148</v>
      </c>
      <c r="N28">
        <f t="shared" si="9"/>
        <v>-0.31989955375163082</v>
      </c>
      <c r="O28">
        <f t="shared" si="10"/>
        <v>0.60200730919616396</v>
      </c>
      <c r="P28">
        <f t="shared" si="11"/>
        <v>-0.28210775544453315</v>
      </c>
      <c r="R28">
        <f t="shared" si="12"/>
        <v>1.8604012336530758E-2</v>
      </c>
      <c r="S28">
        <f t="shared" si="13"/>
        <v>9.7994852395886956E-2</v>
      </c>
      <c r="T28">
        <f t="shared" si="14"/>
        <v>2.9515348188793897E-2</v>
      </c>
    </row>
    <row r="29" spans="1:20" x14ac:dyDescent="0.2">
      <c r="A29">
        <f t="shared" si="15"/>
        <v>2.8000000000000012</v>
      </c>
      <c r="B29">
        <f t="shared" si="3"/>
        <v>5.4366887288313154E-2</v>
      </c>
      <c r="C29">
        <f t="shared" si="4"/>
        <v>0.73650271278506374</v>
      </c>
      <c r="D29">
        <f t="shared" si="5"/>
        <v>0.20913039992662305</v>
      </c>
      <c r="F29">
        <f t="shared" si="0"/>
        <v>0.10948146647358287</v>
      </c>
      <c r="G29">
        <f t="shared" si="1"/>
        <v>0.57489171151705409</v>
      </c>
      <c r="H29">
        <f t="shared" si="2"/>
        <v>0.31562682200936304</v>
      </c>
      <c r="J29">
        <f t="shared" si="16"/>
        <v>-5.5114579185269713E-2</v>
      </c>
      <c r="K29">
        <f t="shared" si="17"/>
        <v>0.16161100126800965</v>
      </c>
      <c r="L29">
        <f t="shared" si="18"/>
        <v>-0.10649642208273999</v>
      </c>
      <c r="N29">
        <f t="shared" si="9"/>
        <v>-0.30654810612603217</v>
      </c>
      <c r="O29">
        <f t="shared" si="10"/>
        <v>0.59742576725777141</v>
      </c>
      <c r="P29">
        <f>($E$35/($D$35+$E$35)^2)*F29*(-EXP(($D$35+$E$35)*A29)+$D$35*A29+$E$35*A29+1)</f>
        <v>-0.29087766113173924</v>
      </c>
      <c r="R29">
        <f t="shared" si="12"/>
        <v>1.6895269869177665E-2</v>
      </c>
      <c r="S29">
        <f t="shared" si="13"/>
        <v>9.6550576429837331E-2</v>
      </c>
      <c r="T29">
        <f>L29*P29</f>
        <v>3.0977430174325915E-2</v>
      </c>
    </row>
    <row r="30" spans="1:20" x14ac:dyDescent="0.2">
      <c r="A30">
        <f>A29+0.1</f>
        <v>2.9000000000000012</v>
      </c>
      <c r="B30">
        <f t="shared" si="3"/>
        <v>4.8996814166275132E-2</v>
      </c>
      <c r="C30">
        <f t="shared" si="4"/>
        <v>0.74068517358203578</v>
      </c>
      <c r="D30">
        <f t="shared" si="5"/>
        <v>0.21031801225168914</v>
      </c>
      <c r="F30">
        <f t="shared" si="0"/>
        <v>0.10116524600838679</v>
      </c>
      <c r="G30">
        <f t="shared" si="1"/>
        <v>0.58026041080471225</v>
      </c>
      <c r="H30">
        <f t="shared" si="2"/>
        <v>0.31857434318690087</v>
      </c>
      <c r="J30">
        <f t="shared" si="16"/>
        <v>-5.2168431842111659E-2</v>
      </c>
      <c r="K30">
        <f t="shared" si="17"/>
        <v>0.16042476277732354</v>
      </c>
      <c r="L30">
        <f t="shared" si="18"/>
        <v>-0.10825633093521173</v>
      </c>
      <c r="N30">
        <f t="shared" si="9"/>
        <v>-0.29337921342432183</v>
      </c>
      <c r="O30">
        <f t="shared" si="10"/>
        <v>0.59265536966241128</v>
      </c>
      <c r="P30">
        <f t="shared" si="11"/>
        <v>-0.29927615623808951</v>
      </c>
      <c r="R30">
        <f t="shared" si="12"/>
        <v>1.5305133499419064E-2</v>
      </c>
      <c r="S30">
        <f t="shared" si="13"/>
        <v>9.5076597086799317E-2</v>
      </c>
      <c r="T30">
        <f t="shared" si="14"/>
        <v>3.239853861072875E-2</v>
      </c>
    </row>
    <row r="31" spans="1:20" x14ac:dyDescent="0.2">
      <c r="A31">
        <f t="shared" si="15"/>
        <v>3.0000000000000013</v>
      </c>
      <c r="B31">
        <f t="shared" si="3"/>
        <v>4.4157168419692805E-2</v>
      </c>
      <c r="C31">
        <f t="shared" si="4"/>
        <v>0.74445451305773924</v>
      </c>
      <c r="D31">
        <f t="shared" si="5"/>
        <v>0.21138831852256793</v>
      </c>
      <c r="F31">
        <f t="shared" si="0"/>
        <v>9.3480726278058382E-2</v>
      </c>
      <c r="G31">
        <f t="shared" si="1"/>
        <v>0.58522130328884836</v>
      </c>
      <c r="H31">
        <f t="shared" si="2"/>
        <v>0.32129797043309322</v>
      </c>
      <c r="J31">
        <f t="shared" si="16"/>
        <v>-4.9323557858365577E-2</v>
      </c>
      <c r="K31">
        <f t="shared" si="17"/>
        <v>0.15923320976889088</v>
      </c>
      <c r="L31">
        <f t="shared" si="18"/>
        <v>-0.10990965191052529</v>
      </c>
      <c r="N31">
        <f t="shared" si="9"/>
        <v>-0.28044217883417527</v>
      </c>
      <c r="O31">
        <f t="shared" si="10"/>
        <v>0.58775124258040834</v>
      </c>
      <c r="P31">
        <f t="shared" si="11"/>
        <v>-0.30730906374623307</v>
      </c>
      <c r="R31">
        <f t="shared" si="12"/>
        <v>1.3832406033653551E-2</v>
      </c>
      <c r="S31">
        <f t="shared" si="13"/>
        <v>9.3589516901732436E-2</v>
      </c>
      <c r="T31">
        <f t="shared" si="14"/>
        <v>3.3776232225297902E-2</v>
      </c>
    </row>
    <row r="32" spans="1:20" x14ac:dyDescent="0.2">
      <c r="I32" t="s">
        <v>13</v>
      </c>
    </row>
    <row r="34" spans="1:20" x14ac:dyDescent="0.2">
      <c r="B34" t="s">
        <v>0</v>
      </c>
      <c r="C34" t="s">
        <v>1</v>
      </c>
      <c r="D34" t="s">
        <v>2</v>
      </c>
      <c r="E34" t="s">
        <v>3</v>
      </c>
      <c r="K34">
        <f>SUM(J32:L32)</f>
        <v>0</v>
      </c>
      <c r="R34">
        <f>SUM(R2:R31)/COUNT(R2:R31)</f>
        <v>3.0185827891818475E-2</v>
      </c>
      <c r="S34">
        <f>SUM(S2:S31)/COUNT(S2:S31)</f>
        <v>8.0655428873803045E-2</v>
      </c>
      <c r="T34">
        <f>SUM(T2:T31)/COUNT(T2:T31)</f>
        <v>1.3377903900537395E-2</v>
      </c>
    </row>
    <row r="35" spans="1:20" x14ac:dyDescent="0.2">
      <c r="B35">
        <v>0.81</v>
      </c>
      <c r="C35">
        <v>0.23</v>
      </c>
      <c r="D35">
        <v>0.51</v>
      </c>
      <c r="E35">
        <v>0.28000000000000003</v>
      </c>
    </row>
    <row r="36" spans="1:20" x14ac:dyDescent="0.2">
      <c r="T36">
        <f>SUM(R34:T34)</f>
        <v>0.12421916066615891</v>
      </c>
    </row>
    <row r="37" spans="1:20" x14ac:dyDescent="0.2">
      <c r="D37">
        <f>B35/C35</f>
        <v>3.5217391304347827</v>
      </c>
      <c r="F37">
        <f>D35/E35</f>
        <v>1.8214285714285714</v>
      </c>
    </row>
    <row r="38" spans="1:20" x14ac:dyDescent="0.2">
      <c r="J38" t="s">
        <v>7</v>
      </c>
    </row>
    <row r="39" spans="1:20" x14ac:dyDescent="0.2">
      <c r="A39">
        <v>0.1</v>
      </c>
      <c r="B39">
        <f>$D$35/$E$35</f>
        <v>1.8214285714285714</v>
      </c>
      <c r="K39" t="s">
        <v>9</v>
      </c>
      <c r="L39" t="s">
        <v>10</v>
      </c>
    </row>
    <row r="40" spans="1:20" x14ac:dyDescent="0.2">
      <c r="A40">
        <f>A39+0.1</f>
        <v>0.2</v>
      </c>
      <c r="B40">
        <f t="shared" ref="B40:B68" si="19">$D$35/$E$35</f>
        <v>1.8214285714285714</v>
      </c>
      <c r="J40" t="s">
        <v>8</v>
      </c>
      <c r="K40" s="1">
        <f>-A2*F2</f>
        <v>-9.2403992444508684E-2</v>
      </c>
      <c r="L40">
        <f>-A2*F2</f>
        <v>-9.2403992444508684E-2</v>
      </c>
    </row>
    <row r="41" spans="1:20" x14ac:dyDescent="0.2">
      <c r="A41">
        <f t="shared" ref="A41:A68" si="20">A40+0.1</f>
        <v>0.30000000000000004</v>
      </c>
      <c r="B41">
        <f t="shared" si="19"/>
        <v>1.8214285714285714</v>
      </c>
      <c r="J41" t="s">
        <v>11</v>
      </c>
      <c r="K41">
        <f>F2*(D35^2*A2+E35*(EXP((D35+E35)*A2)+D35*A2-1))/(D35+E35)^2</f>
        <v>9.3732398191424829E-2</v>
      </c>
      <c r="L41">
        <f>(D35/(D35+E35)^2)*F2*(-EXP((D35+E35)*A2)+D35*A2+E35*A2+1)</f>
        <v>-2.4195961818830988E-3</v>
      </c>
    </row>
    <row r="42" spans="1:20" x14ac:dyDescent="0.2">
      <c r="A42">
        <f t="shared" si="20"/>
        <v>0.4</v>
      </c>
      <c r="B42">
        <f t="shared" si="19"/>
        <v>1.8214285714285714</v>
      </c>
      <c r="J42" t="s">
        <v>12</v>
      </c>
      <c r="K42" s="2">
        <f>(E35/(D35+E35)^2)*F2*(-EXP((D35+E35)*A2)+D35*A2+E35*A2+1)</f>
        <v>-1.3284057469162111E-3</v>
      </c>
      <c r="L42">
        <f>F2*(D35*(EXP((D35+E35)*A2)+E35*A2-1)+E35^2*A2)/(D35+E35)^2</f>
        <v>9.4823588626391744E-2</v>
      </c>
    </row>
    <row r="43" spans="1:20" x14ac:dyDescent="0.2">
      <c r="A43">
        <f t="shared" si="20"/>
        <v>0.5</v>
      </c>
      <c r="B43">
        <f t="shared" si="19"/>
        <v>1.8214285714285714</v>
      </c>
    </row>
    <row r="44" spans="1:20" x14ac:dyDescent="0.2">
      <c r="A44">
        <f t="shared" si="20"/>
        <v>0.6</v>
      </c>
      <c r="B44">
        <f t="shared" si="19"/>
        <v>1.8214285714285714</v>
      </c>
    </row>
    <row r="45" spans="1:20" x14ac:dyDescent="0.2">
      <c r="A45">
        <f t="shared" si="20"/>
        <v>0.7</v>
      </c>
      <c r="B45">
        <f t="shared" si="19"/>
        <v>1.8214285714285714</v>
      </c>
    </row>
    <row r="46" spans="1:20" x14ac:dyDescent="0.2">
      <c r="A46">
        <f t="shared" si="20"/>
        <v>0.79999999999999993</v>
      </c>
      <c r="B46">
        <f t="shared" si="19"/>
        <v>1.8214285714285714</v>
      </c>
      <c r="K46" s="3" t="s">
        <v>14</v>
      </c>
    </row>
    <row r="47" spans="1:20" x14ac:dyDescent="0.2">
      <c r="A47">
        <f t="shared" si="20"/>
        <v>0.89999999999999991</v>
      </c>
      <c r="B47">
        <f t="shared" si="19"/>
        <v>1.8214285714285714</v>
      </c>
      <c r="K47" s="3" t="s">
        <v>15</v>
      </c>
    </row>
    <row r="48" spans="1:20" x14ac:dyDescent="0.2">
      <c r="A48">
        <f t="shared" si="20"/>
        <v>0.99999999999999989</v>
      </c>
      <c r="B48">
        <f t="shared" si="19"/>
        <v>1.8214285714285714</v>
      </c>
    </row>
    <row r="49" spans="1:16" x14ac:dyDescent="0.2">
      <c r="A49">
        <f t="shared" si="20"/>
        <v>1.0999999999999999</v>
      </c>
      <c r="B49">
        <f t="shared" si="19"/>
        <v>1.8214285714285714</v>
      </c>
      <c r="J49" t="s">
        <v>16</v>
      </c>
    </row>
    <row r="50" spans="1:16" x14ac:dyDescent="0.2">
      <c r="A50">
        <f t="shared" si="20"/>
        <v>1.2</v>
      </c>
      <c r="B50">
        <f t="shared" si="19"/>
        <v>1.8214285714285714</v>
      </c>
      <c r="K50" s="4"/>
    </row>
    <row r="51" spans="1:16" x14ac:dyDescent="0.2">
      <c r="A51">
        <f t="shared" si="20"/>
        <v>1.3</v>
      </c>
      <c r="B51">
        <f t="shared" si="19"/>
        <v>1.8214285714285714</v>
      </c>
      <c r="J51" s="4">
        <v>9.9999999999999995E-8</v>
      </c>
      <c r="K51" s="3">
        <v>-0.15066406099999999</v>
      </c>
      <c r="L51" s="5">
        <v>4.07324731E-2</v>
      </c>
      <c r="O51" s="3">
        <v>0.124219179</v>
      </c>
      <c r="P51" s="5">
        <v>-6.4963728200000001E-2</v>
      </c>
    </row>
    <row r="52" spans="1:16" x14ac:dyDescent="0.2">
      <c r="A52">
        <f t="shared" si="20"/>
        <v>1.4000000000000001</v>
      </c>
      <c r="B52">
        <f t="shared" si="19"/>
        <v>1.8214285714285714</v>
      </c>
      <c r="J52" s="4">
        <v>4.9999999999999998E-7</v>
      </c>
      <c r="K52" s="3">
        <v>-0.116385959</v>
      </c>
      <c r="L52" s="5">
        <v>6.6787384500000005E-2</v>
      </c>
    </row>
    <row r="53" spans="1:16" x14ac:dyDescent="0.2">
      <c r="A53">
        <f t="shared" si="20"/>
        <v>1.5000000000000002</v>
      </c>
      <c r="B53">
        <f t="shared" si="19"/>
        <v>1.8214285714285714</v>
      </c>
      <c r="J53" s="4">
        <v>9.9999999999999995E-7</v>
      </c>
      <c r="K53" s="3">
        <v>-0.124493517</v>
      </c>
      <c r="L53" s="5">
        <v>6.3920564900000004E-2</v>
      </c>
    </row>
    <row r="54" spans="1:16" x14ac:dyDescent="0.2">
      <c r="A54">
        <f t="shared" si="20"/>
        <v>1.6000000000000003</v>
      </c>
      <c r="B54">
        <f t="shared" si="19"/>
        <v>1.8214285714285714</v>
      </c>
      <c r="J54" s="4">
        <v>5.0000000000000004E-6</v>
      </c>
      <c r="K54" s="3">
        <v>-0.124261282</v>
      </c>
      <c r="L54" s="5">
        <v>6.4881503600000001E-2</v>
      </c>
    </row>
    <row r="55" spans="1:16" x14ac:dyDescent="0.2">
      <c r="A55">
        <f t="shared" si="20"/>
        <v>1.7000000000000004</v>
      </c>
      <c r="B55">
        <f t="shared" si="19"/>
        <v>1.8214285714285714</v>
      </c>
      <c r="J55" s="4">
        <v>1.0000000000000001E-5</v>
      </c>
      <c r="K55" s="3">
        <v>-0.124416657</v>
      </c>
      <c r="L55" s="5">
        <v>6.5173968700000001E-2</v>
      </c>
    </row>
    <row r="56" spans="1:16" x14ac:dyDescent="0.2">
      <c r="A56">
        <f t="shared" si="20"/>
        <v>1.8000000000000005</v>
      </c>
      <c r="B56">
        <f>$D$35/$E$35</f>
        <v>1.8214285714285714</v>
      </c>
    </row>
    <row r="57" spans="1:16" x14ac:dyDescent="0.2">
      <c r="A57">
        <f t="shared" si="20"/>
        <v>1.9000000000000006</v>
      </c>
      <c r="B57">
        <f t="shared" si="19"/>
        <v>1.8214285714285714</v>
      </c>
    </row>
    <row r="58" spans="1:16" x14ac:dyDescent="0.2">
      <c r="A58">
        <f t="shared" si="20"/>
        <v>2.0000000000000004</v>
      </c>
      <c r="B58">
        <f t="shared" si="19"/>
        <v>1.8214285714285714</v>
      </c>
    </row>
    <row r="59" spans="1:16" x14ac:dyDescent="0.2">
      <c r="A59">
        <f t="shared" si="20"/>
        <v>2.1000000000000005</v>
      </c>
      <c r="B59">
        <f t="shared" si="19"/>
        <v>1.8214285714285714</v>
      </c>
      <c r="J59" s="5">
        <v>-2.2814626521046901E-2</v>
      </c>
      <c r="K59" s="5">
        <v>-2.2814628369126701E-2</v>
      </c>
    </row>
    <row r="60" spans="1:16" x14ac:dyDescent="0.2">
      <c r="A60">
        <f t="shared" si="20"/>
        <v>2.2000000000000006</v>
      </c>
      <c r="B60">
        <f t="shared" si="19"/>
        <v>1.8214285714285714</v>
      </c>
      <c r="M60">
        <f>(J59-K59)/2*(0.00000001)</f>
        <v>9.2403990015199619E-18</v>
      </c>
    </row>
    <row r="61" spans="1:16" x14ac:dyDescent="0.2">
      <c r="A61">
        <f t="shared" si="20"/>
        <v>2.3000000000000007</v>
      </c>
      <c r="B61">
        <f t="shared" si="19"/>
        <v>1.8214285714285714</v>
      </c>
    </row>
    <row r="62" spans="1:16" x14ac:dyDescent="0.2">
      <c r="A62">
        <f t="shared" si="20"/>
        <v>2.4000000000000008</v>
      </c>
      <c r="B62">
        <f t="shared" si="19"/>
        <v>1.8214285714285714</v>
      </c>
      <c r="D62" s="6"/>
      <c r="E62" s="6"/>
    </row>
    <row r="63" spans="1:16" x14ac:dyDescent="0.2">
      <c r="A63">
        <f t="shared" si="20"/>
        <v>2.5000000000000009</v>
      </c>
      <c r="B63">
        <f t="shared" si="19"/>
        <v>1.8214285714285714</v>
      </c>
      <c r="D63" s="6"/>
      <c r="E63" s="6"/>
    </row>
    <row r="64" spans="1:16" x14ac:dyDescent="0.2">
      <c r="A64">
        <f t="shared" si="20"/>
        <v>2.600000000000001</v>
      </c>
      <c r="B64">
        <f t="shared" si="19"/>
        <v>1.8214285714285714</v>
      </c>
      <c r="D64" s="6"/>
      <c r="E64" s="6"/>
    </row>
    <row r="65" spans="1:5" x14ac:dyDescent="0.2">
      <c r="A65">
        <f t="shared" si="20"/>
        <v>2.7000000000000011</v>
      </c>
      <c r="B65">
        <f t="shared" si="19"/>
        <v>1.8214285714285714</v>
      </c>
      <c r="D65" s="6"/>
      <c r="E65" s="6"/>
    </row>
    <row r="66" spans="1:5" x14ac:dyDescent="0.2">
      <c r="A66">
        <f t="shared" si="20"/>
        <v>2.8000000000000012</v>
      </c>
      <c r="B66">
        <f t="shared" si="19"/>
        <v>1.8214285714285714</v>
      </c>
      <c r="D66" s="6"/>
      <c r="E66" s="6"/>
    </row>
    <row r="67" spans="1:5" x14ac:dyDescent="0.2">
      <c r="A67">
        <f>A66+0.1</f>
        <v>2.9000000000000012</v>
      </c>
      <c r="B67">
        <f t="shared" si="19"/>
        <v>1.8214285714285714</v>
      </c>
    </row>
    <row r="68" spans="1:5" x14ac:dyDescent="0.2">
      <c r="A68">
        <f t="shared" si="20"/>
        <v>3.0000000000000013</v>
      </c>
      <c r="B68">
        <f t="shared" si="19"/>
        <v>1.8214285714285714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6" sqref="G6"/>
    </sheetView>
  </sheetViews>
  <sheetFormatPr baseColWidth="10" defaultRowHeight="16" x14ac:dyDescent="0.2"/>
  <cols>
    <col min="7" max="7" width="11.83203125" bestFit="1" customWidth="1"/>
  </cols>
  <sheetData>
    <row r="1" spans="1:8" x14ac:dyDescent="0.2">
      <c r="A1" t="s">
        <v>17</v>
      </c>
      <c r="B1" t="s">
        <v>16</v>
      </c>
      <c r="C1" t="s">
        <v>20</v>
      </c>
      <c r="D1" t="s">
        <v>21</v>
      </c>
      <c r="E1" t="s">
        <v>25</v>
      </c>
      <c r="F1" t="s">
        <v>18</v>
      </c>
      <c r="G1" t="s">
        <v>23</v>
      </c>
      <c r="H1" t="s">
        <v>22</v>
      </c>
    </row>
    <row r="2" spans="1:8" x14ac:dyDescent="0.2">
      <c r="A2">
        <v>2</v>
      </c>
      <c r="B2">
        <v>1E-3</v>
      </c>
      <c r="C2">
        <v>0.01</v>
      </c>
      <c r="D2">
        <f>C2+B2</f>
        <v>1.0999999999999999E-2</v>
      </c>
      <c r="E2">
        <f>C2-B2</f>
        <v>9.0000000000000011E-3</v>
      </c>
    </row>
    <row r="5" spans="1:8" x14ac:dyDescent="0.2">
      <c r="A5" t="s">
        <v>19</v>
      </c>
      <c r="F5">
        <f>A2*EXP(C2*A2)</f>
        <v>2.0404026800535116</v>
      </c>
      <c r="G5">
        <f>(EXP(D2*A2)-EXP(E2*A2))/(2*B2)</f>
        <v>2.0404040403222412</v>
      </c>
    </row>
    <row r="6" spans="1:8" x14ac:dyDescent="0.2">
      <c r="A6" t="s">
        <v>24</v>
      </c>
      <c r="F6">
        <f>-A2*EXP(-C2*A2)</f>
        <v>-1.9603973466135105</v>
      </c>
      <c r="G6">
        <f>(EXP(-D2*A2)-EXP(-E2*A2))/(2*B2)</f>
        <v>-1.9603986535453588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topLeftCell="A29" workbookViewId="0">
      <selection activeCell="C78" sqref="C78"/>
    </sheetView>
  </sheetViews>
  <sheetFormatPr baseColWidth="10" defaultRowHeight="16" x14ac:dyDescent="0.2"/>
  <cols>
    <col min="3" max="3" width="18.6640625" customWidth="1"/>
    <col min="11" max="11" width="14.5" customWidth="1"/>
    <col min="13" max="13" width="11" bestFit="1" customWidth="1"/>
    <col min="14" max="14" width="12" bestFit="1" customWidth="1"/>
    <col min="15" max="15" width="14.33203125" bestFit="1" customWidth="1"/>
    <col min="17" max="17" width="12.33203125" bestFit="1" customWidth="1"/>
    <col min="20" max="20" width="12" bestFit="1" customWidth="1"/>
  </cols>
  <sheetData>
    <row r="1" spans="1:20" x14ac:dyDescent="0.2">
      <c r="B1" t="s">
        <v>4</v>
      </c>
      <c r="F1" t="s">
        <v>5</v>
      </c>
      <c r="J1" t="s">
        <v>6</v>
      </c>
      <c r="N1" t="s">
        <v>7</v>
      </c>
      <c r="R1" t="s">
        <v>8</v>
      </c>
      <c r="S1" t="s">
        <v>11</v>
      </c>
      <c r="T1" t="s">
        <v>12</v>
      </c>
    </row>
    <row r="2" spans="1:20" x14ac:dyDescent="0.2">
      <c r="A2">
        <v>0.1</v>
      </c>
      <c r="B2">
        <f>EXP(-($B$35+$C$35)*A2)</f>
        <v>0.90122529742120472</v>
      </c>
      <c r="C2">
        <f>($B$35/($B$35+$C$35))*(1-B2)</f>
        <v>7.6930297200792475E-2</v>
      </c>
      <c r="D2">
        <f>($C$35/($B$35+$C$35))*(1-B2)</f>
        <v>2.1844405378002803E-2</v>
      </c>
      <c r="F2">
        <f>EXP(-($D$35+$E$35)*A2)</f>
        <v>0.90483741803595952</v>
      </c>
      <c r="G2">
        <f t="shared" ref="G2:G31" si="0">($D$35/($D$35+$E$35))*(1-F2)</f>
        <v>4.7581290982020241E-2</v>
      </c>
      <c r="H2">
        <f>($E$35/($D$35+$E$35))*(1-F2)</f>
        <v>4.7581290982020241E-2</v>
      </c>
      <c r="J2">
        <f>(B2-F2)</f>
        <v>-3.6121206147547991E-3</v>
      </c>
      <c r="K2">
        <f>(C2-G2)</f>
        <v>2.9349006218772233E-2</v>
      </c>
      <c r="L2">
        <f>(D2-H2)</f>
        <v>-2.5736885604017438E-2</v>
      </c>
      <c r="N2">
        <f>-A2*F2</f>
        <v>-9.048374180359596E-2</v>
      </c>
      <c r="O2">
        <f>F2*($D$35^2*A2+$E$35*(EXP(($D$35+$E$35)*A2)+$D$35*A2-1))/($D$35+$E$35)^2</f>
        <v>9.2823161883818242E-2</v>
      </c>
      <c r="P2">
        <f>($E$35/($D$35+$E$35)^2)*F2*(-EXP(($D$35+$E$35)*A2)+$D$35*A2+$E$35*A2+1)</f>
        <v>-2.3394200802222343E-3</v>
      </c>
      <c r="R2">
        <f>J2*N2</f>
        <v>3.2683818906891957E-4</v>
      </c>
      <c r="S2">
        <f>K2*O2</f>
        <v>2.7242675553742833E-3</v>
      </c>
      <c r="T2">
        <f>L2*P2</f>
        <v>6.0209386984420941E-5</v>
      </c>
    </row>
    <row r="3" spans="1:20" x14ac:dyDescent="0.2">
      <c r="A3">
        <f>A2+0.1</f>
        <v>0.2</v>
      </c>
      <c r="B3">
        <f t="shared" ref="B3:B31" si="1">EXP(-($B$35+$C$35)*A3)</f>
        <v>0.81220703671193895</v>
      </c>
      <c r="C3">
        <f t="shared" ref="C3:C31" si="2">($B$35/($B$35+$C$35))*(1-B3)</f>
        <v>0.14626182717627834</v>
      </c>
      <c r="D3">
        <f t="shared" ref="D3:D31" si="3">($C$35/($B$35+$C$35))*(1-B3)</f>
        <v>4.1531136111782732E-2</v>
      </c>
      <c r="F3">
        <f t="shared" ref="F2:F31" si="4">EXP(-($D$35+$E$35)*A3)</f>
        <v>0.81873075307798182</v>
      </c>
      <c r="G3">
        <f t="shared" si="0"/>
        <v>9.063462346100909E-2</v>
      </c>
      <c r="H3">
        <f t="shared" ref="H2:H31" si="5">($E$35/($D$35+$E$35))*(1-F3)</f>
        <v>9.063462346100909E-2</v>
      </c>
      <c r="J3">
        <f t="shared" ref="J3:L17" si="6">(B3-F3)</f>
        <v>-6.5237163660428754E-3</v>
      </c>
      <c r="K3">
        <f t="shared" si="6"/>
        <v>5.5627203715269247E-2</v>
      </c>
      <c r="L3">
        <f t="shared" si="6"/>
        <v>-4.9103487349226357E-2</v>
      </c>
      <c r="N3">
        <f t="shared" ref="N3:N31" si="7">-A3*F3</f>
        <v>-0.16374615061559639</v>
      </c>
      <c r="O3">
        <f t="shared" ref="O3:O31" si="8">F3*($D$35^2*A3+$E$35*(EXP(($D$35+$E$35)*A3)+$D$35*A3-1))/($D$35+$E$35)^2</f>
        <v>0.17250769876880728</v>
      </c>
      <c r="P3">
        <f t="shared" ref="P3:P31" si="9">($E$35/($D$35+$E$35)^2)*F3*(-EXP(($D$35+$E$35)*A3)+$D$35*A3+$E$35*A3+1)</f>
        <v>-8.76154815321082E-3</v>
      </c>
      <c r="R3">
        <f t="shared" ref="R3:T31" si="10">J3*N3</f>
        <v>1.0682334426474877E-3</v>
      </c>
      <c r="S3">
        <f t="shared" si="10"/>
        <v>9.596120901864744E-3</v>
      </c>
      <c r="T3">
        <f t="shared" si="10"/>
        <v>4.3022256890082506E-4</v>
      </c>
    </row>
    <row r="4" spans="1:20" x14ac:dyDescent="0.2">
      <c r="A4">
        <f t="shared" ref="A4:A31" si="11">A3+0.1</f>
        <v>0.30000000000000004</v>
      </c>
      <c r="B4">
        <f t="shared" si="1"/>
        <v>0.73198152822831264</v>
      </c>
      <c r="C4">
        <f t="shared" si="2"/>
        <v>0.20874515589910267</v>
      </c>
      <c r="D4">
        <f t="shared" si="3"/>
        <v>5.9273315872584706E-2</v>
      </c>
      <c r="F4">
        <f t="shared" si="4"/>
        <v>0.74081822068171788</v>
      </c>
      <c r="G4">
        <f t="shared" si="0"/>
        <v>0.12959088965914106</v>
      </c>
      <c r="H4">
        <f t="shared" si="5"/>
        <v>0.12959088965914106</v>
      </c>
      <c r="J4">
        <f t="shared" si="6"/>
        <v>-8.8366924534052371E-3</v>
      </c>
      <c r="K4">
        <f t="shared" si="6"/>
        <v>7.9154266239961607E-2</v>
      </c>
      <c r="L4">
        <f t="shared" si="6"/>
        <v>-7.0317573786556356E-2</v>
      </c>
      <c r="N4">
        <f t="shared" si="7"/>
        <v>-0.22224546620451541</v>
      </c>
      <c r="O4">
        <f t="shared" si="8"/>
        <v>0.24071362276139877</v>
      </c>
      <c r="P4">
        <f t="shared" si="9"/>
        <v>-1.8468156556883483E-2</v>
      </c>
      <c r="R4">
        <f t="shared" si="10"/>
        <v>1.96391483401297E-3</v>
      </c>
      <c r="S4">
        <f t="shared" si="10"/>
        <v>1.9053510183641442E-2</v>
      </c>
      <c r="T4">
        <f t="shared" si="10"/>
        <v>1.2986359613903289E-3</v>
      </c>
    </row>
    <row r="5" spans="1:20" x14ac:dyDescent="0.2">
      <c r="A5">
        <f t="shared" si="11"/>
        <v>0.4</v>
      </c>
      <c r="B5">
        <f t="shared" si="1"/>
        <v>0.65968027048438904</v>
      </c>
      <c r="C5">
        <f t="shared" si="2"/>
        <v>0.26505671241119699</v>
      </c>
      <c r="D5">
        <f t="shared" si="3"/>
        <v>7.5263017104413965E-2</v>
      </c>
      <c r="F5">
        <f t="shared" si="4"/>
        <v>0.67032004603563933</v>
      </c>
      <c r="G5">
        <f t="shared" si="0"/>
        <v>0.16483997698218034</v>
      </c>
      <c r="H5">
        <f t="shared" si="5"/>
        <v>0.16483997698218034</v>
      </c>
      <c r="J5">
        <f t="shared" si="6"/>
        <v>-1.0639775551250286E-2</v>
      </c>
      <c r="K5">
        <f t="shared" si="6"/>
        <v>0.10021673542901666</v>
      </c>
      <c r="L5">
        <f t="shared" si="6"/>
        <v>-8.9576959877766371E-2</v>
      </c>
      <c r="N5">
        <f t="shared" si="7"/>
        <v>-0.26812801841425576</v>
      </c>
      <c r="O5">
        <f t="shared" si="8"/>
        <v>0.29890398618930819</v>
      </c>
      <c r="P5">
        <f t="shared" si="9"/>
        <v>-3.077596777505253E-2</v>
      </c>
      <c r="R5">
        <f t="shared" si="10"/>
        <v>2.852821934929185E-3</v>
      </c>
      <c r="S5">
        <f t="shared" si="10"/>
        <v>2.9955181702612348E-2</v>
      </c>
      <c r="T5">
        <f t="shared" si="10"/>
        <v>2.7568176305853113E-3</v>
      </c>
    </row>
    <row r="6" spans="1:20" x14ac:dyDescent="0.2">
      <c r="A6">
        <f t="shared" si="11"/>
        <v>0.5</v>
      </c>
      <c r="B6">
        <f t="shared" si="1"/>
        <v>0.59452054797019438</v>
      </c>
      <c r="C6">
        <f t="shared" si="2"/>
        <v>0.31580611167706013</v>
      </c>
      <c r="D6">
        <f t="shared" si="3"/>
        <v>8.9673340352745476E-2</v>
      </c>
      <c r="F6">
        <f t="shared" si="4"/>
        <v>0.60653065971263342</v>
      </c>
      <c r="G6">
        <f t="shared" si="0"/>
        <v>0.19673467014368329</v>
      </c>
      <c r="H6">
        <f t="shared" si="5"/>
        <v>0.19673467014368329</v>
      </c>
      <c r="J6">
        <f t="shared" si="6"/>
        <v>-1.2010111742439045E-2</v>
      </c>
      <c r="K6">
        <f t="shared" si="6"/>
        <v>0.11907144153337684</v>
      </c>
      <c r="L6">
        <f t="shared" si="6"/>
        <v>-0.10706132979093781</v>
      </c>
      <c r="N6">
        <f t="shared" si="7"/>
        <v>-0.30326532985631671</v>
      </c>
      <c r="O6">
        <f t="shared" si="8"/>
        <v>0.34836733507184164</v>
      </c>
      <c r="P6">
        <f t="shared" si="9"/>
        <v>-4.5102005215524946E-2</v>
      </c>
      <c r="R6">
        <f t="shared" si="10"/>
        <v>3.6422504991819996E-3</v>
      </c>
      <c r="S6">
        <f t="shared" si="10"/>
        <v>4.1480600770145093E-2</v>
      </c>
      <c r="T6">
        <f t="shared" si="10"/>
        <v>4.8286806546119134E-3</v>
      </c>
    </row>
    <row r="7" spans="1:20" x14ac:dyDescent="0.2">
      <c r="A7">
        <f t="shared" si="11"/>
        <v>0.6</v>
      </c>
      <c r="B7">
        <f t="shared" si="1"/>
        <v>0.53579695766745605</v>
      </c>
      <c r="C7">
        <f t="shared" si="2"/>
        <v>0.36154275412438519</v>
      </c>
      <c r="D7">
        <f t="shared" si="3"/>
        <v>0.10266028820815876</v>
      </c>
      <c r="F7">
        <f t="shared" si="4"/>
        <v>0.54881163609402639</v>
      </c>
      <c r="G7">
        <f t="shared" si="0"/>
        <v>0.22559418195298681</v>
      </c>
      <c r="H7">
        <f t="shared" si="5"/>
        <v>0.22559418195298681</v>
      </c>
      <c r="J7">
        <f t="shared" si="6"/>
        <v>-1.3014678426570336E-2</v>
      </c>
      <c r="K7">
        <f t="shared" si="6"/>
        <v>0.13594857217139839</v>
      </c>
      <c r="L7">
        <f t="shared" si="6"/>
        <v>-0.12293389374482805</v>
      </c>
      <c r="N7">
        <f t="shared" si="7"/>
        <v>-0.32928698165641584</v>
      </c>
      <c r="O7">
        <f t="shared" si="8"/>
        <v>0.3902376727811947</v>
      </c>
      <c r="P7">
        <f t="shared" si="9"/>
        <v>-6.09506911247788E-2</v>
      </c>
      <c r="R7">
        <f t="shared" si="10"/>
        <v>4.2855641763142171E-3</v>
      </c>
      <c r="S7">
        <f t="shared" si="10"/>
        <v>5.3052254422092798E-2</v>
      </c>
      <c r="T7">
        <f t="shared" si="10"/>
        <v>7.4929057864073908E-3</v>
      </c>
    </row>
    <row r="8" spans="1:20" x14ac:dyDescent="0.2">
      <c r="A8">
        <f t="shared" si="11"/>
        <v>0.7</v>
      </c>
      <c r="B8">
        <f t="shared" si="1"/>
        <v>0.48287377253122976</v>
      </c>
      <c r="C8">
        <f t="shared" si="2"/>
        <v>0.40276177331702295</v>
      </c>
      <c r="D8">
        <f t="shared" si="3"/>
        <v>0.11436445415174726</v>
      </c>
      <c r="F8">
        <f t="shared" si="4"/>
        <v>0.49658530379140953</v>
      </c>
      <c r="G8">
        <f t="shared" si="0"/>
        <v>0.25170734810429524</v>
      </c>
      <c r="H8">
        <f t="shared" si="5"/>
        <v>0.25170734810429524</v>
      </c>
      <c r="J8">
        <f t="shared" si="6"/>
        <v>-1.3711531260179766E-2</v>
      </c>
      <c r="K8">
        <f t="shared" si="6"/>
        <v>0.15105442521272772</v>
      </c>
      <c r="L8">
        <f t="shared" si="6"/>
        <v>-0.13734289395254798</v>
      </c>
      <c r="N8">
        <f t="shared" si="7"/>
        <v>-0.34760971265398666</v>
      </c>
      <c r="O8">
        <f t="shared" si="8"/>
        <v>0.42551220443128868</v>
      </c>
      <c r="P8">
        <f t="shared" si="9"/>
        <v>-7.7902491777301894E-2</v>
      </c>
      <c r="R8">
        <f t="shared" si="10"/>
        <v>4.7662614413972442E-3</v>
      </c>
      <c r="S8">
        <f t="shared" si="10"/>
        <v>6.4275501461368997E-2</v>
      </c>
      <c r="T8">
        <f t="shared" si="10"/>
        <v>1.0699353666809215E-2</v>
      </c>
    </row>
    <row r="9" spans="1:20" x14ac:dyDescent="0.2">
      <c r="A9">
        <f t="shared" si="11"/>
        <v>0.79999999999999993</v>
      </c>
      <c r="B9">
        <f t="shared" si="1"/>
        <v>0.43517805926635672</v>
      </c>
      <c r="C9">
        <f t="shared" si="2"/>
        <v>0.43990939614831831</v>
      </c>
      <c r="D9">
        <f t="shared" si="3"/>
        <v>0.12491254458532494</v>
      </c>
      <c r="F9">
        <f t="shared" si="4"/>
        <v>0.44932896411722162</v>
      </c>
      <c r="G9">
        <f t="shared" si="0"/>
        <v>0.27533551794138922</v>
      </c>
      <c r="H9">
        <f t="shared" si="5"/>
        <v>0.27533551794138922</v>
      </c>
      <c r="J9">
        <f t="shared" si="6"/>
        <v>-1.4150904850864898E-2</v>
      </c>
      <c r="K9">
        <f t="shared" si="6"/>
        <v>0.16457387820692909</v>
      </c>
      <c r="L9">
        <f t="shared" si="6"/>
        <v>-0.15042297335606428</v>
      </c>
      <c r="N9">
        <f t="shared" si="7"/>
        <v>-0.35946317129377725</v>
      </c>
      <c r="O9">
        <f t="shared" si="8"/>
        <v>0.45506710358827779</v>
      </c>
      <c r="P9">
        <f t="shared" si="9"/>
        <v>-9.5603932294500579E-2</v>
      </c>
      <c r="R9">
        <f t="shared" si="10"/>
        <v>5.0867291343683922E-3</v>
      </c>
      <c r="S9">
        <f t="shared" si="10"/>
        <v>7.4892158081917209E-2</v>
      </c>
      <c r="T9">
        <f t="shared" si="10"/>
        <v>1.4381027760270634E-2</v>
      </c>
    </row>
    <row r="10" spans="1:20" x14ac:dyDescent="0.2">
      <c r="A10">
        <f t="shared" si="11"/>
        <v>0.89999999999999991</v>
      </c>
      <c r="B10">
        <f t="shared" si="1"/>
        <v>0.39219347589350501</v>
      </c>
      <c r="C10">
        <f t="shared" si="2"/>
        <v>0.47338777358294321</v>
      </c>
      <c r="D10">
        <f t="shared" si="3"/>
        <v>0.13441875052355176</v>
      </c>
      <c r="F10">
        <f t="shared" si="4"/>
        <v>0.40656965974059917</v>
      </c>
      <c r="G10">
        <f t="shared" si="0"/>
        <v>0.29671517012970039</v>
      </c>
      <c r="H10">
        <f t="shared" si="5"/>
        <v>0.29671517012970039</v>
      </c>
      <c r="J10">
        <f t="shared" si="6"/>
        <v>-1.4376183847094159E-2</v>
      </c>
      <c r="K10">
        <f t="shared" si="6"/>
        <v>0.17667260345324282</v>
      </c>
      <c r="L10">
        <f t="shared" si="6"/>
        <v>-0.16229641960614863</v>
      </c>
      <c r="N10">
        <f t="shared" si="7"/>
        <v>-0.36591269376653923</v>
      </c>
      <c r="O10">
        <f t="shared" si="8"/>
        <v>0.47967151701297006</v>
      </c>
      <c r="P10">
        <f t="shared" si="9"/>
        <v>-0.11375882324643087</v>
      </c>
      <c r="R10">
        <f t="shared" si="10"/>
        <v>5.2604281575732333E-3</v>
      </c>
      <c r="S10">
        <f t="shared" si="10"/>
        <v>8.4744815713047872E-2</v>
      </c>
      <c r="T10">
        <f t="shared" si="10"/>
        <v>1.846264971150444E-2</v>
      </c>
    </row>
    <row r="11" spans="1:20" x14ac:dyDescent="0.2">
      <c r="A11">
        <f t="shared" si="11"/>
        <v>0.99999999999999989</v>
      </c>
      <c r="B11">
        <f t="shared" si="1"/>
        <v>0.35345468195878021</v>
      </c>
      <c r="C11">
        <f t="shared" si="2"/>
        <v>0.5035593342436423</v>
      </c>
      <c r="D11">
        <f t="shared" si="3"/>
        <v>0.14298598379757743</v>
      </c>
      <c r="F11">
        <f t="shared" si="4"/>
        <v>0.36787944117144239</v>
      </c>
      <c r="G11">
        <f t="shared" si="0"/>
        <v>0.31606027941427883</v>
      </c>
      <c r="H11">
        <f t="shared" si="5"/>
        <v>0.31606027941427883</v>
      </c>
      <c r="J11">
        <f t="shared" si="6"/>
        <v>-1.4424759212662175E-2</v>
      </c>
      <c r="K11">
        <f t="shared" si="6"/>
        <v>0.18749905482936347</v>
      </c>
      <c r="L11">
        <f t="shared" si="6"/>
        <v>-0.1730742956167014</v>
      </c>
      <c r="N11">
        <f t="shared" si="7"/>
        <v>-0.36787944117144233</v>
      </c>
      <c r="O11">
        <f t="shared" si="8"/>
        <v>0.50000000000000011</v>
      </c>
      <c r="P11">
        <f t="shared" si="9"/>
        <v>-0.13212055882855767</v>
      </c>
      <c r="R11">
        <f t="shared" si="10"/>
        <v>5.3065723581867752E-3</v>
      </c>
      <c r="S11">
        <f t="shared" si="10"/>
        <v>9.3749527414681746E-2</v>
      </c>
      <c r="T11">
        <f t="shared" si="10"/>
        <v>2.2866672655737576E-2</v>
      </c>
    </row>
    <row r="12" spans="1:20" x14ac:dyDescent="0.2">
      <c r="A12">
        <f t="shared" si="11"/>
        <v>1.0999999999999999</v>
      </c>
      <c r="B12">
        <f t="shared" si="1"/>
        <v>0.318542300873219</v>
      </c>
      <c r="C12">
        <f t="shared" si="2"/>
        <v>0.53075070797374291</v>
      </c>
      <c r="D12">
        <f t="shared" si="3"/>
        <v>0.15070699115303809</v>
      </c>
      <c r="F12">
        <f t="shared" si="4"/>
        <v>0.33287108369807961</v>
      </c>
      <c r="G12">
        <f t="shared" si="0"/>
        <v>0.3335644581509602</v>
      </c>
      <c r="H12">
        <f t="shared" si="5"/>
        <v>0.3335644581509602</v>
      </c>
      <c r="J12">
        <f t="shared" si="6"/>
        <v>-1.4328782824860609E-2</v>
      </c>
      <c r="K12">
        <f t="shared" si="6"/>
        <v>0.19718624982278271</v>
      </c>
      <c r="L12">
        <f t="shared" si="6"/>
        <v>-0.1828574669979221</v>
      </c>
      <c r="N12">
        <f t="shared" si="7"/>
        <v>-0.36615819206788752</v>
      </c>
      <c r="O12">
        <f t="shared" si="8"/>
        <v>0.51664355418490393</v>
      </c>
      <c r="P12">
        <f t="shared" si="9"/>
        <v>-0.15048536211701646</v>
      </c>
      <c r="R12">
        <f t="shared" si="10"/>
        <v>5.2466012136843584E-3</v>
      </c>
      <c r="S12">
        <f t="shared" si="10"/>
        <v>0.10187500494483484</v>
      </c>
      <c r="T12">
        <f t="shared" si="10"/>
        <v>2.7517372136982694E-2</v>
      </c>
    </row>
    <row r="13" spans="1:20" x14ac:dyDescent="0.2">
      <c r="A13">
        <f t="shared" si="11"/>
        <v>1.2</v>
      </c>
      <c r="B13">
        <f t="shared" si="1"/>
        <v>0.28707837984570167</v>
      </c>
      <c r="C13">
        <f t="shared" si="2"/>
        <v>0.5552562618509439</v>
      </c>
      <c r="D13">
        <f t="shared" si="3"/>
        <v>0.15766535830335443</v>
      </c>
      <c r="F13">
        <f t="shared" si="4"/>
        <v>0.30119421191220214</v>
      </c>
      <c r="G13">
        <f t="shared" si="0"/>
        <v>0.3494028940438989</v>
      </c>
      <c r="H13">
        <f t="shared" si="5"/>
        <v>0.3494028940438989</v>
      </c>
      <c r="J13">
        <f t="shared" si="6"/>
        <v>-1.4115832066500467E-2</v>
      </c>
      <c r="K13">
        <f t="shared" si="6"/>
        <v>0.205853367807045</v>
      </c>
      <c r="L13">
        <f t="shared" si="6"/>
        <v>-0.19173753574054447</v>
      </c>
      <c r="N13">
        <f t="shared" si="7"/>
        <v>-0.36143305429464256</v>
      </c>
      <c r="O13">
        <f t="shared" si="8"/>
        <v>0.53011942119122024</v>
      </c>
      <c r="P13">
        <f t="shared" si="9"/>
        <v>-0.16868636689657765</v>
      </c>
      <c r="R13">
        <f t="shared" si="10"/>
        <v>5.1019282977055195E-3</v>
      </c>
      <c r="S13">
        <f t="shared" si="10"/>
        <v>0.10912686819213406</v>
      </c>
      <c r="T13">
        <f t="shared" si="10"/>
        <v>3.2343508301775153E-2</v>
      </c>
    </row>
    <row r="14" spans="1:20" x14ac:dyDescent="0.2">
      <c r="A14">
        <f t="shared" si="11"/>
        <v>1.3</v>
      </c>
      <c r="B14">
        <f t="shared" si="1"/>
        <v>0.25872229825964005</v>
      </c>
      <c r="C14">
        <f t="shared" si="2"/>
        <v>0.57734128693239573</v>
      </c>
      <c r="D14">
        <f t="shared" si="3"/>
        <v>0.16393641480796423</v>
      </c>
      <c r="F14">
        <f t="shared" si="4"/>
        <v>0.27253179303401259</v>
      </c>
      <c r="G14">
        <f t="shared" si="0"/>
        <v>0.36373410348299373</v>
      </c>
      <c r="H14">
        <f t="shared" si="5"/>
        <v>0.36373410348299373</v>
      </c>
      <c r="J14">
        <f t="shared" si="6"/>
        <v>-1.3809494774372544E-2</v>
      </c>
      <c r="K14">
        <f t="shared" si="6"/>
        <v>0.21360718344940199</v>
      </c>
      <c r="L14">
        <f t="shared" si="6"/>
        <v>-0.19979768867502951</v>
      </c>
      <c r="N14">
        <f t="shared" si="7"/>
        <v>-0.35429133094421639</v>
      </c>
      <c r="O14">
        <f t="shared" si="8"/>
        <v>0.54087976895510192</v>
      </c>
      <c r="P14">
        <f t="shared" si="9"/>
        <v>-0.18658843801088557</v>
      </c>
      <c r="R14">
        <f t="shared" si="10"/>
        <v>4.8925842832796499E-3</v>
      </c>
      <c r="S14">
        <f t="shared" si="10"/>
        <v>0.11553580403126262</v>
      </c>
      <c r="T14">
        <f t="shared" si="10"/>
        <v>3.7279938648058959E-2</v>
      </c>
    </row>
    <row r="15" spans="1:20" x14ac:dyDescent="0.2">
      <c r="A15">
        <f t="shared" si="11"/>
        <v>1.4000000000000001</v>
      </c>
      <c r="B15">
        <f t="shared" si="1"/>
        <v>0.23316708019854177</v>
      </c>
      <c r="C15">
        <f t="shared" si="2"/>
        <v>0.59724487022998196</v>
      </c>
      <c r="D15">
        <f t="shared" si="3"/>
        <v>0.16958804957147636</v>
      </c>
      <c r="F15">
        <f t="shared" si="4"/>
        <v>0.24659696394160643</v>
      </c>
      <c r="G15">
        <f t="shared" si="0"/>
        <v>0.37670151802919677</v>
      </c>
      <c r="H15">
        <f t="shared" si="5"/>
        <v>0.37670151802919677</v>
      </c>
      <c r="J15">
        <f t="shared" si="6"/>
        <v>-1.3429883743064669E-2</v>
      </c>
      <c r="K15">
        <f t="shared" si="6"/>
        <v>0.22054335220078519</v>
      </c>
      <c r="L15">
        <f t="shared" si="6"/>
        <v>-0.20711346845772041</v>
      </c>
      <c r="N15">
        <f t="shared" si="7"/>
        <v>-0.34523574951824904</v>
      </c>
      <c r="O15">
        <f t="shared" si="8"/>
        <v>0.54931939278832131</v>
      </c>
      <c r="P15">
        <f t="shared" si="9"/>
        <v>-0.20408364327007225</v>
      </c>
      <c r="R15">
        <f t="shared" si="10"/>
        <v>4.6364759799798786E-3</v>
      </c>
      <c r="S15">
        <f t="shared" si="10"/>
        <v>0.1211487403144362</v>
      </c>
      <c r="T15">
        <f t="shared" si="10"/>
        <v>4.2268471213152775E-2</v>
      </c>
    </row>
    <row r="16" spans="1:20" x14ac:dyDescent="0.2">
      <c r="A16">
        <f t="shared" si="11"/>
        <v>1.5000000000000002</v>
      </c>
      <c r="B16">
        <f t="shared" si="1"/>
        <v>0.21013607120076469</v>
      </c>
      <c r="C16">
        <f t="shared" si="2"/>
        <v>0.61518248300709677</v>
      </c>
      <c r="D16">
        <f t="shared" si="3"/>
        <v>0.17468144579213857</v>
      </c>
      <c r="F16">
        <f t="shared" si="4"/>
        <v>0.22313016014842979</v>
      </c>
      <c r="G16">
        <f t="shared" si="0"/>
        <v>0.3884349199257851</v>
      </c>
      <c r="H16">
        <f t="shared" si="5"/>
        <v>0.3884349199257851</v>
      </c>
      <c r="J16">
        <f t="shared" si="6"/>
        <v>-1.29940889476651E-2</v>
      </c>
      <c r="K16">
        <f t="shared" si="6"/>
        <v>0.22674756308131166</v>
      </c>
      <c r="L16">
        <f t="shared" si="6"/>
        <v>-0.21375347413364654</v>
      </c>
      <c r="N16">
        <f t="shared" si="7"/>
        <v>-0.33469524022264474</v>
      </c>
      <c r="O16">
        <f t="shared" si="8"/>
        <v>0.55578254003710748</v>
      </c>
      <c r="P16">
        <f t="shared" si="9"/>
        <v>-0.22108729981446273</v>
      </c>
      <c r="R16">
        <f t="shared" si="10"/>
        <v>4.3490597218131836E-3</v>
      </c>
      <c r="S16">
        <f t="shared" si="10"/>
        <v>0.12602233655655565</v>
      </c>
      <c r="T16">
        <f t="shared" si="10"/>
        <v>4.725817842216852E-2</v>
      </c>
    </row>
    <row r="17" spans="1:20" x14ac:dyDescent="0.2">
      <c r="A17">
        <f t="shared" si="11"/>
        <v>1.6000000000000003</v>
      </c>
      <c r="B17">
        <f t="shared" si="1"/>
        <v>0.18937994326683261</v>
      </c>
      <c r="C17">
        <f t="shared" si="2"/>
        <v>0.63134831341717845</v>
      </c>
      <c r="D17">
        <f t="shared" si="3"/>
        <v>0.17927174331598894</v>
      </c>
      <c r="F17">
        <f t="shared" si="4"/>
        <v>0.20189651799465536</v>
      </c>
      <c r="G17">
        <f t="shared" si="0"/>
        <v>0.39905174100267232</v>
      </c>
      <c r="H17">
        <f t="shared" si="5"/>
        <v>0.39905174100267232</v>
      </c>
      <c r="J17">
        <f t="shared" si="6"/>
        <v>-1.2516574727822749E-2</v>
      </c>
      <c r="K17">
        <f t="shared" si="6"/>
        <v>0.23229657241450613</v>
      </c>
      <c r="L17">
        <f t="shared" si="6"/>
        <v>-0.21977999768668338</v>
      </c>
      <c r="N17">
        <f t="shared" si="7"/>
        <v>-0.32303442879144861</v>
      </c>
      <c r="O17">
        <f t="shared" si="8"/>
        <v>0.56056895539839668</v>
      </c>
      <c r="P17">
        <f t="shared" si="9"/>
        <v>-0.2375345266069481</v>
      </c>
      <c r="R17">
        <f t="shared" si="10"/>
        <v>4.0432845676277029E-3</v>
      </c>
      <c r="S17">
        <f t="shared" si="10"/>
        <v>0.13021824694102771</v>
      </c>
      <c r="T17">
        <f t="shared" si="10"/>
        <v>5.2205337708182482E-2</v>
      </c>
    </row>
    <row r="18" spans="1:20" x14ac:dyDescent="0.2">
      <c r="A18">
        <f t="shared" si="11"/>
        <v>1.7000000000000004</v>
      </c>
      <c r="B18">
        <f t="shared" si="1"/>
        <v>0.17067399569626207</v>
      </c>
      <c r="C18">
        <f t="shared" si="2"/>
        <v>0.64591736873656513</v>
      </c>
      <c r="D18">
        <f t="shared" si="3"/>
        <v>0.1834086355671728</v>
      </c>
      <c r="F18">
        <f t="shared" si="4"/>
        <v>0.18268352405273458</v>
      </c>
      <c r="G18">
        <f t="shared" si="0"/>
        <v>0.40865823797363271</v>
      </c>
      <c r="H18">
        <f t="shared" si="5"/>
        <v>0.40865823797363271</v>
      </c>
      <c r="J18">
        <f>(B18-F18)</f>
        <v>-1.200952835647251E-2</v>
      </c>
      <c r="K18">
        <f>(C18-G18)</f>
        <v>0.23725913076293242</v>
      </c>
      <c r="L18">
        <f>(D18-H18)</f>
        <v>-0.22524960240645991</v>
      </c>
      <c r="N18">
        <f t="shared" si="7"/>
        <v>-0.31056199088964886</v>
      </c>
      <c r="O18">
        <f t="shared" si="8"/>
        <v>0.5639392334184572</v>
      </c>
      <c r="P18">
        <f t="shared" si="9"/>
        <v>-0.25337724252880822</v>
      </c>
      <c r="R18">
        <f t="shared" si="10"/>
        <v>3.7297030360317952E-3</v>
      </c>
      <c r="S18">
        <f t="shared" si="10"/>
        <v>0.1337997323239776</v>
      </c>
      <c r="T18">
        <f t="shared" si="10"/>
        <v>5.707312313845922E-2</v>
      </c>
    </row>
    <row r="19" spans="1:20" x14ac:dyDescent="0.2">
      <c r="A19">
        <f t="shared" si="11"/>
        <v>1.8000000000000005</v>
      </c>
      <c r="B19">
        <f t="shared" si="1"/>
        <v>0.15381572253342921</v>
      </c>
      <c r="C19">
        <f t="shared" si="2"/>
        <v>0.6590473699499253</v>
      </c>
      <c r="D19">
        <f t="shared" si="3"/>
        <v>0.18713690751664544</v>
      </c>
      <c r="F19">
        <f t="shared" si="4"/>
        <v>0.16529888822158645</v>
      </c>
      <c r="G19">
        <f t="shared" si="0"/>
        <v>0.41735055588920678</v>
      </c>
      <c r="H19">
        <f t="shared" si="5"/>
        <v>0.41735055588920678</v>
      </c>
      <c r="J19">
        <f t="shared" ref="J19:L31" si="12">(B19-F19)</f>
        <v>-1.1483165688157243E-2</v>
      </c>
      <c r="K19">
        <f t="shared" si="12"/>
        <v>0.24169681406071852</v>
      </c>
      <c r="L19">
        <f t="shared" si="12"/>
        <v>-0.23021364837256134</v>
      </c>
      <c r="N19">
        <f t="shared" si="7"/>
        <v>-0.29753799879885567</v>
      </c>
      <c r="O19">
        <f t="shared" si="8"/>
        <v>0.56611955528863467</v>
      </c>
      <c r="P19">
        <f t="shared" si="9"/>
        <v>-0.26858155648977888</v>
      </c>
      <c r="R19">
        <f t="shared" si="10"/>
        <v>3.4166781387299904E-3</v>
      </c>
      <c r="S19">
        <f t="shared" si="10"/>
        <v>0.13682929289073378</v>
      </c>
      <c r="T19">
        <f t="shared" si="10"/>
        <v>6.1831140005093176E-2</v>
      </c>
    </row>
    <row r="20" spans="1:20" x14ac:dyDescent="0.2">
      <c r="A20">
        <f t="shared" si="11"/>
        <v>1.9000000000000006</v>
      </c>
      <c r="B20">
        <f t="shared" si="1"/>
        <v>0.13862262028824723</v>
      </c>
      <c r="C20">
        <f t="shared" si="2"/>
        <v>0.67088045919857664</v>
      </c>
      <c r="D20">
        <f t="shared" si="3"/>
        <v>0.1904969205131761</v>
      </c>
      <c r="F20">
        <f t="shared" si="4"/>
        <v>0.14956861922263498</v>
      </c>
      <c r="G20">
        <f t="shared" si="0"/>
        <v>0.42521569038868251</v>
      </c>
      <c r="H20">
        <f t="shared" si="5"/>
        <v>0.42521569038868251</v>
      </c>
      <c r="J20">
        <f t="shared" si="12"/>
        <v>-1.0945998934387746E-2</v>
      </c>
      <c r="K20">
        <f t="shared" si="12"/>
        <v>0.24566476880989413</v>
      </c>
      <c r="L20">
        <f t="shared" si="12"/>
        <v>-0.23471876987550641</v>
      </c>
      <c r="N20">
        <f t="shared" si="7"/>
        <v>-0.28418037652300654</v>
      </c>
      <c r="O20">
        <f t="shared" si="8"/>
        <v>0.56730587865018578</v>
      </c>
      <c r="P20">
        <f t="shared" si="9"/>
        <v>-0.2831255021271793</v>
      </c>
      <c r="R20">
        <f t="shared" si="10"/>
        <v>3.110638098594738E-3</v>
      </c>
      <c r="S20">
        <f t="shared" si="10"/>
        <v>0.13936706752309175</v>
      </c>
      <c r="T20">
        <f t="shared" si="10"/>
        <v>6.6454869579676598E-2</v>
      </c>
    </row>
    <row r="21" spans="1:20" x14ac:dyDescent="0.2">
      <c r="A21">
        <f t="shared" si="11"/>
        <v>2.0000000000000004</v>
      </c>
      <c r="B21">
        <f t="shared" si="1"/>
        <v>0.12493021219858236</v>
      </c>
      <c r="C21">
        <f t="shared" si="2"/>
        <v>0.68154473857610409</v>
      </c>
      <c r="D21">
        <f t="shared" si="3"/>
        <v>0.19352504922531352</v>
      </c>
      <c r="F21">
        <f t="shared" si="4"/>
        <v>0.13533528323661262</v>
      </c>
      <c r="G21">
        <f t="shared" si="0"/>
        <v>0.4323323583816937</v>
      </c>
      <c r="H21">
        <f t="shared" si="5"/>
        <v>0.4323323583816937</v>
      </c>
      <c r="J21">
        <f t="shared" si="12"/>
        <v>-1.0405071038030261E-2</v>
      </c>
      <c r="K21">
        <f t="shared" si="12"/>
        <v>0.24921238019441039</v>
      </c>
      <c r="L21">
        <f t="shared" si="12"/>
        <v>-0.23880730915638018</v>
      </c>
      <c r="N21">
        <f t="shared" si="7"/>
        <v>-0.27067056647322529</v>
      </c>
      <c r="O21">
        <f t="shared" si="8"/>
        <v>0.5676676416183063</v>
      </c>
      <c r="P21">
        <f t="shared" si="9"/>
        <v>-0.296997075145081</v>
      </c>
      <c r="R21">
        <f t="shared" si="10"/>
        <v>2.8163464720578012E-3</v>
      </c>
      <c r="S21">
        <f t="shared" si="10"/>
        <v>0.14146980412704566</v>
      </c>
      <c r="T21">
        <f t="shared" si="10"/>
        <v>7.0925072342712031E-2</v>
      </c>
    </row>
    <row r="22" spans="1:20" x14ac:dyDescent="0.2">
      <c r="A22">
        <f t="shared" si="11"/>
        <v>2.1000000000000005</v>
      </c>
      <c r="B22">
        <f t="shared" si="1"/>
        <v>0.1125902676455616</v>
      </c>
      <c r="C22">
        <f t="shared" si="2"/>
        <v>0.69115565692989922</v>
      </c>
      <c r="D22">
        <f t="shared" si="3"/>
        <v>0.19625407542453926</v>
      </c>
      <c r="F22">
        <f t="shared" si="4"/>
        <v>0.12245642825298185</v>
      </c>
      <c r="G22">
        <f t="shared" si="0"/>
        <v>0.43877178587350907</v>
      </c>
      <c r="H22">
        <f t="shared" si="5"/>
        <v>0.43877178587350907</v>
      </c>
      <c r="J22">
        <f t="shared" si="12"/>
        <v>-9.8661606074202518E-3</v>
      </c>
      <c r="K22">
        <f t="shared" si="12"/>
        <v>0.25238387105639015</v>
      </c>
      <c r="L22">
        <f t="shared" si="12"/>
        <v>-0.2425177104489698</v>
      </c>
      <c r="N22">
        <f t="shared" si="7"/>
        <v>-0.25715849933126195</v>
      </c>
      <c r="O22">
        <f t="shared" si="8"/>
        <v>0.56735103553914012</v>
      </c>
      <c r="P22">
        <f t="shared" si="9"/>
        <v>-0.31019253620787812</v>
      </c>
      <c r="R22">
        <f t="shared" si="10"/>
        <v>2.5371670559654036E-3</v>
      </c>
      <c r="S22">
        <f t="shared" si="10"/>
        <v>0.14319025059721976</v>
      </c>
      <c r="T22">
        <f t="shared" si="10"/>
        <v>7.522718367949377E-2</v>
      </c>
    </row>
    <row r="23" spans="1:20" x14ac:dyDescent="0.2">
      <c r="A23">
        <f t="shared" si="11"/>
        <v>2.2000000000000006</v>
      </c>
      <c r="B23">
        <f t="shared" si="1"/>
        <v>0.1014691974456043</v>
      </c>
      <c r="C23">
        <f t="shared" si="2"/>
        <v>0.69981725968178898</v>
      </c>
      <c r="D23">
        <f t="shared" si="3"/>
        <v>0.19871354287260673</v>
      </c>
      <c r="F23">
        <f t="shared" si="4"/>
        <v>0.11080315836233381</v>
      </c>
      <c r="G23">
        <f t="shared" si="0"/>
        <v>0.44459842081883311</v>
      </c>
      <c r="H23">
        <f t="shared" si="5"/>
        <v>0.44459842081883311</v>
      </c>
      <c r="J23">
        <f t="shared" si="12"/>
        <v>-9.333960916729514E-3</v>
      </c>
      <c r="K23">
        <f t="shared" si="12"/>
        <v>0.25521883886295588</v>
      </c>
      <c r="L23">
        <f t="shared" si="12"/>
        <v>-0.24588487794622638</v>
      </c>
      <c r="N23">
        <f t="shared" si="7"/>
        <v>-0.24376694839713445</v>
      </c>
      <c r="O23">
        <f t="shared" si="8"/>
        <v>0.56648189501740032</v>
      </c>
      <c r="P23">
        <f t="shared" si="9"/>
        <v>-0.3227149466202659</v>
      </c>
      <c r="R23">
        <f t="shared" si="10"/>
        <v>2.275311169129273E-3</v>
      </c>
      <c r="S23">
        <f t="shared" si="10"/>
        <v>0.14457685148322777</v>
      </c>
      <c r="T23">
        <f t="shared" si="10"/>
        <v>7.9350725261147045E-2</v>
      </c>
    </row>
    <row r="24" spans="1:20" x14ac:dyDescent="0.2">
      <c r="A24">
        <f t="shared" si="11"/>
        <v>2.3000000000000007</v>
      </c>
      <c r="B24">
        <f t="shared" si="1"/>
        <v>9.144660764700567E-2</v>
      </c>
      <c r="C24">
        <f t="shared" si="2"/>
        <v>0.70762331519800525</v>
      </c>
      <c r="D24">
        <f t="shared" si="3"/>
        <v>0.20093007715498915</v>
      </c>
      <c r="F24">
        <f t="shared" si="4"/>
        <v>0.10025884372280366</v>
      </c>
      <c r="G24">
        <f t="shared" si="0"/>
        <v>0.44987057813859815</v>
      </c>
      <c r="H24">
        <f t="shared" si="5"/>
        <v>0.44987057813859815</v>
      </c>
      <c r="J24">
        <f t="shared" si="12"/>
        <v>-8.812236075797994E-3</v>
      </c>
      <c r="K24">
        <f t="shared" si="12"/>
        <v>0.2577527370594071</v>
      </c>
      <c r="L24">
        <f t="shared" si="12"/>
        <v>-0.24894050098360901</v>
      </c>
      <c r="N24">
        <f t="shared" si="7"/>
        <v>-0.23059534056244849</v>
      </c>
      <c r="O24">
        <f t="shared" si="8"/>
        <v>0.56516824841982238</v>
      </c>
      <c r="P24">
        <f t="shared" si="9"/>
        <v>-0.33457290785737387</v>
      </c>
      <c r="R24">
        <f t="shared" si="10"/>
        <v>2.0320605790153331E-3</v>
      </c>
      <c r="S24">
        <f t="shared" si="10"/>
        <v>0.14567366292928016</v>
      </c>
      <c r="T24">
        <f t="shared" si="10"/>
        <v>8.3288747297557503E-2</v>
      </c>
    </row>
    <row r="25" spans="1:20" x14ac:dyDescent="0.2">
      <c r="A25">
        <f t="shared" si="11"/>
        <v>2.4000000000000008</v>
      </c>
      <c r="B25">
        <f t="shared" si="1"/>
        <v>8.2413996174832901E-2</v>
      </c>
      <c r="C25">
        <f t="shared" si="2"/>
        <v>0.71465832990229361</v>
      </c>
      <c r="D25">
        <f t="shared" si="3"/>
        <v>0.20292767392287347</v>
      </c>
      <c r="F25">
        <f t="shared" si="4"/>
        <v>9.0717953289412429E-2</v>
      </c>
      <c r="G25">
        <f t="shared" si="0"/>
        <v>0.45464102335529377</v>
      </c>
      <c r="H25">
        <f t="shared" si="5"/>
        <v>0.45464102335529377</v>
      </c>
      <c r="J25">
        <f t="shared" si="12"/>
        <v>-8.3039571145795271E-3</v>
      </c>
      <c r="K25">
        <f t="shared" si="12"/>
        <v>0.26001730654699984</v>
      </c>
      <c r="L25">
        <f t="shared" si="12"/>
        <v>-0.2517133494324203</v>
      </c>
      <c r="N25">
        <f t="shared" si="7"/>
        <v>-0.21772308789458991</v>
      </c>
      <c r="O25">
        <f>F25*($D$35^2*A25+$E$35*(EXP(($D$35+$E$35)*A25)+$D$35*A25-1))/($D$35+$E$35)^2</f>
        <v>0.56350256730258874</v>
      </c>
      <c r="P25">
        <f t="shared" si="9"/>
        <v>-0.34577947940799875</v>
      </c>
      <c r="R25">
        <f t="shared" si="10"/>
        <v>1.8079631847305036E-3</v>
      </c>
      <c r="S25">
        <f t="shared" si="10"/>
        <v>0.14652041978233862</v>
      </c>
      <c r="T25">
        <f t="shared" si="10"/>
        <v>8.703731092678596E-2</v>
      </c>
    </row>
    <row r="26" spans="1:20" x14ac:dyDescent="0.2">
      <c r="A26">
        <f t="shared" si="11"/>
        <v>2.5000000000000009</v>
      </c>
      <c r="B26">
        <f t="shared" si="1"/>
        <v>7.4273578214333807E-2</v>
      </c>
      <c r="C26">
        <f t="shared" si="2"/>
        <v>0.72099846312152849</v>
      </c>
      <c r="D26">
        <f t="shared" si="3"/>
        <v>0.2047279586641377</v>
      </c>
      <c r="F26">
        <f t="shared" si="4"/>
        <v>8.2084998623898717E-2</v>
      </c>
      <c r="G26">
        <f t="shared" si="0"/>
        <v>0.45895750068805063</v>
      </c>
      <c r="H26">
        <f t="shared" si="5"/>
        <v>0.45895750068805063</v>
      </c>
      <c r="J26">
        <f t="shared" si="12"/>
        <v>-7.8114204095649092E-3</v>
      </c>
      <c r="K26">
        <f t="shared" si="12"/>
        <v>0.26204096243347785</v>
      </c>
      <c r="L26">
        <f t="shared" si="12"/>
        <v>-0.2542295420239129</v>
      </c>
      <c r="N26">
        <f t="shared" si="7"/>
        <v>-0.20521249655974685</v>
      </c>
      <c r="O26">
        <f t="shared" si="8"/>
        <v>0.56156374896792394</v>
      </c>
      <c r="P26">
        <f t="shared" si="9"/>
        <v>-0.35635125240817722</v>
      </c>
      <c r="R26">
        <f t="shared" si="10"/>
        <v>1.6030010839245754E-3</v>
      </c>
      <c r="S26">
        <f t="shared" si="10"/>
        <v>0.14715270524730675</v>
      </c>
      <c r="T26">
        <f t="shared" si="10"/>
        <v>9.0595015699378681E-2</v>
      </c>
    </row>
    <row r="27" spans="1:20" x14ac:dyDescent="0.2">
      <c r="A27">
        <f t="shared" si="11"/>
        <v>2.600000000000001</v>
      </c>
      <c r="B27">
        <f t="shared" si="1"/>
        <v>6.6937227616750097E-2</v>
      </c>
      <c r="C27">
        <f t="shared" si="2"/>
        <v>0.7267123515677234</v>
      </c>
      <c r="D27">
        <f t="shared" si="3"/>
        <v>0.2063504208155264</v>
      </c>
      <c r="F27">
        <f t="shared" si="4"/>
        <v>7.4273578214333807E-2</v>
      </c>
      <c r="G27">
        <f t="shared" si="0"/>
        <v>0.46286321089283311</v>
      </c>
      <c r="H27">
        <f t="shared" si="5"/>
        <v>0.46286321089283311</v>
      </c>
      <c r="J27">
        <f t="shared" si="12"/>
        <v>-7.3363505975837101E-3</v>
      </c>
      <c r="K27">
        <f t="shared" si="12"/>
        <v>0.26384914067489029</v>
      </c>
      <c r="L27">
        <f t="shared" si="12"/>
        <v>-0.25651279007730671</v>
      </c>
      <c r="N27">
        <f t="shared" si="7"/>
        <v>-0.19311130335726798</v>
      </c>
      <c r="O27">
        <f t="shared" si="8"/>
        <v>0.55941886257146711</v>
      </c>
      <c r="P27">
        <f t="shared" si="9"/>
        <v>-0.36630755921419911</v>
      </c>
      <c r="R27">
        <f t="shared" si="10"/>
        <v>1.416732225785262E-3</v>
      </c>
      <c r="S27">
        <f t="shared" si="10"/>
        <v>0.14760218616680615</v>
      </c>
      <c r="T27">
        <f t="shared" si="10"/>
        <v>9.3962574040442448E-2</v>
      </c>
    </row>
    <row r="28" spans="1:20" x14ac:dyDescent="0.2">
      <c r="A28">
        <f t="shared" si="11"/>
        <v>2.7000000000000011</v>
      </c>
      <c r="B28">
        <f t="shared" si="1"/>
        <v>6.0325522867456481E-2</v>
      </c>
      <c r="C28">
        <f t="shared" si="2"/>
        <v>0.73186185238207713</v>
      </c>
      <c r="D28">
        <f t="shared" si="3"/>
        <v>0.20781262475046633</v>
      </c>
      <c r="F28">
        <f t="shared" si="4"/>
        <v>6.7205512739749687E-2</v>
      </c>
      <c r="G28">
        <f t="shared" si="0"/>
        <v>0.46639724363012514</v>
      </c>
      <c r="H28">
        <f t="shared" si="5"/>
        <v>0.46639724363012514</v>
      </c>
      <c r="J28">
        <f t="shared" si="12"/>
        <v>-6.879989872293206E-3</v>
      </c>
      <c r="K28">
        <f t="shared" si="12"/>
        <v>0.26546460875195199</v>
      </c>
      <c r="L28">
        <f t="shared" si="12"/>
        <v>-0.25858461887965878</v>
      </c>
      <c r="N28">
        <f t="shared" si="7"/>
        <v>-0.18145488439732424</v>
      </c>
      <c r="O28">
        <f t="shared" si="8"/>
        <v>0.55712468582878716</v>
      </c>
      <c r="P28">
        <f t="shared" si="9"/>
        <v>-0.375669801431463</v>
      </c>
      <c r="R28">
        <f t="shared" si="10"/>
        <v>1.2484077669317251E-3</v>
      </c>
      <c r="S28">
        <f t="shared" si="10"/>
        <v>0.14789688674959314</v>
      </c>
      <c r="T28">
        <f t="shared" si="10"/>
        <v>9.7142432427751946E-2</v>
      </c>
    </row>
    <row r="29" spans="1:20" x14ac:dyDescent="0.2">
      <c r="A29">
        <f t="shared" si="11"/>
        <v>2.8000000000000012</v>
      </c>
      <c r="B29">
        <f t="shared" si="1"/>
        <v>5.4366887288313154E-2</v>
      </c>
      <c r="C29">
        <f t="shared" si="2"/>
        <v>0.73650271278506374</v>
      </c>
      <c r="D29">
        <f t="shared" si="3"/>
        <v>0.20913039992662305</v>
      </c>
      <c r="F29">
        <f t="shared" si="4"/>
        <v>6.0810062625217896E-2</v>
      </c>
      <c r="G29">
        <f t="shared" si="0"/>
        <v>0.46959496868739103</v>
      </c>
      <c r="H29">
        <f t="shared" si="5"/>
        <v>0.46959496868739103</v>
      </c>
      <c r="J29">
        <f t="shared" si="12"/>
        <v>-6.4431753369047426E-3</v>
      </c>
      <c r="K29">
        <f t="shared" si="12"/>
        <v>0.26690774409767271</v>
      </c>
      <c r="L29">
        <f t="shared" si="12"/>
        <v>-0.26046456876076796</v>
      </c>
      <c r="N29">
        <f t="shared" si="7"/>
        <v>-0.17026817535061017</v>
      </c>
      <c r="O29">
        <f t="shared" si="8"/>
        <v>0.55472905636269632</v>
      </c>
      <c r="P29">
        <f>($E$35/($D$35+$E$35)^2)*F29*(-EXP(($D$35+$E$35)*A29)+$D$35*A29+$E$35*A29+1)</f>
        <v>-0.38446088101208603</v>
      </c>
      <c r="R29">
        <f t="shared" si="10"/>
        <v>1.0970677080788234E-3</v>
      </c>
      <c r="S29">
        <f t="shared" si="10"/>
        <v>0.148061481019198</v>
      </c>
      <c r="T29">
        <f>L29*P29</f>
        <v>0.1001384375781979</v>
      </c>
    </row>
    <row r="30" spans="1:20" x14ac:dyDescent="0.2">
      <c r="A30">
        <f>A29+0.1</f>
        <v>2.9000000000000012</v>
      </c>
      <c r="B30">
        <f t="shared" si="1"/>
        <v>4.8996814166275132E-2</v>
      </c>
      <c r="C30">
        <f t="shared" si="2"/>
        <v>0.74068517358203578</v>
      </c>
      <c r="D30">
        <f t="shared" si="3"/>
        <v>0.21031801225168914</v>
      </c>
      <c r="F30">
        <f t="shared" si="4"/>
        <v>5.5023220056407161E-2</v>
      </c>
      <c r="G30">
        <f t="shared" si="0"/>
        <v>0.47248838997179643</v>
      </c>
      <c r="H30">
        <f t="shared" si="5"/>
        <v>0.47248838997179643</v>
      </c>
      <c r="J30">
        <f t="shared" si="12"/>
        <v>-6.0264058901320292E-3</v>
      </c>
      <c r="K30">
        <f t="shared" si="12"/>
        <v>0.26819678361023935</v>
      </c>
      <c r="L30">
        <f t="shared" si="12"/>
        <v>-0.26217037772010732</v>
      </c>
      <c r="N30">
        <f t="shared" si="7"/>
        <v>-0.15956733816358085</v>
      </c>
      <c r="O30">
        <f t="shared" si="8"/>
        <v>0.55227205905358678</v>
      </c>
      <c r="P30">
        <f t="shared" si="9"/>
        <v>-0.39270472089000608</v>
      </c>
      <c r="R30">
        <f t="shared" si="10"/>
        <v>9.6161754658169289E-4</v>
      </c>
      <c r="S30">
        <f t="shared" si="10"/>
        <v>0.14811758991597615</v>
      </c>
      <c r="T30">
        <f t="shared" si="10"/>
        <v>0.10295554500820221</v>
      </c>
    </row>
    <row r="31" spans="1:20" x14ac:dyDescent="0.2">
      <c r="A31">
        <f t="shared" si="11"/>
        <v>3.0000000000000013</v>
      </c>
      <c r="B31">
        <f t="shared" si="1"/>
        <v>4.4157168419692805E-2</v>
      </c>
      <c r="C31">
        <f t="shared" si="2"/>
        <v>0.74445451305773924</v>
      </c>
      <c r="D31">
        <f t="shared" si="3"/>
        <v>0.21138831852256793</v>
      </c>
      <c r="F31">
        <f t="shared" si="4"/>
        <v>4.9787068367863875E-2</v>
      </c>
      <c r="G31">
        <f t="shared" si="0"/>
        <v>0.47510646581606808</v>
      </c>
      <c r="H31">
        <f t="shared" si="5"/>
        <v>0.47510646581606808</v>
      </c>
      <c r="J31">
        <f t="shared" si="12"/>
        <v>-5.6298999481710701E-3</v>
      </c>
      <c r="K31">
        <f t="shared" si="12"/>
        <v>0.26934804724167116</v>
      </c>
      <c r="L31">
        <f t="shared" si="12"/>
        <v>-0.26371814729350018</v>
      </c>
      <c r="N31">
        <f t="shared" si="7"/>
        <v>-0.14936120510359169</v>
      </c>
      <c r="O31">
        <f t="shared" si="8"/>
        <v>0.54978706836786384</v>
      </c>
      <c r="P31">
        <f t="shared" si="9"/>
        <v>-0.40042586326427221</v>
      </c>
      <c r="R31">
        <f t="shared" si="10"/>
        <v>8.408886408714794E-4</v>
      </c>
      <c r="S31">
        <f t="shared" si="10"/>
        <v>0.14808407326360729</v>
      </c>
      <c r="T31">
        <f t="shared" si="10"/>
        <v>0.10559956678845431</v>
      </c>
    </row>
    <row r="32" spans="1:20" x14ac:dyDescent="0.2">
      <c r="I32" t="s">
        <v>13</v>
      </c>
    </row>
    <row r="34" spans="2:21" x14ac:dyDescent="0.2">
      <c r="B34" t="s">
        <v>0</v>
      </c>
      <c r="C34" t="s">
        <v>1</v>
      </c>
      <c r="D34" t="s">
        <v>2</v>
      </c>
      <c r="E34" t="s">
        <v>3</v>
      </c>
      <c r="G34" t="s">
        <v>26</v>
      </c>
      <c r="H34" t="s">
        <v>27</v>
      </c>
      <c r="K34">
        <f>SUM(J32:L32)</f>
        <v>0</v>
      </c>
      <c r="R34">
        <f>SUM(R2:R31)/COUNT(R2:R31)</f>
        <v>3.0574376979399707E-3</v>
      </c>
      <c r="S34">
        <f>SUM(S2:S31)/COUNT(S2:S31)</f>
        <v>0.10652643144021333</v>
      </c>
      <c r="T34">
        <f>SUM(T2:T31)/COUNT(T2:T31)</f>
        <v>4.9791057532895852E-2</v>
      </c>
    </row>
    <row r="35" spans="2:21" x14ac:dyDescent="0.2">
      <c r="B35">
        <v>0.81</v>
      </c>
      <c r="C35">
        <v>0.23</v>
      </c>
      <c r="D35">
        <v>0.5</v>
      </c>
      <c r="E35">
        <v>0.5</v>
      </c>
      <c r="G35">
        <v>10</v>
      </c>
      <c r="H35">
        <v>0.1</v>
      </c>
    </row>
    <row r="36" spans="2:21" x14ac:dyDescent="0.2">
      <c r="D36">
        <f>D35+0.000001</f>
        <v>0.50000100000000003</v>
      </c>
      <c r="E36">
        <f>E35-0.000001</f>
        <v>0.49999900000000003</v>
      </c>
      <c r="G36" t="s">
        <v>28</v>
      </c>
      <c r="K36" s="7"/>
      <c r="L36" s="7"/>
      <c r="M36" s="7"/>
      <c r="N36" s="7"/>
      <c r="O36" s="7"/>
      <c r="P36" s="7"/>
      <c r="Q36" s="7"/>
      <c r="R36" s="7"/>
      <c r="S36" s="7"/>
      <c r="T36">
        <f>SUM(R34:T34)</f>
        <v>0.15937492667104913</v>
      </c>
    </row>
    <row r="37" spans="2:21" x14ac:dyDescent="0.2">
      <c r="D37">
        <f>B35/C35</f>
        <v>3.5217391304347827</v>
      </c>
      <c r="E37">
        <f>D35/E35</f>
        <v>1</v>
      </c>
      <c r="G37">
        <f>E35-0.33</f>
        <v>0.16999999999999998</v>
      </c>
      <c r="K37" s="7"/>
      <c r="M37" t="s">
        <v>29</v>
      </c>
      <c r="Q37" t="s">
        <v>32</v>
      </c>
      <c r="U37" t="s">
        <v>35</v>
      </c>
    </row>
    <row r="38" spans="2:21" x14ac:dyDescent="0.2">
      <c r="K38" s="7"/>
      <c r="L38">
        <v>0.1</v>
      </c>
      <c r="M38">
        <f>(J2 -($G$35*$G$37+0.5*$H$35*ABS($G$37)^2))^2</f>
        <v>2.9072197845590773</v>
      </c>
      <c r="N38">
        <f t="shared" ref="N38:O38" si="13">(K2 -($G$35*$G$37+0.5*$H$35*ABS($G$37)^2))^2</f>
        <v>2.7959050124192304</v>
      </c>
      <c r="O38">
        <f t="shared" si="13"/>
        <v>2.9831572659586478</v>
      </c>
      <c r="Q38">
        <f>(M76-P76)/(2*0.000001)</f>
        <v>-9.8360325164748019</v>
      </c>
      <c r="R38">
        <f>(N76-Q76)/(2*0.000001)</f>
        <v>-14.935016258377232</v>
      </c>
      <c r="S38">
        <f>(O76-R76)/(2*0.000001)</f>
        <v>-12883.377818267096</v>
      </c>
      <c r="U38">
        <f>Q38</f>
        <v>-9.8360325164748019</v>
      </c>
    </row>
    <row r="39" spans="2:21" x14ac:dyDescent="0.2">
      <c r="D39" t="s">
        <v>7</v>
      </c>
      <c r="K39" s="7"/>
      <c r="L39">
        <f>L38+0.1</f>
        <v>0.2</v>
      </c>
      <c r="M39">
        <f t="shared" ref="M39:M53" si="14">(J3 -($G$35*$G$37+0.5*$H$35*ABS($G$37)^2))^2</f>
        <v>2.9171571360850672</v>
      </c>
      <c r="N39">
        <f t="shared" ref="N39:N54" si="15">(K3 -($G$35*$G$37+0.5*$H$35*ABS($G$37)^2))^2</f>
        <v>2.7087162185675266</v>
      </c>
      <c r="O39">
        <f t="shared" ref="O39:O54" si="16">(L3 -($G$35*$G$37+0.5*$H$35*ABS($G$37)^2))^2</f>
        <v>3.0644200065606637</v>
      </c>
      <c r="Q39">
        <f t="shared" ref="Q39:S39" si="17">(M77-P77)/(2*0.000001)</f>
        <v>-9.689507698862343</v>
      </c>
      <c r="R39">
        <f t="shared" si="17"/>
        <v>-14.861753849348958</v>
      </c>
      <c r="S39">
        <f t="shared" si="17"/>
        <v>-24566.605428462786</v>
      </c>
    </row>
    <row r="40" spans="2:21" x14ac:dyDescent="0.2">
      <c r="E40" t="s">
        <v>9</v>
      </c>
      <c r="F40" t="s">
        <v>10</v>
      </c>
      <c r="K40" s="7"/>
      <c r="L40">
        <f t="shared" ref="L40:L67" si="18">L39+0.1</f>
        <v>0.30000000000000004</v>
      </c>
      <c r="M40">
        <f t="shared" si="14"/>
        <v>2.9250634675412832</v>
      </c>
      <c r="N40">
        <f t="shared" si="15"/>
        <v>2.6318272248436827</v>
      </c>
      <c r="O40">
        <f t="shared" si="16"/>
        <v>3.1391426178707618</v>
      </c>
      <c r="Q40">
        <f t="shared" ref="Q40:S40" si="19">(M78-P78)/(2*0.000001)</f>
        <v>-9.5725090678566715</v>
      </c>
      <c r="R40">
        <f t="shared" si="19"/>
        <v>-14.803254534179189</v>
      </c>
      <c r="S40">
        <f t="shared" si="19"/>
        <v>-35173.590147812298</v>
      </c>
    </row>
    <row r="41" spans="2:21" x14ac:dyDescent="0.2">
      <c r="D41" t="s">
        <v>8</v>
      </c>
      <c r="E41" s="1">
        <f>-A2*F2</f>
        <v>-9.048374180359596E-2</v>
      </c>
      <c r="F41">
        <f>-A2*F2</f>
        <v>-9.048374180359596E-2</v>
      </c>
      <c r="K41" s="7"/>
      <c r="L41">
        <f t="shared" si="18"/>
        <v>0.4</v>
      </c>
      <c r="M41">
        <f t="shared" si="14"/>
        <v>2.9312342786743737</v>
      </c>
      <c r="N41">
        <f t="shared" si="15"/>
        <v>2.563931955261002</v>
      </c>
      <c r="O41">
        <f t="shared" si="16"/>
        <v>3.2077596607643937</v>
      </c>
      <c r="Q41">
        <f t="shared" ref="Q41:S41" si="20">(M79-P79)/(2*0.000001)</f>
        <v>-9.4807439634525537</v>
      </c>
      <c r="R41">
        <f t="shared" si="20"/>
        <v>-14.757371981755085</v>
      </c>
      <c r="S41">
        <f t="shared" si="20"/>
        <v>-44803.23731086489</v>
      </c>
    </row>
    <row r="42" spans="2:21" x14ac:dyDescent="0.2">
      <c r="D42" t="s">
        <v>11</v>
      </c>
      <c r="E42">
        <f>F2*(D35^2*A2+E35*(EXP((D35+E35)*A2)+D35*A2-1))/(D35+E35)^2</f>
        <v>9.2823161883818242E-2</v>
      </c>
      <c r="F42">
        <f>(D35/(D35+E35)^2)*F2*(-EXP((D35+E35)*A2)+D35*A2+E35*A2+1)</f>
        <v>-2.3394200802222343E-3</v>
      </c>
      <c r="K42" s="7"/>
      <c r="L42">
        <f t="shared" si="18"/>
        <v>0.5</v>
      </c>
      <c r="M42">
        <f t="shared" si="14"/>
        <v>2.9359284199562925</v>
      </c>
      <c r="N42">
        <f t="shared" si="15"/>
        <v>2.5039060785343223</v>
      </c>
      <c r="O42">
        <f t="shared" si="16"/>
        <v>3.270695144893887</v>
      </c>
      <c r="Q42">
        <f t="shared" ref="Q42:S42" si="21">(M80-P80)/(2*0.000001)</f>
        <v>-9.410469340442873</v>
      </c>
      <c r="R42">
        <f t="shared" si="21"/>
        <v>-14.722234670250245</v>
      </c>
      <c r="S42">
        <f t="shared" si="21"/>
        <v>-53545.387130139236</v>
      </c>
    </row>
    <row r="43" spans="2:21" x14ac:dyDescent="0.2">
      <c r="D43" t="s">
        <v>12</v>
      </c>
      <c r="E43" s="2">
        <f>(E35/(D35+E35)^2)*F2*(-EXP((D35+E35)*A2)+D35*A2+E35*A2+1)</f>
        <v>-2.3394200802222343E-3</v>
      </c>
      <c r="F43">
        <f>F2*(D35*(EXP((D35+E35)*A2)+E35*A2-1)+E35^2*A2)/(D35+E35)^2</f>
        <v>9.2823161883818242E-2</v>
      </c>
      <c r="K43" s="7"/>
      <c r="L43">
        <f t="shared" si="18"/>
        <v>0.6</v>
      </c>
      <c r="M43">
        <f t="shared" si="14"/>
        <v>2.9393719889505379</v>
      </c>
      <c r="N43">
        <f t="shared" si="15"/>
        <v>2.4507790655441108</v>
      </c>
      <c r="O43">
        <f t="shared" si="16"/>
        <v>3.3283583479416015</v>
      </c>
      <c r="Q43">
        <f t="shared" ref="Q43:S43" si="22">(M81-P81)/(2*0.000001)</f>
        <v>-9.3584260367762795</v>
      </c>
      <c r="R43">
        <f t="shared" si="22"/>
        <v>-14.69621301852797</v>
      </c>
      <c r="S43">
        <f t="shared" si="22"/>
        <v>-61481.643085432581</v>
      </c>
    </row>
    <row r="44" spans="2:21" x14ac:dyDescent="0.2">
      <c r="K44" s="7"/>
      <c r="L44">
        <f t="shared" si="18"/>
        <v>0.7</v>
      </c>
      <c r="M44">
        <f t="shared" si="14"/>
        <v>2.9417619267244506</v>
      </c>
      <c r="N44">
        <f t="shared" si="15"/>
        <v>2.4037109343892076</v>
      </c>
      <c r="O44">
        <f t="shared" si="16"/>
        <v>3.3811409189464459</v>
      </c>
      <c r="Q44">
        <f t="shared" ref="Q44:S44" si="23">(M82-P82)/(2*0.000001)</f>
        <v>-9.3217805750001048</v>
      </c>
      <c r="R44">
        <f t="shared" si="23"/>
        <v>-14.677890287639883</v>
      </c>
      <c r="S44">
        <f t="shared" si="23"/>
        <v>-68686.124866561557</v>
      </c>
    </row>
    <row r="45" spans="2:21" x14ac:dyDescent="0.2">
      <c r="K45" s="7"/>
      <c r="L45">
        <f t="shared" si="18"/>
        <v>0.79999999999999993</v>
      </c>
      <c r="M45">
        <f t="shared" si="14"/>
        <v>2.9432693087410562</v>
      </c>
      <c r="N45">
        <f t="shared" si="15"/>
        <v>2.3619728450014912</v>
      </c>
      <c r="O45">
        <f t="shared" si="16"/>
        <v>3.4294149907418956</v>
      </c>
      <c r="Q45">
        <f t="shared" ref="Q45:S45" si="24">(M83-P83)/(2*0.000001)</f>
        <v>-9.2980736574599376</v>
      </c>
      <c r="R45">
        <f t="shared" si="24"/>
        <v>-14.666036828980822</v>
      </c>
      <c r="S45">
        <f t="shared" si="24"/>
        <v>-75226.152714861004</v>
      </c>
    </row>
    <row r="46" spans="2:21" x14ac:dyDescent="0.2">
      <c r="K46" s="7"/>
      <c r="L46">
        <f t="shared" si="18"/>
        <v>0.89999999999999991</v>
      </c>
      <c r="M46">
        <f t="shared" si="14"/>
        <v>2.9440423349384424</v>
      </c>
      <c r="N46">
        <f t="shared" si="15"/>
        <v>2.3249308612709401</v>
      </c>
      <c r="O46">
        <f t="shared" si="16"/>
        <v>3.4735320791555413</v>
      </c>
      <c r="Q46">
        <f t="shared" ref="Q46:S46" si="25">(M84-P84)/(2*0.000001)</f>
        <v>-9.2851746127387003</v>
      </c>
      <c r="R46">
        <f t="shared" si="25"/>
        <v>-14.659587306509181</v>
      </c>
      <c r="S46">
        <f t="shared" si="25"/>
        <v>-81162.869390380758</v>
      </c>
    </row>
    <row r="47" spans="2:21" x14ac:dyDescent="0.2">
      <c r="E47" s="3" t="s">
        <v>14</v>
      </c>
      <c r="K47" s="7"/>
      <c r="L47">
        <f t="shared" si="18"/>
        <v>0.99999999999999989</v>
      </c>
      <c r="M47">
        <f t="shared" si="14"/>
        <v>2.9442090305805175</v>
      </c>
      <c r="N47">
        <f t="shared" si="15"/>
        <v>2.2920323248986105</v>
      </c>
      <c r="O47">
        <f t="shared" si="16"/>
        <v>3.5138225896393336</v>
      </c>
      <c r="Q47">
        <f t="shared" ref="Q47:S47" si="26">(M85-P85)/(2*0.000001)</f>
        <v>-9.2812411178755383</v>
      </c>
      <c r="R47">
        <f t="shared" si="26"/>
        <v>-14.6576205590776</v>
      </c>
      <c r="S47">
        <f t="shared" si="26"/>
        <v>-86551.805428909836</v>
      </c>
    </row>
    <row r="48" spans="2:21" x14ac:dyDescent="0.2">
      <c r="E48" s="3" t="s">
        <v>15</v>
      </c>
      <c r="K48" s="7"/>
      <c r="L48">
        <f t="shared" si="18"/>
        <v>1.0999999999999999</v>
      </c>
      <c r="M48">
        <f t="shared" si="14"/>
        <v>2.9438796738291306</v>
      </c>
      <c r="N48">
        <f t="shared" si="15"/>
        <v>2.2627943874847225</v>
      </c>
      <c r="O48">
        <f t="shared" si="16"/>
        <v>3.550595787134454</v>
      </c>
      <c r="Q48">
        <f t="shared" ref="Q48:S48" si="27">(M86-P86)/(2*0.000001)</f>
        <v>-9.2846836161619706</v>
      </c>
      <c r="R48">
        <f t="shared" si="27"/>
        <v>-14.659341808220816</v>
      </c>
      <c r="S48">
        <f t="shared" si="27"/>
        <v>-91443.392840769418</v>
      </c>
    </row>
    <row r="49" spans="4:19" x14ac:dyDescent="0.2">
      <c r="K49" s="7"/>
      <c r="L49">
        <f t="shared" si="18"/>
        <v>1.2</v>
      </c>
      <c r="M49">
        <f t="shared" si="14"/>
        <v>2.9431489685207022</v>
      </c>
      <c r="N49">
        <f t="shared" si="15"/>
        <v>2.2367943302855857</v>
      </c>
      <c r="O49">
        <f t="shared" si="16"/>
        <v>3.5841401136329964</v>
      </c>
      <c r="Q49">
        <f t="shared" ref="Q49:S49" si="28">(M87-P87)/(2*0.000001)</f>
        <v>-9.2941338913909988</v>
      </c>
      <c r="R49">
        <f t="shared" si="28"/>
        <v>-14.66406694583533</v>
      </c>
      <c r="S49">
        <f t="shared" si="28"/>
        <v>-95883.431937218164</v>
      </c>
    </row>
    <row r="50" spans="4:19" x14ac:dyDescent="0.2">
      <c r="D50" t="s">
        <v>16</v>
      </c>
      <c r="K50" s="7"/>
      <c r="L50">
        <f t="shared" si="18"/>
        <v>1.3</v>
      </c>
      <c r="M50">
        <f t="shared" si="14"/>
        <v>2.9420979818436868</v>
      </c>
      <c r="N50">
        <f t="shared" si="15"/>
        <v>2.2136613683580499</v>
      </c>
      <c r="O50">
        <f t="shared" si="16"/>
        <v>3.6147237612402536</v>
      </c>
      <c r="Q50">
        <f t="shared" ref="Q50:S61" si="29">(M88-P88)/(2*0.000001)</f>
        <v>-9.3084173380386659</v>
      </c>
      <c r="R50">
        <f t="shared" si="29"/>
        <v>-14.671208669048141</v>
      </c>
      <c r="S50">
        <f t="shared" si="29"/>
        <v>-99913.515546183888</v>
      </c>
    </row>
    <row r="51" spans="4:19" x14ac:dyDescent="0.2">
      <c r="E51" s="4"/>
      <c r="K51" s="7"/>
      <c r="L51">
        <f t="shared" si="18"/>
        <v>1.4000000000000001</v>
      </c>
      <c r="M51">
        <f t="shared" si="14"/>
        <v>2.9407958668927883</v>
      </c>
      <c r="N51">
        <f t="shared" si="15"/>
        <v>2.1930696904544287</v>
      </c>
      <c r="O51">
        <f t="shared" si="16"/>
        <v>3.6425954275216785</v>
      </c>
      <c r="Q51">
        <f t="shared" si="29"/>
        <v>-9.3265285009414001</v>
      </c>
      <c r="R51">
        <f t="shared" si="29"/>
        <v>-14.680264250443997</v>
      </c>
      <c r="S51">
        <f t="shared" si="29"/>
        <v>-103571.41449311058</v>
      </c>
    </row>
    <row r="52" spans="4:19" x14ac:dyDescent="0.2">
      <c r="D52" s="4">
        <v>9.9999999999999995E-8</v>
      </c>
      <c r="E52" s="3">
        <v>-0.15066406099999999</v>
      </c>
      <c r="F52" s="5">
        <v>4.07324731E-2</v>
      </c>
      <c r="I52" s="3">
        <v>0.124219179</v>
      </c>
      <c r="J52" s="5">
        <v>-6.4963728200000001E-2</v>
      </c>
      <c r="K52" s="7"/>
      <c r="L52">
        <f t="shared" si="18"/>
        <v>1.5000000000000002</v>
      </c>
      <c r="M52">
        <f t="shared" si="14"/>
        <v>2.9393013897116989</v>
      </c>
      <c r="N52">
        <f t="shared" si="15"/>
        <v>2.174732530454548</v>
      </c>
      <c r="O52">
        <f t="shared" si="16"/>
        <v>3.6679851953238471</v>
      </c>
      <c r="Q52">
        <f t="shared" si="29"/>
        <v>-9.3476095195388353</v>
      </c>
      <c r="R52">
        <f t="shared" si="29"/>
        <v>-14.690804759798226</v>
      </c>
      <c r="S52">
        <f t="shared" si="29"/>
        <v>-106891.42787158313</v>
      </c>
    </row>
    <row r="53" spans="4:19" x14ac:dyDescent="0.2">
      <c r="D53" s="4">
        <v>4.9999999999999998E-7</v>
      </c>
      <c r="E53" s="3">
        <v>-0.116385959</v>
      </c>
      <c r="F53" s="5">
        <v>6.6787384500000005E-2</v>
      </c>
      <c r="K53" s="7"/>
      <c r="L53">
        <f t="shared" si="18"/>
        <v>1.6000000000000003</v>
      </c>
      <c r="M53">
        <f t="shared" si="14"/>
        <v>2.9376642796434771</v>
      </c>
      <c r="N53">
        <f t="shared" si="15"/>
        <v>2.1583971022769282</v>
      </c>
      <c r="O53">
        <f t="shared" si="16"/>
        <v>3.6911054917361956</v>
      </c>
      <c r="Q53">
        <f t="shared" si="29"/>
        <v>-9.3709311425049791</v>
      </c>
      <c r="R53">
        <f t="shared" si="29"/>
        <v>-14.702465571225787</v>
      </c>
      <c r="S53">
        <f t="shared" si="29"/>
        <v>-109904.70130891295</v>
      </c>
    </row>
    <row r="54" spans="4:19" x14ac:dyDescent="0.2">
      <c r="D54" s="4">
        <v>9.9999999999999995E-7</v>
      </c>
      <c r="E54" s="3">
        <v>-0.124493517</v>
      </c>
      <c r="F54" s="5">
        <v>6.3920564900000004E-2</v>
      </c>
      <c r="K54" s="7"/>
      <c r="L54">
        <f t="shared" si="18"/>
        <v>1.7000000000000004</v>
      </c>
      <c r="M54">
        <f>(J18 -($G$35*$G$37+0.5*$H$35*ABS($G$37)^2))^2</f>
        <v>2.9359264207453006</v>
      </c>
      <c r="N54">
        <f t="shared" si="15"/>
        <v>2.1438402596735062</v>
      </c>
      <c r="O54">
        <f t="shared" si="16"/>
        <v>3.712152090942185</v>
      </c>
      <c r="Q54">
        <f t="shared" si="29"/>
        <v>-9.3958760181145351</v>
      </c>
      <c r="R54">
        <f t="shared" si="29"/>
        <v>-14.714938008975054</v>
      </c>
      <c r="S54">
        <f t="shared" si="29"/>
        <v>-112639.51614123902</v>
      </c>
    </row>
    <row r="55" spans="4:19" x14ac:dyDescent="0.2">
      <c r="D55" s="4">
        <v>5.0000000000000004E-6</v>
      </c>
      <c r="E55" s="3">
        <v>-0.124261282</v>
      </c>
      <c r="F55" s="5">
        <v>6.4881503600000001E-2</v>
      </c>
      <c r="K55" s="7"/>
      <c r="L55">
        <f t="shared" si="18"/>
        <v>1.8000000000000005</v>
      </c>
      <c r="M55">
        <f t="shared" ref="M55:M67" si="30">(J19 -($G$35*$G$37+0.5*$H$35*ABS($G$37)^2))^2</f>
        <v>2.934122900807794</v>
      </c>
      <c r="N55">
        <f t="shared" ref="N55:N67" si="31">(K19 -($G$35*$G$37+0.5*$H$35*ABS($G$37)^2))^2</f>
        <v>2.1308647663530222</v>
      </c>
      <c r="O55">
        <f t="shared" ref="O55:O67" si="32">(L19 -($G$35*$G$37+0.5*$H$35*ABS($G$37)^2))^2</f>
        <v>3.7313051338325094</v>
      </c>
      <c r="Q55">
        <f t="shared" si="29"/>
        <v>-9.4219240024395745</v>
      </c>
      <c r="R55">
        <f t="shared" si="29"/>
        <v>-14.727962001526151</v>
      </c>
      <c r="S55">
        <f t="shared" si="29"/>
        <v>-115121.55214828202</v>
      </c>
    </row>
    <row r="56" spans="4:19" x14ac:dyDescent="0.2">
      <c r="D56" s="4">
        <v>1.0000000000000001E-5</v>
      </c>
      <c r="E56" s="3">
        <v>-0.124416657</v>
      </c>
      <c r="F56" s="5">
        <v>6.5173968700000001E-2</v>
      </c>
      <c r="K56" s="7"/>
      <c r="L56">
        <f t="shared" si="18"/>
        <v>1.9000000000000006</v>
      </c>
      <c r="M56">
        <f t="shared" si="30"/>
        <v>2.9322829332315088</v>
      </c>
      <c r="N56">
        <f t="shared" si="31"/>
        <v>2.1192960815239172</v>
      </c>
      <c r="O56">
        <f t="shared" si="32"/>
        <v>3.7487301437785319</v>
      </c>
      <c r="Q56">
        <f t="shared" si="29"/>
        <v>-9.4486392469006475</v>
      </c>
      <c r="R56">
        <f t="shared" si="29"/>
        <v>-14.741319623645666</v>
      </c>
      <c r="S56">
        <f t="shared" si="29"/>
        <v>-117374.12625737688</v>
      </c>
    </row>
    <row r="57" spans="4:19" x14ac:dyDescent="0.2">
      <c r="K57" s="7"/>
      <c r="L57">
        <f t="shared" si="18"/>
        <v>2.0000000000000004</v>
      </c>
      <c r="M57">
        <f t="shared" si="30"/>
        <v>2.9304306657129082</v>
      </c>
      <c r="N57">
        <f t="shared" si="31"/>
        <v>2.1089795820274051</v>
      </c>
      <c r="O57">
        <f t="shared" si="32"/>
        <v>3.7645790231866645</v>
      </c>
      <c r="Q57">
        <f t="shared" si="29"/>
        <v>-9.4756588668865049</v>
      </c>
      <c r="R57">
        <f t="shared" si="29"/>
        <v>-14.754829433805128</v>
      </c>
      <c r="S57">
        <f t="shared" si="29"/>
        <v>-119418.40940762406</v>
      </c>
    </row>
    <row r="58" spans="4:19" x14ac:dyDescent="0.2">
      <c r="K58" s="7"/>
      <c r="L58">
        <f t="shared" si="18"/>
        <v>2.1000000000000005</v>
      </c>
      <c r="M58">
        <f t="shared" si="30"/>
        <v>2.9285858884195144</v>
      </c>
      <c r="N58">
        <f t="shared" si="31"/>
        <v>2.0997781554153279</v>
      </c>
      <c r="O58">
        <f t="shared" si="32"/>
        <v>3.7789910196161038</v>
      </c>
      <c r="Q58">
        <f t="shared" si="29"/>
        <v>-9.5026830013722474</v>
      </c>
      <c r="R58">
        <f t="shared" si="29"/>
        <v>-14.768341500825954</v>
      </c>
      <c r="S58">
        <f t="shared" si="29"/>
        <v>-121273.6235659857</v>
      </c>
    </row>
    <row r="59" spans="4:19" x14ac:dyDescent="0.2">
      <c r="K59" s="7"/>
      <c r="L59">
        <f t="shared" si="18"/>
        <v>2.2000000000000006</v>
      </c>
      <c r="M59">
        <f t="shared" si="30"/>
        <v>2.9267646531153235</v>
      </c>
      <c r="N59">
        <f t="shared" si="31"/>
        <v>2.0915701091571903</v>
      </c>
      <c r="O59">
        <f t="shared" si="32"/>
        <v>3.7920936535420635</v>
      </c>
      <c r="Q59">
        <f t="shared" si="29"/>
        <v>-9.529466103219697</v>
      </c>
      <c r="R59">
        <f t="shared" si="29"/>
        <v>-14.78173305180519</v>
      </c>
      <c r="S59">
        <f t="shared" si="29"/>
        <v>-122957.22070616511</v>
      </c>
    </row>
    <row r="60" spans="4:19" x14ac:dyDescent="0.2">
      <c r="D60" s="5">
        <v>-2.2814626521046901E-2</v>
      </c>
      <c r="E60" s="5">
        <v>-2.2814628369126701E-2</v>
      </c>
      <c r="K60" s="7"/>
      <c r="L60">
        <f t="shared" si="18"/>
        <v>2.3000000000000007</v>
      </c>
      <c r="M60">
        <f t="shared" si="30"/>
        <v>2.9249798135496268</v>
      </c>
      <c r="N60">
        <f t="shared" si="31"/>
        <v>2.0842473500745293</v>
      </c>
      <c r="O60">
        <f t="shared" si="32"/>
        <v>3.8040036024470822</v>
      </c>
      <c r="Q60">
        <f t="shared" si="29"/>
        <v>-9.5558093189396232</v>
      </c>
      <c r="R60">
        <f t="shared" si="29"/>
        <v>-14.794904659609642</v>
      </c>
      <c r="S60">
        <f t="shared" si="29"/>
        <v>-124485.04539646411</v>
      </c>
    </row>
    <row r="61" spans="4:19" x14ac:dyDescent="0.2">
      <c r="G61">
        <f>(D60-E60)/2*(0.00000001)</f>
        <v>9.2403990015199619E-18</v>
      </c>
      <c r="K61" s="7"/>
      <c r="L61">
        <f t="shared" si="18"/>
        <v>2.4000000000000008</v>
      </c>
      <c r="M61">
        <f t="shared" si="30"/>
        <v>2.9232414963543913</v>
      </c>
      <c r="N61">
        <f t="shared" si="31"/>
        <v>2.0777137954532354</v>
      </c>
      <c r="O61">
        <f t="shared" si="32"/>
        <v>3.8148275379575756</v>
      </c>
      <c r="Q61">
        <f t="shared" si="29"/>
        <v>-9.5815538242449705</v>
      </c>
      <c r="R61">
        <f t="shared" si="29"/>
        <v>-14.807776912428849</v>
      </c>
      <c r="S61">
        <f t="shared" si="29"/>
        <v>-125871.48249312263</v>
      </c>
    </row>
    <row r="62" spans="4:19" x14ac:dyDescent="0.2">
      <c r="K62" s="7"/>
      <c r="L62">
        <f t="shared" si="18"/>
        <v>2.5000000000000009</v>
      </c>
      <c r="M62">
        <f t="shared" si="30"/>
        <v>2.9215575107113181</v>
      </c>
      <c r="N62">
        <f t="shared" si="31"/>
        <v>2.0718839833628051</v>
      </c>
      <c r="O62">
        <f t="shared" si="32"/>
        <v>3.8246629143204403</v>
      </c>
      <c r="Q62">
        <f t="shared" ref="Q62:S68" si="33">(M100-P100)/(2*0.000001)</f>
        <v>-9.606575006926299</v>
      </c>
      <c r="R62">
        <f t="shared" si="33"/>
        <v>-14.820287503436447</v>
      </c>
      <c r="S62">
        <f t="shared" si="33"/>
        <v>-127129.59129945989</v>
      </c>
    </row>
    <row r="63" spans="4:19" x14ac:dyDescent="0.2">
      <c r="D63" s="6"/>
      <c r="E63" s="6"/>
      <c r="K63" s="7"/>
      <c r="L63">
        <f t="shared" si="18"/>
        <v>2.600000000000001</v>
      </c>
      <c r="M63">
        <f t="shared" si="30"/>
        <v>2.9199337041501008</v>
      </c>
      <c r="N63">
        <f t="shared" si="31"/>
        <v>2.0666818547486994</v>
      </c>
      <c r="O63">
        <f t="shared" si="32"/>
        <v>3.8335987077244096</v>
      </c>
      <c r="Q63">
        <f t="shared" si="33"/>
        <v>-9.6307773933546059</v>
      </c>
      <c r="R63">
        <f t="shared" si="33"/>
        <v>-14.832388696817134</v>
      </c>
      <c r="S63">
        <f t="shared" si="33"/>
        <v>-128271.2274273501</v>
      </c>
    </row>
    <row r="64" spans="4:19" x14ac:dyDescent="0.2">
      <c r="D64" s="6"/>
      <c r="E64" s="6"/>
      <c r="K64" s="7"/>
      <c r="L64">
        <f t="shared" si="18"/>
        <v>2.7000000000000011</v>
      </c>
      <c r="M64">
        <f t="shared" si="30"/>
        <v>2.9183742710221692</v>
      </c>
      <c r="N64">
        <f t="shared" si="31"/>
        <v>2.0620396840488957</v>
      </c>
      <c r="O64">
        <f t="shared" si="32"/>
        <v>3.841716106885539</v>
      </c>
      <c r="Q64">
        <f t="shared" si="33"/>
        <v>-9.6540902312369781</v>
      </c>
      <c r="R64">
        <f t="shared" si="33"/>
        <v>-14.84404511575832</v>
      </c>
      <c r="S64">
        <f t="shared" si="33"/>
        <v>-129307.15348494526</v>
      </c>
    </row>
    <row r="65" spans="3:19" x14ac:dyDescent="0.2">
      <c r="D65" s="6"/>
      <c r="E65" s="6"/>
      <c r="K65" s="7"/>
      <c r="L65">
        <f t="shared" si="18"/>
        <v>2.8000000000000012</v>
      </c>
      <c r="M65">
        <f t="shared" si="30"/>
        <v>2.9168820194556209</v>
      </c>
      <c r="N65">
        <f t="shared" si="31"/>
        <v>2.0578971385717786</v>
      </c>
      <c r="O65">
        <f t="shared" si="32"/>
        <v>3.8490891559950615</v>
      </c>
      <c r="Q65">
        <f t="shared" si="33"/>
        <v>-9.6764636493551492</v>
      </c>
      <c r="R65">
        <f t="shared" si="33"/>
        <v>-14.855231824650872</v>
      </c>
      <c r="S65">
        <f t="shared" si="33"/>
        <v>-130247.13961220869</v>
      </c>
    </row>
    <row r="66" spans="3:19" x14ac:dyDescent="0.2">
      <c r="D66" s="6"/>
      <c r="E66" s="6"/>
      <c r="K66" s="7"/>
      <c r="L66">
        <f>L65+0.1</f>
        <v>2.9000000000000012</v>
      </c>
      <c r="M66">
        <f t="shared" si="30"/>
        <v>2.9154586019324227</v>
      </c>
      <c r="N66">
        <f t="shared" si="31"/>
        <v>2.0542004497844291</v>
      </c>
      <c r="O66">
        <f t="shared" si="32"/>
        <v>3.8557853516188789</v>
      </c>
      <c r="Q66">
        <f t="shared" si="33"/>
        <v>-9.6978653237878021</v>
      </c>
      <c r="R66">
        <f t="shared" si="33"/>
        <v>-14.865932661978221</v>
      </c>
      <c r="S66">
        <f t="shared" si="33"/>
        <v>-131100.0547927157</v>
      </c>
    </row>
    <row r="67" spans="3:19" x14ac:dyDescent="0.2">
      <c r="K67" s="7"/>
      <c r="L67">
        <f t="shared" si="18"/>
        <v>3.0000000000000013</v>
      </c>
      <c r="M67">
        <f t="shared" si="30"/>
        <v>2.9141047140330567</v>
      </c>
      <c r="N67">
        <f t="shared" si="31"/>
        <v>2.0509016820996901</v>
      </c>
      <c r="O67">
        <f t="shared" si="32"/>
        <v>3.8618661954804936</v>
      </c>
      <c r="Q67">
        <f t="shared" si="33"/>
        <v>-9.7182775898874141</v>
      </c>
      <c r="R67">
        <f t="shared" si="33"/>
        <v>-14.876138795028027</v>
      </c>
      <c r="S67">
        <f t="shared" si="33"/>
        <v>-131873.94978554524</v>
      </c>
    </row>
    <row r="68" spans="3:19" x14ac:dyDescent="0.2">
      <c r="K68" s="7"/>
      <c r="L68" t="s">
        <v>30</v>
      </c>
      <c r="M68">
        <f>SUM(M38:M67)</f>
        <v>87.918791430433657</v>
      </c>
      <c r="N68">
        <f t="shared" ref="N68:O68" si="34">SUM(N38:N67)</f>
        <v>67.49705682233882</v>
      </c>
      <c r="O68">
        <f t="shared" si="34"/>
        <v>107.75599003639013</v>
      </c>
    </row>
    <row r="69" spans="3:19" x14ac:dyDescent="0.2">
      <c r="K69" s="7"/>
      <c r="L69" t="s">
        <v>31</v>
      </c>
      <c r="O69">
        <f>SUM(M68:O68)</f>
        <v>263.17183828916262</v>
      </c>
    </row>
    <row r="70" spans="3:19" x14ac:dyDescent="0.2">
      <c r="K70" s="7"/>
    </row>
    <row r="71" spans="3:19" x14ac:dyDescent="0.2">
      <c r="K71" s="7"/>
      <c r="M71" s="6"/>
    </row>
    <row r="72" spans="3:19" x14ac:dyDescent="0.2">
      <c r="C72" s="8">
        <v>-1.3155737192827E-4</v>
      </c>
      <c r="K72" s="7"/>
      <c r="M72" s="6"/>
    </row>
    <row r="73" spans="3:19" x14ac:dyDescent="0.2">
      <c r="C73" s="8">
        <v>-1.3156630840255299E-4</v>
      </c>
      <c r="K73" s="7"/>
    </row>
    <row r="74" spans="3:19" x14ac:dyDescent="0.2">
      <c r="C74" s="8">
        <v>-1.31600648905605E-4</v>
      </c>
      <c r="K74" s="7"/>
    </row>
    <row r="75" spans="3:19" x14ac:dyDescent="0.2">
      <c r="C75" s="8">
        <v>-1.31772545210684E-4</v>
      </c>
      <c r="K75" s="7"/>
      <c r="M75" t="s">
        <v>33</v>
      </c>
      <c r="P75" t="s">
        <v>34</v>
      </c>
    </row>
    <row r="76" spans="3:19" x14ac:dyDescent="0.2">
      <c r="C76" s="8">
        <v>-1.3263991501149999E-4</v>
      </c>
      <c r="K76" s="7"/>
      <c r="L76">
        <v>0.1</v>
      </c>
      <c r="M76">
        <f>B2-(EXP(-($D$36+$D$36)*A2)+$G$35*($D$36-0.33)+0.5*$H$35*ABS($D$36-0.33)^2)</f>
        <v>-1.7050669566473395</v>
      </c>
      <c r="N76">
        <f>C2-((($D$36/($D$36+$D$36))*(1-M76)+$G$35*($D$36-0.33)+0.5*$H$35*ABS($D$36-0.33)^2))</f>
        <v>-2.9770581981229278</v>
      </c>
      <c r="O76">
        <f>D2-(($D$36/($D$36+$D$36))*(1-M76) + $G$35*($D$36-0.33)+0.5*$H$35*ABS($D$36-0.33)^2)</f>
        <v>-3.0321440899457173</v>
      </c>
      <c r="P76">
        <f>B2-(EXP(-($E$36+$E$36)*A2)+$G$35*($E$36-0.33)+0.5*$H$35*ABS($E$36-0.33)^2)</f>
        <v>-1.7050472845823066</v>
      </c>
      <c r="Q76">
        <f>C2-(($E$36/($E$36+$E$36))*(1-P76)+$G$35*($E$36-0.33)+0.5*$H$35*ABS($E$36-0.33)^2)</f>
        <v>-2.9770283280904111</v>
      </c>
      <c r="R76">
        <f>G2-(($E$36/($E$36+$E$36))*(1-P76) + $G$35*($E$36-0.33)+0.5*$H$35*ABS($E$36-0.33)^2)</f>
        <v>-3.0063773343091831</v>
      </c>
    </row>
    <row r="77" spans="3:19" x14ac:dyDescent="0.2">
      <c r="C77" s="8">
        <v>-1.37183126405593E-4</v>
      </c>
      <c r="K77" s="7"/>
      <c r="L77">
        <f>L76+0.1</f>
        <v>0.2</v>
      </c>
      <c r="M77">
        <f t="shared" ref="M77:M105" si="35">B3-(EXP(-($D$36+$D$36)*A3)+$G$35*($D$36-0.33)+0.5*$H$35*ABS($D$36-0.33)^2)</f>
        <v>-1.7079784058738576</v>
      </c>
      <c r="N77">
        <f t="shared" ref="N77:N105" si="36">C3-((($D$36/($D$36+$D$36))*(1-M77)+$G$35*($D$36-0.33)+0.5*$H$35*ABS($D$36-0.33)^2))</f>
        <v>-2.9091823927607008</v>
      </c>
      <c r="O77">
        <f t="shared" ref="O77:O105" si="37">D3-(($D$36/($D$36+$D$36))*(1-M77) + $G$35*($D$36-0.33)+0.5*$H$35*ABS($D$36-0.33)^2)</f>
        <v>-3.0139130838251966</v>
      </c>
      <c r="P77">
        <f t="shared" ref="P77:P105" si="38">B3-(EXP(-($E$36+$E$36)*A3)+$G$35*($E$36-0.33)+0.5*$H$35*ABS($E$36-0.33)^2)</f>
        <v>-1.7079590268584599</v>
      </c>
      <c r="Q77">
        <f t="shared" ref="Q77:Q105" si="39">C3-(($E$36/($E$36+$E$36))*(1-P77)+$G$35*($E$36-0.33)+0.5*$H$35*ABS($E$36-0.33)^2)</f>
        <v>-2.9091526692530021</v>
      </c>
      <c r="R77">
        <f t="shared" ref="R77:R105" si="40">G3-(($E$36/($E$36+$E$36))*(1-P77) + $G$35*($E$36-0.33)+0.5*$H$35*ABS($E$36-0.33)^2)</f>
        <v>-2.9647798729682711</v>
      </c>
    </row>
    <row r="78" spans="3:19" x14ac:dyDescent="0.2">
      <c r="C78" s="8">
        <v>-1.6649905515503301E-4</v>
      </c>
      <c r="K78" s="7"/>
      <c r="L78">
        <f t="shared" ref="L78:L105" si="41">L77+0.1</f>
        <v>0.30000000000000004</v>
      </c>
      <c r="M78">
        <f t="shared" si="35"/>
        <v>-1.7102912649626567</v>
      </c>
      <c r="N78">
        <f t="shared" si="36"/>
        <v>-2.8478554935822764</v>
      </c>
      <c r="O78">
        <f t="shared" si="37"/>
        <v>-2.9973273336087942</v>
      </c>
      <c r="P78">
        <f t="shared" si="38"/>
        <v>-1.710272119944521</v>
      </c>
      <c r="Q78">
        <f t="shared" si="39"/>
        <v>-2.8478258870732081</v>
      </c>
      <c r="R78">
        <f t="shared" si="40"/>
        <v>-2.9269801533131696</v>
      </c>
    </row>
    <row r="79" spans="3:19" x14ac:dyDescent="0.2">
      <c r="C79" s="8">
        <v>-3.1274103599235798E-3</v>
      </c>
      <c r="K79" s="7"/>
      <c r="L79">
        <f t="shared" si="41"/>
        <v>0.4</v>
      </c>
      <c r="M79">
        <f t="shared" si="35"/>
        <v>-1.7120942562954786</v>
      </c>
      <c r="N79">
        <f t="shared" si="36"/>
        <v>-2.7924454327365926</v>
      </c>
      <c r="O79">
        <f t="shared" si="37"/>
        <v>-2.9822391280433758</v>
      </c>
      <c r="P79">
        <f t="shared" si="38"/>
        <v>-1.7120752948075517</v>
      </c>
      <c r="Q79">
        <f t="shared" si="39"/>
        <v>-2.7924159179926291</v>
      </c>
      <c r="R79">
        <f t="shared" si="40"/>
        <v>-2.892632653421646</v>
      </c>
    </row>
    <row r="80" spans="3:19" x14ac:dyDescent="0.2">
      <c r="K80" s="7"/>
      <c r="L80">
        <f t="shared" si="41"/>
        <v>0.5</v>
      </c>
      <c r="M80">
        <f t="shared" si="35"/>
        <v>-1.7134645222121332</v>
      </c>
      <c r="N80">
        <f t="shared" si="36"/>
        <v>-2.7423811664290567</v>
      </c>
      <c r="O80">
        <f t="shared" si="37"/>
        <v>-2.9685139377533716</v>
      </c>
      <c r="P80">
        <f t="shared" si="38"/>
        <v>-1.7134457012734523</v>
      </c>
      <c r="Q80">
        <f t="shared" si="39"/>
        <v>-2.7423517219597162</v>
      </c>
      <c r="R80">
        <f t="shared" si="40"/>
        <v>-2.8614231634930931</v>
      </c>
    </row>
    <row r="81" spans="11:18" x14ac:dyDescent="0.2">
      <c r="K81" s="7"/>
      <c r="L81">
        <f t="shared" si="41"/>
        <v>0.6</v>
      </c>
      <c r="M81">
        <f t="shared" si="35"/>
        <v>-1.7144690368530529</v>
      </c>
      <c r="N81">
        <f t="shared" si="36"/>
        <v>-2.6971467813021914</v>
      </c>
      <c r="O81">
        <f t="shared" si="37"/>
        <v>-2.9560292472184178</v>
      </c>
      <c r="P81">
        <f t="shared" si="38"/>
        <v>-1.7144503200009793</v>
      </c>
      <c r="Q81">
        <f t="shared" si="39"/>
        <v>-2.6971173888761544</v>
      </c>
      <c r="R81">
        <f t="shared" si="40"/>
        <v>-2.8330659610475526</v>
      </c>
    </row>
    <row r="82" spans="11:18" x14ac:dyDescent="0.2">
      <c r="K82" s="7"/>
      <c r="L82">
        <f t="shared" si="41"/>
        <v>0.7</v>
      </c>
      <c r="M82">
        <f t="shared" si="35"/>
        <v>-1.7151658530412917</v>
      </c>
      <c r="N82">
        <f t="shared" si="36"/>
        <v>-2.6562761702036735</v>
      </c>
      <c r="O82">
        <f t="shared" si="37"/>
        <v>-2.9446734893689488</v>
      </c>
      <c r="P82">
        <f t="shared" si="38"/>
        <v>-1.7151472094801417</v>
      </c>
      <c r="Q82">
        <f t="shared" si="39"/>
        <v>-2.6562468144230982</v>
      </c>
      <c r="R82">
        <f t="shared" si="40"/>
        <v>-2.8073012396358257</v>
      </c>
    </row>
    <row r="83" spans="11:18" x14ac:dyDescent="0.2">
      <c r="K83" s="7"/>
      <c r="L83">
        <f t="shared" si="41"/>
        <v>0.79999999999999993</v>
      </c>
      <c r="M83">
        <f t="shared" si="35"/>
        <v>-1.7156052029251478</v>
      </c>
      <c r="N83">
        <f t="shared" si="36"/>
        <v>-2.6193482223143061</v>
      </c>
      <c r="O83">
        <f t="shared" si="37"/>
        <v>-2.9343450738772994</v>
      </c>
      <c r="P83">
        <f t="shared" si="38"/>
        <v>-1.7155866067778329</v>
      </c>
      <c r="Q83">
        <f t="shared" si="39"/>
        <v>-2.6193188902406481</v>
      </c>
      <c r="R83">
        <f t="shared" si="40"/>
        <v>-2.7838927684475774</v>
      </c>
    </row>
    <row r="84" spans="11:18" x14ac:dyDescent="0.2">
      <c r="K84" s="7"/>
      <c r="L84">
        <f t="shared" si="41"/>
        <v>0.89999999999999991</v>
      </c>
      <c r="M84">
        <f t="shared" si="35"/>
        <v>-1.7158304690224158</v>
      </c>
      <c r="N84">
        <f t="shared" si="36"/>
        <v>-2.5859824779283151</v>
      </c>
      <c r="O84">
        <f t="shared" si="37"/>
        <v>-2.9249515009877065</v>
      </c>
      <c r="P84">
        <f t="shared" si="38"/>
        <v>-1.7158118986731903</v>
      </c>
      <c r="Q84">
        <f t="shared" si="39"/>
        <v>-2.5859531587537021</v>
      </c>
      <c r="R84">
        <f t="shared" si="40"/>
        <v>-2.762625762206945</v>
      </c>
    </row>
    <row r="85" spans="11:18" x14ac:dyDescent="0.2">
      <c r="K85" s="7"/>
      <c r="L85">
        <f t="shared" si="41"/>
        <v>0.99999999999999989</v>
      </c>
      <c r="M85">
        <f t="shared" si="35"/>
        <v>-1.7158790404545661</v>
      </c>
      <c r="N85">
        <f t="shared" si="36"/>
        <v>-2.5558352029836913</v>
      </c>
      <c r="O85">
        <f t="shared" si="37"/>
        <v>-2.9164085534297559</v>
      </c>
      <c r="P85">
        <f t="shared" si="38"/>
        <v>-1.7158604779723303</v>
      </c>
      <c r="Q85">
        <f t="shared" si="39"/>
        <v>-2.5558058877425731</v>
      </c>
      <c r="R85">
        <f t="shared" si="40"/>
        <v>-2.7433049425719362</v>
      </c>
    </row>
    <row r="86" spans="11:18" x14ac:dyDescent="0.2">
      <c r="K86" s="7"/>
      <c r="L86">
        <f t="shared" si="41"/>
        <v>1.0999999999999999</v>
      </c>
      <c r="M86">
        <f t="shared" si="35"/>
        <v>-1.7157830675093324</v>
      </c>
      <c r="N86">
        <f t="shared" si="36"/>
        <v>-2.5285958427809736</v>
      </c>
      <c r="O86">
        <f t="shared" si="37"/>
        <v>-2.9086395596016787</v>
      </c>
      <c r="P86">
        <f t="shared" si="38"/>
        <v>-1.7157644981421001</v>
      </c>
      <c r="Q86">
        <f t="shared" si="39"/>
        <v>-2.5285665240973572</v>
      </c>
      <c r="R86">
        <f t="shared" si="40"/>
        <v>-2.7257527739201399</v>
      </c>
    </row>
    <row r="87" spans="11:18" x14ac:dyDescent="0.2">
      <c r="K87" s="7"/>
      <c r="L87">
        <f t="shared" si="41"/>
        <v>1.2</v>
      </c>
      <c r="M87">
        <f t="shared" si="35"/>
        <v>-1.7155701262013094</v>
      </c>
      <c r="N87">
        <f t="shared" si="36"/>
        <v>-2.5039838182497611</v>
      </c>
      <c r="O87">
        <f t="shared" si="37"/>
        <v>-2.9015747217973509</v>
      </c>
      <c r="P87">
        <f t="shared" si="38"/>
        <v>-1.7155515379335267</v>
      </c>
      <c r="Q87">
        <f t="shared" si="39"/>
        <v>-2.5039544901158695</v>
      </c>
      <c r="R87">
        <f t="shared" si="40"/>
        <v>-2.7098078579229146</v>
      </c>
    </row>
    <row r="88" spans="11:18" x14ac:dyDescent="0.2">
      <c r="K88" s="7"/>
      <c r="L88">
        <f t="shared" si="41"/>
        <v>1.3</v>
      </c>
      <c r="M88">
        <f t="shared" si="35"/>
        <v>-1.7152638031926819</v>
      </c>
      <c r="N88">
        <f t="shared" si="36"/>
        <v>-2.4817456316639954</v>
      </c>
      <c r="O88">
        <f t="shared" si="37"/>
        <v>-2.8951505037884271</v>
      </c>
      <c r="P88">
        <f t="shared" si="38"/>
        <v>-1.7152451863580058</v>
      </c>
      <c r="Q88">
        <f t="shared" si="39"/>
        <v>-2.4817162892466573</v>
      </c>
      <c r="R88">
        <f t="shared" si="40"/>
        <v>-2.6953234726960593</v>
      </c>
    </row>
    <row r="89" spans="11:18" x14ac:dyDescent="0.2">
      <c r="K89" s="7"/>
      <c r="L89">
        <f t="shared" si="41"/>
        <v>1.4000000000000001</v>
      </c>
      <c r="M89">
        <f t="shared" si="35"/>
        <v>-1.7148842102725825</v>
      </c>
      <c r="N89">
        <f t="shared" si="36"/>
        <v>-2.4616522519063597</v>
      </c>
      <c r="O89">
        <f t="shared" si="37"/>
        <v>-2.8893090725648651</v>
      </c>
      <c r="P89">
        <f t="shared" si="38"/>
        <v>-1.7148655572155806</v>
      </c>
      <c r="Q89">
        <f t="shared" si="39"/>
        <v>-2.4616228913778588</v>
      </c>
      <c r="R89">
        <f t="shared" si="40"/>
        <v>-2.682166243578644</v>
      </c>
    </row>
    <row r="90" spans="11:18" x14ac:dyDescent="0.2">
      <c r="K90" s="7"/>
      <c r="L90">
        <f t="shared" si="41"/>
        <v>1.5000000000000002</v>
      </c>
      <c r="M90">
        <f t="shared" si="35"/>
        <v>-1.7144484365582389</v>
      </c>
      <c r="N90">
        <f t="shared" si="36"/>
        <v>-2.4434967522720727</v>
      </c>
      <c r="O90">
        <f t="shared" si="37"/>
        <v>-2.8839977894870312</v>
      </c>
      <c r="P90">
        <f t="shared" si="38"/>
        <v>-1.7144297413391998</v>
      </c>
      <c r="Q90">
        <f t="shared" si="39"/>
        <v>-2.4434673706625532</v>
      </c>
      <c r="R90">
        <f t="shared" si="40"/>
        <v>-2.670214933743865</v>
      </c>
    </row>
    <row r="91" spans="11:18" x14ac:dyDescent="0.2">
      <c r="K91" s="7"/>
      <c r="L91">
        <f t="shared" si="41"/>
        <v>1.6000000000000003</v>
      </c>
      <c r="M91">
        <f t="shared" si="35"/>
        <v>-1.7139709456600491</v>
      </c>
      <c r="N91">
        <f t="shared" si="36"/>
        <v>-2.4270921764128963</v>
      </c>
      <c r="O91">
        <f t="shared" si="37"/>
        <v>-2.8791687465140861</v>
      </c>
      <c r="P91">
        <f t="shared" si="38"/>
        <v>-1.7139522037977641</v>
      </c>
      <c r="Q91">
        <f t="shared" si="39"/>
        <v>-2.4270627714817539</v>
      </c>
      <c r="R91">
        <f t="shared" si="40"/>
        <v>-2.6593593438962602</v>
      </c>
    </row>
    <row r="92" spans="11:18" x14ac:dyDescent="0.2">
      <c r="K92" s="7"/>
      <c r="L92">
        <f t="shared" si="41"/>
        <v>1.7000000000000004</v>
      </c>
      <c r="M92">
        <f t="shared" si="35"/>
        <v>-1.7134639242335967</v>
      </c>
      <c r="N92">
        <f t="shared" si="36"/>
        <v>-2.4122696103802834</v>
      </c>
      <c r="O92">
        <f t="shared" si="37"/>
        <v>-2.8747783435496759</v>
      </c>
      <c r="P92">
        <f t="shared" si="38"/>
        <v>-1.7134451324815605</v>
      </c>
      <c r="Q92">
        <f t="shared" si="39"/>
        <v>-2.4122401805042655</v>
      </c>
      <c r="R92">
        <f t="shared" si="40"/>
        <v>-2.6494993112671978</v>
      </c>
    </row>
    <row r="93" spans="11:18" x14ac:dyDescent="0.2">
      <c r="K93" s="7"/>
      <c r="L93">
        <f t="shared" si="41"/>
        <v>1.8000000000000005</v>
      </c>
      <c r="M93">
        <f t="shared" si="35"/>
        <v>-1.7129375876132811</v>
      </c>
      <c r="N93">
        <f t="shared" si="36"/>
        <v>-2.3988764408567658</v>
      </c>
      <c r="O93">
        <f t="shared" si="37"/>
        <v>-2.8707869032900453</v>
      </c>
      <c r="P93">
        <f t="shared" si="38"/>
        <v>-1.7129187437652762</v>
      </c>
      <c r="Q93">
        <f t="shared" si="39"/>
        <v>-2.3988469849327627</v>
      </c>
      <c r="R93">
        <f t="shared" si="40"/>
        <v>-2.6405437989934812</v>
      </c>
    </row>
    <row r="94" spans="11:18" x14ac:dyDescent="0.2">
      <c r="K94" s="7"/>
      <c r="L94">
        <f t="shared" si="41"/>
        <v>1.9000000000000006</v>
      </c>
      <c r="M94">
        <f>B20-(EXP(-($D$36+$D$36)*A20)+$G$35*($D$36-0.33)+0.5*$H$35*ABS($D$36-0.33)^2)</f>
        <v>-1.7124004475747647</v>
      </c>
      <c r="N94">
        <f t="shared" si="36"/>
        <v>-2.3867747815888558</v>
      </c>
      <c r="O94">
        <f t="shared" si="37"/>
        <v>-2.8671583202742568</v>
      </c>
      <c r="P94">
        <f>B20-(EXP(-($E$36+$E$36)*A20)+$G$35*($E$36-0.33)+0.5*$H$35*ABS($E$36-0.33)^2)</f>
        <v>-1.7123815502962709</v>
      </c>
      <c r="Q94">
        <f t="shared" si="39"/>
        <v>-2.3867452989496085</v>
      </c>
      <c r="R94">
        <f t="shared" si="40"/>
        <v>-2.632410067759503</v>
      </c>
    </row>
    <row r="95" spans="11:18" x14ac:dyDescent="0.2">
      <c r="K95" s="7"/>
      <c r="L95">
        <f t="shared" si="41"/>
        <v>2.0000000000000004</v>
      </c>
      <c r="M95">
        <f t="shared" si="35"/>
        <v>-1.71185954669803</v>
      </c>
      <c r="N95">
        <f>C21-((($D$36/($D$36+$D$36))*(1-M95)+$G$35*($D$36-0.33)+0.5*$H$35*ABS($D$36-0.33)^2))</f>
        <v>-2.3758400517729616</v>
      </c>
      <c r="O95">
        <f t="shared" si="37"/>
        <v>-2.8638597411237523</v>
      </c>
      <c r="P95">
        <f t="shared" si="38"/>
        <v>-1.7118405953802962</v>
      </c>
      <c r="Q95">
        <f t="shared" si="39"/>
        <v>-2.375810542114094</v>
      </c>
      <c r="R95">
        <f t="shared" si="40"/>
        <v>-2.6250229223085042</v>
      </c>
    </row>
    <row r="96" spans="11:18" x14ac:dyDescent="0.2">
      <c r="K96" s="7"/>
      <c r="L96">
        <f t="shared" si="41"/>
        <v>2.1000000000000005</v>
      </c>
      <c r="M96">
        <f t="shared" si="35"/>
        <v>-1.7113206632915516</v>
      </c>
      <c r="N96">
        <f t="shared" si="36"/>
        <v>-2.3659596917159269</v>
      </c>
      <c r="O96">
        <f t="shared" si="37"/>
        <v>-2.8608612732212868</v>
      </c>
      <c r="P96">
        <f t="shared" si="38"/>
        <v>-1.7113016579255489</v>
      </c>
      <c r="Q96">
        <f>C22-(($E$36/($E$36+$E$36))*(1-P96)+$G$35*($E$36-0.33)+0.5*$H$35*ABS($E$36-0.33)^2)</f>
        <v>-2.3659301550329253</v>
      </c>
      <c r="R96">
        <f t="shared" si="40"/>
        <v>-2.6183140260893154</v>
      </c>
    </row>
    <row r="97" spans="11:18" x14ac:dyDescent="0.2">
      <c r="K97" s="7"/>
      <c r="L97">
        <f t="shared" si="41"/>
        <v>2.2000000000000006</v>
      </c>
      <c r="M97">
        <f t="shared" si="35"/>
        <v>-1.7107884903839554</v>
      </c>
      <c r="N97">
        <f t="shared" si="36"/>
        <v>-2.3570320025102394</v>
      </c>
      <c r="O97">
        <f t="shared" si="37"/>
        <v>-2.8581357193194217</v>
      </c>
      <c r="P97">
        <f t="shared" si="38"/>
        <v>-1.710769431451749</v>
      </c>
      <c r="Q97">
        <f t="shared" si="39"/>
        <v>-2.3570024390441358</v>
      </c>
      <c r="R97">
        <f t="shared" si="40"/>
        <v>-2.6122212779070915</v>
      </c>
    </row>
    <row r="98" spans="11:18" x14ac:dyDescent="0.2">
      <c r="K98" s="7"/>
      <c r="L98">
        <f t="shared" si="41"/>
        <v>2.3000000000000007</v>
      </c>
      <c r="M98">
        <f t="shared" si="35"/>
        <v>-1.7102667918862278</v>
      </c>
      <c r="N98">
        <f t="shared" si="36"/>
        <v>-2.3489650977451588</v>
      </c>
      <c r="O98">
        <f t="shared" si="37"/>
        <v>-2.8556583357881751</v>
      </c>
      <c r="P98">
        <f t="shared" si="38"/>
        <v>-1.7102476802675899</v>
      </c>
      <c r="Q98">
        <f t="shared" si="39"/>
        <v>-2.3489355079358396</v>
      </c>
      <c r="R98">
        <f t="shared" si="40"/>
        <v>-2.6066882449952469</v>
      </c>
    </row>
    <row r="99" spans="11:18" x14ac:dyDescent="0.2">
      <c r="K99" s="7"/>
      <c r="L99">
        <f t="shared" si="41"/>
        <v>2.4000000000000008</v>
      </c>
      <c r="M99">
        <f t="shared" si="35"/>
        <v>-1.7097585386694989</v>
      </c>
      <c r="N99">
        <f t="shared" si="36"/>
        <v>-2.3416759564325065</v>
      </c>
      <c r="O99">
        <f t="shared" si="37"/>
        <v>-2.8534066124119266</v>
      </c>
      <c r="P99">
        <f t="shared" si="38"/>
        <v>-1.7097393755618504</v>
      </c>
      <c r="Q99">
        <f t="shared" si="39"/>
        <v>-2.3416463408786816</v>
      </c>
      <c r="R99">
        <f t="shared" si="40"/>
        <v>-2.6016636474256813</v>
      </c>
    </row>
    <row r="100" spans="11:18" x14ac:dyDescent="0.2">
      <c r="K100" s="7"/>
      <c r="L100">
        <f t="shared" si="41"/>
        <v>2.5000000000000009</v>
      </c>
      <c r="M100">
        <f t="shared" si="35"/>
        <v>-1.7092660269856481</v>
      </c>
      <c r="N100">
        <f t="shared" si="36"/>
        <v>-2.3350895673713459</v>
      </c>
      <c r="O100">
        <f t="shared" si="37"/>
        <v>-2.8513600718287369</v>
      </c>
      <c r="P100">
        <f t="shared" si="38"/>
        <v>-1.7092468138356343</v>
      </c>
      <c r="Q100">
        <f t="shared" si="39"/>
        <v>-2.335059926796339</v>
      </c>
      <c r="R100">
        <f t="shared" si="40"/>
        <v>-2.5971008892298171</v>
      </c>
    </row>
    <row r="101" spans="11:18" x14ac:dyDescent="0.2">
      <c r="K101" s="7"/>
      <c r="L101">
        <f t="shared" si="41"/>
        <v>2.600000000000001</v>
      </c>
      <c r="M101">
        <f t="shared" si="35"/>
        <v>-1.7087909813760314</v>
      </c>
      <c r="N101">
        <f t="shared" si="36"/>
        <v>-2.3291381561203428</v>
      </c>
      <c r="O101">
        <f t="shared" si="37"/>
        <v>-2.8495000868725398</v>
      </c>
      <c r="P101">
        <f t="shared" si="38"/>
        <v>-1.7087717198212447</v>
      </c>
      <c r="Q101">
        <f t="shared" si="39"/>
        <v>-2.3291084913429492</v>
      </c>
      <c r="R101">
        <f t="shared" si="40"/>
        <v>-2.5929576320178396</v>
      </c>
    </row>
    <row r="102" spans="11:18" x14ac:dyDescent="0.2">
      <c r="K102" s="7"/>
      <c r="L102">
        <f t="shared" si="41"/>
        <v>2.7000000000000011</v>
      </c>
      <c r="M102">
        <f t="shared" si="35"/>
        <v>-1.7083346439635545</v>
      </c>
      <c r="N102">
        <f t="shared" si="36"/>
        <v>-2.3237604865997503</v>
      </c>
      <c r="O102">
        <f t="shared" si="37"/>
        <v>-2.8478097142313614</v>
      </c>
      <c r="P102">
        <f t="shared" si="38"/>
        <v>-1.708315335783092</v>
      </c>
      <c r="Q102">
        <f t="shared" si="39"/>
        <v>-2.3237307985095188</v>
      </c>
      <c r="R102">
        <f t="shared" si="40"/>
        <v>-2.5891954072614709</v>
      </c>
    </row>
    <row r="103" spans="11:18" x14ac:dyDescent="0.2">
      <c r="K103" s="7"/>
      <c r="L103">
        <f t="shared" si="41"/>
        <v>2.8000000000000012</v>
      </c>
      <c r="M103">
        <f t="shared" si="35"/>
        <v>-1.7078978518015577</v>
      </c>
      <c r="N103">
        <f t="shared" si="36"/>
        <v>-2.3189012301157654</v>
      </c>
      <c r="O103">
        <f t="shared" si="37"/>
        <v>-2.8462735429742061</v>
      </c>
      <c r="P103">
        <f t="shared" si="38"/>
        <v>-1.707878498874259</v>
      </c>
      <c r="Q103">
        <f t="shared" si="39"/>
        <v>-2.3188715196521161</v>
      </c>
      <c r="R103">
        <f t="shared" si="40"/>
        <v>-2.5857792637497887</v>
      </c>
    </row>
    <row r="104" spans="11:18" x14ac:dyDescent="0.2">
      <c r="K104" s="7"/>
      <c r="L104">
        <f>L103+0.1</f>
        <v>2.9000000000000012</v>
      </c>
      <c r="M104">
        <f t="shared" si="35"/>
        <v>-1.7074811037564315</v>
      </c>
      <c r="N104">
        <f t="shared" si="36"/>
        <v>-2.3145103952962303</v>
      </c>
      <c r="O104">
        <f t="shared" si="37"/>
        <v>-2.8448775566265772</v>
      </c>
      <c r="P104">
        <f t="shared" si="38"/>
        <v>-1.7074617080257839</v>
      </c>
      <c r="Q104">
        <f t="shared" si="39"/>
        <v>-2.3144806634309063</v>
      </c>
      <c r="R104">
        <f t="shared" si="40"/>
        <v>-2.5826774470411458</v>
      </c>
    </row>
    <row r="105" spans="11:18" x14ac:dyDescent="0.2">
      <c r="K105" s="7"/>
      <c r="L105">
        <f t="shared" si="41"/>
        <v>3.0000000000000013</v>
      </c>
      <c r="M105">
        <f t="shared" si="35"/>
        <v>-1.7070846182267072</v>
      </c>
      <c r="N105">
        <f t="shared" si="36"/>
        <v>-2.3105428130556649</v>
      </c>
      <c r="O105">
        <f t="shared" si="37"/>
        <v>-2.8436090075908362</v>
      </c>
      <c r="P105">
        <f t="shared" si="38"/>
        <v>-1.7070651816715274</v>
      </c>
      <c r="Q105">
        <f t="shared" si="39"/>
        <v>-2.3105130607780748</v>
      </c>
      <c r="R105">
        <f t="shared" si="40"/>
        <v>-2.5798611080197458</v>
      </c>
    </row>
    <row r="106" spans="11:18" x14ac:dyDescent="0.2">
      <c r="K106" s="7"/>
    </row>
    <row r="107" spans="11:18" x14ac:dyDescent="0.2">
      <c r="K107" s="7"/>
    </row>
    <row r="108" spans="11:18" x14ac:dyDescent="0.2">
      <c r="K108" s="7"/>
    </row>
    <row r="109" spans="11:18" x14ac:dyDescent="0.2">
      <c r="K109" s="7"/>
    </row>
    <row r="110" spans="11:18" x14ac:dyDescent="0.2">
      <c r="K110" s="7"/>
    </row>
    <row r="111" spans="11:18" x14ac:dyDescent="0.2">
      <c r="K111" s="7"/>
    </row>
    <row r="112" spans="11:18" x14ac:dyDescent="0.2">
      <c r="K112" s="7"/>
    </row>
    <row r="113" spans="11:11" x14ac:dyDescent="0.2">
      <c r="K113" s="7"/>
    </row>
    <row r="114" spans="11:11" x14ac:dyDescent="0.2">
      <c r="K114" s="7"/>
    </row>
    <row r="115" spans="11:11" x14ac:dyDescent="0.2">
      <c r="K115" s="7"/>
    </row>
    <row r="116" spans="11:11" x14ac:dyDescent="0.2">
      <c r="K116" s="7"/>
    </row>
    <row r="117" spans="11:11" x14ac:dyDescent="0.2">
      <c r="K117" s="7"/>
    </row>
    <row r="118" spans="11:11" x14ac:dyDescent="0.2">
      <c r="K118" s="7"/>
    </row>
    <row r="119" spans="11:11" x14ac:dyDescent="0.2">
      <c r="K119" s="7"/>
    </row>
    <row r="120" spans="11:11" x14ac:dyDescent="0.2">
      <c r="K120" s="7"/>
    </row>
    <row r="121" spans="11:11" x14ac:dyDescent="0.2">
      <c r="K121" s="7"/>
    </row>
    <row r="122" spans="11:11" x14ac:dyDescent="0.2">
      <c r="K122" s="7"/>
    </row>
    <row r="123" spans="11:11" x14ac:dyDescent="0.2">
      <c r="K123" s="7"/>
    </row>
    <row r="124" spans="11:11" x14ac:dyDescent="0.2">
      <c r="K124" s="7"/>
    </row>
    <row r="125" spans="11:11" x14ac:dyDescent="0.2">
      <c r="K125" s="7"/>
    </row>
    <row r="126" spans="11:11" x14ac:dyDescent="0.2">
      <c r="K126" s="7"/>
    </row>
    <row r="127" spans="11:11" x14ac:dyDescent="0.2">
      <c r="K127" s="7"/>
    </row>
    <row r="128" spans="11:11" x14ac:dyDescent="0.2">
      <c r="K1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2017-07-19T22:48:47Z</dcterms:created>
  <dcterms:modified xsi:type="dcterms:W3CDTF">2017-08-14T15:35:28Z</dcterms:modified>
</cp:coreProperties>
</file>