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amesthorpe/local-hbar/NLSQ/nlsq/"/>
    </mc:Choice>
  </mc:AlternateContent>
  <bookViews>
    <workbookView xWindow="2900" yWindow="460" windowWidth="22700" windowHeight="146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  <c r="B62" i="1"/>
  <c r="B63" i="1"/>
  <c r="B64" i="1"/>
  <c r="B65" i="1"/>
  <c r="B66" i="1"/>
  <c r="B67" i="1"/>
  <c r="B6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F37" i="1"/>
  <c r="D37" i="1"/>
  <c r="G6" i="2"/>
  <c r="G5" i="2"/>
  <c r="F6" i="2"/>
  <c r="F5" i="2"/>
  <c r="E2" i="2"/>
  <c r="D2" i="2"/>
  <c r="M60" i="1"/>
  <c r="N2" i="1"/>
  <c r="F2" i="1"/>
  <c r="G2" i="1"/>
  <c r="K2" i="1"/>
  <c r="O2" i="1"/>
  <c r="S2" i="1"/>
  <c r="J2" i="1"/>
  <c r="R2" i="1"/>
  <c r="H2" i="1"/>
  <c r="L2" i="1"/>
  <c r="P2" i="1"/>
  <c r="T2" i="1"/>
  <c r="F3" i="1"/>
  <c r="H3" i="1"/>
  <c r="L3" i="1"/>
  <c r="P3" i="1"/>
  <c r="T3" i="1"/>
  <c r="F4" i="1"/>
  <c r="H4" i="1"/>
  <c r="L4" i="1"/>
  <c r="P4" i="1"/>
  <c r="T4" i="1"/>
  <c r="F5" i="1"/>
  <c r="H5" i="1"/>
  <c r="L5" i="1"/>
  <c r="P5" i="1"/>
  <c r="T5" i="1"/>
  <c r="F6" i="1"/>
  <c r="H6" i="1"/>
  <c r="L6" i="1"/>
  <c r="P6" i="1"/>
  <c r="T6" i="1"/>
  <c r="F7" i="1"/>
  <c r="H7" i="1"/>
  <c r="L7" i="1"/>
  <c r="P7" i="1"/>
  <c r="T7" i="1"/>
  <c r="F8" i="1"/>
  <c r="H8" i="1"/>
  <c r="L8" i="1"/>
  <c r="P8" i="1"/>
  <c r="T8" i="1"/>
  <c r="F9" i="1"/>
  <c r="H9" i="1"/>
  <c r="L9" i="1"/>
  <c r="P9" i="1"/>
  <c r="T9" i="1"/>
  <c r="F10" i="1"/>
  <c r="H10" i="1"/>
  <c r="L10" i="1"/>
  <c r="P10" i="1"/>
  <c r="T10" i="1"/>
  <c r="F11" i="1"/>
  <c r="H11" i="1"/>
  <c r="L11" i="1"/>
  <c r="P11" i="1"/>
  <c r="T11" i="1"/>
  <c r="F12" i="1"/>
  <c r="H12" i="1"/>
  <c r="L12" i="1"/>
  <c r="P12" i="1"/>
  <c r="T12" i="1"/>
  <c r="F13" i="1"/>
  <c r="H13" i="1"/>
  <c r="L13" i="1"/>
  <c r="P13" i="1"/>
  <c r="T13" i="1"/>
  <c r="F14" i="1"/>
  <c r="H14" i="1"/>
  <c r="L14" i="1"/>
  <c r="P14" i="1"/>
  <c r="T14" i="1"/>
  <c r="F15" i="1"/>
  <c r="H15" i="1"/>
  <c r="L15" i="1"/>
  <c r="P15" i="1"/>
  <c r="T15" i="1"/>
  <c r="F16" i="1"/>
  <c r="H16" i="1"/>
  <c r="L16" i="1"/>
  <c r="P16" i="1"/>
  <c r="T16" i="1"/>
  <c r="F17" i="1"/>
  <c r="H17" i="1"/>
  <c r="L17" i="1"/>
  <c r="P17" i="1"/>
  <c r="T17" i="1"/>
  <c r="F18" i="1"/>
  <c r="H18" i="1"/>
  <c r="L18" i="1"/>
  <c r="P18" i="1"/>
  <c r="T18" i="1"/>
  <c r="F19" i="1"/>
  <c r="H19" i="1"/>
  <c r="L19" i="1"/>
  <c r="P19" i="1"/>
  <c r="T19" i="1"/>
  <c r="F20" i="1"/>
  <c r="H20" i="1"/>
  <c r="L20" i="1"/>
  <c r="P20" i="1"/>
  <c r="T20" i="1"/>
  <c r="F21" i="1"/>
  <c r="H21" i="1"/>
  <c r="L21" i="1"/>
  <c r="P21" i="1"/>
  <c r="T21" i="1"/>
  <c r="F22" i="1"/>
  <c r="H22" i="1"/>
  <c r="L22" i="1"/>
  <c r="P22" i="1"/>
  <c r="T22" i="1"/>
  <c r="F23" i="1"/>
  <c r="H23" i="1"/>
  <c r="L23" i="1"/>
  <c r="P23" i="1"/>
  <c r="T23" i="1"/>
  <c r="F24" i="1"/>
  <c r="H24" i="1"/>
  <c r="L24" i="1"/>
  <c r="P24" i="1"/>
  <c r="T24" i="1"/>
  <c r="F25" i="1"/>
  <c r="H25" i="1"/>
  <c r="L25" i="1"/>
  <c r="P25" i="1"/>
  <c r="T25" i="1"/>
  <c r="F26" i="1"/>
  <c r="H26" i="1"/>
  <c r="L26" i="1"/>
  <c r="P26" i="1"/>
  <c r="T26" i="1"/>
  <c r="F27" i="1"/>
  <c r="H27" i="1"/>
  <c r="L27" i="1"/>
  <c r="P27" i="1"/>
  <c r="T27" i="1"/>
  <c r="F28" i="1"/>
  <c r="H28" i="1"/>
  <c r="L28" i="1"/>
  <c r="P28" i="1"/>
  <c r="T28" i="1"/>
  <c r="F29" i="1"/>
  <c r="H29" i="1"/>
  <c r="L29" i="1"/>
  <c r="P29" i="1"/>
  <c r="T29" i="1"/>
  <c r="F30" i="1"/>
  <c r="H30" i="1"/>
  <c r="L30" i="1"/>
  <c r="P30" i="1"/>
  <c r="T30" i="1"/>
  <c r="F31" i="1"/>
  <c r="H31" i="1"/>
  <c r="L31" i="1"/>
  <c r="P31" i="1"/>
  <c r="T31" i="1"/>
  <c r="T34" i="1"/>
  <c r="G3" i="1"/>
  <c r="K3" i="1"/>
  <c r="O3" i="1"/>
  <c r="S3" i="1"/>
  <c r="G4" i="1"/>
  <c r="K4" i="1"/>
  <c r="O4" i="1"/>
  <c r="S4" i="1"/>
  <c r="G5" i="1"/>
  <c r="K5" i="1"/>
  <c r="O5" i="1"/>
  <c r="S5" i="1"/>
  <c r="G6" i="1"/>
  <c r="K6" i="1"/>
  <c r="O6" i="1"/>
  <c r="S6" i="1"/>
  <c r="G7" i="1"/>
  <c r="K7" i="1"/>
  <c r="O7" i="1"/>
  <c r="S7" i="1"/>
  <c r="G8" i="1"/>
  <c r="K8" i="1"/>
  <c r="O8" i="1"/>
  <c r="S8" i="1"/>
  <c r="G9" i="1"/>
  <c r="K9" i="1"/>
  <c r="O9" i="1"/>
  <c r="S9" i="1"/>
  <c r="G10" i="1"/>
  <c r="K10" i="1"/>
  <c r="O10" i="1"/>
  <c r="S10" i="1"/>
  <c r="G11" i="1"/>
  <c r="K11" i="1"/>
  <c r="O11" i="1"/>
  <c r="S11" i="1"/>
  <c r="G12" i="1"/>
  <c r="K12" i="1"/>
  <c r="O12" i="1"/>
  <c r="S12" i="1"/>
  <c r="G13" i="1"/>
  <c r="K13" i="1"/>
  <c r="O13" i="1"/>
  <c r="S13" i="1"/>
  <c r="G14" i="1"/>
  <c r="K14" i="1"/>
  <c r="O14" i="1"/>
  <c r="S14" i="1"/>
  <c r="G15" i="1"/>
  <c r="K15" i="1"/>
  <c r="O15" i="1"/>
  <c r="S15" i="1"/>
  <c r="G16" i="1"/>
  <c r="K16" i="1"/>
  <c r="O16" i="1"/>
  <c r="S16" i="1"/>
  <c r="G17" i="1"/>
  <c r="K17" i="1"/>
  <c r="O17" i="1"/>
  <c r="S17" i="1"/>
  <c r="G18" i="1"/>
  <c r="K18" i="1"/>
  <c r="O18" i="1"/>
  <c r="S18" i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G24" i="1"/>
  <c r="K24" i="1"/>
  <c r="O24" i="1"/>
  <c r="S24" i="1"/>
  <c r="G25" i="1"/>
  <c r="K25" i="1"/>
  <c r="O25" i="1"/>
  <c r="S25" i="1"/>
  <c r="G26" i="1"/>
  <c r="K26" i="1"/>
  <c r="O26" i="1"/>
  <c r="S26" i="1"/>
  <c r="G27" i="1"/>
  <c r="K27" i="1"/>
  <c r="O27" i="1"/>
  <c r="S27" i="1"/>
  <c r="G28" i="1"/>
  <c r="K28" i="1"/>
  <c r="O28" i="1"/>
  <c r="S28" i="1"/>
  <c r="G29" i="1"/>
  <c r="K29" i="1"/>
  <c r="O29" i="1"/>
  <c r="S29" i="1"/>
  <c r="G30" i="1"/>
  <c r="K30" i="1"/>
  <c r="O30" i="1"/>
  <c r="S30" i="1"/>
  <c r="G31" i="1"/>
  <c r="K31" i="1"/>
  <c r="O31" i="1"/>
  <c r="S31" i="1"/>
  <c r="S34" i="1"/>
  <c r="J3" i="1"/>
  <c r="N3" i="1"/>
  <c r="R3" i="1"/>
  <c r="J4" i="1"/>
  <c r="N4" i="1"/>
  <c r="R4" i="1"/>
  <c r="J5" i="1"/>
  <c r="N5" i="1"/>
  <c r="R5" i="1"/>
  <c r="J6" i="1"/>
  <c r="N6" i="1"/>
  <c r="R6" i="1"/>
  <c r="J7" i="1"/>
  <c r="N7" i="1"/>
  <c r="R7" i="1"/>
  <c r="J8" i="1"/>
  <c r="N8" i="1"/>
  <c r="R8" i="1"/>
  <c r="J9" i="1"/>
  <c r="N9" i="1"/>
  <c r="R9" i="1"/>
  <c r="J10" i="1"/>
  <c r="N10" i="1"/>
  <c r="R10" i="1"/>
  <c r="J11" i="1"/>
  <c r="N11" i="1"/>
  <c r="R11" i="1"/>
  <c r="J12" i="1"/>
  <c r="N12" i="1"/>
  <c r="R12" i="1"/>
  <c r="J13" i="1"/>
  <c r="N13" i="1"/>
  <c r="R13" i="1"/>
  <c r="J14" i="1"/>
  <c r="N14" i="1"/>
  <c r="R14" i="1"/>
  <c r="J15" i="1"/>
  <c r="N15" i="1"/>
  <c r="R15" i="1"/>
  <c r="J16" i="1"/>
  <c r="N16" i="1"/>
  <c r="R16" i="1"/>
  <c r="J17" i="1"/>
  <c r="N17" i="1"/>
  <c r="R17" i="1"/>
  <c r="J18" i="1"/>
  <c r="N18" i="1"/>
  <c r="R18" i="1"/>
  <c r="J19" i="1"/>
  <c r="N19" i="1"/>
  <c r="R19" i="1"/>
  <c r="J20" i="1"/>
  <c r="N20" i="1"/>
  <c r="R20" i="1"/>
  <c r="J21" i="1"/>
  <c r="N21" i="1"/>
  <c r="R21" i="1"/>
  <c r="J22" i="1"/>
  <c r="N22" i="1"/>
  <c r="R22" i="1"/>
  <c r="J23" i="1"/>
  <c r="N23" i="1"/>
  <c r="R23" i="1"/>
  <c r="J24" i="1"/>
  <c r="N24" i="1"/>
  <c r="R24" i="1"/>
  <c r="J25" i="1"/>
  <c r="N25" i="1"/>
  <c r="R25" i="1"/>
  <c r="J26" i="1"/>
  <c r="N26" i="1"/>
  <c r="R26" i="1"/>
  <c r="J27" i="1"/>
  <c r="N27" i="1"/>
  <c r="R27" i="1"/>
  <c r="J28" i="1"/>
  <c r="N28" i="1"/>
  <c r="R28" i="1"/>
  <c r="J29" i="1"/>
  <c r="N29" i="1"/>
  <c r="R29" i="1"/>
  <c r="J30" i="1"/>
  <c r="N30" i="1"/>
  <c r="R30" i="1"/>
  <c r="J31" i="1"/>
  <c r="N31" i="1"/>
  <c r="R31" i="1"/>
  <c r="R34" i="1"/>
  <c r="T36" i="1"/>
  <c r="K42" i="1"/>
  <c r="K41" i="1"/>
  <c r="K40" i="1"/>
  <c r="L42" i="1"/>
  <c r="L41" i="1"/>
  <c r="L40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K34" i="1"/>
</calcChain>
</file>

<file path=xl/sharedStrings.xml><?xml version="1.0" encoding="utf-8"?>
<sst xmlns="http://schemas.openxmlformats.org/spreadsheetml/2006/main" count="31" uniqueCount="26">
  <si>
    <t>k1</t>
  </si>
  <si>
    <t>k2</t>
  </si>
  <si>
    <t>k1'</t>
  </si>
  <si>
    <t>k2'</t>
  </si>
  <si>
    <t>correct</t>
  </si>
  <si>
    <t>current</t>
  </si>
  <si>
    <t>residuals</t>
  </si>
  <si>
    <t>jacobian</t>
  </si>
  <si>
    <t>r=0</t>
  </si>
  <si>
    <t>p=0</t>
  </si>
  <si>
    <t>p=1</t>
  </si>
  <si>
    <t>r=1</t>
  </si>
  <si>
    <t>r=2</t>
  </si>
  <si>
    <t>sums</t>
  </si>
  <si>
    <t>0.124219179      -6.49637282E-02</t>
  </si>
  <si>
    <t>-0.124493517       6.39205649E-02</t>
  </si>
  <si>
    <t>h</t>
  </si>
  <si>
    <t>k</t>
  </si>
  <si>
    <t>anal</t>
  </si>
  <si>
    <t>e^x*k</t>
  </si>
  <si>
    <t>x</t>
  </si>
  <si>
    <t>x+h</t>
  </si>
  <si>
    <t>(x)+h</t>
  </si>
  <si>
    <t>(x+h)</t>
  </si>
  <si>
    <t>e^-x*k</t>
  </si>
  <si>
    <t>x-h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</si>
</sst>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0"/>
    <numFmt numFmtId="170" formatCode="0.000000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sz val="12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70" fontId="0" fillId="0" borderId="0" xfId="0" applyNumberFormat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A34" workbookViewId="0">
      <selection activeCell="B2" sqref="B2"/>
    </sheetView>
  </sheetViews>
  <sheetFormatPr baseColWidth="10" defaultRowHeight="16" x14ac:dyDescent="0.2"/>
  <cols>
    <col min="11" max="11" width="14.5" customWidth="1"/>
    <col min="13" max="13" width="11" bestFit="1" customWidth="1"/>
    <col min="14" max="14" width="12" bestFit="1" customWidth="1"/>
    <col min="15" max="15" width="14.33203125" bestFit="1" customWidth="1"/>
    <col min="17" max="17" width="12.33203125" bestFit="1" customWidth="1"/>
    <col min="20" max="20" width="12" bestFit="1" customWidth="1"/>
  </cols>
  <sheetData>
    <row r="1" spans="1:20" x14ac:dyDescent="0.2">
      <c r="B1" t="s">
        <v>4</v>
      </c>
      <c r="F1" t="s">
        <v>5</v>
      </c>
      <c r="J1" t="s">
        <v>6</v>
      </c>
      <c r="N1" t="s">
        <v>7</v>
      </c>
      <c r="R1" t="s">
        <v>8</v>
      </c>
      <c r="S1" t="s">
        <v>11</v>
      </c>
      <c r="T1" t="s">
        <v>12</v>
      </c>
    </row>
    <row r="2" spans="1:20" x14ac:dyDescent="0.2">
      <c r="A2">
        <v>0.1</v>
      </c>
      <c r="B2">
        <f>EXP(-($B$35+$C$35)*A2)</f>
        <v>0.90122529742120472</v>
      </c>
      <c r="C2">
        <f>($B$35/($B$35+$C$35))*(1-B2)</f>
        <v>7.6930297200792475E-2</v>
      </c>
      <c r="D2">
        <f>($C$35/($B$35+$C$35))*(1-B2)</f>
        <v>2.1844405378002803E-2</v>
      </c>
      <c r="F2">
        <f>EXP(-($D$35+$E$35)*A2)</f>
        <v>0.92403992444508676</v>
      </c>
      <c r="G2">
        <f>($D$35/($D$35+$E$35))*(1-F2)</f>
        <v>4.903751713038703E-2</v>
      </c>
      <c r="H2">
        <f>($E$35/($D$35+$E$35))*(1-F2)</f>
        <v>2.6922558424526212E-2</v>
      </c>
      <c r="J2">
        <f>(B2-F2)</f>
        <v>-2.2814627023882039E-2</v>
      </c>
      <c r="K2">
        <f>(C2-G2)</f>
        <v>2.7892780070405444E-2</v>
      </c>
      <c r="L2">
        <f>(D2-H2)</f>
        <v>-5.0781530465234086E-3</v>
      </c>
      <c r="N2">
        <f>-A2*F2</f>
        <v>-9.2403992444508684E-2</v>
      </c>
      <c r="O2">
        <f>F2*($D$35^2*A2+$E$35*(EXP(($D$35+$E$35)*A2)+$D$35*A2-1))/($D$35+$E$35)^2</f>
        <v>9.3732398191424829E-2</v>
      </c>
      <c r="P2">
        <f>($E$35/($D$35+$E$35)^2)*F2*(-EXP(($D$35+$E$35)*A2)+$D$35*A2+$E$35*A2+1)</f>
        <v>-1.3284057469162111E-3</v>
      </c>
      <c r="R2">
        <f>J2*N2</f>
        <v>2.1081626231390796E-3</v>
      </c>
      <c r="S2">
        <f>K2*O2</f>
        <v>2.6144571682250816E-3</v>
      </c>
      <c r="T2">
        <f>L2*P2</f>
        <v>6.7458476907217617E-6</v>
      </c>
    </row>
    <row r="3" spans="1:20" x14ac:dyDescent="0.2">
      <c r="A3">
        <f>A2+0.1</f>
        <v>0.2</v>
      </c>
      <c r="B3">
        <f t="shared" ref="B3:B31" si="0">EXP(-($B$35+$C$35)*A3)</f>
        <v>0.81220703671193895</v>
      </c>
      <c r="C3">
        <f t="shared" ref="C3:C31" si="1">($B$35/($B$35+$C$35))*(1-B3)</f>
        <v>0.14626182717627834</v>
      </c>
      <c r="D3">
        <f t="shared" ref="D3:D31" si="2">($C$35/($B$35+$C$35))*(1-B3)</f>
        <v>4.1531136111782732E-2</v>
      </c>
      <c r="F3">
        <f>EXP(-($D$35+$E$35)*A3)</f>
        <v>0.85384978196848171</v>
      </c>
      <c r="G3">
        <f>($D$35/($D$35+$E$35))*(1-F3)</f>
        <v>9.435014075452447E-2</v>
      </c>
      <c r="H3">
        <f>($E$35/($D$35+$E$35))*(1-F3)</f>
        <v>5.1800077276993824E-2</v>
      </c>
      <c r="J3">
        <f t="shared" ref="J3:J17" si="3">(B3-F3)</f>
        <v>-4.1642745256542768E-2</v>
      </c>
      <c r="K3">
        <f t="shared" ref="K3:K17" si="4">(C3-G3)</f>
        <v>5.1911686421753866E-2</v>
      </c>
      <c r="L3">
        <f t="shared" ref="L3:L17" si="5">(D3-H3)</f>
        <v>-1.0268941165211092E-2</v>
      </c>
      <c r="N3">
        <f t="shared" ref="N3:N31" si="6">-A3*F3</f>
        <v>-0.17076995639369635</v>
      </c>
      <c r="O3">
        <f t="shared" ref="O3:O31" si="7">F3*($D$35^2*A3+$E$35*(EXP(($D$35+$E$35)*A3)+$D$35*A3-1))/($D$35+$E$35)^2</f>
        <v>0.17581361397187209</v>
      </c>
      <c r="P3">
        <f t="shared" ref="P3:P31" si="8">($E$35/($D$35+$E$35)^2)*F3*(-EXP(($D$35+$E$35)*A3)+$D$35*A3+$E$35*A3+1)</f>
        <v>-5.043657578175694E-3</v>
      </c>
      <c r="R3">
        <f t="shared" ref="R3:R31" si="9">J3*N3</f>
        <v>7.1113297915736144E-3</v>
      </c>
      <c r="S3">
        <f t="shared" ref="S3:S31" si="10">K3*O3</f>
        <v>9.1267811971831089E-3</v>
      </c>
      <c r="T3">
        <f t="shared" ref="T3:T31" si="11">L3*P3</f>
        <v>5.1793022927757265E-5</v>
      </c>
    </row>
    <row r="4" spans="1:20" x14ac:dyDescent="0.2">
      <c r="A4">
        <f t="shared" ref="A4:A31" si="12">A3+0.1</f>
        <v>0.30000000000000004</v>
      </c>
      <c r="B4">
        <f t="shared" si="0"/>
        <v>0.73198152822831264</v>
      </c>
      <c r="C4">
        <f t="shared" si="1"/>
        <v>0.20874515589910267</v>
      </c>
      <c r="D4">
        <f t="shared" si="2"/>
        <v>5.9273315872584706E-2</v>
      </c>
      <c r="F4">
        <f>EXP(-($D$35+$E$35)*A4)</f>
        <v>0.78899128801760965</v>
      </c>
      <c r="G4">
        <f>($D$35/($D$35+$E$35))*(1-F4)</f>
        <v>0.13622081406458111</v>
      </c>
      <c r="H4">
        <f>($E$35/($D$35+$E$35))*(1-F4)</f>
        <v>7.4787897917809237E-2</v>
      </c>
      <c r="J4">
        <f t="shared" si="3"/>
        <v>-5.700975978929701E-2</v>
      </c>
      <c r="K4">
        <f t="shared" si="4"/>
        <v>7.2524341834521555E-2</v>
      </c>
      <c r="L4">
        <f t="shared" si="5"/>
        <v>-1.5514582045224531E-2</v>
      </c>
      <c r="N4">
        <f t="shared" si="6"/>
        <v>-0.23669738640528293</v>
      </c>
      <c r="O4">
        <f t="shared" si="7"/>
        <v>0.2474728670689918</v>
      </c>
      <c r="P4">
        <f t="shared" si="8"/>
        <v>-1.077548066370888E-2</v>
      </c>
      <c r="R4">
        <f t="shared" si="9"/>
        <v>1.3494061141719596E-2</v>
      </c>
      <c r="S4">
        <f t="shared" si="10"/>
        <v>1.7947806806080675E-2</v>
      </c>
      <c r="T4">
        <f t="shared" si="11"/>
        <v>1.671770788338419E-4</v>
      </c>
    </row>
    <row r="5" spans="1:20" x14ac:dyDescent="0.2">
      <c r="A5">
        <f t="shared" si="12"/>
        <v>0.4</v>
      </c>
      <c r="B5">
        <f t="shared" si="0"/>
        <v>0.65968027048438904</v>
      </c>
      <c r="C5">
        <f t="shared" si="1"/>
        <v>0.26505671241119699</v>
      </c>
      <c r="D5">
        <f t="shared" si="2"/>
        <v>7.5263017104413965E-2</v>
      </c>
      <c r="F5">
        <f>EXP(-($D$35+$E$35)*A5)</f>
        <v>0.72905945016762375</v>
      </c>
      <c r="G5">
        <f>($D$35/($D$35+$E$35))*(1-F5)</f>
        <v>0.17491098786647075</v>
      </c>
      <c r="H5">
        <f>($E$35/($D$35+$E$35))*(1-F5)</f>
        <v>9.6029561965905508E-2</v>
      </c>
      <c r="J5">
        <f t="shared" si="3"/>
        <v>-6.9379179683234704E-2</v>
      </c>
      <c r="K5">
        <f t="shared" si="4"/>
        <v>9.0145724544726247E-2</v>
      </c>
      <c r="L5">
        <f t="shared" si="5"/>
        <v>-2.0766544861491543E-2</v>
      </c>
      <c r="N5">
        <f t="shared" si="6"/>
        <v>-0.29162378006704953</v>
      </c>
      <c r="O5">
        <f t="shared" si="7"/>
        <v>0.30981986050645666</v>
      </c>
      <c r="P5">
        <f t="shared" si="8"/>
        <v>-1.8196080439407153E-2</v>
      </c>
      <c r="R5">
        <f t="shared" si="9"/>
        <v>2.0232618637175948E-2</v>
      </c>
      <c r="S5">
        <f t="shared" si="10"/>
        <v>2.7928935803700553E-2</v>
      </c>
      <c r="T5">
        <f t="shared" si="11"/>
        <v>3.7786972074825738E-4</v>
      </c>
    </row>
    <row r="6" spans="1:20" x14ac:dyDescent="0.2">
      <c r="A6">
        <f t="shared" si="12"/>
        <v>0.5</v>
      </c>
      <c r="B6">
        <f t="shared" si="0"/>
        <v>0.59452054797019438</v>
      </c>
      <c r="C6">
        <f t="shared" si="1"/>
        <v>0.31580611167706013</v>
      </c>
      <c r="D6">
        <f t="shared" si="2"/>
        <v>8.9673340352745476E-2</v>
      </c>
      <c r="F6">
        <f>EXP(-($D$35+$E$35)*A6)</f>
        <v>0.67368003924886766</v>
      </c>
      <c r="G6">
        <f>($D$35/($D$35+$E$35))*(1-F6)</f>
        <v>0.21066225314313608</v>
      </c>
      <c r="H6">
        <f>($E$35/($D$35+$E$35))*(1-F6)</f>
        <v>0.11565770760799628</v>
      </c>
      <c r="J6">
        <f t="shared" si="3"/>
        <v>-7.9159491278673277E-2</v>
      </c>
      <c r="K6">
        <f t="shared" si="4"/>
        <v>0.10514385853392405</v>
      </c>
      <c r="L6">
        <f t="shared" si="5"/>
        <v>-2.5984367255250801E-2</v>
      </c>
      <c r="N6">
        <f t="shared" si="6"/>
        <v>-0.33684001962443383</v>
      </c>
      <c r="O6">
        <f t="shared" si="7"/>
        <v>0.36385584508412339</v>
      </c>
      <c r="P6">
        <f t="shared" si="8"/>
        <v>-2.7015825459689655E-2</v>
      </c>
      <c r="R6">
        <f t="shared" si="9"/>
        <v>2.6664084595768505E-2</v>
      </c>
      <c r="S6">
        <f t="shared" si="10"/>
        <v>3.8257207502266452E-2</v>
      </c>
      <c r="T6">
        <f t="shared" si="11"/>
        <v>7.0198913044833082E-4</v>
      </c>
    </row>
    <row r="7" spans="1:20" x14ac:dyDescent="0.2">
      <c r="A7">
        <f t="shared" si="12"/>
        <v>0.6</v>
      </c>
      <c r="B7">
        <f t="shared" si="0"/>
        <v>0.53579695766745605</v>
      </c>
      <c r="C7">
        <f t="shared" si="1"/>
        <v>0.36154275412438519</v>
      </c>
      <c r="D7">
        <f t="shared" si="2"/>
        <v>0.10266028820815876</v>
      </c>
      <c r="F7">
        <f>EXP(-($D$35+$E$35)*A7)</f>
        <v>0.6225072525676868</v>
      </c>
      <c r="G7">
        <f>($D$35/($D$35+$E$35))*(1-F7)</f>
        <v>0.2436978496082022</v>
      </c>
      <c r="H7">
        <f>($E$35/($D$35+$E$35))*(1-F7)</f>
        <v>0.133794897824111</v>
      </c>
      <c r="J7">
        <f t="shared" si="3"/>
        <v>-8.6710294900230744E-2</v>
      </c>
      <c r="K7">
        <f t="shared" si="4"/>
        <v>0.11784490451618299</v>
      </c>
      <c r="L7">
        <f t="shared" si="5"/>
        <v>-3.1134609615952241E-2</v>
      </c>
      <c r="N7">
        <f t="shared" si="6"/>
        <v>-0.37350435154061207</v>
      </c>
      <c r="O7">
        <f t="shared" si="7"/>
        <v>0.41048369254408001</v>
      </c>
      <c r="P7">
        <f t="shared" si="8"/>
        <v>-3.6979341003467919E-2</v>
      </c>
      <c r="R7">
        <f t="shared" si="9"/>
        <v>3.2386672468605923E-2</v>
      </c>
      <c r="S7">
        <f t="shared" si="10"/>
        <v>4.8373411553307322E-2</v>
      </c>
      <c r="T7">
        <f t="shared" si="11"/>
        <v>1.1513373459981493E-3</v>
      </c>
    </row>
    <row r="8" spans="1:20" x14ac:dyDescent="0.2">
      <c r="A8">
        <f t="shared" si="12"/>
        <v>0.7</v>
      </c>
      <c r="B8">
        <f t="shared" si="0"/>
        <v>0.48287377253122976</v>
      </c>
      <c r="C8">
        <f t="shared" si="1"/>
        <v>0.40276177331702295</v>
      </c>
      <c r="D8">
        <f t="shared" si="2"/>
        <v>0.11436445415174726</v>
      </c>
      <c r="F8">
        <f>EXP(-($D$35+$E$35)*A8)</f>
        <v>0.57522155462916391</v>
      </c>
      <c r="G8">
        <f>($D$35/($D$35+$E$35))*(1-F8)</f>
        <v>0.27422405966978025</v>
      </c>
      <c r="H8">
        <f>($E$35/($D$35+$E$35))*(1-F8)</f>
        <v>0.15055438570105584</v>
      </c>
      <c r="J8">
        <f t="shared" si="3"/>
        <v>-9.234778209793415E-2</v>
      </c>
      <c r="K8">
        <f t="shared" si="4"/>
        <v>0.1285377136472427</v>
      </c>
      <c r="L8">
        <f t="shared" si="5"/>
        <v>-3.6189931549308579E-2</v>
      </c>
      <c r="N8">
        <f t="shared" si="6"/>
        <v>-0.40265508824041474</v>
      </c>
      <c r="O8">
        <f t="shared" si="7"/>
        <v>0.45051706418185727</v>
      </c>
      <c r="P8">
        <f t="shared" si="8"/>
        <v>-4.7861975941442716E-2</v>
      </c>
      <c r="R8">
        <f t="shared" si="9"/>
        <v>3.7184304349450269E-2</v>
      </c>
      <c r="S8">
        <f t="shared" si="10"/>
        <v>5.7908433389004033E-2</v>
      </c>
      <c r="T8">
        <f t="shared" si="11"/>
        <v>1.732121633135466E-3</v>
      </c>
    </row>
    <row r="9" spans="1:20" x14ac:dyDescent="0.2">
      <c r="A9">
        <f t="shared" si="12"/>
        <v>0.79999999999999993</v>
      </c>
      <c r="B9">
        <f t="shared" si="0"/>
        <v>0.43517805926635672</v>
      </c>
      <c r="C9">
        <f t="shared" si="1"/>
        <v>0.43990939614831831</v>
      </c>
      <c r="D9">
        <f t="shared" si="2"/>
        <v>0.12491254458532494</v>
      </c>
      <c r="F9">
        <f>EXP(-($D$35+$E$35)*A9)</f>
        <v>0.53152768187871791</v>
      </c>
      <c r="G9">
        <f>($D$35/($D$35+$E$35))*(1-F9)</f>
        <v>0.30243149650867579</v>
      </c>
      <c r="H9">
        <f>($E$35/($D$35+$E$35))*(1-F9)</f>
        <v>0.1660408216126063</v>
      </c>
      <c r="J9">
        <f t="shared" si="3"/>
        <v>-9.6349622612361185E-2</v>
      </c>
      <c r="K9">
        <f t="shared" si="4"/>
        <v>0.13747789963964252</v>
      </c>
      <c r="L9">
        <f t="shared" si="5"/>
        <v>-4.1128277027281362E-2</v>
      </c>
      <c r="N9">
        <f t="shared" si="6"/>
        <v>-0.42522214550297427</v>
      </c>
      <c r="O9">
        <f t="shared" si="7"/>
        <v>0.48468875420142171</v>
      </c>
      <c r="P9">
        <f t="shared" si="8"/>
        <v>-5.9466608698447457E-2</v>
      </c>
      <c r="R9">
        <f t="shared" si="9"/>
        <v>4.096999324563011E-2</v>
      </c>
      <c r="S9">
        <f t="shared" si="10"/>
        <v>6.6633991906566423E-2</v>
      </c>
      <c r="T9">
        <f t="shared" si="11"/>
        <v>2.4457591564226865E-3</v>
      </c>
    </row>
    <row r="10" spans="1:20" x14ac:dyDescent="0.2">
      <c r="A10">
        <f t="shared" si="12"/>
        <v>0.89999999999999991</v>
      </c>
      <c r="B10">
        <f t="shared" si="0"/>
        <v>0.39219347589350501</v>
      </c>
      <c r="C10">
        <f t="shared" si="1"/>
        <v>0.47338777358294321</v>
      </c>
      <c r="D10">
        <f t="shared" si="2"/>
        <v>0.13441875052355176</v>
      </c>
      <c r="F10">
        <f>EXP(-($D$35+$E$35)*A10)</f>
        <v>0.49115279900368264</v>
      </c>
      <c r="G10">
        <f>($D$35/($D$35+$E$35))*(1-F10)</f>
        <v>0.32849629431407834</v>
      </c>
      <c r="H10">
        <f>($E$35/($D$35+$E$35))*(1-F10)</f>
        <v>0.18035090668223908</v>
      </c>
      <c r="J10">
        <f t="shared" si="3"/>
        <v>-9.8959323110177633E-2</v>
      </c>
      <c r="K10">
        <f t="shared" si="4"/>
        <v>0.14489147926886486</v>
      </c>
      <c r="L10">
        <f t="shared" si="5"/>
        <v>-4.5932156158687315E-2</v>
      </c>
      <c r="N10">
        <f t="shared" si="6"/>
        <v>-0.44203751910331435</v>
      </c>
      <c r="O10">
        <f t="shared" si="7"/>
        <v>0.51365828028472071</v>
      </c>
      <c r="P10">
        <f t="shared" si="8"/>
        <v>-7.1620761181406284E-2</v>
      </c>
      <c r="R10">
        <f t="shared" si="9"/>
        <v>4.3743733679766202E-2</v>
      </c>
      <c r="S10">
        <f t="shared" si="10"/>
        <v>7.4424708069154383E-2</v>
      </c>
      <c r="T10">
        <f t="shared" si="11"/>
        <v>3.2896959867884041E-3</v>
      </c>
    </row>
    <row r="11" spans="1:20" x14ac:dyDescent="0.2">
      <c r="A11">
        <f t="shared" si="12"/>
        <v>0.99999999999999989</v>
      </c>
      <c r="B11">
        <f t="shared" si="0"/>
        <v>0.35345468195878021</v>
      </c>
      <c r="C11">
        <f t="shared" si="1"/>
        <v>0.5035593342436423</v>
      </c>
      <c r="D11">
        <f t="shared" si="2"/>
        <v>0.14298598379757743</v>
      </c>
      <c r="F11">
        <f>EXP(-($D$35+$E$35)*A11)</f>
        <v>0.45384479528235588</v>
      </c>
      <c r="G11">
        <f>($D$35/($D$35+$E$35))*(1-F11)</f>
        <v>0.35258120810885885</v>
      </c>
      <c r="H11">
        <f>($E$35/($D$35+$E$35))*(1-F11)</f>
        <v>0.19357399660878527</v>
      </c>
      <c r="J11">
        <f t="shared" si="3"/>
        <v>-0.10039011332357567</v>
      </c>
      <c r="K11">
        <f t="shared" si="4"/>
        <v>0.15097812613478345</v>
      </c>
      <c r="L11">
        <f t="shared" si="5"/>
        <v>-5.0588012811207839E-2</v>
      </c>
      <c r="N11">
        <f t="shared" si="6"/>
        <v>-0.45384479528235583</v>
      </c>
      <c r="O11">
        <f t="shared" si="7"/>
        <v>0.53801878759846422</v>
      </c>
      <c r="P11">
        <f t="shared" si="8"/>
        <v>-8.417399231610842E-2</v>
      </c>
      <c r="R11">
        <f t="shared" si="9"/>
        <v>4.55615304297107E-2</v>
      </c>
      <c r="S11">
        <f t="shared" si="10"/>
        <v>8.1229068376924202E-2</v>
      </c>
      <c r="T11">
        <f t="shared" si="11"/>
        <v>4.2581950016578026E-3</v>
      </c>
    </row>
    <row r="12" spans="1:20" x14ac:dyDescent="0.2">
      <c r="A12">
        <f t="shared" si="12"/>
        <v>1.0999999999999999</v>
      </c>
      <c r="B12">
        <f t="shared" si="0"/>
        <v>0.318542300873219</v>
      </c>
      <c r="C12">
        <f t="shared" si="1"/>
        <v>0.53075070797374291</v>
      </c>
      <c r="D12">
        <f t="shared" si="2"/>
        <v>0.15070699115303809</v>
      </c>
      <c r="F12">
        <f>EXP(-($D$35+$E$35)*A12)</f>
        <v>0.41937071034250401</v>
      </c>
      <c r="G12">
        <f>($D$35/($D$35+$E$35))*(1-F12)</f>
        <v>0.37483663003205442</v>
      </c>
      <c r="H12">
        <f>($E$35/($D$35+$E$35))*(1-F12)</f>
        <v>0.20579265962544163</v>
      </c>
      <c r="J12">
        <f t="shared" si="3"/>
        <v>-0.10082840946928501</v>
      </c>
      <c r="K12">
        <f t="shared" si="4"/>
        <v>0.15591407794168849</v>
      </c>
      <c r="L12">
        <f t="shared" si="5"/>
        <v>-5.5085668472403537E-2</v>
      </c>
      <c r="N12">
        <f t="shared" si="6"/>
        <v>-0.46130778137675432</v>
      </c>
      <c r="O12">
        <f t="shared" si="7"/>
        <v>0.55830332674378014</v>
      </c>
      <c r="P12">
        <f t="shared" si="8"/>
        <v>-9.6995545367025829E-2</v>
      </c>
      <c r="R12">
        <f t="shared" si="9"/>
        <v>4.6512929872022796E-2</v>
      </c>
      <c r="S12">
        <f t="shared" si="10"/>
        <v>8.7047348401033717E-2</v>
      </c>
      <c r="T12">
        <f t="shared" si="11"/>
        <v>5.3430644553879615E-3</v>
      </c>
    </row>
    <row r="13" spans="1:20" x14ac:dyDescent="0.2">
      <c r="A13">
        <f t="shared" si="12"/>
        <v>1.2</v>
      </c>
      <c r="B13">
        <f t="shared" si="0"/>
        <v>0.28707837984570167</v>
      </c>
      <c r="C13">
        <f t="shared" si="1"/>
        <v>0.5552562618509439</v>
      </c>
      <c r="D13">
        <f t="shared" si="2"/>
        <v>0.15766535830335443</v>
      </c>
      <c r="F13">
        <f>EXP(-($D$35+$E$35)*A13)</f>
        <v>0.38751527949936976</v>
      </c>
      <c r="G13">
        <f>($D$35/($D$35+$E$35))*(1-F13)</f>
        <v>0.39540152842445753</v>
      </c>
      <c r="H13">
        <f>($E$35/($D$35+$E$35))*(1-F13)</f>
        <v>0.21708319207617277</v>
      </c>
      <c r="J13">
        <f t="shared" si="3"/>
        <v>-0.10043689965366809</v>
      </c>
      <c r="K13">
        <f t="shared" si="4"/>
        <v>0.15985473342648637</v>
      </c>
      <c r="L13">
        <f t="shared" si="5"/>
        <v>-5.941783377281834E-2</v>
      </c>
      <c r="N13">
        <f t="shared" si="6"/>
        <v>-0.4650183353992437</v>
      </c>
      <c r="O13">
        <f t="shared" si="7"/>
        <v>0.57499056092378098</v>
      </c>
      <c r="P13">
        <f t="shared" si="8"/>
        <v>-0.10997222552453728</v>
      </c>
      <c r="R13">
        <f t="shared" si="9"/>
        <v>4.6704999889609612E-2</v>
      </c>
      <c r="S13">
        <f t="shared" si="10"/>
        <v>9.1914962839216879E-2</v>
      </c>
      <c r="T13">
        <f t="shared" si="11"/>
        <v>6.5343114158438464E-3</v>
      </c>
    </row>
    <row r="14" spans="1:20" x14ac:dyDescent="0.2">
      <c r="A14">
        <f t="shared" si="12"/>
        <v>1.3</v>
      </c>
      <c r="B14">
        <f t="shared" si="0"/>
        <v>0.25872229825964005</v>
      </c>
      <c r="C14">
        <f t="shared" si="1"/>
        <v>0.57734128693239573</v>
      </c>
      <c r="D14">
        <f t="shared" si="2"/>
        <v>0.16393641480796423</v>
      </c>
      <c r="F14">
        <f>EXP(-($D$35+$E$35)*A14)</f>
        <v>0.35807958958991426</v>
      </c>
      <c r="G14">
        <f>($D$35/($D$35+$E$35))*(1-F14)</f>
        <v>0.41440431558119462</v>
      </c>
      <c r="H14">
        <f>($E$35/($D$35+$E$35))*(1-F14)</f>
        <v>0.22751609482889115</v>
      </c>
      <c r="J14">
        <f t="shared" si="3"/>
        <v>-9.9357291330274211E-2</v>
      </c>
      <c r="K14">
        <f t="shared" si="4"/>
        <v>0.16293697135120111</v>
      </c>
      <c r="L14">
        <f t="shared" si="5"/>
        <v>-6.3579680020926926E-2</v>
      </c>
      <c r="N14">
        <f t="shared" si="6"/>
        <v>-0.46550346646688856</v>
      </c>
      <c r="O14">
        <f t="shared" si="7"/>
        <v>0.58850995281899277</v>
      </c>
      <c r="P14">
        <f t="shared" si="8"/>
        <v>-0.12300648635210415</v>
      </c>
      <c r="R14">
        <f t="shared" si="9"/>
        <v>4.6251163533003181E-2</v>
      </c>
      <c r="S14">
        <f t="shared" si="10"/>
        <v>9.5890029322364942E-2</v>
      </c>
      <c r="T14">
        <f t="shared" si="11"/>
        <v>7.8207130427652965E-3</v>
      </c>
    </row>
    <row r="15" spans="1:20" x14ac:dyDescent="0.2">
      <c r="A15">
        <f t="shared" si="12"/>
        <v>1.4000000000000001</v>
      </c>
      <c r="B15">
        <f t="shared" si="0"/>
        <v>0.23316708019854177</v>
      </c>
      <c r="C15">
        <f t="shared" si="1"/>
        <v>0.59724487022998196</v>
      </c>
      <c r="D15">
        <f t="shared" si="2"/>
        <v>0.16958804957147636</v>
      </c>
      <c r="F15">
        <f>EXP(-($D$35+$E$35)*A15)</f>
        <v>0.33087983690999206</v>
      </c>
      <c r="G15">
        <f>($D$35/($D$35+$E$35))*(1-F15)</f>
        <v>0.43196364958975192</v>
      </c>
      <c r="H15">
        <f>($E$35/($D$35+$E$35))*(1-F15)</f>
        <v>0.23715651350025596</v>
      </c>
      <c r="J15">
        <f t="shared" si="3"/>
        <v>-9.7712756711450299E-2</v>
      </c>
      <c r="K15">
        <f t="shared" si="4"/>
        <v>0.16528122064023004</v>
      </c>
      <c r="L15">
        <f t="shared" si="5"/>
        <v>-6.7568463928779604E-2</v>
      </c>
      <c r="N15">
        <f t="shared" si="6"/>
        <v>-0.46323177167398893</v>
      </c>
      <c r="O15">
        <f t="shared" si="7"/>
        <v>0.59924647728353198</v>
      </c>
      <c r="P15">
        <f t="shared" si="8"/>
        <v>-0.13601470560954312</v>
      </c>
      <c r="R15">
        <f t="shared" si="9"/>
        <v>4.5263653406594578E-2</v>
      </c>
      <c r="S15">
        <f t="shared" si="10"/>
        <v>9.9044189229780047E-2</v>
      </c>
      <c r="T15">
        <f t="shared" si="11"/>
        <v>9.190304729761992E-3</v>
      </c>
    </row>
    <row r="16" spans="1:20" x14ac:dyDescent="0.2">
      <c r="A16">
        <f t="shared" si="12"/>
        <v>1.5000000000000002</v>
      </c>
      <c r="B16">
        <f t="shared" si="0"/>
        <v>0.21013607120076469</v>
      </c>
      <c r="C16">
        <f t="shared" si="1"/>
        <v>0.61518248300709677</v>
      </c>
      <c r="D16">
        <f t="shared" si="2"/>
        <v>0.17468144579213857</v>
      </c>
      <c r="F16">
        <f>EXP(-($D$35+$E$35)*A16)</f>
        <v>0.30574617949871169</v>
      </c>
      <c r="G16">
        <f>($D$35/($D$35+$E$35))*(1-F16)</f>
        <v>0.44818917526032531</v>
      </c>
      <c r="H16">
        <f>($E$35/($D$35+$E$35))*(1-F16)</f>
        <v>0.24606464524096291</v>
      </c>
      <c r="J16">
        <f t="shared" si="3"/>
        <v>-9.5610108297947E-2</v>
      </c>
      <c r="K16">
        <f t="shared" si="4"/>
        <v>0.16699330774677146</v>
      </c>
      <c r="L16">
        <f t="shared" si="5"/>
        <v>-7.1383199448824347E-2</v>
      </c>
      <c r="N16">
        <f t="shared" si="6"/>
        <v>-0.45861926924806762</v>
      </c>
      <c r="O16">
        <f t="shared" si="7"/>
        <v>0.60754490197149036</v>
      </c>
      <c r="P16">
        <f t="shared" si="8"/>
        <v>-0.14892563272342285</v>
      </c>
      <c r="R16">
        <f t="shared" si="9"/>
        <v>4.3848638000333062E-2</v>
      </c>
      <c r="S16">
        <f t="shared" si="10"/>
        <v>0.10145593278490719</v>
      </c>
      <c r="T16">
        <f t="shared" si="11"/>
        <v>1.0630788143738456E-2</v>
      </c>
    </row>
    <row r="17" spans="1:20" x14ac:dyDescent="0.2">
      <c r="A17">
        <f t="shared" si="12"/>
        <v>1.6000000000000003</v>
      </c>
      <c r="B17">
        <f t="shared" si="0"/>
        <v>0.18937994326683261</v>
      </c>
      <c r="C17">
        <f t="shared" si="1"/>
        <v>0.63134831341717845</v>
      </c>
      <c r="D17">
        <f t="shared" si="2"/>
        <v>0.17927174331598894</v>
      </c>
      <c r="F17">
        <f>EXP(-($D$35+$E$35)*A17)</f>
        <v>0.28252167660336353</v>
      </c>
      <c r="G17">
        <f>($D$35/($D$35+$E$35))*(1-F17)</f>
        <v>0.46318220877504379</v>
      </c>
      <c r="H17">
        <f>($E$35/($D$35+$E$35))*(1-F17)</f>
        <v>0.25429611462159263</v>
      </c>
      <c r="J17">
        <f t="shared" si="3"/>
        <v>-9.3141733336530919E-2</v>
      </c>
      <c r="K17">
        <f t="shared" si="4"/>
        <v>0.16816610464213466</v>
      </c>
      <c r="L17">
        <f t="shared" si="5"/>
        <v>-7.5024371305603688E-2</v>
      </c>
      <c r="N17">
        <f t="shared" si="6"/>
        <v>-0.45203468256538171</v>
      </c>
      <c r="O17">
        <f t="shared" si="7"/>
        <v>0.61371367434169277</v>
      </c>
      <c r="P17">
        <f t="shared" si="8"/>
        <v>-0.16167899177631115</v>
      </c>
      <c r="R17">
        <f t="shared" si="9"/>
        <v>4.2103293862368184E-2</v>
      </c>
      <c r="S17">
        <f t="shared" si="10"/>
        <v>0.10320583797965406</v>
      </c>
      <c r="T17">
        <f t="shared" si="11"/>
        <v>1.2129864711341613E-2</v>
      </c>
    </row>
    <row r="18" spans="1:20" x14ac:dyDescent="0.2">
      <c r="A18">
        <f t="shared" si="12"/>
        <v>1.7000000000000004</v>
      </c>
      <c r="B18">
        <f t="shared" si="0"/>
        <v>0.17067399569626207</v>
      </c>
      <c r="C18">
        <f t="shared" si="1"/>
        <v>0.64591736873656513</v>
      </c>
      <c r="D18">
        <f t="shared" si="2"/>
        <v>0.1834086355671728</v>
      </c>
      <c r="F18">
        <f>EXP(-($D$35+$E$35)*A18)</f>
        <v>0.26106130870267119</v>
      </c>
      <c r="G18">
        <f>($D$35/($D$35+$E$35))*(1-F18)</f>
        <v>0.47703637033118695</v>
      </c>
      <c r="H18">
        <f>($E$35/($D$35+$E$35))*(1-F18)</f>
        <v>0.26190232096614185</v>
      </c>
      <c r="J18">
        <f>(B18-F18)</f>
        <v>-9.038731300640912E-2</v>
      </c>
      <c r="K18">
        <f>(C18-G18)</f>
        <v>0.16888099840537818</v>
      </c>
      <c r="L18">
        <f>(D18-H18)</f>
        <v>-7.849368539896906E-2</v>
      </c>
      <c r="N18">
        <f t="shared" si="6"/>
        <v>-0.44380422479454112</v>
      </c>
      <c r="O18">
        <f t="shared" si="7"/>
        <v>0.61802845014095931</v>
      </c>
      <c r="P18">
        <f t="shared" si="8"/>
        <v>-0.17422422534641813</v>
      </c>
      <c r="R18">
        <f t="shared" si="9"/>
        <v>4.0114271380070947E-2</v>
      </c>
      <c r="S18">
        <f t="shared" si="10"/>
        <v>0.1043732617027337</v>
      </c>
      <c r="T18">
        <f t="shared" si="11"/>
        <v>1.3675501533220835E-2</v>
      </c>
    </row>
    <row r="19" spans="1:20" x14ac:dyDescent="0.2">
      <c r="A19">
        <f t="shared" si="12"/>
        <v>1.8000000000000005</v>
      </c>
      <c r="B19">
        <f t="shared" si="0"/>
        <v>0.15381572253342921</v>
      </c>
      <c r="C19">
        <f t="shared" si="1"/>
        <v>0.6590473699499253</v>
      </c>
      <c r="D19">
        <f t="shared" si="2"/>
        <v>0.18713690751664544</v>
      </c>
      <c r="F19">
        <f>EXP(-($D$35+$E$35)*A19)</f>
        <v>0.24123107196915181</v>
      </c>
      <c r="G19">
        <f>($D$35/($D$35+$E$35))*(1-F19)</f>
        <v>0.48983816872877539</v>
      </c>
      <c r="H19">
        <f>($E$35/($D$35+$E$35))*(1-F19)</f>
        <v>0.26893075930207277</v>
      </c>
      <c r="J19">
        <f t="shared" ref="J19:J31" si="13">(B19-F19)</f>
        <v>-8.74153494357226E-2</v>
      </c>
      <c r="K19">
        <f t="shared" ref="K19:K31" si="14">(C19-G19)</f>
        <v>0.16920920122114991</v>
      </c>
      <c r="L19">
        <f t="shared" ref="L19:L31" si="15">(D19-H19)</f>
        <v>-8.1793851785427335E-2</v>
      </c>
      <c r="N19">
        <f t="shared" si="6"/>
        <v>-0.43421592954447336</v>
      </c>
      <c r="O19">
        <f t="shared" si="7"/>
        <v>0.62073529540475214</v>
      </c>
      <c r="P19">
        <f t="shared" si="8"/>
        <v>-0.18651936586027879</v>
      </c>
      <c r="R19">
        <f t="shared" si="9"/>
        <v>3.7957137211687246E-2</v>
      </c>
      <c r="S19">
        <f t="shared" si="10"/>
        <v>0.10503412350521263</v>
      </c>
      <c r="T19">
        <f t="shared" si="11"/>
        <v>1.5256137366287538E-2</v>
      </c>
    </row>
    <row r="20" spans="1:20" x14ac:dyDescent="0.2">
      <c r="A20">
        <f t="shared" si="12"/>
        <v>1.9000000000000006</v>
      </c>
      <c r="B20">
        <f t="shared" si="0"/>
        <v>0.13862262028824723</v>
      </c>
      <c r="C20">
        <f t="shared" si="1"/>
        <v>0.67088045919857664</v>
      </c>
      <c r="D20">
        <f t="shared" si="2"/>
        <v>0.1904969205131761</v>
      </c>
      <c r="F20">
        <f>EXP(-($D$35+$E$35)*A20)</f>
        <v>0.22290714151618229</v>
      </c>
      <c r="G20">
        <f>($D$35/($D$35+$E$35))*(1-F20)</f>
        <v>0.50166754155284432</v>
      </c>
      <c r="H20">
        <f>($E$35/($D$35+$E$35))*(1-F20)</f>
        <v>0.27542531693097339</v>
      </c>
      <c r="J20">
        <f t="shared" si="13"/>
        <v>-8.4284521227935061E-2</v>
      </c>
      <c r="K20">
        <f t="shared" si="14"/>
        <v>0.16921291764573232</v>
      </c>
      <c r="L20">
        <f t="shared" si="15"/>
        <v>-8.4928396417797286E-2</v>
      </c>
      <c r="N20">
        <f t="shared" si="6"/>
        <v>-0.42352356888074649</v>
      </c>
      <c r="O20">
        <f t="shared" si="7"/>
        <v>0.62205359121538484</v>
      </c>
      <c r="P20">
        <f t="shared" si="8"/>
        <v>-0.19853002233463846</v>
      </c>
      <c r="R20">
        <f t="shared" si="9"/>
        <v>3.5696481231860096E-2</v>
      </c>
      <c r="S20">
        <f t="shared" si="10"/>
        <v>0.10525950310156096</v>
      </c>
      <c r="T20">
        <f t="shared" si="11"/>
        <v>1.6860836437670324E-2</v>
      </c>
    </row>
    <row r="21" spans="1:20" x14ac:dyDescent="0.2">
      <c r="A21">
        <f t="shared" si="12"/>
        <v>2.0000000000000004</v>
      </c>
      <c r="B21">
        <f t="shared" si="0"/>
        <v>0.12493021219858236</v>
      </c>
      <c r="C21">
        <f t="shared" si="1"/>
        <v>0.68154473857610409</v>
      </c>
      <c r="D21">
        <f t="shared" si="2"/>
        <v>0.19352504922531352</v>
      </c>
      <c r="F21">
        <f>EXP(-($D$35+$E$35)*A21)</f>
        <v>0.20597509820488336</v>
      </c>
      <c r="G21">
        <f>($D$35/($D$35+$E$35))*(1-F21)</f>
        <v>0.51259835432342971</v>
      </c>
      <c r="H21">
        <f>($E$35/($D$35+$E$35))*(1-F21)</f>
        <v>0.28142654747168694</v>
      </c>
      <c r="J21">
        <f t="shared" si="13"/>
        <v>-8.1044886006300998E-2</v>
      </c>
      <c r="K21">
        <f t="shared" si="14"/>
        <v>0.16894638425267439</v>
      </c>
      <c r="L21">
        <f t="shared" si="15"/>
        <v>-8.7901498246373416E-2</v>
      </c>
      <c r="N21">
        <f t="shared" si="6"/>
        <v>-0.41195019640976682</v>
      </c>
      <c r="O21">
        <f t="shared" si="7"/>
        <v>0.62217866789957965</v>
      </c>
      <c r="P21">
        <f t="shared" si="8"/>
        <v>-0.21022847148981288</v>
      </c>
      <c r="R21">
        <f t="shared" si="9"/>
        <v>3.3386456708302856E-2</v>
      </c>
      <c r="S21">
        <f t="shared" si="10"/>
        <v>0.10511483630077947</v>
      </c>
      <c r="T21">
        <f t="shared" si="11"/>
        <v>1.8479397617999552E-2</v>
      </c>
    </row>
    <row r="22" spans="1:20" x14ac:dyDescent="0.2">
      <c r="A22">
        <f t="shared" si="12"/>
        <v>2.1000000000000005</v>
      </c>
      <c r="B22">
        <f t="shared" si="0"/>
        <v>0.1125902676455616</v>
      </c>
      <c r="C22">
        <f t="shared" si="1"/>
        <v>0.69115565692989922</v>
      </c>
      <c r="D22">
        <f t="shared" si="2"/>
        <v>0.19625407542453926</v>
      </c>
      <c r="F22">
        <f>EXP(-($D$35+$E$35)*A22)</f>
        <v>0.19032921418280976</v>
      </c>
      <c r="G22">
        <f>($D$35/($D$35+$E$35))*(1-F22)</f>
        <v>0.52269886173008484</v>
      </c>
      <c r="H22">
        <f>($E$35/($D$35+$E$35))*(1-F22)</f>
        <v>0.28697192408710537</v>
      </c>
      <c r="J22">
        <f t="shared" si="13"/>
        <v>-7.7738946537248166E-2</v>
      </c>
      <c r="K22">
        <f t="shared" si="14"/>
        <v>0.16845679519981438</v>
      </c>
      <c r="L22">
        <f t="shared" si="15"/>
        <v>-9.0717848662566103E-2</v>
      </c>
      <c r="N22">
        <f t="shared" si="6"/>
        <v>-0.39969134978390058</v>
      </c>
      <c r="O22">
        <f t="shared" si="7"/>
        <v>0.62128419300872739</v>
      </c>
      <c r="P22">
        <f t="shared" si="8"/>
        <v>-0.22159284322482684</v>
      </c>
      <c r="R22">
        <f t="shared" si="9"/>
        <v>3.1071584472251203E-2</v>
      </c>
      <c r="S22">
        <f t="shared" si="10"/>
        <v>0.10465954406255314</v>
      </c>
      <c r="T22">
        <f t="shared" si="11"/>
        <v>2.0102426016377576E-2</v>
      </c>
    </row>
    <row r="23" spans="1:20" x14ac:dyDescent="0.2">
      <c r="A23">
        <f t="shared" si="12"/>
        <v>2.2000000000000006</v>
      </c>
      <c r="B23">
        <f t="shared" si="0"/>
        <v>0.1014691974456043</v>
      </c>
      <c r="C23">
        <f t="shared" si="1"/>
        <v>0.69981725968178898</v>
      </c>
      <c r="D23">
        <f t="shared" si="2"/>
        <v>0.19871354287260673</v>
      </c>
      <c r="F23">
        <f>EXP(-($D$35+$E$35)*A23)</f>
        <v>0.17587179269317624</v>
      </c>
      <c r="G23">
        <f>($D$35/($D$35+$E$35))*(1-F23)</f>
        <v>0.53203213383098746</v>
      </c>
      <c r="H23">
        <f>($E$35/($D$35+$E$35))*(1-F23)</f>
        <v>0.29209607347583627</v>
      </c>
      <c r="J23">
        <f t="shared" si="13"/>
        <v>-7.4402595247571937E-2</v>
      </c>
      <c r="K23">
        <f t="shared" si="14"/>
        <v>0.16778512585080152</v>
      </c>
      <c r="L23">
        <f t="shared" si="15"/>
        <v>-9.3382530603229541E-2</v>
      </c>
      <c r="N23">
        <f t="shared" si="6"/>
        <v>-0.38691794392498785</v>
      </c>
      <c r="O23">
        <f t="shared" si="7"/>
        <v>0.61952433528807593</v>
      </c>
      <c r="P23">
        <f t="shared" si="8"/>
        <v>-0.23260639136308817</v>
      </c>
      <c r="R23">
        <f t="shared" si="9"/>
        <v>2.8787699175873607E-2</v>
      </c>
      <c r="S23">
        <f t="shared" si="10"/>
        <v>0.10394696856394398</v>
      </c>
      <c r="T23">
        <f t="shared" si="11"/>
        <v>2.172137345997037E-2</v>
      </c>
    </row>
    <row r="24" spans="1:20" x14ac:dyDescent="0.2">
      <c r="A24">
        <f t="shared" si="12"/>
        <v>2.3000000000000007</v>
      </c>
      <c r="B24">
        <f t="shared" si="0"/>
        <v>9.144660764700567E-2</v>
      </c>
      <c r="C24">
        <f t="shared" si="1"/>
        <v>0.70762331519800525</v>
      </c>
      <c r="D24">
        <f t="shared" si="2"/>
        <v>0.20093007715498915</v>
      </c>
      <c r="F24">
        <f>EXP(-($D$35+$E$35)*A24)</f>
        <v>0.16251255803222456</v>
      </c>
      <c r="G24">
        <f>($D$35/($D$35+$E$35))*(1-F24)</f>
        <v>0.54065644987793104</v>
      </c>
      <c r="H24">
        <f>($E$35/($D$35+$E$35))*(1-F24)</f>
        <v>0.29683099208984448</v>
      </c>
      <c r="J24">
        <f t="shared" si="13"/>
        <v>-7.1065950385218887E-2</v>
      </c>
      <c r="K24">
        <f t="shared" si="14"/>
        <v>0.16696686532007421</v>
      </c>
      <c r="L24">
        <f t="shared" si="15"/>
        <v>-9.5900914934855336E-2</v>
      </c>
      <c r="N24">
        <f t="shared" si="6"/>
        <v>-0.37377888347411659</v>
      </c>
      <c r="O24">
        <f t="shared" si="7"/>
        <v>0.61703572488815683</v>
      </c>
      <c r="P24">
        <f t="shared" si="8"/>
        <v>-0.24325684141404022</v>
      </c>
      <c r="R24">
        <f t="shared" si="9"/>
        <v>2.656295158801408E-2</v>
      </c>
      <c r="S24">
        <f t="shared" si="10"/>
        <v>0.10302452077507525</v>
      </c>
      <c r="T24">
        <f t="shared" si="11"/>
        <v>2.3328553655769465E-2</v>
      </c>
    </row>
    <row r="25" spans="1:20" x14ac:dyDescent="0.2">
      <c r="A25">
        <f t="shared" si="12"/>
        <v>2.4000000000000008</v>
      </c>
      <c r="B25">
        <f t="shared" si="0"/>
        <v>8.2413996174832901E-2</v>
      </c>
      <c r="C25">
        <f t="shared" si="1"/>
        <v>0.71465832990229361</v>
      </c>
      <c r="D25">
        <f t="shared" si="2"/>
        <v>0.20292767392287347</v>
      </c>
      <c r="F25">
        <f>EXP(-($D$35+$E$35)*A25)</f>
        <v>0.15016809184547453</v>
      </c>
      <c r="G25">
        <f>($D$35/($D$35+$E$35))*(1-F25)</f>
        <v>0.54862566222633924</v>
      </c>
      <c r="H25">
        <f>($E$35/($D$35+$E$35))*(1-F25)</f>
        <v>0.30120624592818623</v>
      </c>
      <c r="J25">
        <f t="shared" si="13"/>
        <v>-6.7754095670641626E-2</v>
      </c>
      <c r="K25">
        <f t="shared" si="14"/>
        <v>0.16603266767595437</v>
      </c>
      <c r="L25">
        <f t="shared" si="15"/>
        <v>-9.8278572005312759E-2</v>
      </c>
      <c r="N25">
        <f t="shared" si="6"/>
        <v>-0.36040342042913898</v>
      </c>
      <c r="O25">
        <f>F25*($D$35^2*A25+$E$35*(EXP(($D$35+$E$35)*A25)+$D$35*A25-1))/($D$35+$E$35)^2</f>
        <v>0.61393922828740133</v>
      </c>
      <c r="P25">
        <f t="shared" si="8"/>
        <v>-0.25353580785826241</v>
      </c>
      <c r="R25">
        <f t="shared" si="9"/>
        <v>2.4418807827782357E-2</v>
      </c>
      <c r="S25">
        <f t="shared" si="10"/>
        <v>0.10193396786347399</v>
      </c>
      <c r="T25">
        <f t="shared" si="11"/>
        <v>2.4917137148523383E-2</v>
      </c>
    </row>
    <row r="26" spans="1:20" x14ac:dyDescent="0.2">
      <c r="A26">
        <f t="shared" si="12"/>
        <v>2.5000000000000009</v>
      </c>
      <c r="B26">
        <f t="shared" si="0"/>
        <v>7.4273578214333807E-2</v>
      </c>
      <c r="C26">
        <f t="shared" si="1"/>
        <v>0.72099846312152849</v>
      </c>
      <c r="D26">
        <f t="shared" si="2"/>
        <v>0.2047279586641377</v>
      </c>
      <c r="F26">
        <f>EXP(-($D$35+$E$35)*A26)</f>
        <v>0.13876131224295515</v>
      </c>
      <c r="G26">
        <f>($D$35/($D$35+$E$35))*(1-F26)</f>
        <v>0.55598953260264916</v>
      </c>
      <c r="H26">
        <f>($E$35/($D$35+$E$35))*(1-F26)</f>
        <v>0.30524915515439566</v>
      </c>
      <c r="J26">
        <f t="shared" si="13"/>
        <v>-6.4487734028621346E-2</v>
      </c>
      <c r="K26">
        <f t="shared" si="14"/>
        <v>0.16500893051887933</v>
      </c>
      <c r="L26">
        <f t="shared" si="15"/>
        <v>-0.10052119649025795</v>
      </c>
      <c r="N26">
        <f t="shared" si="6"/>
        <v>-0.34690328060738801</v>
      </c>
      <c r="O26">
        <f t="shared" si="7"/>
        <v>0.61034155476476382</v>
      </c>
      <c r="P26">
        <f t="shared" si="8"/>
        <v>-0.26343827415737597</v>
      </c>
      <c r="R26">
        <f t="shared" si="9"/>
        <v>2.2371006493465434E-2</v>
      </c>
      <c r="S26">
        <f t="shared" si="10"/>
        <v>0.10071180720296369</v>
      </c>
      <c r="T26">
        <f t="shared" si="11"/>
        <v>2.6481130519628034E-2</v>
      </c>
    </row>
    <row r="27" spans="1:20" x14ac:dyDescent="0.2">
      <c r="A27">
        <f t="shared" si="12"/>
        <v>2.600000000000001</v>
      </c>
      <c r="B27">
        <f t="shared" si="0"/>
        <v>6.6937227616750097E-2</v>
      </c>
      <c r="C27">
        <f t="shared" si="1"/>
        <v>0.7267123515677234</v>
      </c>
      <c r="D27">
        <f t="shared" si="2"/>
        <v>0.2063504208155264</v>
      </c>
      <c r="F27">
        <f>EXP(-($D$35+$E$35)*A27)</f>
        <v>0.1282209924808814</v>
      </c>
      <c r="G27">
        <f>($D$35/($D$35+$E$35))*(1-F27)</f>
        <v>0.56279404282879808</v>
      </c>
      <c r="H27">
        <f>($E$35/($D$35+$E$35))*(1-F27)</f>
        <v>0.30898496469032055</v>
      </c>
      <c r="J27">
        <f t="shared" si="13"/>
        <v>-6.1283764864131299E-2</v>
      </c>
      <c r="K27">
        <f t="shared" si="14"/>
        <v>0.16391830873892532</v>
      </c>
      <c r="L27">
        <f t="shared" si="15"/>
        <v>-0.10263454387479415</v>
      </c>
      <c r="N27">
        <f t="shared" si="6"/>
        <v>-0.33337458045029178</v>
      </c>
      <c r="O27">
        <f t="shared" si="7"/>
        <v>0.60633670977211307</v>
      </c>
      <c r="P27">
        <f t="shared" si="8"/>
        <v>-0.27296212932182135</v>
      </c>
      <c r="R27">
        <f t="shared" si="9"/>
        <v>2.0430449399994104E-2</v>
      </c>
      <c r="S27">
        <f t="shared" si="10"/>
        <v>9.9389687992169393E-2</v>
      </c>
      <c r="T27">
        <f t="shared" si="11"/>
        <v>2.8015343638037708E-2</v>
      </c>
    </row>
    <row r="28" spans="1:20" x14ac:dyDescent="0.2">
      <c r="A28">
        <f t="shared" si="12"/>
        <v>2.7000000000000011</v>
      </c>
      <c r="B28">
        <f t="shared" si="0"/>
        <v>6.0325522867456481E-2</v>
      </c>
      <c r="C28">
        <f t="shared" si="1"/>
        <v>0.73186185238207713</v>
      </c>
      <c r="D28">
        <f t="shared" si="2"/>
        <v>0.20781262475046633</v>
      </c>
      <c r="F28">
        <f>EXP(-($D$35+$E$35)*A28)</f>
        <v>0.11848131620430766</v>
      </c>
      <c r="G28">
        <f>($D$35/($D$35+$E$35))*(1-F28)</f>
        <v>0.56908168194405451</v>
      </c>
      <c r="H28">
        <f>($E$35/($D$35+$E$35))*(1-F28)</f>
        <v>0.31243700185163781</v>
      </c>
      <c r="J28">
        <f t="shared" si="13"/>
        <v>-5.8155793336851176E-2</v>
      </c>
      <c r="K28">
        <f t="shared" si="14"/>
        <v>0.16278017043802262</v>
      </c>
      <c r="L28">
        <f t="shared" si="15"/>
        <v>-0.10462437710117148</v>
      </c>
      <c r="N28">
        <f t="shared" si="6"/>
        <v>-0.31989955375163082</v>
      </c>
      <c r="O28">
        <f t="shared" si="7"/>
        <v>0.60200730919616396</v>
      </c>
      <c r="P28">
        <f t="shared" si="8"/>
        <v>-0.28210775544453315</v>
      </c>
      <c r="R28">
        <f t="shared" si="9"/>
        <v>1.8604012336530758E-2</v>
      </c>
      <c r="S28">
        <f t="shared" si="10"/>
        <v>9.7994852395886956E-2</v>
      </c>
      <c r="T28">
        <f t="shared" si="11"/>
        <v>2.9515348188793897E-2</v>
      </c>
    </row>
    <row r="29" spans="1:20" x14ac:dyDescent="0.2">
      <c r="A29">
        <f t="shared" si="12"/>
        <v>2.8000000000000012</v>
      </c>
      <c r="B29">
        <f t="shared" si="0"/>
        <v>5.4366887288313154E-2</v>
      </c>
      <c r="C29">
        <f t="shared" si="1"/>
        <v>0.73650271278506374</v>
      </c>
      <c r="D29">
        <f t="shared" si="2"/>
        <v>0.20913039992662305</v>
      </c>
      <c r="F29">
        <f>EXP(-($D$35+$E$35)*A29)</f>
        <v>0.10948146647358287</v>
      </c>
      <c r="G29">
        <f>($D$35/($D$35+$E$35))*(1-F29)</f>
        <v>0.57489171151705409</v>
      </c>
      <c r="H29">
        <f>($E$35/($D$35+$E$35))*(1-F29)</f>
        <v>0.31562682200936304</v>
      </c>
      <c r="J29">
        <f t="shared" si="13"/>
        <v>-5.5114579185269713E-2</v>
      </c>
      <c r="K29">
        <f t="shared" si="14"/>
        <v>0.16161100126800965</v>
      </c>
      <c r="L29">
        <f t="shared" si="15"/>
        <v>-0.10649642208273999</v>
      </c>
      <c r="N29">
        <f t="shared" si="6"/>
        <v>-0.30654810612603217</v>
      </c>
      <c r="O29">
        <f t="shared" si="7"/>
        <v>0.59742576725777141</v>
      </c>
      <c r="P29">
        <f>($E$35/($D$35+$E$35)^2)*F29*(-EXP(($D$35+$E$35)*A29)+$D$35*A29+$E$35*A29+1)</f>
        <v>-0.29087766113173924</v>
      </c>
      <c r="R29">
        <f t="shared" si="9"/>
        <v>1.6895269869177665E-2</v>
      </c>
      <c r="S29">
        <f t="shared" si="10"/>
        <v>9.6550576429837331E-2</v>
      </c>
      <c r="T29">
        <f>L29*P29</f>
        <v>3.0977430174325915E-2</v>
      </c>
    </row>
    <row r="30" spans="1:20" x14ac:dyDescent="0.2">
      <c r="A30">
        <f>A29+0.1</f>
        <v>2.9000000000000012</v>
      </c>
      <c r="B30">
        <f t="shared" si="0"/>
        <v>4.8996814166275132E-2</v>
      </c>
      <c r="C30">
        <f t="shared" si="1"/>
        <v>0.74068517358203578</v>
      </c>
      <c r="D30">
        <f t="shared" si="2"/>
        <v>0.21031801225168914</v>
      </c>
      <c r="F30">
        <f>EXP(-($D$35+$E$35)*A30)</f>
        <v>0.10116524600838679</v>
      </c>
      <c r="G30">
        <f>($D$35/($D$35+$E$35))*(1-F30)</f>
        <v>0.58026041080471225</v>
      </c>
      <c r="H30">
        <f>($E$35/($D$35+$E$35))*(1-F30)</f>
        <v>0.31857434318690087</v>
      </c>
      <c r="J30">
        <f t="shared" si="13"/>
        <v>-5.2168431842111659E-2</v>
      </c>
      <c r="K30">
        <f t="shared" si="14"/>
        <v>0.16042476277732354</v>
      </c>
      <c r="L30">
        <f t="shared" si="15"/>
        <v>-0.10825633093521173</v>
      </c>
      <c r="N30">
        <f t="shared" si="6"/>
        <v>-0.29337921342432183</v>
      </c>
      <c r="O30">
        <f t="shared" si="7"/>
        <v>0.59265536966241128</v>
      </c>
      <c r="P30">
        <f t="shared" si="8"/>
        <v>-0.29927615623808951</v>
      </c>
      <c r="R30">
        <f t="shared" si="9"/>
        <v>1.5305133499419064E-2</v>
      </c>
      <c r="S30">
        <f t="shared" si="10"/>
        <v>9.5076597086799317E-2</v>
      </c>
      <c r="T30">
        <f t="shared" si="11"/>
        <v>3.239853861072875E-2</v>
      </c>
    </row>
    <row r="31" spans="1:20" x14ac:dyDescent="0.2">
      <c r="A31">
        <f t="shared" si="12"/>
        <v>3.0000000000000013</v>
      </c>
      <c r="B31">
        <f t="shared" si="0"/>
        <v>4.4157168419692805E-2</v>
      </c>
      <c r="C31">
        <f t="shared" si="1"/>
        <v>0.74445451305773924</v>
      </c>
      <c r="D31">
        <f t="shared" si="2"/>
        <v>0.21138831852256793</v>
      </c>
      <c r="F31">
        <f>EXP(-($D$35+$E$35)*A31)</f>
        <v>9.3480726278058382E-2</v>
      </c>
      <c r="G31">
        <f>($D$35/($D$35+$E$35))*(1-F31)</f>
        <v>0.58522130328884836</v>
      </c>
      <c r="H31">
        <f>($E$35/($D$35+$E$35))*(1-F31)</f>
        <v>0.32129797043309322</v>
      </c>
      <c r="J31">
        <f t="shared" si="13"/>
        <v>-4.9323557858365577E-2</v>
      </c>
      <c r="K31">
        <f t="shared" si="14"/>
        <v>0.15923320976889088</v>
      </c>
      <c r="L31">
        <f t="shared" si="15"/>
        <v>-0.10990965191052529</v>
      </c>
      <c r="N31">
        <f t="shared" si="6"/>
        <v>-0.28044217883417527</v>
      </c>
      <c r="O31">
        <f t="shared" si="7"/>
        <v>0.58775124258040834</v>
      </c>
      <c r="P31">
        <f t="shared" si="8"/>
        <v>-0.30730906374623307</v>
      </c>
      <c r="R31">
        <f t="shared" si="9"/>
        <v>1.3832406033653551E-2</v>
      </c>
      <c r="S31">
        <f t="shared" si="10"/>
        <v>9.3589516901732436E-2</v>
      </c>
      <c r="T31">
        <f t="shared" si="11"/>
        <v>3.3776232225297902E-2</v>
      </c>
    </row>
    <row r="32" spans="1:20" x14ac:dyDescent="0.2">
      <c r="I32" t="s">
        <v>13</v>
      </c>
    </row>
    <row r="34" spans="1:20" x14ac:dyDescent="0.2">
      <c r="B34" t="s">
        <v>0</v>
      </c>
      <c r="C34" t="s">
        <v>1</v>
      </c>
      <c r="D34" t="s">
        <v>2</v>
      </c>
      <c r="E34" t="s">
        <v>3</v>
      </c>
      <c r="K34">
        <f>SUM(J32:L32)</f>
        <v>0</v>
      </c>
      <c r="R34">
        <f>SUM(R2:R31)/COUNT(R2:R31)</f>
        <v>3.0185827891818475E-2</v>
      </c>
      <c r="S34">
        <f>SUM(S2:S31)/COUNT(S2:S31)</f>
        <v>8.0655428873803045E-2</v>
      </c>
      <c r="T34">
        <f>SUM(T2:T31)/COUNT(T2:T31)</f>
        <v>1.3377903900537395E-2</v>
      </c>
    </row>
    <row r="35" spans="1:20" x14ac:dyDescent="0.2">
      <c r="B35">
        <v>0.81</v>
      </c>
      <c r="C35">
        <v>0.23</v>
      </c>
      <c r="D35">
        <v>0.51</v>
      </c>
      <c r="E35">
        <v>0.28000000000000003</v>
      </c>
    </row>
    <row r="36" spans="1:20" x14ac:dyDescent="0.2">
      <c r="T36">
        <f>SUM(R34:T34)</f>
        <v>0.12421916066615891</v>
      </c>
    </row>
    <row r="37" spans="1:20" x14ac:dyDescent="0.2">
      <c r="D37">
        <f>B35/C35</f>
        <v>3.5217391304347827</v>
      </c>
      <c r="F37">
        <f>D35/E35</f>
        <v>1.8214285714285714</v>
      </c>
    </row>
    <row r="38" spans="1:20" x14ac:dyDescent="0.2">
      <c r="J38" t="s">
        <v>7</v>
      </c>
    </row>
    <row r="39" spans="1:20" x14ac:dyDescent="0.2">
      <c r="A39">
        <v>0.1</v>
      </c>
      <c r="B39">
        <f>$D$35/$E$35</f>
        <v>1.8214285714285714</v>
      </c>
      <c r="K39" t="s">
        <v>9</v>
      </c>
      <c r="L39" t="s">
        <v>10</v>
      </c>
    </row>
    <row r="40" spans="1:20" x14ac:dyDescent="0.2">
      <c r="A40">
        <f>A39+0.1</f>
        <v>0.2</v>
      </c>
      <c r="B40">
        <f t="shared" ref="B40:B68" si="16">$D$35/$E$35</f>
        <v>1.8214285714285714</v>
      </c>
      <c r="J40" t="s">
        <v>8</v>
      </c>
      <c r="K40" s="1">
        <f>-A2*F2</f>
        <v>-9.2403992444508684E-2</v>
      </c>
      <c r="L40">
        <f>-A2*F2</f>
        <v>-9.2403992444508684E-2</v>
      </c>
    </row>
    <row r="41" spans="1:20" x14ac:dyDescent="0.2">
      <c r="A41">
        <f t="shared" ref="A41:A68" si="17">A40+0.1</f>
        <v>0.30000000000000004</v>
      </c>
      <c r="B41">
        <f t="shared" si="16"/>
        <v>1.8214285714285714</v>
      </c>
      <c r="J41" t="s">
        <v>11</v>
      </c>
      <c r="K41">
        <f>F2*(D35^2*A2+E35*(EXP((D35+E35)*A2)+D35*A2-1))/(D35+E35)^2</f>
        <v>9.3732398191424829E-2</v>
      </c>
      <c r="L41">
        <f>(D35/(D35+E35)^2)*F2*(-EXP((D35+E35)*A2)+D35*A2+E35*A2+1)</f>
        <v>-2.4195961818830988E-3</v>
      </c>
    </row>
    <row r="42" spans="1:20" x14ac:dyDescent="0.2">
      <c r="A42">
        <f t="shared" si="17"/>
        <v>0.4</v>
      </c>
      <c r="B42">
        <f t="shared" si="16"/>
        <v>1.8214285714285714</v>
      </c>
      <c r="J42" t="s">
        <v>12</v>
      </c>
      <c r="K42" s="2">
        <f>(E35/(D35+E35)^2)*F2*(-EXP((D35+E35)*A2)+D35*A2+E35*A2+1)</f>
        <v>-1.3284057469162111E-3</v>
      </c>
      <c r="L42">
        <f>F2*(D35*(EXP((D35+E35)*A2)+E35*A2-1)+E35^2*A2)/(D35+E35)^2</f>
        <v>9.4823588626391744E-2</v>
      </c>
    </row>
    <row r="43" spans="1:20" x14ac:dyDescent="0.2">
      <c r="A43">
        <f t="shared" si="17"/>
        <v>0.5</v>
      </c>
      <c r="B43">
        <f t="shared" si="16"/>
        <v>1.8214285714285714</v>
      </c>
    </row>
    <row r="44" spans="1:20" x14ac:dyDescent="0.2">
      <c r="A44">
        <f t="shared" si="17"/>
        <v>0.6</v>
      </c>
      <c r="B44">
        <f t="shared" si="16"/>
        <v>1.8214285714285714</v>
      </c>
    </row>
    <row r="45" spans="1:20" x14ac:dyDescent="0.2">
      <c r="A45">
        <f t="shared" si="17"/>
        <v>0.7</v>
      </c>
      <c r="B45">
        <f t="shared" si="16"/>
        <v>1.8214285714285714</v>
      </c>
    </row>
    <row r="46" spans="1:20" x14ac:dyDescent="0.2">
      <c r="A46">
        <f t="shared" si="17"/>
        <v>0.79999999999999993</v>
      </c>
      <c r="B46">
        <f t="shared" si="16"/>
        <v>1.8214285714285714</v>
      </c>
      <c r="K46" s="3" t="s">
        <v>14</v>
      </c>
    </row>
    <row r="47" spans="1:20" x14ac:dyDescent="0.2">
      <c r="A47">
        <f t="shared" si="17"/>
        <v>0.89999999999999991</v>
      </c>
      <c r="B47">
        <f t="shared" si="16"/>
        <v>1.8214285714285714</v>
      </c>
      <c r="K47" s="3" t="s">
        <v>15</v>
      </c>
    </row>
    <row r="48" spans="1:20" x14ac:dyDescent="0.2">
      <c r="A48">
        <f t="shared" si="17"/>
        <v>0.99999999999999989</v>
      </c>
      <c r="B48">
        <f t="shared" si="16"/>
        <v>1.8214285714285714</v>
      </c>
    </row>
    <row r="49" spans="1:16" x14ac:dyDescent="0.2">
      <c r="A49">
        <f t="shared" si="17"/>
        <v>1.0999999999999999</v>
      </c>
      <c r="B49">
        <f t="shared" si="16"/>
        <v>1.8214285714285714</v>
      </c>
      <c r="J49" t="s">
        <v>16</v>
      </c>
    </row>
    <row r="50" spans="1:16" x14ac:dyDescent="0.2">
      <c r="A50">
        <f t="shared" si="17"/>
        <v>1.2</v>
      </c>
      <c r="B50">
        <f t="shared" si="16"/>
        <v>1.8214285714285714</v>
      </c>
      <c r="K50" s="4"/>
    </row>
    <row r="51" spans="1:16" x14ac:dyDescent="0.2">
      <c r="A51">
        <f t="shared" si="17"/>
        <v>1.3</v>
      </c>
      <c r="B51">
        <f t="shared" si="16"/>
        <v>1.8214285714285714</v>
      </c>
      <c r="J51" s="4">
        <v>9.9999999999999995E-8</v>
      </c>
      <c r="K51" s="3">
        <v>-0.15066406099999999</v>
      </c>
      <c r="L51" s="5">
        <v>4.07324731E-2</v>
      </c>
      <c r="O51" s="3">
        <v>0.124219179</v>
      </c>
      <c r="P51" s="5">
        <v>-6.4963728200000001E-2</v>
      </c>
    </row>
    <row r="52" spans="1:16" x14ac:dyDescent="0.2">
      <c r="A52">
        <f t="shared" si="17"/>
        <v>1.4000000000000001</v>
      </c>
      <c r="B52">
        <f t="shared" si="16"/>
        <v>1.8214285714285714</v>
      </c>
      <c r="J52" s="4">
        <v>4.9999999999999998E-7</v>
      </c>
      <c r="K52" s="3">
        <v>-0.116385959</v>
      </c>
      <c r="L52" s="5">
        <v>6.6787384500000005E-2</v>
      </c>
    </row>
    <row r="53" spans="1:16" x14ac:dyDescent="0.2">
      <c r="A53">
        <f t="shared" si="17"/>
        <v>1.5000000000000002</v>
      </c>
      <c r="B53">
        <f t="shared" si="16"/>
        <v>1.8214285714285714</v>
      </c>
      <c r="J53" s="4">
        <v>9.9999999999999995E-7</v>
      </c>
      <c r="K53" s="3">
        <v>-0.124493517</v>
      </c>
      <c r="L53" s="5">
        <v>6.3920564900000004E-2</v>
      </c>
    </row>
    <row r="54" spans="1:16" x14ac:dyDescent="0.2">
      <c r="A54">
        <f t="shared" si="17"/>
        <v>1.6000000000000003</v>
      </c>
      <c r="B54">
        <f t="shared" si="16"/>
        <v>1.8214285714285714</v>
      </c>
      <c r="J54" s="4">
        <v>5.0000000000000004E-6</v>
      </c>
      <c r="K54" s="3">
        <v>-0.124261282</v>
      </c>
      <c r="L54" s="5">
        <v>6.4881503600000001E-2</v>
      </c>
    </row>
    <row r="55" spans="1:16" x14ac:dyDescent="0.2">
      <c r="A55">
        <f t="shared" si="17"/>
        <v>1.7000000000000004</v>
      </c>
      <c r="B55">
        <f t="shared" si="16"/>
        <v>1.8214285714285714</v>
      </c>
      <c r="J55" s="4">
        <v>1.0000000000000001E-5</v>
      </c>
      <c r="K55" s="3">
        <v>-0.124416657</v>
      </c>
      <c r="L55" s="5">
        <v>6.5173968700000001E-2</v>
      </c>
    </row>
    <row r="56" spans="1:16" x14ac:dyDescent="0.2">
      <c r="A56">
        <f t="shared" si="17"/>
        <v>1.8000000000000005</v>
      </c>
      <c r="B56">
        <f>$D$35/$E$35</f>
        <v>1.8214285714285714</v>
      </c>
    </row>
    <row r="57" spans="1:16" x14ac:dyDescent="0.2">
      <c r="A57">
        <f t="shared" si="17"/>
        <v>1.9000000000000006</v>
      </c>
      <c r="B57">
        <f t="shared" si="16"/>
        <v>1.8214285714285714</v>
      </c>
    </row>
    <row r="58" spans="1:16" x14ac:dyDescent="0.2">
      <c r="A58">
        <f t="shared" si="17"/>
        <v>2.0000000000000004</v>
      </c>
      <c r="B58">
        <f t="shared" si="16"/>
        <v>1.8214285714285714</v>
      </c>
    </row>
    <row r="59" spans="1:16" x14ac:dyDescent="0.2">
      <c r="A59">
        <f t="shared" si="17"/>
        <v>2.1000000000000005</v>
      </c>
      <c r="B59">
        <f t="shared" si="16"/>
        <v>1.8214285714285714</v>
      </c>
      <c r="J59" s="5">
        <v>-2.2814626521046901E-2</v>
      </c>
      <c r="K59" s="5">
        <v>-2.2814628369126701E-2</v>
      </c>
    </row>
    <row r="60" spans="1:16" x14ac:dyDescent="0.2">
      <c r="A60">
        <f t="shared" si="17"/>
        <v>2.2000000000000006</v>
      </c>
      <c r="B60">
        <f t="shared" si="16"/>
        <v>1.8214285714285714</v>
      </c>
      <c r="M60">
        <f>(J59-K59)/2*(0.00000001)</f>
        <v>9.2403990015199619E-18</v>
      </c>
    </row>
    <row r="61" spans="1:16" x14ac:dyDescent="0.2">
      <c r="A61">
        <f t="shared" si="17"/>
        <v>2.3000000000000007</v>
      </c>
      <c r="B61">
        <f t="shared" si="16"/>
        <v>1.8214285714285714</v>
      </c>
    </row>
    <row r="62" spans="1:16" x14ac:dyDescent="0.2">
      <c r="A62">
        <f t="shared" si="17"/>
        <v>2.4000000000000008</v>
      </c>
      <c r="B62">
        <f t="shared" si="16"/>
        <v>1.8214285714285714</v>
      </c>
      <c r="D62" s="6"/>
      <c r="E62" s="6"/>
    </row>
    <row r="63" spans="1:16" x14ac:dyDescent="0.2">
      <c r="A63">
        <f t="shared" si="17"/>
        <v>2.5000000000000009</v>
      </c>
      <c r="B63">
        <f t="shared" si="16"/>
        <v>1.8214285714285714</v>
      </c>
      <c r="D63" s="6"/>
      <c r="E63" s="6"/>
    </row>
    <row r="64" spans="1:16" x14ac:dyDescent="0.2">
      <c r="A64">
        <f t="shared" si="17"/>
        <v>2.600000000000001</v>
      </c>
      <c r="B64">
        <f t="shared" si="16"/>
        <v>1.8214285714285714</v>
      </c>
      <c r="D64" s="6"/>
      <c r="E64" s="6"/>
    </row>
    <row r="65" spans="1:5" x14ac:dyDescent="0.2">
      <c r="A65">
        <f t="shared" si="17"/>
        <v>2.7000000000000011</v>
      </c>
      <c r="B65">
        <f t="shared" si="16"/>
        <v>1.8214285714285714</v>
      </c>
      <c r="D65" s="6"/>
      <c r="E65" s="6"/>
    </row>
    <row r="66" spans="1:5" x14ac:dyDescent="0.2">
      <c r="A66">
        <f t="shared" si="17"/>
        <v>2.8000000000000012</v>
      </c>
      <c r="B66">
        <f t="shared" si="16"/>
        <v>1.8214285714285714</v>
      </c>
      <c r="D66" s="6"/>
      <c r="E66" s="6"/>
    </row>
    <row r="67" spans="1:5" x14ac:dyDescent="0.2">
      <c r="A67">
        <f>A66+0.1</f>
        <v>2.9000000000000012</v>
      </c>
      <c r="B67">
        <f t="shared" si="16"/>
        <v>1.8214285714285714</v>
      </c>
    </row>
    <row r="68" spans="1:5" x14ac:dyDescent="0.2">
      <c r="A68">
        <f t="shared" si="17"/>
        <v>3.0000000000000013</v>
      </c>
      <c r="B68">
        <f t="shared" si="16"/>
        <v>1.8214285714285714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G6"/>
    </sheetView>
  </sheetViews>
  <sheetFormatPr baseColWidth="10" defaultRowHeight="16" x14ac:dyDescent="0.2"/>
  <cols>
    <col min="7" max="7" width="11.83203125" bestFit="1" customWidth="1"/>
  </cols>
  <sheetData>
    <row r="1" spans="1:8" x14ac:dyDescent="0.2">
      <c r="A1" t="s">
        <v>17</v>
      </c>
      <c r="B1" t="s">
        <v>16</v>
      </c>
      <c r="C1" t="s">
        <v>20</v>
      </c>
      <c r="D1" t="s">
        <v>21</v>
      </c>
      <c r="E1" t="s">
        <v>25</v>
      </c>
      <c r="F1" t="s">
        <v>18</v>
      </c>
      <c r="G1" t="s">
        <v>23</v>
      </c>
      <c r="H1" t="s">
        <v>22</v>
      </c>
    </row>
    <row r="2" spans="1:8" x14ac:dyDescent="0.2">
      <c r="A2">
        <v>2</v>
      </c>
      <c r="B2">
        <v>1E-3</v>
      </c>
      <c r="C2">
        <v>0.01</v>
      </c>
      <c r="D2">
        <f>C2+B2</f>
        <v>1.0999999999999999E-2</v>
      </c>
      <c r="E2">
        <f>C2-B2</f>
        <v>9.0000000000000011E-3</v>
      </c>
    </row>
    <row r="5" spans="1:8" x14ac:dyDescent="0.2">
      <c r="A5" t="s">
        <v>19</v>
      </c>
      <c r="F5">
        <f>A2*EXP(C2*A2)</f>
        <v>2.0404026800535116</v>
      </c>
      <c r="G5">
        <f>(EXP(D2*A2)-EXP(E2*A2))/(2*B2)</f>
        <v>2.0404040403222412</v>
      </c>
    </row>
    <row r="6" spans="1:8" x14ac:dyDescent="0.2">
      <c r="A6" t="s">
        <v>24</v>
      </c>
      <c r="F6">
        <f>-A2*EXP(-C2*A2)</f>
        <v>-1.9603973466135105</v>
      </c>
      <c r="G6">
        <f>(EXP(-D2*A2)-EXP(-E2*A2))/(2*B2)</f>
        <v>-1.9603986535453588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2017-07-19T22:48:47Z</dcterms:created>
  <dcterms:modified xsi:type="dcterms:W3CDTF">2017-07-30T17:39:06Z</dcterms:modified>
</cp:coreProperties>
</file>