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iffin/Desktop/"/>
    </mc:Choice>
  </mc:AlternateContent>
  <xr:revisionPtr revIDLastSave="0" documentId="8_{6A1763B8-4267-BB44-B896-56EA3C1B0A22}" xr6:coauthVersionLast="36" xr6:coauthVersionMax="36" xr10:uidLastSave="{00000000-0000-0000-0000-000000000000}"/>
  <bookViews>
    <workbookView xWindow="480" yWindow="960" windowWidth="25040" windowHeight="13680" xr2:uid="{D49F3FD8-EECD-3E4C-95AB-F2772B99F23E}"/>
  </bookViews>
  <sheets>
    <sheet name="Cluster_Analysis" sheetId="2" r:id="rId1"/>
  </sheets>
  <externalReferences>
    <externalReference r:id="rId2"/>
  </externalReferences>
  <definedNames>
    <definedName name="Cluster">Cluster_Analysis!$B$12:$Q$21</definedName>
    <definedName name="solver_adj" localSheetId="0" hidden="1">Cluster_Analysis!$K$4:$K$6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Cluster_Analysis!$K$4:$K$6</definedName>
    <definedName name="solver_lhs2" localSheetId="0" hidden="1">Cluster_Analysis!$K$4:$K$6</definedName>
    <definedName name="solver_lhs3" localSheetId="0" hidden="1">Cluster_Analysis!$K$4:$K$6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Cluster_Analysis!$U$10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9</definedName>
    <definedName name="solver_rhs2" localSheetId="0" hidden="1">integer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2</definedName>
    <definedName name="vacant_rate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L5" i="2"/>
  <c r="L6" i="2"/>
  <c r="D9" i="2"/>
  <c r="E9" i="2"/>
  <c r="F9" i="2"/>
  <c r="G9" i="2"/>
  <c r="H9" i="2"/>
  <c r="I9" i="2"/>
  <c r="J9" i="2"/>
  <c r="D10" i="2"/>
  <c r="E10" i="2"/>
  <c r="F10" i="2"/>
  <c r="G10" i="2"/>
  <c r="H10" i="2"/>
  <c r="I10" i="2"/>
  <c r="J10" i="2"/>
  <c r="K13" i="2"/>
  <c r="L13" i="2"/>
  <c r="M13" i="2"/>
  <c r="N13" i="2"/>
  <c r="O13" i="2"/>
  <c r="P13" i="2"/>
  <c r="Q13" i="2"/>
  <c r="K14" i="2"/>
  <c r="L14" i="2"/>
  <c r="M14" i="2"/>
  <c r="N14" i="2"/>
  <c r="O14" i="2"/>
  <c r="P14" i="2"/>
  <c r="Q14" i="2"/>
  <c r="K15" i="2"/>
  <c r="M5" i="2" s="1"/>
  <c r="L15" i="2"/>
  <c r="N5" i="2" s="1"/>
  <c r="M15" i="2"/>
  <c r="O5" i="2" s="1"/>
  <c r="N15" i="2"/>
  <c r="P5" i="2" s="1"/>
  <c r="O15" i="2"/>
  <c r="Q5" i="2" s="1"/>
  <c r="P15" i="2"/>
  <c r="R5" i="2" s="1"/>
  <c r="Q15" i="2"/>
  <c r="S5" i="2" s="1"/>
  <c r="K16" i="2"/>
  <c r="M6" i="2" s="1"/>
  <c r="L16" i="2"/>
  <c r="N6" i="2" s="1"/>
  <c r="M16" i="2"/>
  <c r="O6" i="2" s="1"/>
  <c r="N16" i="2"/>
  <c r="P6" i="2" s="1"/>
  <c r="O16" i="2"/>
  <c r="Q6" i="2" s="1"/>
  <c r="P16" i="2"/>
  <c r="R6" i="2" s="1"/>
  <c r="Q16" i="2"/>
  <c r="S6" i="2" s="1"/>
  <c r="K17" i="2"/>
  <c r="M4" i="2" s="1"/>
  <c r="L17" i="2"/>
  <c r="N4" i="2" s="1"/>
  <c r="M17" i="2"/>
  <c r="O4" i="2" s="1"/>
  <c r="N17" i="2"/>
  <c r="P4" i="2" s="1"/>
  <c r="O17" i="2"/>
  <c r="Q4" i="2" s="1"/>
  <c r="P17" i="2"/>
  <c r="R4" i="2" s="1"/>
  <c r="Q17" i="2"/>
  <c r="S4" i="2" s="1"/>
  <c r="K18" i="2"/>
  <c r="L18" i="2"/>
  <c r="M18" i="2"/>
  <c r="N18" i="2"/>
  <c r="O18" i="2"/>
  <c r="P18" i="2"/>
  <c r="Q18" i="2"/>
  <c r="K19" i="2"/>
  <c r="L19" i="2"/>
  <c r="M19" i="2"/>
  <c r="N19" i="2"/>
  <c r="O19" i="2"/>
  <c r="P19" i="2"/>
  <c r="Q19" i="2"/>
  <c r="K20" i="2"/>
  <c r="L20" i="2"/>
  <c r="M20" i="2"/>
  <c r="N20" i="2"/>
  <c r="O20" i="2"/>
  <c r="P20" i="2"/>
  <c r="Q20" i="2"/>
  <c r="K21" i="2"/>
  <c r="L21" i="2"/>
  <c r="M21" i="2"/>
  <c r="N21" i="2"/>
  <c r="O21" i="2"/>
  <c r="P21" i="2"/>
  <c r="Q21" i="2"/>
  <c r="S13" i="2" l="1"/>
  <c r="S14" i="2"/>
  <c r="S15" i="2"/>
  <c r="S16" i="2"/>
  <c r="S17" i="2"/>
  <c r="S18" i="2"/>
  <c r="S19" i="2"/>
  <c r="S20" i="2"/>
  <c r="S21" i="2"/>
  <c r="T13" i="2"/>
  <c r="T14" i="2"/>
  <c r="T15" i="2"/>
  <c r="T16" i="2"/>
  <c r="T17" i="2"/>
  <c r="T18" i="2"/>
  <c r="T19" i="2"/>
  <c r="T20" i="2"/>
  <c r="T21" i="2"/>
  <c r="R13" i="2"/>
  <c r="U13" i="2" s="1"/>
  <c r="R14" i="2"/>
  <c r="R15" i="2"/>
  <c r="R16" i="2"/>
  <c r="R17" i="2"/>
  <c r="U17" i="2" s="1"/>
  <c r="V17" i="2" s="1"/>
  <c r="R18" i="2"/>
  <c r="R19" i="2"/>
  <c r="R20" i="2"/>
  <c r="R21" i="2"/>
  <c r="U21" i="2" s="1"/>
  <c r="V21" i="2" s="1"/>
  <c r="U16" i="2" l="1"/>
  <c r="V16" i="2" s="1"/>
  <c r="U19" i="2"/>
  <c r="V19" i="2" s="1"/>
  <c r="V13" i="2"/>
  <c r="U15" i="2"/>
  <c r="V15" i="2" s="1"/>
  <c r="U18" i="2"/>
  <c r="V18" i="2" s="1"/>
  <c r="U14" i="2"/>
  <c r="V14" i="2" s="1"/>
  <c r="U20" i="2"/>
  <c r="V20" i="2" s="1"/>
  <c r="U10" i="2" l="1"/>
</calcChain>
</file>

<file path=xl/sharedStrings.xml><?xml version="1.0" encoding="utf-8"?>
<sst xmlns="http://schemas.openxmlformats.org/spreadsheetml/2006/main" count="42" uniqueCount="36">
  <si>
    <t>NORTHWEST</t>
  </si>
  <si>
    <t>WESTERN</t>
  </si>
  <si>
    <t>NORTHEAST</t>
  </si>
  <si>
    <t>EASTERN</t>
  </si>
  <si>
    <t>SOUTHWEST</t>
  </si>
  <si>
    <t>CENTRAL</t>
  </si>
  <si>
    <t>NORTHERN</t>
  </si>
  <si>
    <t>SOUTHERN</t>
  </si>
  <si>
    <t>SOUTHEAST</t>
  </si>
  <si>
    <t>Match</t>
  </si>
  <si>
    <t>Min</t>
  </si>
  <si>
    <t>Distance^2 to 3</t>
  </si>
  <si>
    <t>Distance^2 to 2</t>
  </si>
  <si>
    <t>Distance^2 to 1</t>
  </si>
  <si>
    <t>z Homeless Shelters</t>
  </si>
  <si>
    <t>z Vacancies</t>
  </si>
  <si>
    <t>z Average City Tax</t>
  </si>
  <si>
    <t>z Ave Stores Per 100 People</t>
  </si>
  <si>
    <t>z Ave Banks Per 1000 People</t>
  </si>
  <si>
    <t>z Ave Under HS Education</t>
  </si>
  <si>
    <t>z Ave Unemplyment %</t>
  </si>
  <si>
    <t>Homeless Shelters</t>
  </si>
  <si>
    <t>Vacancies</t>
  </si>
  <si>
    <t>Average City Tax</t>
  </si>
  <si>
    <t>Ave Stores Per 1000 People</t>
  </si>
  <si>
    <t>Ave Banks Per 1000 People</t>
  </si>
  <si>
    <t>Ave Under HS Education</t>
  </si>
  <si>
    <t>Ave Unemplyment %</t>
  </si>
  <si>
    <t>Sum Min</t>
  </si>
  <si>
    <t>St Dev</t>
  </si>
  <si>
    <t>Ave</t>
  </si>
  <si>
    <t>Central has the lowest ave unemployment rate%, ave under HS education %, and vacnacies. Central also has the highest ave banks and stores per 1000 people, average city tax, and amount of homeless shelters.</t>
  </si>
  <si>
    <t>The Northern anchor has a very low average under HS education rate, average unemployment rate, and vacnacy rate.</t>
  </si>
  <si>
    <t xml:space="preserve">Southwest is an anchor because it has close to average in Ave underHS education, Ave unemployment %, and average stores and banks per 1000 people. Its got a below average city tax on its properties and below average amount of homeless shelters. And an above average vacancy rate. </t>
  </si>
  <si>
    <t>Ave Stores Per 100 People</t>
  </si>
  <si>
    <t>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</si>
</sst>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44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dterm_Projec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Data"/>
      <sheetName val="Districs_to_Crime"/>
      <sheetName val="Larceny_Data"/>
      <sheetName val="Robbery_Data"/>
      <sheetName val="Burglary_Data"/>
      <sheetName val="Vacancies_data"/>
      <sheetName val="Property_Taxes"/>
      <sheetName val="Homeless_Data"/>
      <sheetName val="Variables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45BC-5105-804E-B4BB-CF1349DB1395}">
  <dimension ref="B2:V33"/>
  <sheetViews>
    <sheetView tabSelected="1" topLeftCell="B1" workbookViewId="0">
      <selection activeCell="T6" sqref="T6"/>
    </sheetView>
  </sheetViews>
  <sheetFormatPr baseColWidth="10" defaultRowHeight="16"/>
  <cols>
    <col min="3" max="3" width="14.6640625" customWidth="1"/>
    <col min="4" max="4" width="22" customWidth="1"/>
    <col min="5" max="5" width="18.5" bestFit="1" customWidth="1"/>
    <col min="6" max="6" width="21" bestFit="1" customWidth="1"/>
    <col min="7" max="7" width="23.5" bestFit="1" customWidth="1"/>
    <col min="8" max="8" width="22.83203125" bestFit="1" customWidth="1"/>
    <col min="9" max="9" width="14.6640625" bestFit="1" customWidth="1"/>
    <col min="10" max="10" width="16.5" bestFit="1" customWidth="1"/>
    <col min="11" max="11" width="19.83203125" bestFit="1" customWidth="1"/>
    <col min="12" max="12" width="22.5" bestFit="1" customWidth="1"/>
    <col min="13" max="13" width="24.83203125" bestFit="1" customWidth="1"/>
    <col min="14" max="14" width="24.1640625" bestFit="1" customWidth="1"/>
    <col min="15" max="15" width="16" bestFit="1" customWidth="1"/>
    <col min="16" max="16" width="12.83203125" bestFit="1" customWidth="1"/>
    <col min="17" max="17" width="17.83203125" bestFit="1" customWidth="1"/>
    <col min="18" max="18" width="13.83203125" bestFit="1" customWidth="1"/>
    <col min="19" max="19" width="16.5" bestFit="1" customWidth="1"/>
    <col min="20" max="20" width="13.83203125" bestFit="1" customWidth="1"/>
  </cols>
  <sheetData>
    <row r="2" spans="2:22"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2:22">
      <c r="K3" t="s">
        <v>35</v>
      </c>
      <c r="M3" t="s">
        <v>27</v>
      </c>
      <c r="N3" t="s">
        <v>26</v>
      </c>
      <c r="O3" t="s">
        <v>25</v>
      </c>
      <c r="P3" t="s">
        <v>34</v>
      </c>
      <c r="Q3" s="2" t="s">
        <v>23</v>
      </c>
      <c r="R3" s="2" t="s">
        <v>22</v>
      </c>
      <c r="S3" s="2" t="s">
        <v>21</v>
      </c>
    </row>
    <row r="4" spans="2:22">
      <c r="K4">
        <v>5</v>
      </c>
      <c r="L4" t="str">
        <f>VLOOKUP(K4,Cluster,2)</f>
        <v>SOUTHWEST</v>
      </c>
      <c r="M4">
        <f>VLOOKUP($K4,Cluster,M$2)</f>
        <v>0.22730164499128158</v>
      </c>
      <c r="N4">
        <f>VLOOKUP($K4,Cluster,N$2)</f>
        <v>0.36553711393666899</v>
      </c>
      <c r="O4">
        <f>VLOOKUP($K4,Cluster,O$2)</f>
        <v>-0.38134176591077323</v>
      </c>
      <c r="P4">
        <f>VLOOKUP($K4,Cluster,P$2)</f>
        <v>-0.13590948117899351</v>
      </c>
      <c r="Q4">
        <f>VLOOKUP($K4,Cluster,Q$2)</f>
        <v>-0.62474147872550279</v>
      </c>
      <c r="R4">
        <f>VLOOKUP($K4,Cluster,R$2)</f>
        <v>0.62859754298217363</v>
      </c>
      <c r="S4">
        <f>VLOOKUP($K4,Cluster,S$2)</f>
        <v>-0.71371697009625235</v>
      </c>
      <c r="T4" t="s">
        <v>33</v>
      </c>
    </row>
    <row r="5" spans="2:22">
      <c r="K5">
        <v>3</v>
      </c>
      <c r="L5" t="str">
        <f>VLOOKUP(K5,Cluster,2)</f>
        <v>NORTHERN</v>
      </c>
      <c r="M5">
        <f>VLOOKUP(K5,Cluster,M$2)</f>
        <v>-0.80884144890038157</v>
      </c>
      <c r="N5">
        <f>VLOOKUP($K5,Cluster,N$2)</f>
        <v>-1.1546214636460037</v>
      </c>
      <c r="O5">
        <f>VLOOKUP($K5,Cluster,O$2)</f>
        <v>-0.34401297821357435</v>
      </c>
      <c r="P5">
        <f>VLOOKUP($K5,Cluster,P$2)</f>
        <v>-0.62749886881913175</v>
      </c>
      <c r="Q5">
        <f>VLOOKUP($K5,Cluster,Q$2)</f>
        <v>0.13225826056608705</v>
      </c>
      <c r="R5">
        <f>VLOOKUP($K5,Cluster,R$2)</f>
        <v>-0.83385388354778112</v>
      </c>
      <c r="S5">
        <f>VLOOKUP($K5,Cluster,S$2)</f>
        <v>0.24980093953368829</v>
      </c>
      <c r="T5" t="s">
        <v>32</v>
      </c>
    </row>
    <row r="6" spans="2:22">
      <c r="K6">
        <v>4</v>
      </c>
      <c r="L6" t="str">
        <f>VLOOKUP(K6,Cluster,2)</f>
        <v>CENTRAL</v>
      </c>
      <c r="M6">
        <f>VLOOKUP(K6,Cluster,M$2)</f>
        <v>-1.6123206320799306</v>
      </c>
      <c r="N6">
        <f>VLOOKUP($K6,Cluster,N$2)</f>
        <v>-1.4707484734507188</v>
      </c>
      <c r="O6">
        <f>VLOOKUP($K6,Cluster,O$2)</f>
        <v>2.6215518221750043</v>
      </c>
      <c r="P6">
        <f>VLOOKUP($K6,Cluster,P$2)</f>
        <v>2.5008816505605918</v>
      </c>
      <c r="Q6">
        <f>VLOOKUP($K6,Cluster,Q$2)</f>
        <v>2.4197862371979872</v>
      </c>
      <c r="R6">
        <f>VLOOKUP($K6,Cluster,R$2)</f>
        <v>-1.3485983001224693</v>
      </c>
      <c r="S6">
        <f>VLOOKUP($K6,Cluster,S$2)</f>
        <v>1.2133188491636289</v>
      </c>
      <c r="T6" t="s">
        <v>31</v>
      </c>
    </row>
    <row r="9" spans="2:22">
      <c r="C9" t="s">
        <v>30</v>
      </c>
      <c r="D9">
        <f>AVERAGE(D13:D21)</f>
        <v>14.327195767195766</v>
      </c>
      <c r="E9">
        <f>AVERAGE(E13:E21)</f>
        <v>20.812949735449735</v>
      </c>
      <c r="F9">
        <f>AVERAGE(F13:F21)</f>
        <v>0.36985449735449738</v>
      </c>
      <c r="G9">
        <f>AVERAGE(G13:G21)</f>
        <v>354.19074074074075</v>
      </c>
      <c r="H9">
        <f>AVERAGE(H13:H21)</f>
        <v>4646.2466666666669</v>
      </c>
      <c r="I9">
        <f>AVERAGE(I13:I21)</f>
        <v>494.33333333333331</v>
      </c>
      <c r="J9">
        <f>AVERAGE(J13:J21)</f>
        <v>4.2222222222222223</v>
      </c>
    </row>
    <row r="10" spans="2:22">
      <c r="C10" t="s">
        <v>29</v>
      </c>
      <c r="D10">
        <f>STDEV(D13:D21)</f>
        <v>5.0716933124195007</v>
      </c>
      <c r="E10">
        <f>STDEV(E13:E21)</f>
        <v>6.3661121561337222</v>
      </c>
      <c r="F10">
        <f>STDEV(F13:F21)</f>
        <v>0.60275196136863485</v>
      </c>
      <c r="G10">
        <f>STDEV(G13:G21)</f>
        <v>269.22875742973758</v>
      </c>
      <c r="H10">
        <f>STDEV(H13:H21)</f>
        <v>4020.2655853593783</v>
      </c>
      <c r="I10">
        <f>STDEV(I13:I21)</f>
        <v>207.87015177749788</v>
      </c>
      <c r="J10">
        <f>STDEV(J13:J21)</f>
        <v>3.1135902820449006</v>
      </c>
      <c r="T10" t="s">
        <v>28</v>
      </c>
      <c r="U10">
        <f>SUM(U13:U21)</f>
        <v>17.625433697130333</v>
      </c>
    </row>
    <row r="12" spans="2:22">
      <c r="D12" t="s">
        <v>27</v>
      </c>
      <c r="E12" t="s">
        <v>26</v>
      </c>
      <c r="F12" t="s">
        <v>25</v>
      </c>
      <c r="G12" t="s">
        <v>24</v>
      </c>
      <c r="H12" s="2" t="s">
        <v>23</v>
      </c>
      <c r="I12" s="2" t="s">
        <v>22</v>
      </c>
      <c r="J12" s="2" t="s">
        <v>21</v>
      </c>
      <c r="K12" t="s">
        <v>20</v>
      </c>
      <c r="L12" t="s">
        <v>19</v>
      </c>
      <c r="M12" t="s">
        <v>18</v>
      </c>
      <c r="N12" t="s">
        <v>17</v>
      </c>
      <c r="O12" s="2" t="s">
        <v>16</v>
      </c>
      <c r="P12" s="2" t="s">
        <v>15</v>
      </c>
      <c r="Q12" s="2" t="s">
        <v>14</v>
      </c>
      <c r="R12" s="2" t="s">
        <v>13</v>
      </c>
      <c r="S12" s="2" t="s">
        <v>12</v>
      </c>
      <c r="T12" s="2" t="s">
        <v>11</v>
      </c>
      <c r="U12" s="2" t="s">
        <v>10</v>
      </c>
      <c r="V12" s="2" t="s">
        <v>9</v>
      </c>
    </row>
    <row r="13" spans="2:22">
      <c r="B13">
        <v>1</v>
      </c>
      <c r="C13" s="4" t="s">
        <v>8</v>
      </c>
      <c r="D13" s="1">
        <v>9.1999999999999993</v>
      </c>
      <c r="E13" s="1">
        <v>19.557142857142857</v>
      </c>
      <c r="F13" s="1">
        <v>0.45714285714285718</v>
      </c>
      <c r="G13" s="1">
        <v>383</v>
      </c>
      <c r="H13" s="3">
        <v>5851.48</v>
      </c>
      <c r="I13" s="2">
        <v>359</v>
      </c>
      <c r="J13" s="1">
        <v>9</v>
      </c>
      <c r="K13">
        <f>STANDARDIZE(D13,D$9,D$10)</f>
        <v>-1.0109435747308206</v>
      </c>
      <c r="L13">
        <f>STANDARDIZE(E13,E$9,E$10)</f>
        <v>-0.19726433457458223</v>
      </c>
      <c r="M13">
        <f>STANDARDIZE(F13,F$9,F$10)</f>
        <v>0.14481638448783982</v>
      </c>
      <c r="N13">
        <f>STANDARDIZE(G13,G$9,G$10)</f>
        <v>0.10700661970249517</v>
      </c>
      <c r="O13">
        <f>STANDARDIZE(H13,H$9,H$10)</f>
        <v>0.29978948100405034</v>
      </c>
      <c r="P13">
        <f>STANDARDIZE(I13,I$9,I$10)</f>
        <v>-0.65104745523153684</v>
      </c>
      <c r="Q13">
        <f>STANDARDIZE(J13,J$9,J$10)</f>
        <v>1.5344914857069425</v>
      </c>
      <c r="R13">
        <f>SUMXMY2($M$4:$S$4,K13:Q13)</f>
        <v>9.7325374036061554</v>
      </c>
      <c r="S13">
        <f>SUMXMY2($M$5:$S$5,K13:Q13)</f>
        <v>3.4477450998386314</v>
      </c>
      <c r="T13">
        <f>SUMXMY2($M$6:$S$6,K13:Q13)</f>
        <v>18.932387598681306</v>
      </c>
      <c r="U13">
        <f>MIN(R13:T13)</f>
        <v>3.4477450998386314</v>
      </c>
      <c r="V13">
        <f>MATCH(U13,R13:T13,0)</f>
        <v>2</v>
      </c>
    </row>
    <row r="14" spans="2:22">
      <c r="B14">
        <v>2</v>
      </c>
      <c r="C14" s="4" t="s">
        <v>7</v>
      </c>
      <c r="D14" s="1">
        <v>16.074999999999999</v>
      </c>
      <c r="E14" s="1">
        <v>25.174999999999997</v>
      </c>
      <c r="F14" s="1">
        <v>0.15</v>
      </c>
      <c r="G14" s="1">
        <v>365.5</v>
      </c>
      <c r="H14" s="3">
        <v>5116.8599999999997</v>
      </c>
      <c r="I14" s="2">
        <v>507</v>
      </c>
      <c r="J14" s="1">
        <v>5</v>
      </c>
      <c r="K14">
        <f>STANDARDIZE(D14,D$9,D$10)</f>
        <v>0.34461946437577989</v>
      </c>
      <c r="L14">
        <f>STANDARDIZE(E14,E$9,E$10)</f>
        <v>0.68519846298143605</v>
      </c>
      <c r="M14">
        <f>STANDARDIZE(F14,F$9,F$10)</f>
        <v>-0.36475119360090708</v>
      </c>
      <c r="N14">
        <f>STANDARDIZE(G14,G$9,G$10)</f>
        <v>4.2006133992616677E-2</v>
      </c>
      <c r="O14">
        <f>STANDARDIZE(H14,H$9,H$10)</f>
        <v>0.11706025966223917</v>
      </c>
      <c r="P14">
        <f>STANDARDIZE(I14,I$9,I$10)</f>
        <v>6.0935476105414874E-2</v>
      </c>
      <c r="Q14">
        <f>STANDARDIZE(J14,J$9,J$10)</f>
        <v>0.24980093953368829</v>
      </c>
      <c r="R14">
        <f>SUMXMY2($M$4:$S$4,K14:Q14)</f>
        <v>1.948752865453236</v>
      </c>
      <c r="S14">
        <f>SUMXMY2($M$5:$S$5,K14:Q14)</f>
        <v>5.9649554406187351</v>
      </c>
      <c r="T14">
        <f>SUMXMY2($M$6:$S$6,K14:Q14)</f>
        <v>31.659495397959866</v>
      </c>
      <c r="U14">
        <f>MIN(R14:T14)</f>
        <v>1.948752865453236</v>
      </c>
      <c r="V14">
        <f>MATCH(U14,R14:T14,0)</f>
        <v>1</v>
      </c>
    </row>
    <row r="15" spans="2:22">
      <c r="B15">
        <v>3</v>
      </c>
      <c r="C15" s="4" t="s">
        <v>6</v>
      </c>
      <c r="D15" s="1">
        <v>10.225000000000001</v>
      </c>
      <c r="E15" s="1">
        <v>13.4625</v>
      </c>
      <c r="F15" s="1">
        <v>0.16250000000000001</v>
      </c>
      <c r="G15" s="1">
        <v>185.25</v>
      </c>
      <c r="H15" s="3">
        <v>5177.96</v>
      </c>
      <c r="I15" s="2">
        <v>321</v>
      </c>
      <c r="J15" s="1">
        <v>5</v>
      </c>
      <c r="K15">
        <f>STANDARDIZE(D15,D$9,D$10)</f>
        <v>-0.80884144890038157</v>
      </c>
      <c r="L15">
        <f>STANDARDIZE(E15,E$9,E$10)</f>
        <v>-1.1546214636460037</v>
      </c>
      <c r="M15">
        <f>STANDARDIZE(F15,F$9,F$10)</f>
        <v>-0.34401297821357435</v>
      </c>
      <c r="N15">
        <f>STANDARDIZE(G15,G$9,G$10)</f>
        <v>-0.62749886881913175</v>
      </c>
      <c r="O15">
        <f>STANDARDIZE(H15,H$9,H$10)</f>
        <v>0.13225826056608705</v>
      </c>
      <c r="P15">
        <f>STANDARDIZE(I15,I$9,I$10)</f>
        <v>-0.83385388354778112</v>
      </c>
      <c r="Q15">
        <f>STANDARDIZE(J15,J$9,J$10)</f>
        <v>0.24980093953368829</v>
      </c>
      <c r="R15">
        <f>SUMXMY2($M$4:$S$4,K15:Q15)</f>
        <v>7.2677077188735959</v>
      </c>
      <c r="S15">
        <f>SUMXMY2($M$5:$S$5,K15:Q15)</f>
        <v>0</v>
      </c>
      <c r="T15">
        <f>SUMXMY2($M$6:$S$6,K15:Q15)</f>
        <v>25.752967163915343</v>
      </c>
      <c r="U15">
        <f>MIN(R15:T15)</f>
        <v>0</v>
      </c>
      <c r="V15">
        <f>MATCH(U15,R15:T15,0)</f>
        <v>2</v>
      </c>
    </row>
    <row r="16" spans="2:22">
      <c r="B16">
        <v>4</v>
      </c>
      <c r="C16" s="4" t="s">
        <v>5</v>
      </c>
      <c r="D16" s="1">
        <v>6.15</v>
      </c>
      <c r="E16" s="1">
        <v>11.45</v>
      </c>
      <c r="F16" s="1">
        <v>1.95</v>
      </c>
      <c r="G16" s="1">
        <v>1027.5</v>
      </c>
      <c r="H16" s="3">
        <v>14374.43</v>
      </c>
      <c r="I16" s="2">
        <v>214</v>
      </c>
      <c r="J16" s="1">
        <v>8</v>
      </c>
      <c r="K16">
        <f>STANDARDIZE(D16,D$9,D$10)</f>
        <v>-1.6123206320799306</v>
      </c>
      <c r="L16">
        <f>STANDARDIZE(E16,E$9,E$10)</f>
        <v>-1.4707484734507188</v>
      </c>
      <c r="M16">
        <f>STANDARDIZE(F16,F$9,F$10)</f>
        <v>2.6215518221750043</v>
      </c>
      <c r="N16">
        <f>STANDARDIZE(G16,G$9,G$10)</f>
        <v>2.5008816505605918</v>
      </c>
      <c r="O16">
        <f>STANDARDIZE(H16,H$9,H$10)</f>
        <v>2.4197862371979872</v>
      </c>
      <c r="P16">
        <f>STANDARDIZE(I16,I$9,I$10)</f>
        <v>-1.3485983001224693</v>
      </c>
      <c r="Q16">
        <f>STANDARDIZE(J16,J$9,J$10)</f>
        <v>1.2133188491636289</v>
      </c>
      <c r="R16">
        <f>SUMXMY2($M$4:$S$4,K16:Q16)</f>
        <v>39.618111718257701</v>
      </c>
      <c r="S16">
        <f>SUMXMY2($M$5:$S$5,K16:Q16)</f>
        <v>25.752967163915343</v>
      </c>
      <c r="T16">
        <f>SUMXMY2($M$6:$S$6,K16:Q16)</f>
        <v>0</v>
      </c>
      <c r="U16">
        <f>MIN(R16:T16)</f>
        <v>0</v>
      </c>
      <c r="V16">
        <f>MATCH(U16,R16:T16,0)</f>
        <v>3</v>
      </c>
    </row>
    <row r="17" spans="2:22">
      <c r="B17">
        <v>5</v>
      </c>
      <c r="C17" s="4" t="s">
        <v>4</v>
      </c>
      <c r="D17" s="1">
        <v>15.48</v>
      </c>
      <c r="E17" s="1">
        <v>23.14</v>
      </c>
      <c r="F17" s="1">
        <v>0.14000000000000001</v>
      </c>
      <c r="G17" s="1">
        <v>317.60000000000002</v>
      </c>
      <c r="H17" s="3">
        <v>2134.62</v>
      </c>
      <c r="I17" s="2">
        <v>625</v>
      </c>
      <c r="J17" s="1">
        <v>2</v>
      </c>
      <c r="K17">
        <f>STANDARDIZE(D17,D$9,D$10)</f>
        <v>0.22730164499128158</v>
      </c>
      <c r="L17">
        <f>STANDARDIZE(E17,E$9,E$10)</f>
        <v>0.36553711393666899</v>
      </c>
      <c r="M17">
        <f>STANDARDIZE(F17,F$9,F$10)</f>
        <v>-0.38134176591077323</v>
      </c>
      <c r="N17">
        <f>STANDARDIZE(G17,G$9,G$10)</f>
        <v>-0.13590948117899351</v>
      </c>
      <c r="O17">
        <f>STANDARDIZE(H17,H$9,H$10)</f>
        <v>-0.62474147872550279</v>
      </c>
      <c r="P17">
        <f>STANDARDIZE(I17,I$9,I$10)</f>
        <v>0.62859754298217363</v>
      </c>
      <c r="Q17">
        <f>STANDARDIZE(J17,J$9,J$10)</f>
        <v>-0.71371697009625235</v>
      </c>
      <c r="R17">
        <f>SUMXMY2($M$4:$S$4,K17:Q17)</f>
        <v>0</v>
      </c>
      <c r="S17">
        <f>SUMXMY2($M$5:$S$5,K17:Q17)</f>
        <v>7.2677077188735959</v>
      </c>
      <c r="T17">
        <f>SUMXMY2($M$6:$S$6,K17:Q17)</f>
        <v>39.618111718257701</v>
      </c>
      <c r="U17">
        <f>MIN(R17:T17)</f>
        <v>0</v>
      </c>
      <c r="V17">
        <f>MATCH(U17,R17:T17,0)</f>
        <v>1</v>
      </c>
    </row>
    <row r="18" spans="2:22">
      <c r="B18">
        <v>6</v>
      </c>
      <c r="C18" s="4" t="s">
        <v>3</v>
      </c>
      <c r="D18" s="1">
        <v>19.766666666666666</v>
      </c>
      <c r="E18" s="1">
        <v>30.75</v>
      </c>
      <c r="F18" s="1">
        <v>0.15000000000000002</v>
      </c>
      <c r="G18" s="1">
        <v>377.33333333333331</v>
      </c>
      <c r="H18" s="3">
        <v>1560.64</v>
      </c>
      <c r="I18" s="2">
        <v>834</v>
      </c>
      <c r="J18" s="1">
        <v>6</v>
      </c>
      <c r="K18">
        <f>STANDARDIZE(D18,D$9,D$10)</f>
        <v>1.0725157387081725</v>
      </c>
      <c r="L18">
        <f>STANDARDIZE(E18,E$9,E$10)</f>
        <v>1.5609291857944978</v>
      </c>
      <c r="M18">
        <f>STANDARDIZE(F18,F$9,F$10)</f>
        <v>-0.36475119360090702</v>
      </c>
      <c r="N18">
        <f>STANDARDIZE(G18,G$9,G$10)</f>
        <v>8.5958843377391583E-2</v>
      </c>
      <c r="O18">
        <f>STANDARDIZE(H18,H$9,H$10)</f>
        <v>-0.76751314089883416</v>
      </c>
      <c r="P18">
        <f>STANDARDIZE(I18,I$9,I$10)</f>
        <v>1.6340328987215176</v>
      </c>
      <c r="Q18">
        <f>STANDARDIZE(J18,J$9,J$10)</f>
        <v>0.57097357607700183</v>
      </c>
      <c r="R18">
        <f>SUMXMY2($M$4:$S$4,K18:Q18)</f>
        <v>4.8745636717266159</v>
      </c>
      <c r="S18">
        <f>SUMXMY2($M$5:$S$5,K18:Q18)</f>
        <v>18.426377785171091</v>
      </c>
      <c r="T18">
        <f>SUMXMY2($M$6:$S$6,K18:Q18)</f>
        <v>50.616847277949716</v>
      </c>
      <c r="U18">
        <f>MIN(R18:T18)</f>
        <v>4.8745636717266159</v>
      </c>
      <c r="V18">
        <f>MATCH(U18,R18:T18,0)</f>
        <v>1</v>
      </c>
    </row>
    <row r="19" spans="2:22">
      <c r="B19">
        <v>7</v>
      </c>
      <c r="C19" s="4" t="s">
        <v>2</v>
      </c>
      <c r="D19" s="1">
        <v>13.709999999999999</v>
      </c>
      <c r="E19" s="1">
        <v>18.119999999999997</v>
      </c>
      <c r="F19" s="1">
        <v>0.1</v>
      </c>
      <c r="G19" s="1">
        <v>179.7</v>
      </c>
      <c r="H19" s="3">
        <v>2973.37</v>
      </c>
      <c r="I19" s="2">
        <v>415</v>
      </c>
      <c r="J19" s="1">
        <v>1</v>
      </c>
      <c r="K19">
        <f>STANDARDIZE(D19,D$9,D$10)</f>
        <v>-0.12169422107689075</v>
      </c>
      <c r="L19">
        <f>STANDARDIZE(E19,E$9,E$10)</f>
        <v>-0.42301324095509241</v>
      </c>
      <c r="M19">
        <f>STANDARDIZE(F19,F$9,F$10)</f>
        <v>-0.44770405515023798</v>
      </c>
      <c r="N19">
        <f>STANDARDIZE(G19,G$9,G$10)</f>
        <v>-0.64811330857283611</v>
      </c>
      <c r="O19">
        <f>STANDARDIZE(H19,H$9,H$10)</f>
        <v>-0.41611098350287862</v>
      </c>
      <c r="P19">
        <f>STANDARDIZE(I19,I$9,I$10)</f>
        <v>-0.38164850823917673</v>
      </c>
      <c r="Q19">
        <f>STANDARDIZE(J19,J$9,J$10)</f>
        <v>-1.0348896066395659</v>
      </c>
      <c r="R19">
        <f>SUMXMY2($M$4:$S$4,K19:Q19)</f>
        <v>2.1776421209719521</v>
      </c>
      <c r="S19">
        <f>SUMXMY2($M$5:$S$5,K19:Q19)</f>
        <v>3.1742270275028051</v>
      </c>
      <c r="T19">
        <f>SUMXMY2($M$6:$S$6,K19:Q19)</f>
        <v>36.687963314882772</v>
      </c>
      <c r="U19">
        <f>MIN(R19:T19)</f>
        <v>2.1776421209719521</v>
      </c>
      <c r="V19">
        <f>MATCH(U19,R19:T19,0)</f>
        <v>1</v>
      </c>
    </row>
    <row r="20" spans="2:22">
      <c r="B20">
        <v>8</v>
      </c>
      <c r="C20" s="4" t="s">
        <v>1</v>
      </c>
      <c r="D20" s="1">
        <v>21.866666666666664</v>
      </c>
      <c r="E20" s="1">
        <v>27.433333333333337</v>
      </c>
      <c r="F20" s="1">
        <v>0.13333333333333333</v>
      </c>
      <c r="G20" s="1">
        <v>199.83333333333334</v>
      </c>
      <c r="H20" s="3">
        <v>1049.68</v>
      </c>
      <c r="I20" s="2">
        <v>764</v>
      </c>
      <c r="J20" s="1">
        <v>1</v>
      </c>
      <c r="K20">
        <f>STANDARDIZE(D20,D$9,D$10)</f>
        <v>1.486578630653461</v>
      </c>
      <c r="L20">
        <f>STANDARDIZE(E20,E$9,E$10)</f>
        <v>1.0399414015200614</v>
      </c>
      <c r="M20">
        <f>STANDARDIZE(F20,F$9,F$10)</f>
        <v>-0.39240214745068402</v>
      </c>
      <c r="N20">
        <f>STANDARDIZE(G20,G$9,G$10)</f>
        <v>-0.57333179739423301</v>
      </c>
      <c r="O20">
        <f>STANDARDIZE(H20,H$9,H$10)</f>
        <v>-0.89460922177985003</v>
      </c>
      <c r="P20">
        <f>STANDARDIZE(I20,I$9,I$10)</f>
        <v>1.2972842149810675</v>
      </c>
      <c r="Q20">
        <f>STANDARDIZE(J20,J$9,J$10)</f>
        <v>-1.0348896066395659</v>
      </c>
      <c r="R20">
        <f>SUMXMY2($M$4:$S$4,K20:Q20)</f>
        <v>2.8551826110065872</v>
      </c>
      <c r="S20">
        <f>SUMXMY2($M$5:$S$5,K20:Q20)</f>
        <v>17.336971314838642</v>
      </c>
      <c r="T20">
        <f>SUMXMY2($M$6:$S$6,K20:Q20)</f>
        <v>57.4817999464276</v>
      </c>
      <c r="U20">
        <f>MIN(R20:T20)</f>
        <v>2.8551826110065872</v>
      </c>
      <c r="V20">
        <f>MATCH(U20,R20:T20,0)</f>
        <v>1</v>
      </c>
    </row>
    <row r="21" spans="2:22">
      <c r="B21">
        <v>9</v>
      </c>
      <c r="C21" s="4" t="s">
        <v>0</v>
      </c>
      <c r="D21" s="1">
        <v>16.471428571428572</v>
      </c>
      <c r="E21" s="1">
        <v>18.228571428571431</v>
      </c>
      <c r="F21" s="1">
        <v>8.5714285714285715E-2</v>
      </c>
      <c r="G21" s="1">
        <v>152</v>
      </c>
      <c r="H21" s="3">
        <v>3577.18</v>
      </c>
      <c r="I21" s="2">
        <v>410</v>
      </c>
      <c r="J21" s="1">
        <v>1</v>
      </c>
      <c r="K21">
        <f>STANDARDIZE(D21,D$9,D$10)</f>
        <v>0.42278439805932944</v>
      </c>
      <c r="L21">
        <f>STANDARDIZE(E21,E$9,E$10)</f>
        <v>-0.40595865160626582</v>
      </c>
      <c r="M21">
        <f>STANDARDIZE(F21,F$9,F$10)</f>
        <v>-0.47140487273576098</v>
      </c>
      <c r="N21">
        <f>STANDARDIZE(G21,G$9,G$10)</f>
        <v>-0.75099979166790087</v>
      </c>
      <c r="O21">
        <f>STANDARDIZE(H21,H$9,H$10)</f>
        <v>-0.26591941352329873</v>
      </c>
      <c r="P21">
        <f>STANDARDIZE(I21,I$9,I$10)</f>
        <v>-0.40570198564920884</v>
      </c>
      <c r="Q21">
        <f>STANDARDIZE(J21,J$9,J$10)</f>
        <v>-1.0348896066395659</v>
      </c>
      <c r="R21">
        <f>SUMXMY2($M$4:$S$4,K21:Q21)</f>
        <v>2.3215473281333097</v>
      </c>
      <c r="S21">
        <f>SUMXMY2($M$5:$S$5,K21:Q21)</f>
        <v>4.1011687130092387</v>
      </c>
      <c r="T21">
        <f>SUMXMY2($M$6:$S$6,K21:Q21)</f>
        <v>38.573053442213542</v>
      </c>
      <c r="U21">
        <f>MIN(R21:T21)</f>
        <v>2.3215473281333097</v>
      </c>
      <c r="V21">
        <f>MATCH(U21,R21:T21,0)</f>
        <v>1</v>
      </c>
    </row>
    <row r="25" spans="2:22">
      <c r="C25" s="1"/>
    </row>
    <row r="26" spans="2:22">
      <c r="C26" s="1"/>
    </row>
    <row r="27" spans="2:22">
      <c r="C27" s="1"/>
    </row>
    <row r="28" spans="2:22">
      <c r="C28" s="1"/>
    </row>
    <row r="29" spans="2:22">
      <c r="C29" s="1"/>
    </row>
    <row r="30" spans="2:22">
      <c r="C30" s="1"/>
    </row>
    <row r="31" spans="2:22">
      <c r="C31" s="1"/>
    </row>
    <row r="32" spans="2:22">
      <c r="C32" s="1"/>
    </row>
    <row r="33" spans="3:3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Cluster_Analysis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2019-10-24T04:22:24Z</dcterms:created>
  <dcterms:modified xsi:type="dcterms:W3CDTF">2019-10-24T04:23:04Z</dcterms:modified>
</cp:coreProperties>
</file>