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mads1\Box\MicrobeRT (NHP31)\Technical\Reports\"/>
    </mc:Choice>
  </mc:AlternateContent>
  <xr:revisionPtr revIDLastSave="0" documentId="13_ncr:1_{BC310D99-5642-44C6-AECB-DC8E1AAD2F5F}" xr6:coauthVersionLast="47" xr6:coauthVersionMax="47" xr10:uidLastSave="{00000000-0000-0000-0000-000000000000}"/>
  <bookViews>
    <workbookView xWindow="30600" yWindow="-120" windowWidth="30960" windowHeight="16800" xr2:uid="{7F935DDB-D8D4-4F8F-AEFB-9BDF01DC758D}"/>
  </bookViews>
  <sheets>
    <sheet name="Sheet1" sheetId="1" r:id="rId1"/>
  </sheets>
  <definedNames>
    <definedName name="_xlnm._FilterDatabase" localSheetId="0" hidden="1">Sheet1!$B$1:$R$34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20" i="1"/>
  <c r="E23" i="1"/>
  <c r="E22" i="1"/>
  <c r="E21" i="1"/>
  <c r="F18" i="1"/>
  <c r="F6" i="1"/>
  <c r="F24" i="1"/>
  <c r="F25" i="1"/>
  <c r="F26" i="1"/>
  <c r="F27" i="1"/>
  <c r="F28" i="1"/>
  <c r="F12" i="1"/>
  <c r="F13" i="1"/>
  <c r="F33" i="1"/>
  <c r="F34" i="1"/>
  <c r="F32" i="1"/>
  <c r="F11" i="1"/>
  <c r="F23" i="1"/>
  <c r="F5" i="1"/>
  <c r="F17" i="1"/>
  <c r="F31" i="1"/>
  <c r="F10" i="1"/>
  <c r="F22" i="1"/>
  <c r="F4" i="1"/>
  <c r="F16" i="1"/>
  <c r="F30" i="1"/>
  <c r="F9" i="1"/>
  <c r="F21" i="1"/>
  <c r="F3" i="1"/>
  <c r="F15" i="1"/>
  <c r="F29" i="1"/>
  <c r="F8" i="1"/>
  <c r="F2" i="1"/>
  <c r="F14" i="1"/>
</calcChain>
</file>

<file path=xl/sharedStrings.xml><?xml version="1.0" encoding="utf-8"?>
<sst xmlns="http://schemas.openxmlformats.org/spreadsheetml/2006/main" count="150" uniqueCount="34">
  <si>
    <t>superkingdom Balanced Accuracy</t>
  </si>
  <si>
    <t>phylum Balanced Accuracy</t>
  </si>
  <si>
    <t>genus Balanced Accuracy</t>
  </si>
  <si>
    <t>randomization</t>
  </si>
  <si>
    <t>freeze_layers_fraction</t>
  </si>
  <si>
    <t>epochs</t>
  </si>
  <si>
    <t>learning_rate</t>
  </si>
  <si>
    <t>fp16</t>
  </si>
  <si>
    <t>weight_decay</t>
  </si>
  <si>
    <t>warmup_ratio</t>
  </si>
  <si>
    <t>nucleotide-transformer-v2-50m-multi-species</t>
  </si>
  <si>
    <t>/home/apluser/analysis/analysis/process_bertax/bertax_out_split/test_process_stratified.csv</t>
  </si>
  <si>
    <t>peft_ia3</t>
  </si>
  <si>
    <t>/home/apluser/analysis/analysis/process_bertax/bertax_out_split/test.tsv</t>
  </si>
  <si>
    <t>DNABERT-2-117M</t>
  </si>
  <si>
    <t>DNABERT-S</t>
  </si>
  <si>
    <t>nucleotide-transformer-v2-100m-multi-species</t>
  </si>
  <si>
    <t>nucleotide-transformer-v2-250m-multi-species</t>
  </si>
  <si>
    <t>ID</t>
  </si>
  <si>
    <t>model</t>
  </si>
  <si>
    <t>training condition</t>
  </si>
  <si>
    <t>fine-tune</t>
  </si>
  <si>
    <t>partial_frozen, 0.75, lr=1e-5</t>
  </si>
  <si>
    <t>peft_lora, r=1</t>
  </si>
  <si>
    <t>peft_lora, r=4, lr=2e-5</t>
  </si>
  <si>
    <t>peft_lora, r=4, lr=5e-5</t>
  </si>
  <si>
    <t>peft_lora, r=20, lr=5e-5</t>
  </si>
  <si>
    <t>data amount</t>
  </si>
  <si>
    <t>training data</t>
  </si>
  <si>
    <t>testing data</t>
  </si>
  <si>
    <t>train time/epoch (hrs)</t>
  </si>
  <si>
    <t>Percent Trainable parameters</t>
  </si>
  <si>
    <t>train_process_stratified.csv</t>
  </si>
  <si>
    <t>train_substratified.tsv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</si>
</sst>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4C0E-1508-45AD-ABD5-E30BC3126EB0}">
  <dimension ref="A1:R35"/>
  <sheetViews>
    <sheetView tabSelected="1" zoomScale="70" zoomScaleNormal="70" workbookViewId="0">
      <selection activeCell="F8" sqref="F8"/>
    </sheetView>
  </sheetViews>
  <sheetFormatPr defaultRowHeight="15" x14ac:dyDescent="0.25"/>
  <cols>
    <col min="5" max="5" width="33" bestFit="1" customWidth="1"/>
    <col min="6" max="6" width="24.5703125" bestFit="1" customWidth="1"/>
    <col min="7" max="7" width="16.42578125" customWidth="1"/>
    <col min="8" max="8" width="17" bestFit="1" customWidth="1"/>
    <col min="9" max="9" width="43.85546875" bestFit="1" customWidth="1"/>
    <col min="10" max="10" width="91.85546875" bestFit="1" customWidth="1"/>
  </cols>
  <sheetData>
    <row r="1" spans="1:18" x14ac:dyDescent="0.25">
      <c r="A1" t="s">
        <v>18</v>
      </c>
      <c r="B1" t="s">
        <v>0</v>
      </c>
      <c r="C1" t="s">
        <v>1</v>
      </c>
      <c r="D1" t="s">
        <v>2</v>
      </c>
      <c r="E1" t="s">
        <v>31</v>
      </c>
      <c r="F1" t="s">
        <v>30</v>
      </c>
      <c r="G1" t="s">
        <v>27</v>
      </c>
      <c r="H1" t="s">
        <v>20</v>
      </c>
      <c r="I1" t="s">
        <v>19</v>
      </c>
      <c r="J1" t="s">
        <v>28</v>
      </c>
      <c r="K1" t="s">
        <v>29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</row>
    <row r="2" spans="1:18" x14ac:dyDescent="0.25">
      <c r="A2">
        <v>1</v>
      </c>
      <c r="B2">
        <v>0.99160000000000004</v>
      </c>
      <c r="C2">
        <v>0.96950000000000003</v>
      </c>
      <c r="D2">
        <v>0.60750000000000004</v>
      </c>
      <c r="E2" s="2">
        <v>1</v>
      </c>
      <c r="F2">
        <f>(107754+107715+107543+107521+107544)/(5*3600)</f>
        <v>29.893166666666666</v>
      </c>
      <c r="G2" s="2">
        <v>1</v>
      </c>
      <c r="H2" t="s">
        <v>21</v>
      </c>
      <c r="I2" t="s">
        <v>14</v>
      </c>
      <c r="J2" t="s">
        <v>32</v>
      </c>
      <c r="K2" t="s">
        <v>11</v>
      </c>
      <c r="L2" t="b">
        <v>0</v>
      </c>
      <c r="M2">
        <v>0</v>
      </c>
      <c r="N2">
        <v>5</v>
      </c>
      <c r="O2" s="1">
        <v>2.5000000000000001E-5</v>
      </c>
      <c r="P2" t="b">
        <v>0</v>
      </c>
      <c r="Q2">
        <v>0</v>
      </c>
      <c r="R2">
        <v>0</v>
      </c>
    </row>
    <row r="3" spans="1:18" x14ac:dyDescent="0.25">
      <c r="A3">
        <v>2</v>
      </c>
      <c r="B3">
        <v>0.99050000000000005</v>
      </c>
      <c r="C3">
        <v>0.9677</v>
      </c>
      <c r="D3">
        <v>0.61890000000000001</v>
      </c>
      <c r="E3" s="2">
        <v>1</v>
      </c>
      <c r="F3">
        <f>(107916+107798+107637+107611+107607)/(5*3600)</f>
        <v>29.920500000000001</v>
      </c>
      <c r="G3" s="2">
        <v>1</v>
      </c>
      <c r="H3" t="s">
        <v>21</v>
      </c>
      <c r="I3" t="s">
        <v>15</v>
      </c>
      <c r="J3" t="s">
        <v>32</v>
      </c>
      <c r="K3" t="s">
        <v>11</v>
      </c>
      <c r="L3" t="b">
        <v>0</v>
      </c>
      <c r="M3">
        <v>0</v>
      </c>
      <c r="N3">
        <v>5</v>
      </c>
      <c r="O3" s="1">
        <v>2.5000000000000001E-5</v>
      </c>
      <c r="P3" t="b">
        <v>0</v>
      </c>
      <c r="Q3">
        <v>0</v>
      </c>
      <c r="R3">
        <v>0</v>
      </c>
    </row>
    <row r="4" spans="1:18" x14ac:dyDescent="0.25">
      <c r="A4">
        <v>3</v>
      </c>
      <c r="B4">
        <v>0.99409999999999998</v>
      </c>
      <c r="C4">
        <v>0.98</v>
      </c>
      <c r="D4">
        <v>0.73140000000000005</v>
      </c>
      <c r="E4" s="2">
        <v>1</v>
      </c>
      <c r="F4">
        <f>(13309+13328+13303+13260+13260)/(5*3600)</f>
        <v>3.6922222222222221</v>
      </c>
      <c r="G4" s="2">
        <v>1</v>
      </c>
      <c r="H4" t="s">
        <v>21</v>
      </c>
      <c r="I4" t="s">
        <v>16</v>
      </c>
      <c r="J4" t="s">
        <v>32</v>
      </c>
      <c r="K4" t="s">
        <v>11</v>
      </c>
      <c r="L4" t="b">
        <v>0</v>
      </c>
      <c r="M4">
        <v>0</v>
      </c>
      <c r="N4">
        <v>5</v>
      </c>
      <c r="O4">
        <v>1E-4</v>
      </c>
      <c r="P4" t="b">
        <v>0</v>
      </c>
      <c r="Q4">
        <v>0</v>
      </c>
      <c r="R4">
        <v>0</v>
      </c>
    </row>
    <row r="5" spans="1:18" x14ac:dyDescent="0.25">
      <c r="A5">
        <v>4</v>
      </c>
      <c r="B5">
        <v>0.99370000000000003</v>
      </c>
      <c r="C5">
        <v>0.97889999999999999</v>
      </c>
      <c r="D5">
        <v>0.73329999999999995</v>
      </c>
      <c r="E5" s="2">
        <v>1</v>
      </c>
      <c r="F5">
        <f>(20274+20251+20258+20256+20252)/(5*3600)</f>
        <v>5.6272777777777776</v>
      </c>
      <c r="G5" s="2">
        <v>1</v>
      </c>
      <c r="H5" t="s">
        <v>21</v>
      </c>
      <c r="I5" t="s">
        <v>17</v>
      </c>
      <c r="J5" t="s">
        <v>32</v>
      </c>
      <c r="K5" t="s">
        <v>11</v>
      </c>
      <c r="L5" t="b">
        <v>0</v>
      </c>
      <c r="M5">
        <v>0</v>
      </c>
      <c r="N5">
        <v>5</v>
      </c>
      <c r="O5">
        <v>1E-4</v>
      </c>
      <c r="P5" t="b">
        <v>0</v>
      </c>
      <c r="Q5">
        <v>0</v>
      </c>
      <c r="R5">
        <v>0</v>
      </c>
    </row>
    <row r="6" spans="1:18" x14ac:dyDescent="0.25">
      <c r="A6">
        <v>5</v>
      </c>
      <c r="B6">
        <v>0.76219999999999999</v>
      </c>
      <c r="C6">
        <v>0.14699999999999999</v>
      </c>
      <c r="D6">
        <v>6.6E-3</v>
      </c>
      <c r="E6" s="2">
        <v>1</v>
      </c>
      <c r="F6" s="5">
        <f>(21.55+21.23+21.23+21.29+22.17)/(5*3600)</f>
        <v>5.9705555555555562E-3</v>
      </c>
      <c r="G6" s="2">
        <v>0.03</v>
      </c>
      <c r="H6" t="s">
        <v>21</v>
      </c>
      <c r="I6" t="s">
        <v>10</v>
      </c>
      <c r="J6" t="s">
        <v>33</v>
      </c>
      <c r="K6" t="s">
        <v>11</v>
      </c>
      <c r="L6" t="b">
        <v>0</v>
      </c>
      <c r="M6">
        <v>0</v>
      </c>
      <c r="N6">
        <v>5</v>
      </c>
      <c r="O6" s="1">
        <v>2.0000000000000002E-5</v>
      </c>
      <c r="P6" t="b">
        <v>0</v>
      </c>
      <c r="Q6">
        <v>0</v>
      </c>
      <c r="R6">
        <v>0</v>
      </c>
    </row>
    <row r="7" spans="1:18" x14ac:dyDescent="0.25">
      <c r="A7">
        <v>6</v>
      </c>
      <c r="B7">
        <v>0.99050000000000005</v>
      </c>
      <c r="C7">
        <v>0.97389999999999999</v>
      </c>
      <c r="D7">
        <v>0.71640000000000004</v>
      </c>
      <c r="E7" s="2">
        <v>1</v>
      </c>
      <c r="F7">
        <f>(7493+7530+7560+7546+7510)/(5*3600)</f>
        <v>2.0910555555555557</v>
      </c>
      <c r="G7" s="2">
        <v>1</v>
      </c>
      <c r="H7" t="s">
        <v>21</v>
      </c>
      <c r="I7" t="s">
        <v>10</v>
      </c>
      <c r="J7" t="s">
        <v>32</v>
      </c>
      <c r="K7" t="s">
        <v>11</v>
      </c>
      <c r="L7" t="b">
        <v>0</v>
      </c>
      <c r="M7">
        <v>0</v>
      </c>
      <c r="N7">
        <v>5</v>
      </c>
      <c r="O7">
        <v>2.0000000000000001E-4</v>
      </c>
      <c r="P7" t="b">
        <v>0</v>
      </c>
      <c r="Q7">
        <v>0</v>
      </c>
      <c r="R7">
        <v>0</v>
      </c>
    </row>
    <row r="8" spans="1:18" x14ac:dyDescent="0.25">
      <c r="A8">
        <v>7</v>
      </c>
      <c r="B8">
        <v>0.97419999999999995</v>
      </c>
      <c r="C8">
        <v>0.93730000000000002</v>
      </c>
      <c r="D8">
        <v>0.52149999999999996</v>
      </c>
      <c r="E8" s="3">
        <v>0.24160000000000001</v>
      </c>
      <c r="F8" s="5">
        <f>(66271+66183+66235+66338+66223)/(5*3600)</f>
        <v>18.402777777777779</v>
      </c>
      <c r="G8" s="2">
        <v>1</v>
      </c>
      <c r="H8" t="s">
        <v>22</v>
      </c>
      <c r="I8" t="s">
        <v>14</v>
      </c>
      <c r="J8" t="s">
        <v>32</v>
      </c>
      <c r="K8" t="s">
        <v>11</v>
      </c>
      <c r="L8" t="b">
        <v>0</v>
      </c>
      <c r="M8">
        <v>0.75</v>
      </c>
      <c r="N8">
        <v>5</v>
      </c>
      <c r="O8" s="1">
        <v>2.5000000000000001E-5</v>
      </c>
      <c r="P8" t="b">
        <v>0</v>
      </c>
      <c r="Q8">
        <v>0</v>
      </c>
      <c r="R8">
        <v>0</v>
      </c>
    </row>
    <row r="9" spans="1:18" x14ac:dyDescent="0.25">
      <c r="A9">
        <v>8</v>
      </c>
      <c r="B9">
        <v>0.9698</v>
      </c>
      <c r="C9">
        <v>0.9224</v>
      </c>
      <c r="D9">
        <v>0.49309999999999998</v>
      </c>
      <c r="E9" s="3">
        <v>0.24160000000000001</v>
      </c>
      <c r="F9" s="5">
        <f>(66442+66239+66222+66229+66191)/(5*3600)</f>
        <v>18.406833333333335</v>
      </c>
      <c r="G9" s="2">
        <v>1</v>
      </c>
      <c r="H9" t="s">
        <v>22</v>
      </c>
      <c r="I9" t="s">
        <v>15</v>
      </c>
      <c r="J9" t="s">
        <v>32</v>
      </c>
      <c r="K9" t="s">
        <v>11</v>
      </c>
      <c r="L9" t="b">
        <v>0</v>
      </c>
      <c r="M9">
        <v>0.75</v>
      </c>
      <c r="N9">
        <v>5</v>
      </c>
      <c r="O9" s="1">
        <v>2.5000000000000001E-5</v>
      </c>
      <c r="P9" t="b">
        <v>0</v>
      </c>
      <c r="Q9">
        <v>0</v>
      </c>
      <c r="R9">
        <v>0</v>
      </c>
    </row>
    <row r="10" spans="1:18" x14ac:dyDescent="0.25">
      <c r="A10">
        <v>9</v>
      </c>
      <c r="B10">
        <v>0.98809999999999998</v>
      </c>
      <c r="C10">
        <v>0.96250000000000002</v>
      </c>
      <c r="D10">
        <v>0.65549999999999997</v>
      </c>
      <c r="E10" s="3">
        <v>0.24640000000000001</v>
      </c>
      <c r="F10" s="5">
        <f>(7527+7536+7600+7460+7422)/(5*3600)</f>
        <v>2.0858333333333334</v>
      </c>
      <c r="G10" s="2">
        <v>1</v>
      </c>
      <c r="H10" t="s">
        <v>22</v>
      </c>
      <c r="I10" t="s">
        <v>16</v>
      </c>
      <c r="J10" t="s">
        <v>32</v>
      </c>
      <c r="K10" t="s">
        <v>11</v>
      </c>
      <c r="L10" t="b">
        <v>0</v>
      </c>
      <c r="M10">
        <v>0.75</v>
      </c>
      <c r="N10">
        <v>5</v>
      </c>
      <c r="O10">
        <v>1E-4</v>
      </c>
      <c r="P10" t="b">
        <v>0</v>
      </c>
      <c r="Q10">
        <v>0</v>
      </c>
      <c r="R10">
        <v>0</v>
      </c>
    </row>
    <row r="11" spans="1:18" x14ac:dyDescent="0.25">
      <c r="A11">
        <v>10</v>
      </c>
      <c r="B11">
        <v>0.99119999999999997</v>
      </c>
      <c r="C11">
        <v>0.96960000000000002</v>
      </c>
      <c r="D11">
        <v>0.67669999999999997</v>
      </c>
      <c r="E11" s="3">
        <v>0.23169999999999999</v>
      </c>
      <c r="F11" s="5">
        <f>(10411+10404+10373+10355+10373)/(5*3600)</f>
        <v>2.8842222222222222</v>
      </c>
      <c r="G11" s="2">
        <v>1</v>
      </c>
      <c r="H11" t="s">
        <v>22</v>
      </c>
      <c r="I11" t="s">
        <v>17</v>
      </c>
      <c r="J11" t="s">
        <v>32</v>
      </c>
      <c r="K11" t="s">
        <v>11</v>
      </c>
      <c r="L11" t="b">
        <v>0</v>
      </c>
      <c r="M11">
        <v>0.75</v>
      </c>
      <c r="N11">
        <v>5</v>
      </c>
      <c r="O11">
        <v>1E-4</v>
      </c>
      <c r="P11" t="b">
        <v>0</v>
      </c>
      <c r="Q11">
        <v>0</v>
      </c>
      <c r="R11">
        <v>0</v>
      </c>
    </row>
    <row r="12" spans="1:18" x14ac:dyDescent="0.25">
      <c r="A12">
        <v>11</v>
      </c>
      <c r="B12">
        <v>0.76219999999999999</v>
      </c>
      <c r="C12">
        <v>0.19989999999999999</v>
      </c>
      <c r="D12">
        <v>6.08E-2</v>
      </c>
      <c r="E12" s="3">
        <v>0.22520000000000001</v>
      </c>
      <c r="F12" s="5">
        <f>(12.53+11.5+11.49+11.47+12.02)/(5*3600)</f>
        <v>3.2783333333333336E-3</v>
      </c>
      <c r="G12" s="2">
        <v>0.03</v>
      </c>
      <c r="H12" t="s">
        <v>22</v>
      </c>
      <c r="I12" t="s">
        <v>10</v>
      </c>
      <c r="J12" t="s">
        <v>33</v>
      </c>
      <c r="K12" t="s">
        <v>11</v>
      </c>
      <c r="L12" t="b">
        <v>0</v>
      </c>
      <c r="M12">
        <v>0.75</v>
      </c>
      <c r="N12">
        <v>5</v>
      </c>
      <c r="O12">
        <v>2.0000000000000001E-4</v>
      </c>
      <c r="P12" t="b">
        <v>0</v>
      </c>
      <c r="Q12">
        <v>0</v>
      </c>
      <c r="R12">
        <v>0</v>
      </c>
    </row>
    <row r="13" spans="1:18" x14ac:dyDescent="0.25">
      <c r="A13">
        <v>12</v>
      </c>
      <c r="B13">
        <v>0.97850000000000004</v>
      </c>
      <c r="C13">
        <v>0.9456</v>
      </c>
      <c r="D13">
        <v>0.62819999999999998</v>
      </c>
      <c r="E13" s="3">
        <v>0.22520000000000001</v>
      </c>
      <c r="F13" s="5">
        <f>(4938+5039+5175+5133+5137)/(5*3600)</f>
        <v>1.4123333333333334</v>
      </c>
      <c r="G13" s="2">
        <v>1</v>
      </c>
      <c r="H13" t="s">
        <v>22</v>
      </c>
      <c r="I13" t="s">
        <v>10</v>
      </c>
      <c r="J13" t="s">
        <v>32</v>
      </c>
      <c r="K13" t="s">
        <v>11</v>
      </c>
      <c r="L13" t="b">
        <v>0</v>
      </c>
      <c r="M13">
        <v>0.75</v>
      </c>
      <c r="N13">
        <v>5</v>
      </c>
      <c r="O13">
        <v>2.0000000000000001E-4</v>
      </c>
      <c r="P13" t="b">
        <v>0</v>
      </c>
      <c r="Q13">
        <v>0</v>
      </c>
      <c r="R13">
        <v>0</v>
      </c>
    </row>
    <row r="14" spans="1:18" x14ac:dyDescent="0.25">
      <c r="A14">
        <v>13</v>
      </c>
      <c r="B14">
        <v>0.60199999999999998</v>
      </c>
      <c r="C14">
        <v>8.1199999999999994E-2</v>
      </c>
      <c r="D14">
        <v>1E-3</v>
      </c>
      <c r="E14" s="3">
        <v>2.9999999999999997E-4</v>
      </c>
      <c r="F14" s="5">
        <f>(104416+104366+104360+104362+104819)/(5*3600)</f>
        <v>29.017944444444446</v>
      </c>
      <c r="G14" s="2">
        <v>1</v>
      </c>
      <c r="H14" t="s">
        <v>12</v>
      </c>
      <c r="I14" t="s">
        <v>14</v>
      </c>
      <c r="J14" t="s">
        <v>32</v>
      </c>
      <c r="K14" t="s">
        <v>11</v>
      </c>
      <c r="L14" t="b">
        <v>0</v>
      </c>
      <c r="M14">
        <v>0</v>
      </c>
      <c r="N14">
        <v>5</v>
      </c>
      <c r="O14" s="1">
        <v>2.5000000000000001E-5</v>
      </c>
      <c r="P14" t="b">
        <v>0</v>
      </c>
      <c r="Q14">
        <v>0</v>
      </c>
      <c r="R14">
        <v>0</v>
      </c>
    </row>
    <row r="15" spans="1:18" x14ac:dyDescent="0.25">
      <c r="A15">
        <v>14</v>
      </c>
      <c r="B15">
        <v>0.65110000000000001</v>
      </c>
      <c r="C15">
        <v>9.4500000000000001E-2</v>
      </c>
      <c r="D15">
        <v>8.0000000000000004E-4</v>
      </c>
      <c r="E15" s="3">
        <v>2.9999999999999997E-4</v>
      </c>
      <c r="F15" s="5">
        <f>(106286+106017+106311+107561+105628)/(5*3600)</f>
        <v>29.544611111111109</v>
      </c>
      <c r="G15" s="2">
        <v>1</v>
      </c>
      <c r="H15" t="s">
        <v>12</v>
      </c>
      <c r="I15" t="s">
        <v>15</v>
      </c>
      <c r="J15" t="s">
        <v>32</v>
      </c>
      <c r="K15" t="s">
        <v>11</v>
      </c>
      <c r="L15" t="b">
        <v>0</v>
      </c>
      <c r="M15">
        <v>0</v>
      </c>
      <c r="N15">
        <v>5</v>
      </c>
      <c r="O15" s="1">
        <v>2.5000000000000001E-5</v>
      </c>
      <c r="P15" t="b">
        <v>0</v>
      </c>
      <c r="Q15">
        <v>0</v>
      </c>
      <c r="R15">
        <v>0</v>
      </c>
    </row>
    <row r="16" spans="1:18" x14ac:dyDescent="0.25">
      <c r="A16">
        <v>15</v>
      </c>
      <c r="B16">
        <v>0.78580000000000005</v>
      </c>
      <c r="C16">
        <v>0.18590000000000001</v>
      </c>
      <c r="D16">
        <v>7.7000000000000002E-3</v>
      </c>
      <c r="E16" s="3">
        <v>2.9999999999999997E-4</v>
      </c>
      <c r="F16" s="5">
        <f>(11983+11999+11963+11953+11963)/(5*3600)</f>
        <v>3.3256111111111113</v>
      </c>
      <c r="G16" s="2">
        <v>1</v>
      </c>
      <c r="H16" t="s">
        <v>12</v>
      </c>
      <c r="I16" t="s">
        <v>16</v>
      </c>
      <c r="J16" t="s">
        <v>32</v>
      </c>
      <c r="K16" t="s">
        <v>11</v>
      </c>
      <c r="L16" t="b">
        <v>0</v>
      </c>
      <c r="M16">
        <v>0</v>
      </c>
      <c r="N16">
        <v>5</v>
      </c>
      <c r="O16">
        <v>1E-4</v>
      </c>
      <c r="P16" t="b">
        <v>0</v>
      </c>
      <c r="Q16">
        <v>0</v>
      </c>
      <c r="R16">
        <v>0</v>
      </c>
    </row>
    <row r="17" spans="1:18" x14ac:dyDescent="0.25">
      <c r="A17">
        <v>16</v>
      </c>
      <c r="B17">
        <v>0.82120000000000004</v>
      </c>
      <c r="C17">
        <v>0.26090000000000002</v>
      </c>
      <c r="D17">
        <v>1.5100000000000001E-2</v>
      </c>
      <c r="E17" s="3">
        <v>2.0000000000000001E-4</v>
      </c>
      <c r="F17" s="5">
        <f>(17272+17259+17296+17294+17292)/(5*3600)</f>
        <v>4.8007222222222223</v>
      </c>
      <c r="G17" s="2">
        <v>1</v>
      </c>
      <c r="H17" t="s">
        <v>12</v>
      </c>
      <c r="I17" t="s">
        <v>17</v>
      </c>
      <c r="J17" t="s">
        <v>32</v>
      </c>
      <c r="K17" t="s">
        <v>11</v>
      </c>
      <c r="L17" t="b">
        <v>0</v>
      </c>
      <c r="M17">
        <v>0</v>
      </c>
      <c r="N17">
        <v>5</v>
      </c>
      <c r="O17">
        <v>1E-4</v>
      </c>
      <c r="P17" t="b">
        <v>0</v>
      </c>
      <c r="Q17">
        <v>0</v>
      </c>
      <c r="R17">
        <v>0</v>
      </c>
    </row>
    <row r="18" spans="1:18" x14ac:dyDescent="0.25">
      <c r="A18">
        <v>17</v>
      </c>
      <c r="B18">
        <v>0.73089999999999999</v>
      </c>
      <c r="C18">
        <v>0.1434</v>
      </c>
      <c r="D18">
        <v>5.0000000000000001E-3</v>
      </c>
      <c r="E18" s="3">
        <v>2.9999999999999997E-4</v>
      </c>
      <c r="F18" s="5">
        <f>(6813+6798+6800+6808+6781)/(5*3600)</f>
        <v>1.8888888888888888</v>
      </c>
      <c r="G18" s="2">
        <v>1</v>
      </c>
      <c r="H18" t="s">
        <v>12</v>
      </c>
      <c r="I18" t="s">
        <v>10</v>
      </c>
      <c r="J18" t="s">
        <v>32</v>
      </c>
      <c r="K18" t="s">
        <v>11</v>
      </c>
      <c r="L18" t="b">
        <v>0</v>
      </c>
      <c r="M18">
        <v>0</v>
      </c>
      <c r="N18">
        <v>5</v>
      </c>
      <c r="O18">
        <v>2.0000000000000001E-4</v>
      </c>
      <c r="P18" t="b">
        <v>0</v>
      </c>
      <c r="Q18">
        <v>0</v>
      </c>
      <c r="R18">
        <v>0</v>
      </c>
    </row>
    <row r="19" spans="1:18" x14ac:dyDescent="0.25">
      <c r="A19">
        <v>18</v>
      </c>
      <c r="B19">
        <v>0.25650000000000001</v>
      </c>
      <c r="C19">
        <v>1.38E-2</v>
      </c>
      <c r="D19">
        <v>5.0000000000000001E-4</v>
      </c>
      <c r="E19" s="3">
        <v>2.9999999999999997E-4</v>
      </c>
      <c r="F19" s="5">
        <v>5.4683329999999997E-3</v>
      </c>
      <c r="G19" s="2">
        <v>0.03</v>
      </c>
      <c r="H19" t="s">
        <v>12</v>
      </c>
      <c r="I19" t="s">
        <v>10</v>
      </c>
      <c r="J19" t="s">
        <v>33</v>
      </c>
      <c r="K19" t="s">
        <v>11</v>
      </c>
      <c r="L19" t="b">
        <v>0</v>
      </c>
      <c r="M19">
        <v>0</v>
      </c>
      <c r="N19">
        <v>5</v>
      </c>
      <c r="O19">
        <v>2.0000000000000001E-4</v>
      </c>
      <c r="P19" t="b">
        <v>0</v>
      </c>
      <c r="Q19">
        <v>0</v>
      </c>
      <c r="R19">
        <v>0</v>
      </c>
    </row>
    <row r="20" spans="1:18" x14ac:dyDescent="0.25">
      <c r="A20">
        <v>19</v>
      </c>
      <c r="B20">
        <v>0.82279999999999998</v>
      </c>
      <c r="C20">
        <v>0.1545</v>
      </c>
      <c r="D20">
        <v>2.0000000000000001E-4</v>
      </c>
      <c r="E20" s="3">
        <v>4.0000000000000002E-4</v>
      </c>
      <c r="F20" s="5">
        <f>(104598+104745+104538+104712+104488)/(5*3600)</f>
        <v>29.060055555555557</v>
      </c>
      <c r="G20" s="2">
        <v>1</v>
      </c>
      <c r="H20" t="s">
        <v>23</v>
      </c>
      <c r="I20" t="s">
        <v>14</v>
      </c>
      <c r="J20" t="s">
        <v>32</v>
      </c>
      <c r="K20" t="s">
        <v>11</v>
      </c>
      <c r="L20" t="b">
        <v>0</v>
      </c>
      <c r="M20">
        <v>0</v>
      </c>
      <c r="N20">
        <v>5</v>
      </c>
      <c r="O20" s="1">
        <v>2.5000000000000001E-5</v>
      </c>
      <c r="P20" t="b">
        <v>0</v>
      </c>
      <c r="Q20">
        <v>0</v>
      </c>
      <c r="R20">
        <v>0</v>
      </c>
    </row>
    <row r="21" spans="1:18" x14ac:dyDescent="0.25">
      <c r="A21">
        <v>20</v>
      </c>
      <c r="B21">
        <v>0.84770000000000001</v>
      </c>
      <c r="C21">
        <v>0.16239999999999999</v>
      </c>
      <c r="D21">
        <v>2.3E-3</v>
      </c>
      <c r="E21" s="4">
        <f>36864/117000000</f>
        <v>3.1507692307692308E-4</v>
      </c>
      <c r="F21" s="5">
        <f>(104622+104849+104759+104730+104675)/(5*3600)</f>
        <v>29.090833333333332</v>
      </c>
      <c r="G21" s="2">
        <v>1</v>
      </c>
      <c r="H21" t="s">
        <v>23</v>
      </c>
      <c r="I21" t="s">
        <v>15</v>
      </c>
      <c r="J21" t="s">
        <v>32</v>
      </c>
      <c r="K21" t="s">
        <v>11</v>
      </c>
      <c r="L21" t="b">
        <v>0</v>
      </c>
      <c r="M21">
        <v>0</v>
      </c>
      <c r="N21">
        <v>5</v>
      </c>
      <c r="O21" s="1">
        <v>2.5000000000000001E-5</v>
      </c>
      <c r="P21" t="b">
        <v>0</v>
      </c>
      <c r="Q21">
        <v>0</v>
      </c>
      <c r="R21">
        <v>0</v>
      </c>
    </row>
    <row r="22" spans="1:18" x14ac:dyDescent="0.25">
      <c r="A22">
        <v>21</v>
      </c>
      <c r="B22">
        <v>0.83689999999999998</v>
      </c>
      <c r="C22">
        <v>0.33610000000000001</v>
      </c>
      <c r="D22">
        <v>1.8599999999999998E-2</v>
      </c>
      <c r="E22" s="4">
        <f>36864/117000000</f>
        <v>3.1507692307692308E-4</v>
      </c>
      <c r="F22" s="5">
        <f>(12343+12355+12369+12395+12392)/(5*3600)</f>
        <v>3.4363333333333332</v>
      </c>
      <c r="G22" s="2">
        <v>1</v>
      </c>
      <c r="H22" t="s">
        <v>23</v>
      </c>
      <c r="I22" t="s">
        <v>16</v>
      </c>
      <c r="J22" t="s">
        <v>32</v>
      </c>
      <c r="K22" t="s">
        <v>11</v>
      </c>
      <c r="L22" t="b">
        <v>0</v>
      </c>
      <c r="M22">
        <v>0</v>
      </c>
      <c r="N22">
        <v>5</v>
      </c>
      <c r="O22">
        <v>1E-4</v>
      </c>
      <c r="P22" t="b">
        <v>0</v>
      </c>
      <c r="Q22">
        <v>0</v>
      </c>
      <c r="R22">
        <v>0</v>
      </c>
    </row>
    <row r="23" spans="1:18" x14ac:dyDescent="0.25">
      <c r="A23">
        <v>22</v>
      </c>
      <c r="B23">
        <v>0.8952</v>
      </c>
      <c r="C23">
        <v>0.50209999999999999</v>
      </c>
      <c r="D23">
        <v>3.5000000000000003E-2</v>
      </c>
      <c r="E23" s="4">
        <f>73728/250000000</f>
        <v>2.9491199999999998E-4</v>
      </c>
      <c r="F23" s="5">
        <f>(17757+17766+17792+17790+17800)/(5*3600)</f>
        <v>4.9391666666666669</v>
      </c>
      <c r="G23" s="2">
        <v>1</v>
      </c>
      <c r="H23" t="s">
        <v>23</v>
      </c>
      <c r="I23" t="s">
        <v>17</v>
      </c>
      <c r="J23" t="s">
        <v>32</v>
      </c>
      <c r="K23" t="s">
        <v>11</v>
      </c>
      <c r="L23" t="b">
        <v>0</v>
      </c>
      <c r="M23">
        <v>0</v>
      </c>
      <c r="N23">
        <v>5</v>
      </c>
      <c r="O23">
        <v>1E-4</v>
      </c>
      <c r="P23" t="b">
        <v>0</v>
      </c>
      <c r="Q23">
        <v>0</v>
      </c>
      <c r="R23">
        <v>0</v>
      </c>
    </row>
    <row r="24" spans="1:18" x14ac:dyDescent="0.25">
      <c r="A24">
        <v>23</v>
      </c>
      <c r="B24">
        <v>0.61109999999999998</v>
      </c>
      <c r="C24">
        <v>6.2E-2</v>
      </c>
      <c r="D24">
        <v>2.0000000000000001E-4</v>
      </c>
      <c r="E24" s="3">
        <v>4.0000000000000002E-4</v>
      </c>
      <c r="F24" s="5">
        <f>(20.19+19.88+20.15+20.14+20.47)/(5*3600)</f>
        <v>5.6016666666666663E-3</v>
      </c>
      <c r="G24" s="2">
        <v>0.03</v>
      </c>
      <c r="H24" t="s">
        <v>23</v>
      </c>
      <c r="I24" t="s">
        <v>10</v>
      </c>
      <c r="J24" t="s">
        <v>33</v>
      </c>
      <c r="K24" t="s">
        <v>11</v>
      </c>
      <c r="L24" t="b">
        <v>0</v>
      </c>
      <c r="M24">
        <v>0</v>
      </c>
      <c r="N24">
        <v>5</v>
      </c>
      <c r="O24">
        <v>2.0000000000000001E-4</v>
      </c>
      <c r="P24" t="b">
        <v>0</v>
      </c>
      <c r="Q24">
        <v>0</v>
      </c>
      <c r="R24">
        <v>0</v>
      </c>
    </row>
    <row r="25" spans="1:18" x14ac:dyDescent="0.25">
      <c r="A25">
        <v>24</v>
      </c>
      <c r="B25">
        <v>0.82189999999999996</v>
      </c>
      <c r="C25">
        <v>0.21790000000000001</v>
      </c>
      <c r="D25">
        <v>1.0200000000000001E-2</v>
      </c>
      <c r="E25" s="3">
        <v>4.0000000000000002E-4</v>
      </c>
      <c r="F25" s="5">
        <f>(6994+6980+6990+6996+6997)/(3600*5)</f>
        <v>1.9420555555555556</v>
      </c>
      <c r="G25" s="2">
        <v>1</v>
      </c>
      <c r="H25" t="s">
        <v>23</v>
      </c>
      <c r="I25" t="s">
        <v>10</v>
      </c>
      <c r="J25" t="s">
        <v>32</v>
      </c>
      <c r="K25" t="s">
        <v>11</v>
      </c>
      <c r="L25" t="b">
        <v>0</v>
      </c>
      <c r="M25">
        <v>0</v>
      </c>
      <c r="N25">
        <v>5</v>
      </c>
      <c r="O25">
        <v>2.0000000000000001E-4</v>
      </c>
      <c r="P25" t="b">
        <v>0</v>
      </c>
      <c r="Q25">
        <v>0</v>
      </c>
      <c r="R25">
        <v>0</v>
      </c>
    </row>
    <row r="26" spans="1:18" x14ac:dyDescent="0.25">
      <c r="A26">
        <v>25</v>
      </c>
      <c r="B26">
        <v>0.94220000000000004</v>
      </c>
      <c r="C26">
        <v>0.81130000000000002</v>
      </c>
      <c r="D26">
        <v>8.8099999999999998E-2</v>
      </c>
      <c r="E26" s="3">
        <v>8.6999999999999994E-3</v>
      </c>
      <c r="F26" s="5">
        <f>(8675+9207+9429+9410+9337)/(5*3600)</f>
        <v>2.5587777777777778</v>
      </c>
      <c r="G26" s="2">
        <v>1</v>
      </c>
      <c r="H26" t="s">
        <v>26</v>
      </c>
      <c r="I26" t="s">
        <v>10</v>
      </c>
      <c r="J26" t="s">
        <v>32</v>
      </c>
      <c r="K26" t="s">
        <v>11</v>
      </c>
      <c r="L26" t="b">
        <v>0</v>
      </c>
      <c r="M26">
        <v>0</v>
      </c>
      <c r="N26">
        <v>5</v>
      </c>
      <c r="O26">
        <v>5.0000000000000001E-4</v>
      </c>
      <c r="P26" t="b">
        <v>0</v>
      </c>
      <c r="Q26">
        <v>0</v>
      </c>
      <c r="R26">
        <v>0</v>
      </c>
    </row>
    <row r="27" spans="1:18" x14ac:dyDescent="0.25">
      <c r="A27">
        <v>26</v>
      </c>
      <c r="B27">
        <v>0.88690000000000002</v>
      </c>
      <c r="C27">
        <v>0.4859</v>
      </c>
      <c r="D27">
        <v>3.2899999999999999E-2</v>
      </c>
      <c r="E27" s="3">
        <v>1.6999999999999999E-3</v>
      </c>
      <c r="F27" s="5">
        <f>(8015+7937+7979+7982+7991)/(5*3600)</f>
        <v>2.2168888888888887</v>
      </c>
      <c r="G27" s="2">
        <v>1</v>
      </c>
      <c r="H27" t="s">
        <v>24</v>
      </c>
      <c r="I27" t="s">
        <v>10</v>
      </c>
      <c r="J27" t="s">
        <v>32</v>
      </c>
      <c r="K27" t="s">
        <v>11</v>
      </c>
      <c r="L27" t="b">
        <v>0</v>
      </c>
      <c r="M27">
        <v>0</v>
      </c>
      <c r="N27">
        <v>5</v>
      </c>
      <c r="O27">
        <v>2.0000000000000001E-4</v>
      </c>
      <c r="P27" t="b">
        <v>0</v>
      </c>
      <c r="Q27">
        <v>0</v>
      </c>
      <c r="R27">
        <v>0</v>
      </c>
    </row>
    <row r="28" spans="1:18" x14ac:dyDescent="0.25">
      <c r="A28">
        <v>27</v>
      </c>
      <c r="B28">
        <v>0.88729999999999998</v>
      </c>
      <c r="C28">
        <v>0.53390000000000004</v>
      </c>
      <c r="D28">
        <v>3.8600000000000002E-2</v>
      </c>
      <c r="E28" s="3">
        <v>1.6999999999999999E-3</v>
      </c>
      <c r="F28" s="5">
        <f>(8605+9133+9397+9363+9202)/(5*3600)</f>
        <v>2.5388888888888888</v>
      </c>
      <c r="G28" s="2">
        <v>1</v>
      </c>
      <c r="H28" t="s">
        <v>25</v>
      </c>
      <c r="I28" t="s">
        <v>10</v>
      </c>
      <c r="J28" t="s">
        <v>32</v>
      </c>
      <c r="K28" t="s">
        <v>11</v>
      </c>
      <c r="L28" t="b">
        <v>0</v>
      </c>
      <c r="M28">
        <v>0</v>
      </c>
      <c r="N28">
        <v>5</v>
      </c>
      <c r="O28">
        <v>5.0000000000000001E-4</v>
      </c>
      <c r="P28" t="b">
        <v>0</v>
      </c>
      <c r="Q28">
        <v>0</v>
      </c>
      <c r="R28">
        <v>0</v>
      </c>
    </row>
    <row r="29" spans="1:18" x14ac:dyDescent="0.25">
      <c r="A29">
        <v>28</v>
      </c>
      <c r="B29">
        <v>0.98309999999999997</v>
      </c>
      <c r="C29">
        <v>0.94830000000000003</v>
      </c>
      <c r="D29">
        <v>0.58299999999999996</v>
      </c>
      <c r="E29" s="2">
        <v>1</v>
      </c>
      <c r="F29" s="5">
        <f>(108527+111260+108414+108549+108328)/(5*3600)</f>
        <v>30.28211111111111</v>
      </c>
      <c r="G29" s="2">
        <v>1</v>
      </c>
      <c r="H29" t="s">
        <v>3</v>
      </c>
      <c r="I29" t="s">
        <v>14</v>
      </c>
      <c r="J29" t="s">
        <v>32</v>
      </c>
      <c r="K29" t="s">
        <v>11</v>
      </c>
      <c r="L29" t="b">
        <v>1</v>
      </c>
      <c r="M29">
        <v>0</v>
      </c>
      <c r="N29">
        <v>5</v>
      </c>
      <c r="O29" s="1">
        <v>2.5000000000000001E-5</v>
      </c>
      <c r="P29" t="b">
        <v>0</v>
      </c>
      <c r="Q29">
        <v>0</v>
      </c>
      <c r="R29">
        <v>0</v>
      </c>
    </row>
    <row r="30" spans="1:18" x14ac:dyDescent="0.25">
      <c r="A30">
        <v>29</v>
      </c>
      <c r="B30">
        <v>0.98340000000000005</v>
      </c>
      <c r="C30">
        <v>0.94850000000000001</v>
      </c>
      <c r="D30">
        <v>0.58340000000000003</v>
      </c>
      <c r="E30" s="2">
        <v>1</v>
      </c>
      <c r="F30" s="5">
        <f>(108478+108443+108220+108251+108166)/(5*3600)</f>
        <v>30.086555555555556</v>
      </c>
      <c r="G30" s="2">
        <v>1</v>
      </c>
      <c r="H30" t="s">
        <v>3</v>
      </c>
      <c r="I30" t="s">
        <v>15</v>
      </c>
      <c r="J30" t="s">
        <v>32</v>
      </c>
      <c r="K30" t="s">
        <v>11</v>
      </c>
      <c r="L30" t="b">
        <v>1</v>
      </c>
      <c r="M30">
        <v>0</v>
      </c>
      <c r="N30">
        <v>5</v>
      </c>
      <c r="O30" s="1">
        <v>2.5000000000000001E-5</v>
      </c>
      <c r="P30" t="b">
        <v>0</v>
      </c>
      <c r="Q30">
        <v>0</v>
      </c>
      <c r="R30">
        <v>0</v>
      </c>
    </row>
    <row r="31" spans="1:18" x14ac:dyDescent="0.25">
      <c r="A31">
        <v>30</v>
      </c>
      <c r="B31">
        <v>0.95469999999999999</v>
      </c>
      <c r="C31">
        <v>0.88170000000000004</v>
      </c>
      <c r="D31">
        <v>0.50009999999999999</v>
      </c>
      <c r="E31" s="2">
        <v>1</v>
      </c>
      <c r="F31" s="5">
        <f>(13242+13260+13245+13201+13202)/(5*3600)</f>
        <v>3.6749999999999998</v>
      </c>
      <c r="G31" s="2">
        <v>1</v>
      </c>
      <c r="H31" t="s">
        <v>3</v>
      </c>
      <c r="I31" t="s">
        <v>16</v>
      </c>
      <c r="J31" t="s">
        <v>32</v>
      </c>
      <c r="K31" t="s">
        <v>11</v>
      </c>
      <c r="L31" t="b">
        <v>1</v>
      </c>
      <c r="M31">
        <v>0</v>
      </c>
      <c r="N31">
        <v>5</v>
      </c>
      <c r="O31">
        <v>1E-4</v>
      </c>
      <c r="P31" t="b">
        <v>0</v>
      </c>
      <c r="Q31">
        <v>0</v>
      </c>
      <c r="R31">
        <v>0</v>
      </c>
    </row>
    <row r="32" spans="1:18" x14ac:dyDescent="0.25">
      <c r="A32">
        <v>31</v>
      </c>
      <c r="B32">
        <v>0.96050000000000002</v>
      </c>
      <c r="C32">
        <v>0.88980000000000004</v>
      </c>
      <c r="D32">
        <v>0.50919999999999999</v>
      </c>
      <c r="E32" s="2">
        <v>1</v>
      </c>
      <c r="F32" s="5">
        <f>(20159+20283+20285+20259+20248)/(5*3600)</f>
        <v>5.6241111111111115</v>
      </c>
      <c r="G32" s="2">
        <v>1</v>
      </c>
      <c r="H32" t="s">
        <v>3</v>
      </c>
      <c r="I32" t="s">
        <v>17</v>
      </c>
      <c r="J32" t="s">
        <v>32</v>
      </c>
      <c r="K32" t="s">
        <v>11</v>
      </c>
      <c r="L32" t="b">
        <v>1</v>
      </c>
      <c r="M32">
        <v>0</v>
      </c>
      <c r="N32">
        <v>5</v>
      </c>
      <c r="O32">
        <v>1E-4</v>
      </c>
      <c r="P32" t="b">
        <v>0</v>
      </c>
      <c r="Q32">
        <v>0</v>
      </c>
      <c r="R32">
        <v>0</v>
      </c>
    </row>
    <row r="33" spans="1:18" x14ac:dyDescent="0.25">
      <c r="A33">
        <v>32</v>
      </c>
      <c r="B33">
        <v>0.7077</v>
      </c>
      <c r="C33">
        <v>0.11260000000000001</v>
      </c>
      <c r="D33">
        <v>9.4999999999999998E-3</v>
      </c>
      <c r="E33" s="2">
        <v>1</v>
      </c>
      <c r="F33" s="5">
        <f>(21.5+21.21+21.2+21.24+22.29)/(5*3600)</f>
        <v>5.968888888888889E-3</v>
      </c>
      <c r="G33" s="2">
        <v>0.03</v>
      </c>
      <c r="H33" t="s">
        <v>3</v>
      </c>
      <c r="I33" t="s">
        <v>10</v>
      </c>
      <c r="J33" t="s">
        <v>33</v>
      </c>
      <c r="K33" t="s">
        <v>13</v>
      </c>
      <c r="L33" t="b">
        <v>1</v>
      </c>
      <c r="M33">
        <v>0</v>
      </c>
      <c r="N33">
        <v>5</v>
      </c>
      <c r="O33">
        <v>2.0000000000000001E-4</v>
      </c>
      <c r="P33" t="b">
        <v>0</v>
      </c>
      <c r="Q33">
        <v>0</v>
      </c>
      <c r="R33">
        <v>0</v>
      </c>
    </row>
    <row r="34" spans="1:18" x14ac:dyDescent="0.25">
      <c r="A34">
        <v>33</v>
      </c>
      <c r="B34">
        <v>0.95320000000000005</v>
      </c>
      <c r="C34">
        <v>0.87450000000000006</v>
      </c>
      <c r="D34">
        <v>0.49930000000000002</v>
      </c>
      <c r="E34" s="2">
        <v>1</v>
      </c>
      <c r="F34">
        <f>(7496+7533+7559+7544+7512)/(5*3600)</f>
        <v>2.0913333333333335</v>
      </c>
      <c r="G34" s="2">
        <v>1</v>
      </c>
      <c r="H34" t="s">
        <v>3</v>
      </c>
      <c r="I34" t="s">
        <v>10</v>
      </c>
      <c r="J34" t="s">
        <v>32</v>
      </c>
      <c r="K34" t="s">
        <v>11</v>
      </c>
      <c r="L34" t="b">
        <v>1</v>
      </c>
      <c r="M34">
        <v>0</v>
      </c>
      <c r="N34">
        <v>5</v>
      </c>
      <c r="O34">
        <v>2.0000000000000001E-4</v>
      </c>
      <c r="P34" t="b">
        <v>0</v>
      </c>
      <c r="Q34">
        <v>0</v>
      </c>
      <c r="R34">
        <v>0</v>
      </c>
    </row>
    <row r="35" spans="1:18" x14ac:dyDescent="0.25">
      <c r="E35" s="2"/>
    </row>
  </sheetData>
  <autoFilter ref="B1:R34" xr:uid="{2F3E4C0E-1508-45AD-ABD5-E30BC3126EB0}">
    <sortState xmlns:xlrd2="http://schemas.microsoft.com/office/spreadsheetml/2017/richdata2" ref="B2:R34">
      <sortCondition ref="H1:H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Berman, Daniel S.</dc:creator>
  <cp:lastModifiedBy>Berman, Daniel S.</cp:lastModifiedBy>
  <dcterms:created xsi:type="dcterms:W3CDTF">2025-04-15T13:36:56Z</dcterms:created>
  <dcterms:modified xsi:type="dcterms:W3CDTF">2025-07-23T19:27:43Z</dcterms:modified>
</cp:coreProperties>
</file>