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5465" windowHeight="7710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  <sheet name="계산기" sheetId="9" r:id="rId7"/>
  </sheets>
  <definedNames>
    <definedName name="_xlnm._FilterDatabase" localSheetId="1" hidden="1">'8월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9" l="1"/>
  <c r="D16" i="9"/>
  <c r="D6" i="9"/>
  <c r="E125" i="7" l="1"/>
  <c r="B40" i="7"/>
  <c r="A15" i="9"/>
  <c r="D17" i="9"/>
  <c r="A9" i="9"/>
  <c r="D3" i="9"/>
  <c r="D4" i="9"/>
  <c r="D5" i="9"/>
  <c r="D7" i="9"/>
  <c r="D8" i="9"/>
  <c r="D10" i="9"/>
  <c r="D2" i="9"/>
  <c r="C58" i="7"/>
  <c r="D9" i="9" l="1"/>
  <c r="D12" i="9"/>
  <c r="D13" i="9" s="1"/>
  <c r="C60" i="7" l="1"/>
  <c r="B32" i="7"/>
  <c r="Z5" i="7"/>
  <c r="Z13" i="7"/>
  <c r="Y23" i="7"/>
  <c r="C40" i="7"/>
  <c r="C39" i="7"/>
  <c r="D40" i="7" s="1"/>
  <c r="Y6" i="7"/>
  <c r="Y17" i="7"/>
  <c r="C61" i="7" l="1"/>
  <c r="X4" i="7"/>
  <c r="W14" i="7"/>
  <c r="J106" i="7"/>
  <c r="A108" i="7" s="1"/>
  <c r="T106" i="7"/>
  <c r="V5" i="7"/>
  <c r="U5" i="7" l="1"/>
  <c r="U21" i="7"/>
  <c r="N8" i="7"/>
  <c r="E8" i="7"/>
  <c r="G8" i="7"/>
  <c r="J8" i="7"/>
  <c r="K8" i="7"/>
  <c r="L8" i="7"/>
  <c r="I8" i="7"/>
  <c r="I3" i="7"/>
  <c r="I6" i="7"/>
  <c r="Q6" i="7"/>
  <c r="P3" i="7"/>
  <c r="U4" i="7"/>
  <c r="U19" i="7"/>
  <c r="B31" i="7"/>
  <c r="J3" i="7"/>
  <c r="J6" i="7" s="1"/>
  <c r="J7" i="7" s="1"/>
  <c r="S42" i="7" l="1"/>
  <c r="B30" i="1"/>
  <c r="B35" i="1"/>
  <c r="C35" i="1" s="1"/>
  <c r="B34" i="1"/>
  <c r="S48" i="7" l="1"/>
  <c r="S47" i="7"/>
  <c r="S40" i="7"/>
  <c r="S49" i="7" s="1"/>
  <c r="S38" i="7"/>
  <c r="N17" i="7" l="1"/>
  <c r="N13" i="7"/>
  <c r="K17" i="7" l="1"/>
  <c r="K3" i="7"/>
  <c r="K6" i="7" s="1"/>
  <c r="K7" i="7" l="1"/>
  <c r="I4" i="7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21" i="7"/>
  <c r="B39" i="7" l="1"/>
  <c r="B37" i="7"/>
  <c r="G13" i="7"/>
  <c r="E4" i="7"/>
  <c r="E13" i="7"/>
  <c r="D15" i="7" l="1"/>
  <c r="C15" i="7"/>
  <c r="C8" i="7"/>
  <c r="B38" i="7" l="1"/>
  <c r="L13" i="1" l="1"/>
  <c r="J3" i="1"/>
  <c r="U3" i="1"/>
  <c r="C3" i="1"/>
  <c r="G8" i="1"/>
  <c r="B47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X3" i="7"/>
  <c r="X6" i="7" s="1"/>
  <c r="W3" i="7"/>
  <c r="W6" i="7" s="1"/>
  <c r="V3" i="7"/>
  <c r="V6" i="7" s="1"/>
  <c r="U3" i="7"/>
  <c r="T3" i="7"/>
  <c r="T6" i="7" s="1"/>
  <c r="S3" i="7"/>
  <c r="R3" i="7"/>
  <c r="Q3" i="7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U6" i="7" l="1"/>
  <c r="U7" i="7" s="1"/>
  <c r="B34" i="7"/>
  <c r="B6" i="7"/>
  <c r="O6" i="7"/>
  <c r="O7" i="7" s="1"/>
  <c r="AF6" i="7"/>
  <c r="AF7" i="7" s="1"/>
  <c r="L6" i="7"/>
  <c r="L7" i="7" s="1"/>
  <c r="Y7" i="7"/>
  <c r="AD6" i="7"/>
  <c r="B35" i="7" s="1"/>
  <c r="B36" i="7" s="1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D51" i="1"/>
  <c r="Z4" i="1"/>
  <c r="C33" i="7" l="1"/>
  <c r="B33" i="7"/>
  <c r="B43" i="7" s="1"/>
  <c r="H59" i="7"/>
  <c r="E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2" i="7" l="1"/>
  <c r="I61" i="7"/>
  <c r="I60" i="7"/>
  <c r="C35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C48" i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<sst xmlns="http://schemas.openxmlformats.org/spreadsheetml/2006/main" count="451" uniqueCount="372">
  <si>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</si>
  <si>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</si>
  <si>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</si>
  <si>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</si>
  <si>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</si>
  <si>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</si>
  <si>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</si>
  <si>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</si>
  <si>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</si>
  <si>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</si>
  <si>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</si>
  <si>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</si>
  <si>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</si>
  <si>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</si>
  <si>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</si>
  <si>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</si>
  <si>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</si>
  <si>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</si>
  <si>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</si>
  <si>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</si>
  <si>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</si>
  <si>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</si>
  <si>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</si>
  <si>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</si>
  <si>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</si>
  <si>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</si>
  <si>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</si>
  <si>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</si>
  <si>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</si>
  <si>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</si>
  <si>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</si>
  <si>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</si>
  <si>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</si>
  <si>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</si>
  <si>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</si>
  <si>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</si>
  <si>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</si>
  <si>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</si>
  <si>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</si>
  <si>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</si>
  <si>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</si>
  <si>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</si>
  <si>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</si>
  <si>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</si>
  <si>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</si>
  <si>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</si>
  <si>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</si>
  <si>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</si>
  <si>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</si>
  <si>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</si>
  <si>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</si>
  <si>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</si>
  <si>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</si>
  <si>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</si>
  <si>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</si>
  <si>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</si>
  <si>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</si>
  <si>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</si>
  <si>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</si>
  <si>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</si>
  <si>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</si>
  <si>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</si>
  <si>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</si>
  <si>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</si>
  <si>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</si>
  <si>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</si>
  <si>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</si>
  <si>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</si>
  <si>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</si>
  <si>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</si>
  <si>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</si>
  <si>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</si>
  <si>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</si>
  <si>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</si>
  <si>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</si>
  <si>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</si>
  <si>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</si>
  <si>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</si>
  <si>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</si>
  <si>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</si>
  <si>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</si>
  <si>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</si>
  <si>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</si>
  <si>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</si>
  <si>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</si>
  <si>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</si>
  <si>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</si>
  <si>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</si>
  <si>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</si>
  <si>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</si>
  <si>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</si>
  <si>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</si>
  <si>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</si>
  <si>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</si>
  <si>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</si>
  <si>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</si>
  <si>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</si>
  <si>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</si>
  <si>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</si>
  <si>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</si>
  <si>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</si>
  <si>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</si>
  <si>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</si>
  <si>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</si>
  <si>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</si>
  <si>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</si>
  <si>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</si>
  <si>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</si>
  <si>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</si>
  <si>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</si>
  <si>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</si>
  <si>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</si>
  <si>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</si>
  <si>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</si>
  <si>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</si>
  <si>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</si>
  <si>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</si>
  <si>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</si>
  <si>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</si>
  <si>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</si>
  <si>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</si>
  <si>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</si>
  <si>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</si>
  <si>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</si>
  <si>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</si>
  <si>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</si>
  <si>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</si>
  <si>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</si>
  <si>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</si>
  <si>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</si>
  <si>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</si>
  <si>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</si>
  <si>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</si>
  <si>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</si>
  <si>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</si>
  <si>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</si>
  <si>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</si>
  <si>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</si>
  <si>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</si>
  <si>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</si>
  <si>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</si>
  <si>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</si>
  <si>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</si>
  <si>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</si>
  <si>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</si>
  <si>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</si>
  <si>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</si>
  <si>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</si>
  <si>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</si>
  <si>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</si>
  <si>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</si>
  <si>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</si>
  <si>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</si>
  <si>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</si>
  <si>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</si>
  <si>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</si>
  <si>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</si>
  <si>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</si>
  <si>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</si>
  <si>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</si>
  <si>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</si>
  <si>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</si>
  <si>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</si>
  <si>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</si>
  <si>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</si>
  <si>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</si>
  <si>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</si>
  <si>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</si>
  <si>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</si>
  <si>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</si>
  <si>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</si>
  <si>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</si>
  <si>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</si>
  <si>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</si>
  <si>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</si>
  <si>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</si>
  <si>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</si>
  <si>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</si>
  <si>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</si>
  <si>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</si>
  <si>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</si>
  <si>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</si>
  <si>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</si>
  <si>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</si>
  <si>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</si>
  <si>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</si>
  <si>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</si>
  <si>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</si>
  <si>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</si>
  <si>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</si>
  <si>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</si>
  <si>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</si>
  <si>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</si>
  <si>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</si>
  <si>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</si>
  <si>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</si>
  <si>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</si>
  <si>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</si>
  <si>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</si>
  <si>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</si>
  <si>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</si>
  <si>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</si>
  <si>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</si>
  <si>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</si>
  <si>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</si>
  <si>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</si>
  <si>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</si>
  <si>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</si>
  <si>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</si>
  <si>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</si>
  <si>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</si>
  <si>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</si>
  <si>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</si>
  <si>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</si>
  <si>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</si>
  <si>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</si>
  <si>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</si>
  <si>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</si>
  <si>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</si>
  <si>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</si>
  <si>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</si>
  <si>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</si>
  <si>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</si>
  <si>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</si>
  <si>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</si>
  <si>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</si>
  <si>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</si>
  <si>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</si>
  <si>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</si>
  <si>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</si>
  <si>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</si>
  <si>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</si>
  <si>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</si>
  <si>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</si>
  <si>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</si>
  <si>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</si>
  <si>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</si>
  <si>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</si>
  <si>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</si>
  <si>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</si>
  <si>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</si>
  <si>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</si>
  <si>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</si>
  <si>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</si>
  <si>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</si>
  <si>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</si>
  <si>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</si>
  <si>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</si>
  <si>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</si>
  <si>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</si>
  <si>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</si>
  <si>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</si>
  <si>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</si>
  <si>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</si>
  <si>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</si>
  <si>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</si>
  <si>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</si>
  <si>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</si>
  <si>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</si>
  <si>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</si>
  <si>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</si>
  <si>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</si>
  <si>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</si>
  <si>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</si>
  <si>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</si>
  <si>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</si>
  <si>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</si>
  <si>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</si>
  <si>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</si>
  <si>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</si>
  <si>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</si>
  <si>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</si>
  <si>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</si>
  <si>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</si>
  <si>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</si>
  <si>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</si>
  <si>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</si>
  <si>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</si>
  <si>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</si>
  <si>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</si>
  <si>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</si>
  <si>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</si>
  <si>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</si>
  <si>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</si>
  <si>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</si>
  <si>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</si>
  <si>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</si>
  <si>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</si>
  <si>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</si>
  <si>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</si>
  <si>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</si>
  <si>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</si>
  <si>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</si>
  <si>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</si>
  <si>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</si>
  <si>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</si>
  <si>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</si>
  <si>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</si>
  <si>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</si>
  <si>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</si>
  <si>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</si>
  <si>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</si>
  <si>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</si>
  <si>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</si>
  <si>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</si>
  <si>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</si>
  <si>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</si>
  <si>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</si>
  <si>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</si>
  <si>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</si>
  <si>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</si>
  <si>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아베크만3팀</t>
    <phoneticPr fontId="2" type="noConversion"/>
  </si>
  <si>
    <t>1팀</t>
    <phoneticPr fontId="2" type="noConversion"/>
  </si>
  <si>
    <t>30분빠꾸,10분빠꾸</t>
    <phoneticPr fontId="2" type="noConversion"/>
  </si>
  <si>
    <t>전부카드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</si>
  <si>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</si>
  <si>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</si>
  <si>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</si>
  <si>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</si>
  <si>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</si>
  <si>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</si>
  <si>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</si>
  <si>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</si>
  <si>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</si>
  <si>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</si>
  <si>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</si>
  <si>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</si>
  <si>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</si>
  <si>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</si>
  <si>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</si>
  <si>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</si>
  <si>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노래방 저작권료(케뱅)</t>
    <phoneticPr fontId="2" type="noConversion"/>
  </si>
  <si>
    <t>손님1명</t>
    <phoneticPr fontId="2" type="noConversion"/>
  </si>
  <si>
    <t>단체손님,몽골손님</t>
    <phoneticPr fontId="2" type="noConversion"/>
  </si>
  <si>
    <t>얼음구매</t>
    <phoneticPr fontId="2" type="noConversion"/>
  </si>
  <si>
    <t>1명</t>
    <phoneticPr fontId="2" type="noConversion"/>
  </si>
  <si>
    <t>파트너 카드 매출</t>
    <phoneticPr fontId="2" type="noConversion"/>
  </si>
  <si>
    <t>합계</t>
    <phoneticPr fontId="2" type="noConversion"/>
  </si>
  <si>
    <t>신한</t>
    <phoneticPr fontId="2" type="noConversion"/>
  </si>
  <si>
    <t>치킨,족발</t>
    <phoneticPr fontId="2" type="noConversion"/>
  </si>
  <si>
    <t>55만원 외상 (삼촌지인)</t>
    <phoneticPr fontId="2" type="noConversion"/>
  </si>
  <si>
    <t>핸드폰값</t>
    <phoneticPr fontId="2" type="noConversion"/>
  </si>
  <si>
    <t>엄마</t>
    <phoneticPr fontId="2" type="noConversion"/>
  </si>
  <si>
    <t>1:1(2), 카드깡20</t>
    <phoneticPr fontId="2" type="noConversion"/>
  </si>
  <si>
    <t>시간</t>
    <phoneticPr fontId="2" type="noConversion"/>
  </si>
  <si>
    <t>내용</t>
    <phoneticPr fontId="2" type="noConversion"/>
  </si>
  <si>
    <t>수량</t>
    <phoneticPr fontId="2" type="noConversion"/>
  </si>
  <si>
    <t>합가격</t>
    <phoneticPr fontId="2" type="noConversion"/>
  </si>
  <si>
    <t>가격</t>
    <phoneticPr fontId="2" type="noConversion"/>
  </si>
  <si>
    <t>소주</t>
    <phoneticPr fontId="2" type="noConversion"/>
  </si>
  <si>
    <t>맥주</t>
    <phoneticPr fontId="2" type="noConversion"/>
  </si>
  <si>
    <t>음료</t>
    <phoneticPr fontId="2" type="noConversion"/>
  </si>
  <si>
    <t>물</t>
    <phoneticPr fontId="2" type="noConversion"/>
  </si>
  <si>
    <t>TC</t>
    <phoneticPr fontId="2" type="noConversion"/>
  </si>
  <si>
    <t>큰방(大)추가</t>
    <phoneticPr fontId="2" type="noConversion"/>
  </si>
  <si>
    <t>과일 및 안주</t>
    <phoneticPr fontId="2" type="noConversion"/>
  </si>
  <si>
    <t>합계금액</t>
    <phoneticPr fontId="2" type="noConversion"/>
  </si>
  <si>
    <t>TC인원</t>
    <phoneticPr fontId="2" type="noConversion"/>
  </si>
  <si>
    <t>계산</t>
    <phoneticPr fontId="2" type="noConversion"/>
  </si>
  <si>
    <t>부가세 10%</t>
    <phoneticPr fontId="2" type="noConversion"/>
  </si>
  <si>
    <t>카드</t>
    <phoneticPr fontId="2" type="noConversion"/>
  </si>
  <si>
    <t>현금</t>
    <phoneticPr fontId="2" type="noConversion"/>
  </si>
  <si>
    <t>손님 수</t>
    <phoneticPr fontId="2" type="noConversion"/>
  </si>
  <si>
    <t>부가세 10%</t>
    <phoneticPr fontId="2" type="noConversion"/>
  </si>
  <si>
    <t>삼촌손님4</t>
    <phoneticPr fontId="2" type="noConversion"/>
  </si>
  <si>
    <t>손님1명</t>
    <phoneticPr fontId="2" type="noConversion"/>
  </si>
  <si>
    <t>기본안주</t>
    <phoneticPr fontId="2" type="noConversion"/>
  </si>
  <si>
    <t>티1시간반계산</t>
    <phoneticPr fontId="2" type="noConversion"/>
  </si>
  <si>
    <t>2인,1인 2팀</t>
    <phoneticPr fontId="2" type="noConversion"/>
  </si>
  <si>
    <t>번영회비</t>
    <phoneticPr fontId="2" type="noConversion"/>
  </si>
  <si>
    <t>한팀 그냥감</t>
    <phoneticPr fontId="2" type="noConversion"/>
  </si>
  <si>
    <t>현욱계좌에서 90만원 뽑음 ,NoShow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</si>
</sst>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182611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A13" zoomScale="80" zoomScaleNormal="80" workbookViewId="0">
      <selection activeCell="B39" sqref="B39"/>
    </sheetView>
  </sheetViews>
  <sheetFormatPr defaultColWidth="9"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 x14ac:dyDescent="0.3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 x14ac:dyDescent="0.3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 x14ac:dyDescent="0.3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 x14ac:dyDescent="0.3">
      <c r="A9" s="52"/>
    </row>
    <row r="10" spans="1:36" s="9" customFormat="1" ht="17.25" x14ac:dyDescent="0.3">
      <c r="A10" s="53" t="s">
        <v>24</v>
      </c>
      <c r="S10" s="10"/>
    </row>
    <row r="11" spans="1:36" s="10" customFormat="1" ht="17.25" x14ac:dyDescent="0.3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 x14ac:dyDescent="0.3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56" t="s">
        <v>12</v>
      </c>
      <c r="J21" s="12">
        <v>50000</v>
      </c>
    </row>
    <row r="22" spans="1:33" s="10" customFormat="1" ht="17.25" x14ac:dyDescent="0.3">
      <c r="A22" s="54" t="s">
        <v>13</v>
      </c>
      <c r="J22" s="10" t="s">
        <v>215</v>
      </c>
    </row>
    <row r="23" spans="1:33" s="9" customFormat="1" ht="17.25" x14ac:dyDescent="0.3">
      <c r="A23" s="53"/>
      <c r="J23" s="9">
        <v>55000</v>
      </c>
    </row>
    <row r="24" spans="1:33" s="9" customFormat="1" ht="17.25" x14ac:dyDescent="0.3">
      <c r="A24" s="53"/>
      <c r="J24" s="9">
        <v>77000</v>
      </c>
    </row>
    <row r="25" spans="1:33" s="20" customFormat="1" ht="66" x14ac:dyDescent="0.3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 x14ac:dyDescent="0.3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 x14ac:dyDescent="0.3">
      <c r="A27" s="58"/>
      <c r="B27" s="20"/>
      <c r="C27" s="20"/>
    </row>
    <row r="28" spans="1:33" s="19" customFormat="1" ht="17.25" x14ac:dyDescent="0.3">
      <c r="A28" s="58"/>
      <c r="C28" s="19" t="s">
        <v>20</v>
      </c>
      <c r="D28" s="19" t="s">
        <v>21</v>
      </c>
    </row>
    <row r="29" spans="1:33" s="21" customFormat="1" ht="17.25" x14ac:dyDescent="0.3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 x14ac:dyDescent="0.3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 x14ac:dyDescent="0.35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 x14ac:dyDescent="0.35">
      <c r="A32" s="69" t="s">
        <v>248</v>
      </c>
      <c r="B32" s="70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 x14ac:dyDescent="0.35">
      <c r="A33" s="61" t="s">
        <v>204</v>
      </c>
      <c r="B33" s="14">
        <f>SUM(B3:AG3)</f>
        <v>9086700</v>
      </c>
      <c r="C33" s="15"/>
      <c r="D33" s="15"/>
      <c r="J33" s="9">
        <v>264000</v>
      </c>
      <c r="U33" s="93">
        <v>57450</v>
      </c>
    </row>
    <row r="34" spans="1:30" s="9" customFormat="1" ht="18" thickBot="1" x14ac:dyDescent="0.35">
      <c r="A34" s="62" t="s">
        <v>233</v>
      </c>
      <c r="B34" s="16">
        <f>SUM(B5:AG5)</f>
        <v>21312700</v>
      </c>
      <c r="C34" s="15"/>
      <c r="D34" s="15"/>
      <c r="G34" s="9" t="s">
        <v>187</v>
      </c>
      <c r="U34" s="93" t="s">
        <v>251</v>
      </c>
    </row>
    <row r="35" spans="1:30" s="9" customFormat="1" ht="18" thickBot="1" x14ac:dyDescent="0.35">
      <c r="A35" s="63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4" t="s">
        <v>16</v>
      </c>
      <c r="B36" s="44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65" t="s">
        <v>189</v>
      </c>
      <c r="B37" s="45">
        <f>SUM(B29:AG29)-SUM(40:40)</f>
        <v>1142300</v>
      </c>
    </row>
    <row r="38" spans="1:30" ht="18" thickBot="1" x14ac:dyDescent="0.35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 x14ac:dyDescent="0.3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 x14ac:dyDescent="0.3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x14ac:dyDescent="0.3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 x14ac:dyDescent="0.3">
      <c r="J43" s="75"/>
      <c r="AA43" s="108" t="s">
        <v>269</v>
      </c>
    </row>
    <row r="44" spans="1:30" x14ac:dyDescent="0.3">
      <c r="A44" s="1" t="s">
        <v>238</v>
      </c>
      <c r="B44" s="1">
        <v>758090</v>
      </c>
      <c r="AA44" s="108">
        <v>30000</v>
      </c>
    </row>
    <row r="45" spans="1:30" x14ac:dyDescent="0.3">
      <c r="A45" s="1" t="s">
        <v>241</v>
      </c>
      <c r="B45" s="1">
        <v>800000</v>
      </c>
      <c r="AA45" s="108" t="s">
        <v>268</v>
      </c>
    </row>
    <row r="46" spans="1:30" x14ac:dyDescent="0.3">
      <c r="A46" s="1" t="s">
        <v>242</v>
      </c>
      <c r="B46" s="83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96"/>
      <c r="F55" s="96"/>
      <c r="G55" s="96"/>
      <c r="H55" s="96"/>
      <c r="I55" s="96"/>
    </row>
    <row r="56" spans="3:10" ht="18" thickTop="1" thickBot="1" x14ac:dyDescent="0.35">
      <c r="D56" s="94"/>
      <c r="E56" s="134" t="s">
        <v>266</v>
      </c>
      <c r="F56" s="135"/>
      <c r="G56" s="135"/>
      <c r="H56" s="135"/>
      <c r="I56" s="136"/>
      <c r="J56" s="95"/>
    </row>
    <row r="57" spans="3:10" ht="18" thickTop="1" thickBot="1" x14ac:dyDescent="0.35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 x14ac:dyDescent="0.35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 x14ac:dyDescent="0.35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 x14ac:dyDescent="0.35">
      <c r="H60" s="99" t="s">
        <v>267</v>
      </c>
      <c r="I60" s="99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25"/>
  <sheetViews>
    <sheetView tabSelected="1" topLeftCell="V1" zoomScale="80" zoomScaleNormal="80" workbookViewId="0">
      <pane ySplit="1" topLeftCell="A2" activePane="bottomLeft" state="frozen"/>
      <selection pane="bottomLeft" activeCell="AD21" sqref="AD21"/>
    </sheetView>
  </sheetViews>
  <sheetFormatPr defaultColWidth="9"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 x14ac:dyDescent="0.3">
      <c r="A2" s="67" t="s">
        <v>203</v>
      </c>
      <c r="E2" s="68">
        <v>160000</v>
      </c>
      <c r="S2" s="68">
        <v>3000000</v>
      </c>
    </row>
    <row r="3" spans="1:35" s="5" customFormat="1" ht="17.25" x14ac:dyDescent="0.3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 x14ac:dyDescent="0.3">
      <c r="A4" s="111" t="s">
        <v>289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</row>
    <row r="5" spans="1:35" s="6" customFormat="1" ht="17.25" x14ac:dyDescent="0.3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 x14ac:dyDescent="0.3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156000</v>
      </c>
      <c r="W7" s="8">
        <f t="shared" si="4"/>
        <v>225000</v>
      </c>
      <c r="X7" s="8">
        <f t="shared" si="4"/>
        <v>546000</v>
      </c>
      <c r="Y7" s="8">
        <f t="shared" si="4"/>
        <v>581000</v>
      </c>
      <c r="Z7" s="8">
        <f t="shared" si="4"/>
        <v>343000</v>
      </c>
      <c r="AA7" s="8">
        <f t="shared" si="4"/>
        <v>398200</v>
      </c>
      <c r="AB7" s="8">
        <f t="shared" si="4"/>
        <v>108000</v>
      </c>
      <c r="AC7" s="8">
        <f t="shared" si="4"/>
        <v>188000</v>
      </c>
      <c r="AD7" s="8">
        <f t="shared" si="4"/>
        <v>86000</v>
      </c>
      <c r="AE7" s="8">
        <f t="shared" si="4"/>
        <v>0</v>
      </c>
      <c r="AF7" s="8">
        <f t="shared" si="4"/>
        <v>0</v>
      </c>
    </row>
    <row r="8" spans="1:35" s="18" customFormat="1" ht="17.25" x14ac:dyDescent="0.3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-2000</v>
      </c>
      <c r="W8" s="18">
        <f t="shared" si="8"/>
        <v>-160000</v>
      </c>
      <c r="X8" s="18">
        <f t="shared" si="8"/>
        <v>-482000</v>
      </c>
      <c r="Y8" s="18">
        <f t="shared" si="8"/>
        <v>-649000</v>
      </c>
      <c r="Z8" s="18">
        <f t="shared" si="8"/>
        <v>-360000</v>
      </c>
      <c r="AA8" s="18">
        <f t="shared" si="8"/>
        <v>-332000</v>
      </c>
      <c r="AB8" s="18">
        <f t="shared" si="8"/>
        <v>-92000</v>
      </c>
      <c r="AC8" s="18">
        <f t="shared" si="8"/>
        <v>-184000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 x14ac:dyDescent="0.3">
      <c r="A9" s="51" t="s">
        <v>194</v>
      </c>
    </row>
    <row r="10" spans="1:35" s="9" customFormat="1" ht="17.25" x14ac:dyDescent="0.3">
      <c r="A10" s="52"/>
    </row>
    <row r="11" spans="1:35" s="9" customFormat="1" ht="17.25" x14ac:dyDescent="0.3">
      <c r="A11" s="53" t="s">
        <v>24</v>
      </c>
    </row>
    <row r="12" spans="1:35" s="10" customFormat="1" ht="17.25" x14ac:dyDescent="0.3">
      <c r="A12" s="54" t="s">
        <v>5</v>
      </c>
      <c r="G12" s="42"/>
      <c r="I12" s="42"/>
    </row>
    <row r="13" spans="1:35" s="11" customFormat="1" ht="17.25" x14ac:dyDescent="0.3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 x14ac:dyDescent="0.3">
      <c r="A14" s="56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334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 x14ac:dyDescent="0.3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 x14ac:dyDescent="0.3">
      <c r="A16" s="56" t="s">
        <v>6</v>
      </c>
      <c r="C16" s="12" t="s">
        <v>291</v>
      </c>
      <c r="I16" s="72">
        <v>704000</v>
      </c>
      <c r="K16" s="12">
        <v>132000</v>
      </c>
      <c r="N16" s="12" t="s">
        <v>313</v>
      </c>
      <c r="P16" s="12" t="s">
        <v>323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1" s="10" customFormat="1" ht="17.25" x14ac:dyDescent="0.3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1" s="12" customFormat="1" ht="17.25" x14ac:dyDescent="0.3">
      <c r="A18" s="56" t="s">
        <v>10</v>
      </c>
      <c r="C18" s="12" t="s">
        <v>292</v>
      </c>
      <c r="I18" s="12">
        <v>244000</v>
      </c>
      <c r="K18" s="12">
        <v>49500</v>
      </c>
      <c r="N18" s="12">
        <v>374700</v>
      </c>
      <c r="P18" s="12" t="s">
        <v>324</v>
      </c>
      <c r="U18" s="12">
        <v>60500</v>
      </c>
    </row>
    <row r="19" spans="1:31" s="10" customFormat="1" ht="17.25" x14ac:dyDescent="0.3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1" s="12" customFormat="1" ht="17.25" x14ac:dyDescent="0.3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339</v>
      </c>
    </row>
    <row r="21" spans="1:31" s="10" customFormat="1" ht="17.25" x14ac:dyDescent="0.3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1" s="12" customFormat="1" ht="17.25" x14ac:dyDescent="0.3">
      <c r="A22" s="56" t="s">
        <v>12</v>
      </c>
      <c r="N22" s="12">
        <v>170500</v>
      </c>
    </row>
    <row r="23" spans="1:31" s="10" customFormat="1" ht="17.25" x14ac:dyDescent="0.3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1" s="9" customFormat="1" ht="17.25" x14ac:dyDescent="0.3">
      <c r="A24" s="53"/>
    </row>
    <row r="25" spans="1:31" s="9" customFormat="1" ht="17.25" x14ac:dyDescent="0.3">
      <c r="A25" s="53"/>
    </row>
    <row r="26" spans="1:31" s="20" customFormat="1" ht="33" x14ac:dyDescent="0.3">
      <c r="A26" s="57" t="s">
        <v>17</v>
      </c>
      <c r="B26" s="121" t="s">
        <v>370</v>
      </c>
      <c r="C26" s="20" t="s">
        <v>293</v>
      </c>
      <c r="D26" s="20" t="s">
        <v>302</v>
      </c>
      <c r="F26" s="121" t="s">
        <v>301</v>
      </c>
      <c r="G26" s="20" t="s">
        <v>303</v>
      </c>
      <c r="H26" s="20" t="s">
        <v>304</v>
      </c>
      <c r="I26" s="20" t="s">
        <v>310</v>
      </c>
      <c r="J26" s="121" t="s">
        <v>371</v>
      </c>
      <c r="K26" s="76" t="s">
        <v>311</v>
      </c>
      <c r="L26" s="20" t="s">
        <v>312</v>
      </c>
      <c r="M26" s="121" t="s">
        <v>301</v>
      </c>
      <c r="N26" s="20" t="s">
        <v>314</v>
      </c>
      <c r="O26" s="121" t="s">
        <v>301</v>
      </c>
      <c r="P26" s="20" t="s">
        <v>315</v>
      </c>
      <c r="Q26" s="20" t="s">
        <v>325</v>
      </c>
      <c r="R26" s="79"/>
      <c r="S26" s="120" t="s">
        <v>330</v>
      </c>
      <c r="T26" s="20" t="s">
        <v>332</v>
      </c>
      <c r="U26" s="20" t="s">
        <v>333</v>
      </c>
      <c r="V26" s="20" t="s">
        <v>335</v>
      </c>
      <c r="X26" s="109" t="s">
        <v>340</v>
      </c>
      <c r="Y26" s="20" t="s">
        <v>342</v>
      </c>
      <c r="Z26" s="109" t="s">
        <v>343</v>
      </c>
      <c r="AA26" s="20" t="s">
        <v>364</v>
      </c>
      <c r="AB26" s="20" t="s">
        <v>365</v>
      </c>
      <c r="AC26" s="20" t="s">
        <v>367</v>
      </c>
      <c r="AD26" s="20" t="s">
        <v>368</v>
      </c>
      <c r="AE26" s="121" t="s">
        <v>301</v>
      </c>
    </row>
    <row r="27" spans="1:31" s="19" customFormat="1" ht="17.25" x14ac:dyDescent="0.3">
      <c r="A27" s="58"/>
      <c r="B27" s="20"/>
      <c r="C27" s="20"/>
    </row>
    <row r="28" spans="1:31" s="19" customFormat="1" ht="17.25" x14ac:dyDescent="0.3">
      <c r="A28" s="58"/>
      <c r="B28" s="20"/>
      <c r="C28" s="20"/>
    </row>
    <row r="29" spans="1:31" s="19" customFormat="1" ht="17.25" x14ac:dyDescent="0.3">
      <c r="A29" s="58"/>
    </row>
    <row r="30" spans="1:31" s="21" customFormat="1" ht="17.25" x14ac:dyDescent="0.3">
      <c r="A30" s="59" t="s">
        <v>22</v>
      </c>
    </row>
    <row r="31" spans="1:31" s="9" customFormat="1" ht="17.25" x14ac:dyDescent="0.3">
      <c r="A31" s="60" t="s">
        <v>243</v>
      </c>
      <c r="B31" s="92">
        <f>SUM(B2:AF2)+1667910</f>
        <v>4827910</v>
      </c>
      <c r="C31" s="92" t="s">
        <v>245</v>
      </c>
      <c r="T31" s="1"/>
      <c r="U31" s="1"/>
      <c r="V31" s="1"/>
      <c r="W31" s="1"/>
      <c r="X31" s="1"/>
    </row>
    <row r="32" spans="1:31" s="9" customFormat="1" ht="18" thickBot="1" x14ac:dyDescent="0.35">
      <c r="A32" s="77" t="s">
        <v>244</v>
      </c>
      <c r="B32" s="78">
        <f>SUM(B5:AF5)+SUM(B4:AF4)</f>
        <v>9320000</v>
      </c>
      <c r="C32" s="13"/>
      <c r="S32" s="83" t="s">
        <v>322</v>
      </c>
      <c r="T32" s="108" t="s">
        <v>331</v>
      </c>
      <c r="U32" s="1"/>
      <c r="V32" s="1"/>
      <c r="W32" s="1"/>
      <c r="Y32" s="108" t="s">
        <v>341</v>
      </c>
      <c r="Z32" s="1"/>
      <c r="AA32" s="1"/>
      <c r="AB32" s="1"/>
      <c r="AC32" s="1"/>
      <c r="AD32" s="1"/>
    </row>
    <row r="33" spans="1:31" s="9" customFormat="1" ht="18" thickBot="1" x14ac:dyDescent="0.35">
      <c r="A33" s="69" t="s">
        <v>248</v>
      </c>
      <c r="B33" s="70">
        <f>B34-B31</f>
        <v>1839220</v>
      </c>
      <c r="C33" s="9">
        <f>B32+B34</f>
        <v>15987130</v>
      </c>
      <c r="D33" s="15"/>
      <c r="S33" s="116" t="s">
        <v>318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 x14ac:dyDescent="0.35">
      <c r="A34" s="61" t="s">
        <v>204</v>
      </c>
      <c r="B34" s="14">
        <f>500000-D81+SUM(B3:AF3)</f>
        <v>6667130</v>
      </c>
      <c r="C34" s="15"/>
      <c r="D34" s="15"/>
      <c r="S34" s="83">
        <v>17690</v>
      </c>
      <c r="U34" s="1"/>
      <c r="V34" s="1"/>
      <c r="W34" s="1"/>
      <c r="X34" s="1"/>
      <c r="Y34" s="9" t="s">
        <v>369</v>
      </c>
      <c r="Z34" s="1"/>
      <c r="AA34" s="1"/>
      <c r="AB34" s="1"/>
      <c r="AC34" s="1"/>
      <c r="AD34" s="1"/>
    </row>
    <row r="35" spans="1:31" s="9" customFormat="1" ht="18" thickBot="1" x14ac:dyDescent="0.35">
      <c r="A35" s="62" t="s">
        <v>233</v>
      </c>
      <c r="B35" s="16">
        <f>SUM(B6:AF6)</f>
        <v>15826300</v>
      </c>
      <c r="C35" s="15">
        <f>B35*0.1</f>
        <v>1582630</v>
      </c>
      <c r="D35" s="15"/>
      <c r="S35" s="117" t="s">
        <v>319</v>
      </c>
      <c r="U35" s="1"/>
      <c r="V35" s="1"/>
      <c r="W35" s="1"/>
      <c r="X35" s="1"/>
      <c r="Y35" s="9">
        <v>30000</v>
      </c>
      <c r="Z35" s="1"/>
      <c r="AA35" s="1"/>
      <c r="AB35" s="1"/>
      <c r="AC35" s="1"/>
      <c r="AD35" s="1"/>
    </row>
    <row r="36" spans="1:31" s="9" customFormat="1" ht="18" thickBot="1" x14ac:dyDescent="0.35">
      <c r="A36" s="63" t="s">
        <v>206</v>
      </c>
      <c r="B36" s="17">
        <f>B35+B37</f>
        <v>8947300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4" t="s">
        <v>16</v>
      </c>
      <c r="B37" s="44">
        <f>SUM(B8:AF8)</f>
        <v>-6879000</v>
      </c>
      <c r="C37" s="15"/>
      <c r="S37" s="118" t="s">
        <v>320</v>
      </c>
      <c r="Y37" s="9"/>
      <c r="AE37" s="9"/>
    </row>
    <row r="38" spans="1:31" ht="18" thickBot="1" x14ac:dyDescent="0.35">
      <c r="A38" s="65" t="s">
        <v>189</v>
      </c>
      <c r="B38" s="45">
        <f>SUM(B30:AF30)-SUM(41:41)</f>
        <v>0</v>
      </c>
      <c r="S38" s="83">
        <f>14290*2</f>
        <v>28580</v>
      </c>
      <c r="Y38" s="9"/>
      <c r="AE38" s="9"/>
    </row>
    <row r="39" spans="1:31" ht="18" thickBot="1" x14ac:dyDescent="0.35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317</v>
      </c>
      <c r="E39" s="9"/>
      <c r="S39" s="118" t="s">
        <v>321</v>
      </c>
      <c r="Y39" s="9"/>
      <c r="AE39" s="9"/>
    </row>
    <row r="40" spans="1:31" ht="18" thickBot="1" x14ac:dyDescent="0.35">
      <c r="A40" s="86" t="s">
        <v>197</v>
      </c>
      <c r="B40" s="87">
        <f>5291060+SUM(B4:AF4)-340000-900000-900000+100000+B31-S48-D81-T33-20000-B47-40000-300000-400000-160000-400000-100000-90000-600000</f>
        <v>10891630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 x14ac:dyDescent="0.3">
      <c r="C41" s="114" t="s">
        <v>316</v>
      </c>
      <c r="S41" s="118" t="s">
        <v>329</v>
      </c>
      <c r="Y41" s="9"/>
      <c r="AE41" s="9"/>
    </row>
    <row r="42" spans="1:31" x14ac:dyDescent="0.3">
      <c r="A42" s="80" t="s">
        <v>231</v>
      </c>
      <c r="B42" s="81">
        <f>SUM(B7:AF7)</f>
        <v>8947300</v>
      </c>
      <c r="S42" s="119">
        <f>SUM(S33:S40)</f>
        <v>100030</v>
      </c>
      <c r="Y42" s="9"/>
      <c r="AE42" s="9"/>
    </row>
    <row r="43" spans="1:31" x14ac:dyDescent="0.3">
      <c r="A43" s="84" t="s">
        <v>232</v>
      </c>
      <c r="B43" s="85">
        <f>B33+B39+B40</f>
        <v>13226850</v>
      </c>
      <c r="Y43" s="9"/>
      <c r="AE43" s="9"/>
    </row>
    <row r="44" spans="1:31" x14ac:dyDescent="0.3">
      <c r="S44" s="84">
        <v>15990</v>
      </c>
      <c r="Y44" s="9"/>
      <c r="AE44" s="9"/>
    </row>
    <row r="45" spans="1:31" x14ac:dyDescent="0.3">
      <c r="A45" s="1" t="s">
        <v>287</v>
      </c>
      <c r="B45" s="9">
        <v>867910</v>
      </c>
      <c r="S45" s="84">
        <v>17990</v>
      </c>
      <c r="Y45" s="9"/>
      <c r="AE45" s="9"/>
    </row>
    <row r="46" spans="1:31" x14ac:dyDescent="0.3">
      <c r="A46" s="1" t="s">
        <v>241</v>
      </c>
      <c r="B46" s="9">
        <v>800000</v>
      </c>
      <c r="S46" s="84">
        <v>19990</v>
      </c>
      <c r="Y46" s="9"/>
      <c r="AE46" s="9"/>
    </row>
    <row r="47" spans="1:31" x14ac:dyDescent="0.3">
      <c r="A47" s="1" t="s">
        <v>242</v>
      </c>
      <c r="B47" s="110">
        <f>SUM(B45:B46)</f>
        <v>1667910</v>
      </c>
      <c r="R47" s="1" t="s">
        <v>328</v>
      </c>
      <c r="S47" s="119">
        <f>SUM(S44:S46)</f>
        <v>53970</v>
      </c>
      <c r="Y47" s="9"/>
      <c r="AE47" s="9"/>
    </row>
    <row r="48" spans="1:31" x14ac:dyDescent="0.3">
      <c r="R48" s="1" t="s">
        <v>327</v>
      </c>
      <c r="S48" s="1">
        <f>10890+8490+219120+80000</f>
        <v>318500</v>
      </c>
      <c r="Y48" s="9"/>
      <c r="AE48" s="9"/>
    </row>
    <row r="49" spans="3:31" x14ac:dyDescent="0.3">
      <c r="S49" s="1">
        <f>SUM(S48,S42,S47)</f>
        <v>472500</v>
      </c>
      <c r="Y49" s="9"/>
      <c r="AE49" s="9"/>
    </row>
    <row r="50" spans="3:31" x14ac:dyDescent="0.3">
      <c r="R50" s="1" t="s">
        <v>326</v>
      </c>
      <c r="S50" s="1">
        <v>12600</v>
      </c>
      <c r="Y50" s="9"/>
      <c r="AE50" s="9"/>
    </row>
    <row r="51" spans="3:31" x14ac:dyDescent="0.3">
      <c r="Y51" s="9"/>
      <c r="AE51" s="9"/>
    </row>
    <row r="52" spans="3:31" x14ac:dyDescent="0.3">
      <c r="Y52" s="9"/>
      <c r="AE52" s="9"/>
    </row>
    <row r="53" spans="3:31" x14ac:dyDescent="0.3">
      <c r="Y53" s="9"/>
      <c r="AE53" s="9"/>
    </row>
    <row r="56" spans="3:31" ht="17.25" thickBot="1" x14ac:dyDescent="0.35">
      <c r="E56" s="96"/>
      <c r="F56" s="96"/>
      <c r="G56" s="96"/>
      <c r="H56" s="96"/>
      <c r="I56" s="96"/>
    </row>
    <row r="57" spans="3:31" ht="18" thickTop="1" thickBot="1" x14ac:dyDescent="0.35">
      <c r="C57" s="1">
        <v>1200000</v>
      </c>
      <c r="D57" s="94"/>
      <c r="E57" s="134" t="s">
        <v>266</v>
      </c>
      <c r="F57" s="135"/>
      <c r="G57" s="135"/>
      <c r="H57" s="135"/>
      <c r="I57" s="136"/>
      <c r="J57" s="95"/>
    </row>
    <row r="58" spans="3:31" ht="18" thickTop="1" thickBot="1" x14ac:dyDescent="0.35">
      <c r="C58" s="1">
        <f>400000+160000</f>
        <v>560000</v>
      </c>
      <c r="D58" s="94"/>
      <c r="E58" s="100" t="s">
        <v>305</v>
      </c>
      <c r="F58" s="102" t="s">
        <v>306</v>
      </c>
      <c r="G58" s="106" t="s">
        <v>307</v>
      </c>
      <c r="H58" s="104" t="s">
        <v>308</v>
      </c>
      <c r="I58" s="104" t="s">
        <v>309</v>
      </c>
      <c r="J58" s="95"/>
    </row>
    <row r="59" spans="3:31" ht="18" thickTop="1" thickBot="1" x14ac:dyDescent="0.35">
      <c r="C59" s="1">
        <v>1000000</v>
      </c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1388200</v>
      </c>
      <c r="J59" s="15"/>
    </row>
    <row r="60" spans="3:31" ht="18" thickTop="1" thickBot="1" x14ac:dyDescent="0.35">
      <c r="C60" s="1">
        <f>SUM(C57:C59)</f>
        <v>2760000</v>
      </c>
      <c r="E60" s="97"/>
      <c r="F60" s="97"/>
      <c r="G60" s="97"/>
      <c r="H60" s="99" t="s">
        <v>265</v>
      </c>
      <c r="I60" s="99">
        <f>SUM(E59:I59)</f>
        <v>15826300</v>
      </c>
    </row>
    <row r="61" spans="3:31" ht="18" thickTop="1" thickBot="1" x14ac:dyDescent="0.35">
      <c r="C61" s="123">
        <f>B40-C60</f>
        <v>8131630</v>
      </c>
      <c r="H61" s="99" t="s">
        <v>267</v>
      </c>
      <c r="I61" s="99">
        <f>AVERAGE(E59:I59)</f>
        <v>3165260</v>
      </c>
    </row>
    <row r="62" spans="3:31" ht="17.25" thickTop="1" x14ac:dyDescent="0.3"/>
    <row r="81" spans="3:4" x14ac:dyDescent="0.3">
      <c r="C81" s="1" t="s">
        <v>288</v>
      </c>
      <c r="D81" s="9">
        <v>339170</v>
      </c>
    </row>
    <row r="105" spans="1:23" x14ac:dyDescent="0.3">
      <c r="D105" s="1" t="s">
        <v>338</v>
      </c>
    </row>
    <row r="106" spans="1:23" s="119" customFormat="1" x14ac:dyDescent="0.3">
      <c r="A106" s="119" t="s">
        <v>336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 x14ac:dyDescent="0.3">
      <c r="A107" s="1" t="s">
        <v>337</v>
      </c>
    </row>
    <row r="108" spans="1:23" x14ac:dyDescent="0.3">
      <c r="A108" s="1">
        <f>SUM(B106:AF106)</f>
        <v>2081100</v>
      </c>
    </row>
    <row r="123" spans="5:5" x14ac:dyDescent="0.3">
      <c r="E123" s="1">
        <v>47940</v>
      </c>
    </row>
    <row r="124" spans="5:5" x14ac:dyDescent="0.3">
      <c r="E124" s="1">
        <v>153790</v>
      </c>
    </row>
    <row r="125" spans="5:5" x14ac:dyDescent="0.3">
      <c r="E125" s="1">
        <f>SUM(E123:E124)</f>
        <v>201730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1" t="s">
        <v>185</v>
      </c>
    </row>
    <row r="3" spans="2:3" x14ac:dyDescent="0.3">
      <c r="B3" s="41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ColWidth="9" defaultRowHeight="16.5" x14ac:dyDescent="0.3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 x14ac:dyDescent="0.3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40" t="s">
        <v>129</v>
      </c>
      <c r="I1" s="140"/>
      <c r="J1" s="140"/>
      <c r="K1" s="140"/>
      <c r="L1" s="140"/>
    </row>
    <row r="2" spans="2:12" x14ac:dyDescent="0.3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41" t="s">
        <v>125</v>
      </c>
      <c r="I2" s="142"/>
      <c r="J2" s="142"/>
      <c r="K2" s="142"/>
      <c r="L2" s="143"/>
    </row>
    <row r="3" spans="2:12" x14ac:dyDescent="0.3">
      <c r="B3" s="137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41"/>
      <c r="I3" s="142"/>
      <c r="J3" s="142"/>
      <c r="K3" s="142"/>
      <c r="L3" s="143"/>
    </row>
    <row r="4" spans="2:12" x14ac:dyDescent="0.3">
      <c r="B4" s="138"/>
      <c r="C4" s="24" t="s">
        <v>122</v>
      </c>
      <c r="D4" s="24"/>
      <c r="E4" s="24"/>
      <c r="F4" s="24"/>
      <c r="G4" s="24" t="s">
        <v>121</v>
      </c>
      <c r="H4" s="141"/>
      <c r="I4" s="142"/>
      <c r="J4" s="142"/>
      <c r="K4" s="142"/>
      <c r="L4" s="143"/>
    </row>
    <row r="5" spans="2:12" x14ac:dyDescent="0.3">
      <c r="B5" s="139"/>
      <c r="C5" s="24"/>
      <c r="D5" s="24"/>
      <c r="E5" s="24" t="s">
        <v>120</v>
      </c>
      <c r="F5" s="24"/>
      <c r="G5" s="24">
        <v>707266</v>
      </c>
      <c r="H5" s="141"/>
      <c r="I5" s="142"/>
      <c r="J5" s="142"/>
      <c r="K5" s="142"/>
      <c r="L5" s="143"/>
    </row>
    <row r="6" spans="2:12" x14ac:dyDescent="0.3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41"/>
      <c r="I6" s="142"/>
      <c r="J6" s="142"/>
      <c r="K6" s="142"/>
      <c r="L6" s="143"/>
    </row>
    <row r="7" spans="2:12" x14ac:dyDescent="0.3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41"/>
      <c r="I7" s="142"/>
      <c r="J7" s="142"/>
      <c r="K7" s="142"/>
      <c r="L7" s="143"/>
    </row>
    <row r="8" spans="2:12" x14ac:dyDescent="0.3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41"/>
      <c r="I8" s="142"/>
      <c r="J8" s="142"/>
      <c r="K8" s="142"/>
      <c r="L8" s="143"/>
    </row>
    <row r="9" spans="2:12" x14ac:dyDescent="0.3">
      <c r="B9" s="24" t="s">
        <v>46</v>
      </c>
      <c r="C9" s="24" t="s">
        <v>110</v>
      </c>
      <c r="D9" s="24"/>
      <c r="E9" s="24"/>
      <c r="F9" s="24"/>
      <c r="G9" s="24"/>
      <c r="H9" s="141"/>
      <c r="I9" s="142"/>
      <c r="J9" s="142"/>
      <c r="K9" s="142"/>
      <c r="L9" s="143"/>
    </row>
    <row r="10" spans="2:12" x14ac:dyDescent="0.3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41"/>
      <c r="I10" s="142"/>
      <c r="J10" s="142"/>
      <c r="K10" s="142"/>
      <c r="L10" s="143"/>
    </row>
    <row r="11" spans="2:12" x14ac:dyDescent="0.3">
      <c r="B11" s="24"/>
      <c r="C11" s="24"/>
      <c r="D11" s="24"/>
      <c r="E11" s="24"/>
      <c r="F11" s="24"/>
      <c r="G11" s="24"/>
      <c r="H11" s="141"/>
      <c r="I11" s="142"/>
      <c r="J11" s="142"/>
      <c r="K11" s="142"/>
      <c r="L11" s="143"/>
    </row>
    <row r="12" spans="2:12" x14ac:dyDescent="0.3">
      <c r="B12" s="24"/>
      <c r="C12" s="24"/>
      <c r="D12" s="24"/>
      <c r="E12" s="24"/>
      <c r="F12" s="24"/>
      <c r="G12" s="24"/>
      <c r="H12" s="141"/>
      <c r="I12" s="142"/>
      <c r="J12" s="142"/>
      <c r="K12" s="142"/>
      <c r="L12" s="143"/>
    </row>
    <row r="13" spans="2:12" x14ac:dyDescent="0.3">
      <c r="B13" s="24"/>
      <c r="C13" s="24"/>
      <c r="D13" s="24"/>
      <c r="E13" s="24"/>
      <c r="F13" s="24"/>
      <c r="G13" s="24"/>
      <c r="H13" s="141"/>
      <c r="I13" s="142"/>
      <c r="J13" s="142"/>
      <c r="K13" s="142"/>
      <c r="L13" s="143"/>
    </row>
    <row r="14" spans="2:12" x14ac:dyDescent="0.3">
      <c r="B14" s="24"/>
      <c r="C14" s="24"/>
      <c r="D14" s="24"/>
      <c r="E14" s="24"/>
      <c r="F14" s="24"/>
      <c r="G14" s="24"/>
      <c r="H14" s="141"/>
      <c r="I14" s="142"/>
      <c r="J14" s="142"/>
      <c r="K14" s="142"/>
      <c r="L14" s="143"/>
    </row>
    <row r="15" spans="2:12" x14ac:dyDescent="0.3">
      <c r="I15" s="30"/>
      <c r="J15" s="30"/>
      <c r="K15" s="30"/>
    </row>
    <row r="16" spans="2:12" x14ac:dyDescent="0.3">
      <c r="I16" s="30"/>
      <c r="J16" s="30"/>
      <c r="K16" s="30"/>
    </row>
    <row r="17" spans="2:11" x14ac:dyDescent="0.3">
      <c r="I17" s="30"/>
      <c r="J17" s="30"/>
      <c r="K17" s="30"/>
    </row>
    <row r="18" spans="2:11" x14ac:dyDescent="0.3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 x14ac:dyDescent="0.3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 x14ac:dyDescent="0.3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 x14ac:dyDescent="0.3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 x14ac:dyDescent="0.3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 x14ac:dyDescent="0.3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 x14ac:dyDescent="0.3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 x14ac:dyDescent="0.3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 x14ac:dyDescent="0.3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 x14ac:dyDescent="0.3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 x14ac:dyDescent="0.3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 x14ac:dyDescent="0.3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 x14ac:dyDescent="0.3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 x14ac:dyDescent="0.3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 x14ac:dyDescent="0.3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 x14ac:dyDescent="0.3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 x14ac:dyDescent="0.3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 x14ac:dyDescent="0.3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 x14ac:dyDescent="0.3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 x14ac:dyDescent="0.3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 x14ac:dyDescent="0.3">
      <c r="B39" s="24" t="s">
        <v>29</v>
      </c>
      <c r="C39" s="24" t="s">
        <v>28</v>
      </c>
      <c r="D39" s="24"/>
      <c r="E39" s="24"/>
      <c r="F39" s="24"/>
      <c r="G39" s="24"/>
    </row>
    <row r="40" spans="2:11" x14ac:dyDescent="0.3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 x14ac:dyDescent="0.3">
      <c r="B41" s="23"/>
      <c r="C41" s="23"/>
      <c r="D41" s="23"/>
      <c r="E41" s="23"/>
      <c r="F41" s="23"/>
      <c r="G41" s="23"/>
    </row>
    <row r="42" spans="2:11" x14ac:dyDescent="0.3">
      <c r="B42" s="23"/>
      <c r="C42" s="23"/>
      <c r="D42" s="23"/>
      <c r="E42" s="23"/>
      <c r="F42" s="23"/>
      <c r="G42" s="23"/>
    </row>
    <row r="43" spans="2:11" x14ac:dyDescent="0.3">
      <c r="B43" s="23"/>
      <c r="C43" s="23"/>
      <c r="D43" s="23"/>
      <c r="E43" s="23"/>
      <c r="F43" s="23"/>
      <c r="G43" s="23"/>
    </row>
    <row r="44" spans="2:11" x14ac:dyDescent="0.3">
      <c r="B44" s="23"/>
      <c r="C44" s="23"/>
      <c r="D44" s="23"/>
      <c r="E44" s="23"/>
      <c r="F44" s="23"/>
      <c r="G44" s="23"/>
    </row>
    <row r="45" spans="2:11" x14ac:dyDescent="0.3">
      <c r="B45" s="23"/>
      <c r="C45" s="23"/>
      <c r="D45" s="23"/>
      <c r="E45" s="23"/>
      <c r="F45" s="23"/>
      <c r="G45" s="23"/>
    </row>
    <row r="46" spans="2:11" x14ac:dyDescent="0.3">
      <c r="B46" s="23"/>
      <c r="C46" s="23"/>
      <c r="D46" s="23"/>
      <c r="E46" s="23"/>
      <c r="F46" s="23"/>
      <c r="G46" s="23"/>
    </row>
    <row r="47" spans="2:11" x14ac:dyDescent="0.3">
      <c r="B47" s="23"/>
      <c r="C47" s="23"/>
      <c r="D47" s="23"/>
      <c r="E47" s="23"/>
      <c r="F47" s="23"/>
      <c r="G47" s="23"/>
    </row>
    <row r="48" spans="2:11" x14ac:dyDescent="0.3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ColWidth="9" defaultRowHeight="16.5" x14ac:dyDescent="0.3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 x14ac:dyDescent="0.3">
      <c r="B1" s="26" t="s">
        <v>134</v>
      </c>
      <c r="C1" s="26" t="s">
        <v>135</v>
      </c>
      <c r="D1" s="26" t="s">
        <v>136</v>
      </c>
      <c r="E1" s="26" t="s">
        <v>137</v>
      </c>
      <c r="G1" s="144" t="s">
        <v>138</v>
      </c>
      <c r="H1" s="145"/>
      <c r="I1" s="145"/>
      <c r="J1" s="145"/>
      <c r="K1" s="145"/>
      <c r="L1" s="146"/>
    </row>
    <row r="2" spans="2:12" x14ac:dyDescent="0.3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 x14ac:dyDescent="0.3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 x14ac:dyDescent="0.3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 x14ac:dyDescent="0.3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 x14ac:dyDescent="0.3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 x14ac:dyDescent="0.3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 x14ac:dyDescent="0.3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 x14ac:dyDescent="0.35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 x14ac:dyDescent="0.3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 x14ac:dyDescent="0.3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 x14ac:dyDescent="0.3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 x14ac:dyDescent="0.3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 x14ac:dyDescent="0.3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 x14ac:dyDescent="0.3">
      <c r="B15" s="23"/>
      <c r="C15" s="23"/>
      <c r="D15" s="23"/>
      <c r="E15" s="23"/>
      <c r="G15" s="36" t="s">
        <v>179</v>
      </c>
      <c r="L15" s="37"/>
    </row>
    <row r="16" spans="2:12" x14ac:dyDescent="0.3">
      <c r="B16" s="23"/>
      <c r="C16" s="23"/>
      <c r="D16" s="23"/>
      <c r="E16" s="23"/>
      <c r="G16" s="36" t="s">
        <v>180</v>
      </c>
      <c r="L16" s="37"/>
    </row>
    <row r="17" spans="2:12" x14ac:dyDescent="0.3">
      <c r="B17" s="23"/>
      <c r="C17" s="23"/>
      <c r="D17" s="23"/>
      <c r="E17" s="23"/>
      <c r="G17" s="36" t="s">
        <v>181</v>
      </c>
      <c r="L17" s="37"/>
    </row>
    <row r="18" spans="2:12" x14ac:dyDescent="0.3">
      <c r="B18" s="23"/>
      <c r="C18" s="23"/>
      <c r="D18" s="23"/>
      <c r="E18" s="23"/>
      <c r="G18" s="36"/>
      <c r="L18" s="37"/>
    </row>
    <row r="19" spans="2:12" ht="17.25" thickBot="1" x14ac:dyDescent="0.35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 x14ac:dyDescent="0.3">
      <c r="B20" s="23"/>
      <c r="C20" s="23"/>
      <c r="D20" s="23"/>
      <c r="E20" s="23"/>
    </row>
    <row r="21" spans="2:12" x14ac:dyDescent="0.3">
      <c r="B21" s="23"/>
      <c r="C21" s="23"/>
      <c r="D21" s="23"/>
      <c r="E21" s="23"/>
    </row>
    <row r="22" spans="2:12" x14ac:dyDescent="0.3">
      <c r="B22" s="23"/>
      <c r="C22" s="23"/>
      <c r="D22" s="23"/>
      <c r="E22" s="23"/>
    </row>
    <row r="23" spans="2:12" x14ac:dyDescent="0.3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300</v>
      </c>
    </row>
    <row r="3" spans="2:8" x14ac:dyDescent="0.3">
      <c r="H3" t="s">
        <v>299</v>
      </c>
    </row>
    <row r="5" spans="2:8" x14ac:dyDescent="0.3">
      <c r="H5" t="s">
        <v>294</v>
      </c>
    </row>
    <row r="7" spans="2:8" x14ac:dyDescent="0.3">
      <c r="H7" t="s">
        <v>295</v>
      </c>
    </row>
    <row r="9" spans="2:8" x14ac:dyDescent="0.3">
      <c r="H9" t="s">
        <v>296</v>
      </c>
    </row>
    <row r="11" spans="2:8" x14ac:dyDescent="0.3">
      <c r="H11" t="s">
        <v>297</v>
      </c>
    </row>
    <row r="13" spans="2:8" x14ac:dyDescent="0.3">
      <c r="H13" t="s">
        <v>298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22" sqref="L22"/>
    </sheetView>
  </sheetViews>
  <sheetFormatPr defaultRowHeight="16.5" x14ac:dyDescent="0.3"/>
  <cols>
    <col min="2" max="2" width="12" customWidth="1"/>
    <col min="3" max="3" width="11.5" bestFit="1" customWidth="1"/>
  </cols>
  <sheetData>
    <row r="1" spans="1:4" ht="18" thickTop="1" thickBot="1" x14ac:dyDescent="0.35">
      <c r="A1" s="131" t="s">
        <v>348</v>
      </c>
      <c r="B1" s="131" t="s">
        <v>345</v>
      </c>
      <c r="C1" s="131" t="s">
        <v>346</v>
      </c>
      <c r="D1" s="131" t="s">
        <v>347</v>
      </c>
    </row>
    <row r="2" spans="1:4" ht="17.25" thickTop="1" x14ac:dyDescent="0.3">
      <c r="A2" s="130">
        <v>30000</v>
      </c>
      <c r="B2" s="130" t="s">
        <v>344</v>
      </c>
      <c r="C2" s="132">
        <v>1</v>
      </c>
      <c r="D2" s="130">
        <f>A2*C2</f>
        <v>30000</v>
      </c>
    </row>
    <row r="3" spans="1:4" x14ac:dyDescent="0.3">
      <c r="A3" s="82">
        <v>10000</v>
      </c>
      <c r="B3" s="82" t="s">
        <v>349</v>
      </c>
      <c r="C3" s="133">
        <v>2</v>
      </c>
      <c r="D3" s="82">
        <f t="shared" ref="D3:D10" si="0">A3*C3</f>
        <v>20000</v>
      </c>
    </row>
    <row r="4" spans="1:4" x14ac:dyDescent="0.3">
      <c r="A4" s="83">
        <v>5000</v>
      </c>
      <c r="B4" s="83" t="s">
        <v>350</v>
      </c>
      <c r="C4" s="133">
        <v>10</v>
      </c>
      <c r="D4" s="83">
        <f t="shared" si="0"/>
        <v>50000</v>
      </c>
    </row>
    <row r="5" spans="1:4" x14ac:dyDescent="0.3">
      <c r="A5" s="124">
        <v>30000</v>
      </c>
      <c r="B5" s="124" t="s">
        <v>355</v>
      </c>
      <c r="C5" s="133">
        <v>2</v>
      </c>
      <c r="D5" s="124">
        <f t="shared" si="0"/>
        <v>60000</v>
      </c>
    </row>
    <row r="6" spans="1:4" x14ac:dyDescent="0.3">
      <c r="A6" s="124">
        <v>10000</v>
      </c>
      <c r="B6" s="124" t="s">
        <v>366</v>
      </c>
      <c r="C6" s="133">
        <v>0</v>
      </c>
      <c r="D6" s="124">
        <f t="shared" si="0"/>
        <v>0</v>
      </c>
    </row>
    <row r="7" spans="1:4" x14ac:dyDescent="0.3">
      <c r="A7" s="128">
        <v>2000</v>
      </c>
      <c r="B7" s="128" t="s">
        <v>351</v>
      </c>
      <c r="C7" s="133">
        <v>2</v>
      </c>
      <c r="D7" s="128">
        <f t="shared" si="0"/>
        <v>4000</v>
      </c>
    </row>
    <row r="8" spans="1:4" x14ac:dyDescent="0.3">
      <c r="A8" s="127">
        <v>1000</v>
      </c>
      <c r="B8" s="127" t="s">
        <v>352</v>
      </c>
      <c r="C8" s="133">
        <v>0</v>
      </c>
      <c r="D8" s="127">
        <f t="shared" si="0"/>
        <v>0</v>
      </c>
    </row>
    <row r="9" spans="1:4" x14ac:dyDescent="0.3">
      <c r="A9" s="125">
        <f>A15</f>
        <v>80000</v>
      </c>
      <c r="B9" s="125" t="s">
        <v>353</v>
      </c>
      <c r="C9" s="125">
        <f>C2</f>
        <v>1</v>
      </c>
      <c r="D9" s="125">
        <f t="shared" si="0"/>
        <v>80000</v>
      </c>
    </row>
    <row r="10" spans="1:4" x14ac:dyDescent="0.3">
      <c r="A10" s="126">
        <v>20000</v>
      </c>
      <c r="B10" s="126" t="s">
        <v>354</v>
      </c>
      <c r="C10" s="126">
        <v>0</v>
      </c>
      <c r="D10" s="126">
        <f t="shared" si="0"/>
        <v>0</v>
      </c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29" t="s">
        <v>356</v>
      </c>
      <c r="D12" s="129">
        <f>SUM(D2:D10)</f>
        <v>244000</v>
      </c>
    </row>
    <row r="13" spans="1:4" x14ac:dyDescent="0.3">
      <c r="A13" s="1"/>
      <c r="B13" s="119" t="s">
        <v>362</v>
      </c>
      <c r="C13" s="129" t="s">
        <v>363</v>
      </c>
      <c r="D13" s="129">
        <f>D12*1.1</f>
        <v>268400</v>
      </c>
    </row>
    <row r="14" spans="1:4" x14ac:dyDescent="0.3">
      <c r="A14" s="125" t="s">
        <v>357</v>
      </c>
      <c r="B14" s="133">
        <v>2</v>
      </c>
      <c r="C14" s="1"/>
      <c r="D14" s="1"/>
    </row>
    <row r="15" spans="1:4" x14ac:dyDescent="0.3">
      <c r="A15" s="125">
        <f>40000*B14</f>
        <v>80000</v>
      </c>
      <c r="B15" s="1"/>
      <c r="C15" s="1"/>
      <c r="D15" s="1"/>
    </row>
    <row r="16" spans="1:4" x14ac:dyDescent="0.3">
      <c r="A16" s="1"/>
      <c r="B16" s="1" t="s">
        <v>361</v>
      </c>
      <c r="C16" s="122" t="s">
        <v>358</v>
      </c>
      <c r="D16" s="122">
        <f>B14*80000*C2</f>
        <v>160000</v>
      </c>
    </row>
    <row r="17" spans="1:4" x14ac:dyDescent="0.3">
      <c r="A17" s="1"/>
      <c r="B17" s="1" t="s">
        <v>360</v>
      </c>
      <c r="C17" s="122" t="s">
        <v>359</v>
      </c>
      <c r="D17" s="122">
        <f>D16*1.1</f>
        <v>176000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7월 매출</vt:lpstr>
      <vt:lpstr>8월 매출</vt:lpstr>
      <vt:lpstr>정보</vt:lpstr>
      <vt:lpstr>계좌,카드</vt:lpstr>
      <vt:lpstr>아이디,비번</vt:lpstr>
      <vt:lpstr>팁</vt:lpstr>
      <vt:lpstr>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2022-08-30T18:21:18Z</dcterms:modified>
</cp:coreProperties>
</file>