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1BA413B9-8813-481A-B23A-C782D291EF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8" i="7" l="1"/>
  <c r="T49" i="7"/>
  <c r="T47" i="7"/>
  <c r="T42" i="7"/>
  <c r="T40" i="7"/>
  <c r="T38" i="7"/>
  <c r="B35" i="7"/>
  <c r="B40" i="7"/>
  <c r="Q17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B31" i="7"/>
  <c r="I21" i="7"/>
  <c r="G13" i="7" l="1"/>
  <c r="E4" i="7"/>
  <c r="E13" i="7"/>
  <c r="D15" i="7" l="1"/>
  <c r="C15" i="7"/>
  <c r="C8" i="7"/>
  <c r="B38" i="7" l="1"/>
  <c r="L13" i="1" l="1"/>
  <c r="J3" i="1"/>
  <c r="U3" i="1"/>
  <c r="B30" i="1"/>
  <c r="C3" i="1"/>
  <c r="G8" i="1"/>
  <c r="B47" i="7"/>
  <c r="AB3" i="7"/>
  <c r="AB6" i="7" s="1"/>
  <c r="L3" i="7"/>
  <c r="H8" i="7"/>
  <c r="G8" i="7"/>
  <c r="F8" i="7"/>
  <c r="E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U6" i="7" s="1"/>
  <c r="T3" i="7"/>
  <c r="T6" i="7" s="1"/>
  <c r="S3" i="7"/>
  <c r="R3" i="7"/>
  <c r="Q3" i="7"/>
  <c r="P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6" i="7" s="1"/>
  <c r="E59" i="7" l="1"/>
  <c r="O6" i="7"/>
  <c r="O7" i="7" s="1"/>
  <c r="AF6" i="7"/>
  <c r="AF7" i="7" s="1"/>
  <c r="L6" i="7"/>
  <c r="L7" i="7" s="1"/>
  <c r="Y6" i="7"/>
  <c r="Y7" i="7" s="1"/>
  <c r="AD6" i="7"/>
  <c r="I59" i="7" s="1"/>
  <c r="B39" i="7"/>
  <c r="B37" i="7"/>
  <c r="P6" i="7"/>
  <c r="P7" i="7" s="1"/>
  <c r="S6" i="7"/>
  <c r="S7" i="7" s="1"/>
  <c r="R6" i="7"/>
  <c r="R7" i="7" s="1"/>
  <c r="Q6" i="7"/>
  <c r="Q7" i="7" s="1"/>
  <c r="N6" i="7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Z4" i="1"/>
  <c r="AD7" i="7" l="1"/>
  <c r="G59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36" i="7" l="1"/>
  <c r="C35" i="7"/>
  <c r="I61" i="7"/>
  <c r="I60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B34" i="1"/>
  <c r="B35" i="1" s="1"/>
  <c r="C35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<sst xmlns="http://schemas.openxmlformats.org/spreadsheetml/2006/main" count="410" uniqueCount="335">
  <si>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</si>
  <si>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</si>
  <si>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</si>
  <si>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</si>
  <si>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</si>
  <si>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</si>
  <si>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</si>
  <si>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</si>
  <si>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</si>
  <si>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</si>
  <si>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</si>
  <si>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</si>
  <si>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</si>
  <si>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</si>
  <si>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</si>
  <si>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</si>
  <si>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</si>
  <si>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</si>
  <si>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</si>
  <si>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</si>
  <si>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</si>
  <si>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</si>
  <si>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</si>
  <si>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</si>
  <si>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</si>
  <si>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</si>
  <si>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</si>
  <si>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</si>
  <si>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</si>
  <si>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</si>
  <si>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</si>
  <si>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</si>
  <si>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</si>
  <si>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</si>
  <si>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</si>
  <si>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</si>
  <si>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</si>
  <si>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</si>
  <si>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</si>
  <si>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</si>
  <si>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</si>
  <si>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</si>
  <si>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</si>
  <si>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</si>
  <si>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</si>
  <si>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</si>
  <si>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</si>
  <si>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</si>
  <si>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</si>
  <si>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</si>
  <si>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</si>
  <si>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</si>
  <si>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</si>
  <si>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</si>
  <si>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</si>
  <si>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</si>
  <si>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</si>
  <si>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</si>
  <si>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</si>
  <si>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</si>
  <si>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</si>
  <si>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</si>
  <si>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</si>
  <si>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</si>
  <si>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</si>
  <si>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</si>
  <si>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</si>
  <si>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</si>
  <si>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</si>
  <si>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</si>
  <si>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</si>
  <si>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</si>
  <si>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</si>
  <si>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</si>
  <si>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</si>
  <si>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</si>
  <si>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</si>
  <si>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</si>
  <si>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</si>
  <si>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</si>
  <si>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</si>
  <si>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</si>
  <si>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</si>
  <si>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</si>
  <si>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</si>
  <si>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</si>
  <si>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</si>
  <si>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</si>
  <si>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</si>
  <si>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</si>
  <si>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</si>
  <si>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</si>
  <si>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</si>
  <si>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</si>
  <si>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</si>
  <si>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</si>
  <si>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</si>
  <si>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</si>
  <si>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</si>
  <si>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</si>
  <si>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</si>
  <si>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</si>
  <si>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</si>
  <si>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</si>
  <si>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</si>
  <si>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</si>
  <si>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</si>
  <si>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</si>
  <si>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</si>
  <si>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</si>
  <si>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</si>
  <si>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</si>
  <si>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</si>
  <si>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</si>
  <si>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</si>
  <si>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</si>
  <si>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</si>
  <si>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</si>
  <si>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</si>
  <si>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</si>
  <si>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</si>
  <si>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</si>
  <si>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</si>
  <si>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</si>
  <si>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</si>
  <si>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</si>
  <si>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</si>
  <si>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</si>
  <si>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</si>
  <si>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</si>
  <si>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</si>
  <si>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</si>
  <si>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</si>
  <si>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</si>
  <si>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</si>
  <si>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</si>
  <si>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</si>
  <si>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</si>
  <si>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</si>
  <si>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</si>
  <si>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</si>
  <si>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</si>
  <si>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</si>
  <si>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</si>
  <si>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</si>
  <si>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</si>
  <si>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</si>
  <si>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</si>
  <si>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</si>
  <si>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</si>
  <si>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</si>
  <si>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</si>
  <si>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</si>
  <si>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</si>
  <si>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</si>
  <si>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</si>
  <si>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</si>
  <si>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</si>
  <si>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</si>
  <si>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</si>
  <si>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</si>
  <si>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</si>
  <si>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</si>
  <si>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</si>
  <si>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</si>
  <si>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</si>
  <si>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</si>
  <si>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</si>
  <si>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</si>
  <si>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</si>
  <si>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</si>
  <si>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</si>
  <si>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</si>
  <si>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</si>
  <si>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</si>
  <si>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</si>
  <si>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</si>
  <si>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</si>
  <si>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</si>
  <si>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</si>
  <si>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</si>
  <si>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</si>
  <si>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</si>
  <si>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</si>
  <si>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</si>
  <si>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</si>
  <si>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</si>
  <si>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</si>
  <si>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</si>
  <si>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</si>
  <si>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</si>
  <si>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</si>
  <si>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</si>
  <si>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</si>
  <si>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</si>
  <si>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</si>
  <si>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</si>
  <si>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</si>
  <si>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</si>
  <si>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</si>
  <si>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</si>
  <si>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</si>
  <si>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</si>
  <si>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</si>
  <si>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</si>
  <si>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</si>
  <si>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</si>
  <si>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</si>
  <si>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</si>
  <si>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</si>
  <si>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</si>
  <si>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</si>
  <si>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</si>
  <si>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</si>
  <si>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</si>
  <si>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</si>
  <si>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</si>
  <si>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</si>
  <si>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</si>
  <si>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</si>
  <si>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</si>
  <si>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</si>
  <si>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</si>
  <si>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</si>
  <si>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</si>
  <si>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</si>
  <si>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</si>
  <si>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</si>
  <si>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</si>
  <si>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</si>
  <si>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</si>
  <si>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</si>
  <si>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</si>
  <si>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</si>
  <si>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</si>
  <si>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</si>
  <si>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</si>
  <si>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</si>
  <si>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</si>
  <si>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</si>
  <si>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</si>
  <si>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</si>
  <si>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</si>
  <si>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</si>
  <si>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</si>
  <si>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</si>
  <si>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</si>
  <si>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</si>
  <si>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</si>
  <si>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</si>
  <si>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</si>
  <si>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</si>
  <si>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</si>
  <si>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</si>
  <si>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</si>
  <si>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</si>
  <si>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</si>
  <si>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</si>
  <si>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</si>
  <si>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</si>
  <si>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</si>
  <si>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</si>
  <si>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</si>
  <si>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</si>
  <si>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</si>
  <si>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</si>
  <si>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</si>
  <si>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</si>
  <si>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</si>
  <si>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</si>
  <si>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</si>
  <si>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</si>
  <si>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</si>
  <si>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</si>
  <si>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</si>
  <si>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</si>
  <si>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</si>
  <si>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</si>
  <si>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</si>
  <si>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</si>
  <si>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</si>
  <si>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</si>
  <si>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</si>
  <si>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</si>
  <si>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</si>
  <si>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</si>
  <si>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</si>
  <si>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</si>
  <si>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</si>
  <si>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</si>
  <si>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</si>
  <si>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</si>
  <si>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</si>
  <si>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</si>
  <si>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</si>
  <si>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</si>
  <si>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</si>
  <si>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</si>
  <si>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</si>
  <si>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</si>
  <si>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</si>
  <si>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</si>
  <si>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</si>
  <si>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</si>
  <si>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</si>
  <si>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</si>
  <si>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</si>
  <si>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</si>
  <si>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</si>
  <si>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</si>
  <si>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</si>
  <si>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</si>
  <si>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</si>
  <si>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</si>
  <si>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</si>
  <si>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</si>
  <si>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</si>
  <si>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</si>
  <si>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</si>
  <si>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</si>
  <si>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</si>
  <si>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</si>
  <si>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과일,치킨,피자</t>
    <phoneticPr fontId="2" type="noConversion"/>
  </si>
  <si>
    <t>과일</t>
    <phoneticPr fontId="2" type="noConversion"/>
  </si>
  <si>
    <t>5시간, 아베크2팀</t>
    <phoneticPr fontId="2" type="noConversion"/>
  </si>
  <si>
    <t>카드깡 10만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</si>
  <si>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</si>
  <si>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</si>
  <si>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</si>
  <si>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</si>
  <si>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총합계</t>
    <phoneticPr fontId="2" type="noConversion"/>
  </si>
  <si>
    <t>숙모구매</t>
    <phoneticPr fontId="2" type="noConversion"/>
  </si>
  <si>
    <t>엄마구매</t>
    <phoneticPr fontId="2" type="noConversion"/>
  </si>
  <si>
    <t>현욱구매</t>
    <phoneticPr fontId="2" type="noConversion"/>
  </si>
  <si>
    <t>공병 126개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</si>
</sst>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47</xdr:row>
      <xdr:rowOff>21432</xdr:rowOff>
    </xdr:from>
    <xdr:to>
      <xdr:col>1</xdr:col>
      <xdr:colOff>554531</xdr:colOff>
      <xdr:row>74</xdr:row>
      <xdr:rowOff>146892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1651457"/>
          <a:ext cx="2402381" cy="6154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73"/>
  <sheetViews>
    <sheetView topLeftCell="A13" zoomScale="80" zoomScaleNormal="80" workbookViewId="0">
      <selection activeCell="B35" sqref="B35"/>
    </sheetView>
  </sheetViews>
  <sheetFormatPr defaultColWidth="9" defaultRowHeight="17.399999999999999" x14ac:dyDescent="0.4"/>
  <cols>
    <col min="1" max="1" width="24.8984375" style="1" bestFit="1" customWidth="1"/>
    <col min="2" max="33" width="20.09765625" style="1" customWidth="1"/>
    <col min="34" max="16384" width="9" style="1"/>
  </cols>
  <sheetData>
    <row r="1" spans="1:36" s="4" customFormat="1" ht="19.8" thickBot="1" x14ac:dyDescent="0.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9.2" x14ac:dyDescent="0.4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9.2" x14ac:dyDescent="0.4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9.2" x14ac:dyDescent="0.4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9.2" x14ac:dyDescent="0.4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9.2" x14ac:dyDescent="0.4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9.2" x14ac:dyDescent="0.4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9.2" x14ac:dyDescent="0.4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9.2" x14ac:dyDescent="0.45">
      <c r="A9" s="52"/>
    </row>
    <row r="10" spans="1:36" s="9" customFormat="1" ht="19.2" x14ac:dyDescent="0.45">
      <c r="A10" s="53" t="s">
        <v>24</v>
      </c>
      <c r="S10" s="10"/>
    </row>
    <row r="11" spans="1:36" s="10" customFormat="1" ht="19.2" x14ac:dyDescent="0.4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9.2" x14ac:dyDescent="0.4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9.2" x14ac:dyDescent="0.4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9.2" x14ac:dyDescent="0.4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9.2" x14ac:dyDescent="0.4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9.2" x14ac:dyDescent="0.4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9.2" x14ac:dyDescent="0.4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9.2" x14ac:dyDescent="0.4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9.2" x14ac:dyDescent="0.4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9.2" x14ac:dyDescent="0.4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9.2" x14ac:dyDescent="0.45">
      <c r="A21" s="56" t="s">
        <v>12</v>
      </c>
      <c r="J21" s="12">
        <v>50000</v>
      </c>
    </row>
    <row r="22" spans="1:33" s="10" customFormat="1" ht="19.2" x14ac:dyDescent="0.45">
      <c r="A22" s="54" t="s">
        <v>13</v>
      </c>
      <c r="J22" s="10" t="s">
        <v>215</v>
      </c>
    </row>
    <row r="23" spans="1:33" s="9" customFormat="1" ht="19.2" x14ac:dyDescent="0.45">
      <c r="A23" s="53"/>
      <c r="J23" s="9">
        <v>55000</v>
      </c>
    </row>
    <row r="24" spans="1:33" s="9" customFormat="1" ht="19.2" x14ac:dyDescent="0.45">
      <c r="A24" s="53"/>
      <c r="J24" s="9">
        <v>77000</v>
      </c>
    </row>
    <row r="25" spans="1:33" s="20" customFormat="1" ht="69.599999999999994" x14ac:dyDescent="0.4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9.2" x14ac:dyDescent="0.4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9.2" x14ac:dyDescent="0.45">
      <c r="A27" s="58"/>
      <c r="B27" s="20"/>
      <c r="C27" s="20"/>
    </row>
    <row r="28" spans="1:33" s="19" customFormat="1" ht="19.2" x14ac:dyDescent="0.45">
      <c r="A28" s="58"/>
      <c r="C28" s="19" t="s">
        <v>20</v>
      </c>
      <c r="D28" s="19" t="s">
        <v>21</v>
      </c>
    </row>
    <row r="29" spans="1:33" s="21" customFormat="1" ht="19.2" x14ac:dyDescent="0.4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9.2" x14ac:dyDescent="0.4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9.8" thickBot="1" x14ac:dyDescent="0.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9.8" thickBot="1" x14ac:dyDescent="0.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9.8" thickBot="1" x14ac:dyDescent="0.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9.8" thickBot="1" x14ac:dyDescent="0.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9.8" thickBot="1" x14ac:dyDescent="0.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9.8" thickBot="1" x14ac:dyDescent="0.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9.8" thickBot="1" x14ac:dyDescent="0.5">
      <c r="A37" s="65" t="s">
        <v>189</v>
      </c>
      <c r="B37" s="45">
        <f>SUM(B29:AG29)-SUM(40:40)</f>
        <v>1142300</v>
      </c>
    </row>
    <row r="38" spans="1:30" ht="19.8" thickBot="1" x14ac:dyDescent="0.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9.8" thickBot="1" x14ac:dyDescent="0.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4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4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4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4">
      <c r="J43" s="75"/>
      <c r="AA43" s="108" t="s">
        <v>269</v>
      </c>
    </row>
    <row r="44" spans="1:30" x14ac:dyDescent="0.4">
      <c r="A44" s="1" t="s">
        <v>238</v>
      </c>
      <c r="B44" s="1">
        <v>758090</v>
      </c>
      <c r="AA44" s="108">
        <v>30000</v>
      </c>
    </row>
    <row r="45" spans="1:30" x14ac:dyDescent="0.4">
      <c r="A45" s="1" t="s">
        <v>241</v>
      </c>
      <c r="B45" s="1">
        <v>800000</v>
      </c>
      <c r="AA45" s="108" t="s">
        <v>268</v>
      </c>
    </row>
    <row r="46" spans="1:30" x14ac:dyDescent="0.4">
      <c r="A46" s="1" t="s">
        <v>242</v>
      </c>
      <c r="B46" s="83">
        <f>SUM(B44:B45)</f>
        <v>1558090</v>
      </c>
      <c r="C46" s="9"/>
      <c r="D46" s="9"/>
    </row>
    <row r="48" spans="1:30" x14ac:dyDescent="0.4">
      <c r="C48" s="9">
        <f>B38+B39+B32-B37-2800000</f>
        <v>5763370</v>
      </c>
      <c r="D48" s="9">
        <f>2000000-1250000+B37+1000000</f>
        <v>2892300</v>
      </c>
    </row>
    <row r="49" spans="3:10" x14ac:dyDescent="0.4">
      <c r="C49" s="7">
        <f>39000+20000</f>
        <v>59000</v>
      </c>
    </row>
    <row r="51" spans="3:10" x14ac:dyDescent="0.4">
      <c r="D51" s="15">
        <f>2000000-1250000</f>
        <v>750000</v>
      </c>
    </row>
    <row r="52" spans="3:10" x14ac:dyDescent="0.4">
      <c r="D52" s="9"/>
    </row>
    <row r="55" spans="3:10" ht="18" thickBot="1" x14ac:dyDescent="0.45">
      <c r="E55" s="96"/>
      <c r="F55" s="96"/>
      <c r="G55" s="96"/>
      <c r="H55" s="96"/>
      <c r="I55" s="96"/>
    </row>
    <row r="56" spans="3:10" ht="18.600000000000001" thickTop="1" thickBot="1" x14ac:dyDescent="0.45">
      <c r="D56" s="94"/>
      <c r="E56" s="120" t="s">
        <v>266</v>
      </c>
      <c r="F56" s="121"/>
      <c r="G56" s="121"/>
      <c r="H56" s="121"/>
      <c r="I56" s="122"/>
      <c r="J56" s="95"/>
    </row>
    <row r="57" spans="3:10" ht="18.600000000000001" thickTop="1" thickBot="1" x14ac:dyDescent="0.4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.600000000000001" thickTop="1" thickBot="1" x14ac:dyDescent="0.4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.600000000000001" thickTop="1" thickBot="1" x14ac:dyDescent="0.45">
      <c r="E59" s="97"/>
      <c r="F59" s="97"/>
      <c r="G59" s="97"/>
      <c r="H59" s="99" t="s">
        <v>265</v>
      </c>
      <c r="I59" s="99">
        <f>SUM(E58:I58)</f>
        <v>21312700</v>
      </c>
    </row>
    <row r="60" spans="3:10" ht="18.600000000000001" thickTop="1" thickBot="1" x14ac:dyDescent="0.45">
      <c r="H60" s="99" t="s">
        <v>267</v>
      </c>
      <c r="I60" s="99">
        <f>AVERAGE(E58:I58)</f>
        <v>4262540</v>
      </c>
    </row>
    <row r="61" spans="3:10" ht="18" thickTop="1" x14ac:dyDescent="0.4"/>
    <row r="73" spans="1:2" x14ac:dyDescent="0.4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I81"/>
  <sheetViews>
    <sheetView tabSelected="1" topLeftCell="M19" zoomScale="80" zoomScaleNormal="80" workbookViewId="0">
      <selection activeCell="W22" sqref="W22"/>
    </sheetView>
  </sheetViews>
  <sheetFormatPr defaultColWidth="9" defaultRowHeight="17.399999999999999" x14ac:dyDescent="0.4"/>
  <cols>
    <col min="1" max="1" width="24.8984375" style="1" bestFit="1" customWidth="1"/>
    <col min="2" max="32" width="20.09765625" style="1" customWidth="1"/>
    <col min="33" max="16384" width="9" style="1"/>
  </cols>
  <sheetData>
    <row r="1" spans="1:35" s="4" customFormat="1" ht="19.8" thickBot="1" x14ac:dyDescent="0.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9.2" x14ac:dyDescent="0.45">
      <c r="A2" s="67" t="s">
        <v>203</v>
      </c>
      <c r="E2" s="68">
        <v>160000</v>
      </c>
    </row>
    <row r="3" spans="1:35" s="5" customFormat="1" ht="19.2" x14ac:dyDescent="0.4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90200</v>
      </c>
      <c r="R3" s="5">
        <f t="shared" si="0"/>
        <v>110000</v>
      </c>
      <c r="S3" s="5">
        <f t="shared" si="0"/>
        <v>220000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9.2" x14ac:dyDescent="0.45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K4" s="112">
        <v>0</v>
      </c>
      <c r="L4" s="112">
        <v>0</v>
      </c>
      <c r="M4" s="112">
        <v>0</v>
      </c>
      <c r="N4" s="112">
        <v>0</v>
      </c>
      <c r="Q4" s="112">
        <v>1200000</v>
      </c>
    </row>
    <row r="5" spans="1:35" s="6" customFormat="1" ht="19.2" x14ac:dyDescent="0.4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</row>
    <row r="6" spans="1:35" s="7" customFormat="1" ht="19.2" x14ac:dyDescent="0.4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1320200</v>
      </c>
      <c r="R6" s="7">
        <f t="shared" si="1"/>
        <v>430000</v>
      </c>
      <c r="S6" s="7">
        <f t="shared" si="1"/>
        <v>220000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9.2" x14ac:dyDescent="0.45">
      <c r="A7" s="49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654200</v>
      </c>
      <c r="R7" s="8">
        <f t="shared" si="3"/>
        <v>158000</v>
      </c>
      <c r="S7" s="8">
        <f t="shared" si="3"/>
        <v>140000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9.2" x14ac:dyDescent="0.45">
      <c r="A8" s="50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-666000</v>
      </c>
      <c r="R8" s="18">
        <f t="shared" si="7"/>
        <v>-272000</v>
      </c>
      <c r="S8" s="18">
        <f t="shared" si="7"/>
        <v>-80000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3" customFormat="1" ht="19.2" x14ac:dyDescent="0.45">
      <c r="A9" s="51" t="s">
        <v>194</v>
      </c>
    </row>
    <row r="10" spans="1:35" s="9" customFormat="1" ht="19.2" x14ac:dyDescent="0.45">
      <c r="A10" s="52"/>
    </row>
    <row r="11" spans="1:35" s="9" customFormat="1" ht="19.2" x14ac:dyDescent="0.45">
      <c r="A11" s="53" t="s">
        <v>24</v>
      </c>
    </row>
    <row r="12" spans="1:35" s="10" customFormat="1" ht="19.2" x14ac:dyDescent="0.45">
      <c r="A12" s="54" t="s">
        <v>5</v>
      </c>
      <c r="G12" s="42"/>
      <c r="I12" s="42"/>
    </row>
    <row r="13" spans="1:35" s="11" customFormat="1" ht="19.2" x14ac:dyDescent="0.4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9.2" x14ac:dyDescent="0.45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Q14" s="12">
        <v>90200</v>
      </c>
      <c r="R14" s="12">
        <v>110000</v>
      </c>
      <c r="S14" s="12">
        <v>176000</v>
      </c>
    </row>
    <row r="15" spans="1:35" s="10" customFormat="1" ht="19.2" x14ac:dyDescent="0.4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Q15" s="10">
        <v>-600000</v>
      </c>
      <c r="R15" s="10">
        <v>-100000</v>
      </c>
      <c r="S15" s="10">
        <v>-80000</v>
      </c>
    </row>
    <row r="16" spans="1:35" s="12" customFormat="1" ht="19.2" x14ac:dyDescent="0.45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Q16" s="12" t="s">
        <v>322</v>
      </c>
      <c r="S16" s="12">
        <v>44000</v>
      </c>
      <c r="Z16" s="72"/>
    </row>
    <row r="17" spans="1:30" s="10" customFormat="1" ht="19.2" x14ac:dyDescent="0.4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Q17" s="10">
        <f>-12000-12000-30000</f>
        <v>-54000</v>
      </c>
      <c r="R17" s="10">
        <v>-12000</v>
      </c>
    </row>
    <row r="18" spans="1:30" s="12" customFormat="1" ht="19.2" x14ac:dyDescent="0.45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Q18" s="12" t="s">
        <v>323</v>
      </c>
    </row>
    <row r="19" spans="1:30" s="10" customFormat="1" ht="19.2" x14ac:dyDescent="0.45">
      <c r="A19" s="54" t="s">
        <v>11</v>
      </c>
      <c r="I19" s="71">
        <f>-80000-80000-80000-40000</f>
        <v>-280000</v>
      </c>
      <c r="N19" s="10">
        <v>-110000</v>
      </c>
      <c r="Q19" s="10">
        <v>-12000</v>
      </c>
      <c r="R19" s="10">
        <v>-160000</v>
      </c>
    </row>
    <row r="20" spans="1:30" s="12" customFormat="1" ht="19.2" x14ac:dyDescent="0.45">
      <c r="A20" s="56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9.2" x14ac:dyDescent="0.45">
      <c r="A21" s="54" t="s">
        <v>11</v>
      </c>
      <c r="I21" s="10">
        <f>-80000-80000-80000-80000</f>
        <v>-320000</v>
      </c>
      <c r="N21" s="10">
        <v>-80000</v>
      </c>
    </row>
    <row r="22" spans="1:30" s="12" customFormat="1" ht="19.2" x14ac:dyDescent="0.45">
      <c r="A22" s="56" t="s">
        <v>12</v>
      </c>
      <c r="N22" s="12">
        <v>170500</v>
      </c>
    </row>
    <row r="23" spans="1:30" s="10" customFormat="1" ht="19.2" x14ac:dyDescent="0.45">
      <c r="A23" s="54" t="s">
        <v>13</v>
      </c>
      <c r="I23" s="10">
        <f>-80000-80000-30000</f>
        <v>-190000</v>
      </c>
      <c r="N23" s="10">
        <v>-100000</v>
      </c>
    </row>
    <row r="24" spans="1:30" s="9" customFormat="1" ht="19.2" x14ac:dyDescent="0.45">
      <c r="A24" s="53"/>
    </row>
    <row r="25" spans="1:30" s="9" customFormat="1" ht="19.2" x14ac:dyDescent="0.45">
      <c r="A25" s="53"/>
    </row>
    <row r="26" spans="1:30" s="20" customFormat="1" ht="34.799999999999997" x14ac:dyDescent="0.4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324</v>
      </c>
      <c r="R26" s="79" t="s">
        <v>325</v>
      </c>
      <c r="Z26" s="109"/>
    </row>
    <row r="27" spans="1:30" s="19" customFormat="1" ht="19.2" x14ac:dyDescent="0.45">
      <c r="A27" s="58"/>
      <c r="B27" s="20"/>
      <c r="C27" s="20"/>
    </row>
    <row r="28" spans="1:30" s="19" customFormat="1" ht="19.2" x14ac:dyDescent="0.45">
      <c r="A28" s="58"/>
      <c r="B28" s="20"/>
      <c r="C28" s="20"/>
    </row>
    <row r="29" spans="1:30" s="19" customFormat="1" ht="19.2" x14ac:dyDescent="0.45">
      <c r="A29" s="58"/>
    </row>
    <row r="30" spans="1:30" s="21" customFormat="1" ht="19.2" x14ac:dyDescent="0.45">
      <c r="A30" s="59" t="s">
        <v>22</v>
      </c>
    </row>
    <row r="31" spans="1:30" s="9" customFormat="1" ht="19.2" x14ac:dyDescent="0.45">
      <c r="A31" s="60" t="s">
        <v>243</v>
      </c>
      <c r="B31" s="92">
        <f>SUM(B2:AF2)</f>
        <v>160000</v>
      </c>
      <c r="C31" s="92"/>
      <c r="T31" s="1"/>
      <c r="U31" s="1"/>
      <c r="V31" s="1"/>
      <c r="W31" s="1"/>
      <c r="X31" s="1"/>
    </row>
    <row r="32" spans="1:30" s="9" customFormat="1" ht="19.8" thickBot="1" x14ac:dyDescent="0.5">
      <c r="A32" s="77" t="s">
        <v>244</v>
      </c>
      <c r="B32" s="78">
        <f>SUM(B5:AF5)</f>
        <v>885000</v>
      </c>
      <c r="C32" s="13"/>
      <c r="T32" s="83" t="s">
        <v>331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9.8" thickBot="1" x14ac:dyDescent="0.5">
      <c r="A33" s="69" t="s">
        <v>248</v>
      </c>
      <c r="B33" s="70">
        <f>B34-B31</f>
        <v>4746430</v>
      </c>
      <c r="D33" s="15"/>
      <c r="T33" s="116" t="s">
        <v>326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9.8" thickBot="1" x14ac:dyDescent="0.5">
      <c r="A34" s="61" t="s">
        <v>204</v>
      </c>
      <c r="B34" s="14">
        <f>500000-D81+SUM(B3:AF3)</f>
        <v>4906430</v>
      </c>
      <c r="C34" s="15"/>
      <c r="D34" s="15"/>
      <c r="T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9.8" thickBot="1" x14ac:dyDescent="0.5">
      <c r="A35" s="62" t="s">
        <v>233</v>
      </c>
      <c r="B35" s="16">
        <f>SUM(B6:AF6)</f>
        <v>8641600</v>
      </c>
      <c r="C35" s="15">
        <f>B35*0.1</f>
        <v>864160</v>
      </c>
      <c r="D35" s="15"/>
      <c r="T35" s="117" t="s">
        <v>327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9.8" thickBot="1" x14ac:dyDescent="0.5">
      <c r="A36" s="63" t="s">
        <v>206</v>
      </c>
      <c r="B36" s="17">
        <f>B35+B37</f>
        <v>4828600</v>
      </c>
      <c r="C36" s="15"/>
      <c r="D36" s="15"/>
      <c r="T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9.8" thickBot="1" x14ac:dyDescent="0.5">
      <c r="A37" s="64" t="s">
        <v>16</v>
      </c>
      <c r="B37" s="44">
        <f>SUM(B8:AF8)</f>
        <v>-3813000</v>
      </c>
      <c r="C37" s="15"/>
      <c r="T37" s="118" t="s">
        <v>328</v>
      </c>
      <c r="Y37" s="9"/>
      <c r="AE37" s="9"/>
    </row>
    <row r="38" spans="1:31" ht="19.8" thickBot="1" x14ac:dyDescent="0.5">
      <c r="A38" s="65" t="s">
        <v>189</v>
      </c>
      <c r="B38" s="45">
        <f>SUM(B30:AF30)-SUM(41:41)</f>
        <v>0</v>
      </c>
      <c r="T38" s="83">
        <f>14290*2</f>
        <v>28580</v>
      </c>
      <c r="Y38" s="9"/>
      <c r="AE38" s="9"/>
    </row>
    <row r="39" spans="1:31" ht="19.8" thickBot="1" x14ac:dyDescent="0.5">
      <c r="A39" s="88" t="s">
        <v>193</v>
      </c>
      <c r="B39" s="89">
        <f>(1086000+SUM(B5:AF5)+SUM(B8:AF8))+340000+900000+900000</f>
        <v>298000</v>
      </c>
      <c r="C39" s="113">
        <f>34+90+90</f>
        <v>214</v>
      </c>
      <c r="D39" s="114" t="s">
        <v>321</v>
      </c>
      <c r="T39" s="118" t="s">
        <v>329</v>
      </c>
      <c r="Y39" s="9"/>
      <c r="AE39" s="9"/>
    </row>
    <row r="40" spans="1:31" ht="19.8" thickBot="1" x14ac:dyDescent="0.5">
      <c r="A40" s="86" t="s">
        <v>197</v>
      </c>
      <c r="B40" s="87">
        <f>5291060+SUM(B4:AF4)-340000-900000-900000</f>
        <v>6162060</v>
      </c>
      <c r="C40" s="7">
        <f>-34-90-90</f>
        <v>-214</v>
      </c>
      <c r="D40" s="115">
        <f>(C39/30)*1800</f>
        <v>12840</v>
      </c>
      <c r="T40" s="83">
        <f>12390*3</f>
        <v>37170</v>
      </c>
      <c r="Y40" s="9"/>
      <c r="AE40" s="9"/>
    </row>
    <row r="41" spans="1:31" x14ac:dyDescent="0.4">
      <c r="C41" s="114" t="s">
        <v>320</v>
      </c>
      <c r="T41" s="118" t="s">
        <v>330</v>
      </c>
      <c r="Y41" s="9"/>
      <c r="AE41" s="9"/>
    </row>
    <row r="42" spans="1:31" x14ac:dyDescent="0.4">
      <c r="A42" s="80" t="s">
        <v>231</v>
      </c>
      <c r="B42" s="81">
        <f>SUM(B7:AF7)</f>
        <v>4828600</v>
      </c>
      <c r="T42" s="119">
        <f>SUM(T33:T40)</f>
        <v>100030</v>
      </c>
      <c r="Y42" s="9"/>
      <c r="AE42" s="9"/>
    </row>
    <row r="43" spans="1:31" x14ac:dyDescent="0.4">
      <c r="A43" s="84" t="s">
        <v>232</v>
      </c>
      <c r="B43" s="85">
        <f>B33+B39+B40</f>
        <v>11206490</v>
      </c>
      <c r="Y43" s="9"/>
      <c r="AE43" s="9"/>
    </row>
    <row r="44" spans="1:31" x14ac:dyDescent="0.4">
      <c r="T44" s="84">
        <v>15990</v>
      </c>
      <c r="Y44" s="9"/>
      <c r="AE44" s="9"/>
    </row>
    <row r="45" spans="1:31" x14ac:dyDescent="0.4">
      <c r="A45" s="1" t="s">
        <v>287</v>
      </c>
      <c r="B45" s="9">
        <v>867910</v>
      </c>
      <c r="T45" s="84">
        <v>17990</v>
      </c>
      <c r="Y45" s="9"/>
      <c r="AE45" s="9"/>
    </row>
    <row r="46" spans="1:31" x14ac:dyDescent="0.4">
      <c r="A46" s="1" t="s">
        <v>241</v>
      </c>
      <c r="B46" s="9">
        <v>800000</v>
      </c>
      <c r="T46" s="84">
        <v>19990</v>
      </c>
      <c r="Y46" s="9"/>
      <c r="AE46" s="9"/>
    </row>
    <row r="47" spans="1:31" x14ac:dyDescent="0.4">
      <c r="A47" s="1" t="s">
        <v>242</v>
      </c>
      <c r="B47" s="110">
        <f>SUM(B45:B46)</f>
        <v>1667910</v>
      </c>
      <c r="S47" s="1" t="s">
        <v>332</v>
      </c>
      <c r="T47" s="119">
        <f>SUM(T44:T46)</f>
        <v>53970</v>
      </c>
      <c r="Y47" s="9"/>
      <c r="AE47" s="9"/>
    </row>
    <row r="48" spans="1:31" x14ac:dyDescent="0.4">
      <c r="S48" s="1" t="s">
        <v>333</v>
      </c>
      <c r="T48" s="1">
        <f>10890+8490+219120+80000</f>
        <v>318500</v>
      </c>
      <c r="Y48" s="9"/>
      <c r="AE48" s="9"/>
    </row>
    <row r="49" spans="4:31" x14ac:dyDescent="0.4">
      <c r="T49" s="1">
        <f>SUM(T48,T42,T47)</f>
        <v>472500</v>
      </c>
      <c r="Y49" s="9"/>
      <c r="AE49" s="9"/>
    </row>
    <row r="50" spans="4:31" x14ac:dyDescent="0.4">
      <c r="S50" s="1" t="s">
        <v>334</v>
      </c>
      <c r="T50" s="1">
        <v>12600</v>
      </c>
      <c r="Y50" s="9"/>
      <c r="AE50" s="9"/>
    </row>
    <row r="51" spans="4:31" x14ac:dyDescent="0.4">
      <c r="Y51" s="9"/>
      <c r="AE51" s="9"/>
    </row>
    <row r="52" spans="4:31" x14ac:dyDescent="0.4">
      <c r="Y52" s="9"/>
      <c r="AE52" s="9"/>
    </row>
    <row r="53" spans="4:31" x14ac:dyDescent="0.4">
      <c r="Y53" s="9"/>
      <c r="AE53" s="9"/>
    </row>
    <row r="56" spans="4:31" ht="18" thickBot="1" x14ac:dyDescent="0.45">
      <c r="E56" s="96"/>
      <c r="F56" s="96"/>
      <c r="G56" s="96"/>
      <c r="H56" s="96"/>
      <c r="I56" s="96"/>
    </row>
    <row r="57" spans="4:31" ht="18.600000000000001" thickTop="1" thickBot="1" x14ac:dyDescent="0.45">
      <c r="D57" s="94"/>
      <c r="E57" s="120" t="s">
        <v>266</v>
      </c>
      <c r="F57" s="121"/>
      <c r="G57" s="121"/>
      <c r="H57" s="121"/>
      <c r="I57" s="122"/>
      <c r="J57" s="95"/>
    </row>
    <row r="58" spans="4:31" ht="18.600000000000001" thickTop="1" thickBot="1" x14ac:dyDescent="0.4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.600000000000001" thickTop="1" thickBot="1" x14ac:dyDescent="0.45">
      <c r="D59" s="94"/>
      <c r="E59" s="99">
        <f>SUM(B6:E6)</f>
        <v>1678000</v>
      </c>
      <c r="F59" s="101">
        <f>SUM(F6:L6)</f>
        <v>2974200</v>
      </c>
      <c r="G59" s="103">
        <f>SUM(M6:S6)</f>
        <v>3989400</v>
      </c>
      <c r="H59" s="107">
        <f>SUM(T6:Z6)</f>
        <v>0</v>
      </c>
      <c r="I59" s="105">
        <f>SUM(AA6:AF6)</f>
        <v>0</v>
      </c>
      <c r="J59" s="15"/>
    </row>
    <row r="60" spans="4:31" ht="18.600000000000001" thickTop="1" thickBot="1" x14ac:dyDescent="0.45">
      <c r="E60" s="97"/>
      <c r="F60" s="97"/>
      <c r="G60" s="97"/>
      <c r="H60" s="99" t="s">
        <v>265</v>
      </c>
      <c r="I60" s="99">
        <f>SUM(E59:I59)</f>
        <v>8641600</v>
      </c>
    </row>
    <row r="61" spans="4:31" ht="18.600000000000001" thickTop="1" thickBot="1" x14ac:dyDescent="0.45">
      <c r="H61" s="99" t="s">
        <v>267</v>
      </c>
      <c r="I61" s="99">
        <f>AVERAGE(E59:I59)</f>
        <v>1728320</v>
      </c>
    </row>
    <row r="62" spans="4:31" ht="18" thickTop="1" x14ac:dyDescent="0.4"/>
    <row r="81" spans="3:4" x14ac:dyDescent="0.4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B2:C3"/>
  <sheetViews>
    <sheetView workbookViewId="0">
      <selection activeCell="F23" sqref="F23"/>
    </sheetView>
  </sheetViews>
  <sheetFormatPr defaultRowHeight="17.399999999999999" x14ac:dyDescent="0.4"/>
  <cols>
    <col min="2" max="2" width="11.59765625" bestFit="1" customWidth="1"/>
  </cols>
  <sheetData>
    <row r="2" spans="2:3" x14ac:dyDescent="0.4">
      <c r="B2" t="s">
        <v>184</v>
      </c>
      <c r="C2" s="41" t="s">
        <v>185</v>
      </c>
    </row>
    <row r="3" spans="2:3" x14ac:dyDescent="0.4">
      <c r="B3" s="41"/>
    </row>
  </sheetData>
  <phoneticPr fontId="2" type="noConversion"/>
  <hyperlinks>
    <hyperlink ref="C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7.399999999999999" x14ac:dyDescent="0.4"/>
  <cols>
    <col min="1" max="1" width="9" style="22"/>
    <col min="2" max="2" width="20.19921875" style="22" customWidth="1"/>
    <col min="3" max="3" width="25.5" style="22" customWidth="1"/>
    <col min="4" max="4" width="13.3984375" style="22" customWidth="1"/>
    <col min="5" max="5" width="24.19921875" style="22" customWidth="1"/>
    <col min="6" max="6" width="11.19921875" style="22" customWidth="1"/>
    <col min="7" max="7" width="16.19921875" style="22" customWidth="1"/>
    <col min="8" max="9" width="9" style="22"/>
    <col min="10" max="10" width="22.09765625" style="22" customWidth="1"/>
    <col min="11" max="11" width="10.8984375" style="22" bestFit="1" customWidth="1"/>
    <col min="12" max="16384" width="9" style="22"/>
  </cols>
  <sheetData>
    <row r="1" spans="2:12" ht="27.6" customHeight="1" x14ac:dyDescent="0.4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9" t="s">
        <v>129</v>
      </c>
      <c r="I1" s="129"/>
      <c r="J1" s="129"/>
      <c r="K1" s="129"/>
      <c r="L1" s="129"/>
    </row>
    <row r="2" spans="2:12" x14ac:dyDescent="0.4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3" t="s">
        <v>125</v>
      </c>
      <c r="I2" s="124"/>
      <c r="J2" s="124"/>
      <c r="K2" s="124"/>
      <c r="L2" s="125"/>
    </row>
    <row r="3" spans="2:12" x14ac:dyDescent="0.4">
      <c r="B3" s="126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3"/>
      <c r="I3" s="124"/>
      <c r="J3" s="124"/>
      <c r="K3" s="124"/>
      <c r="L3" s="125"/>
    </row>
    <row r="4" spans="2:12" x14ac:dyDescent="0.4">
      <c r="B4" s="127"/>
      <c r="C4" s="24" t="s">
        <v>122</v>
      </c>
      <c r="D4" s="24"/>
      <c r="E4" s="24"/>
      <c r="F4" s="24"/>
      <c r="G4" s="24" t="s">
        <v>121</v>
      </c>
      <c r="H4" s="123"/>
      <c r="I4" s="124"/>
      <c r="J4" s="124"/>
      <c r="K4" s="124"/>
      <c r="L4" s="125"/>
    </row>
    <row r="5" spans="2:12" x14ac:dyDescent="0.4">
      <c r="B5" s="128"/>
      <c r="C5" s="24"/>
      <c r="D5" s="24"/>
      <c r="E5" s="24" t="s">
        <v>120</v>
      </c>
      <c r="F5" s="24"/>
      <c r="G5" s="24">
        <v>707266</v>
      </c>
      <c r="H5" s="123"/>
      <c r="I5" s="124"/>
      <c r="J5" s="124"/>
      <c r="K5" s="124"/>
      <c r="L5" s="125"/>
    </row>
    <row r="6" spans="2:12" x14ac:dyDescent="0.4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3"/>
      <c r="I6" s="124"/>
      <c r="J6" s="124"/>
      <c r="K6" s="124"/>
      <c r="L6" s="125"/>
    </row>
    <row r="7" spans="2:12" x14ac:dyDescent="0.4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3"/>
      <c r="I7" s="124"/>
      <c r="J7" s="124"/>
      <c r="K7" s="124"/>
      <c r="L7" s="125"/>
    </row>
    <row r="8" spans="2:12" x14ac:dyDescent="0.4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3"/>
      <c r="I8" s="124"/>
      <c r="J8" s="124"/>
      <c r="K8" s="124"/>
      <c r="L8" s="125"/>
    </row>
    <row r="9" spans="2:12" x14ac:dyDescent="0.4">
      <c r="B9" s="24" t="s">
        <v>46</v>
      </c>
      <c r="C9" s="24" t="s">
        <v>110</v>
      </c>
      <c r="D9" s="24"/>
      <c r="E9" s="24"/>
      <c r="F9" s="24"/>
      <c r="G9" s="24"/>
      <c r="H9" s="123"/>
      <c r="I9" s="124"/>
      <c r="J9" s="124"/>
      <c r="K9" s="124"/>
      <c r="L9" s="125"/>
    </row>
    <row r="10" spans="2:12" x14ac:dyDescent="0.4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3"/>
      <c r="I10" s="124"/>
      <c r="J10" s="124"/>
      <c r="K10" s="124"/>
      <c r="L10" s="125"/>
    </row>
    <row r="11" spans="2:12" x14ac:dyDescent="0.4">
      <c r="B11" s="24"/>
      <c r="C11" s="24"/>
      <c r="D11" s="24"/>
      <c r="E11" s="24"/>
      <c r="F11" s="24"/>
      <c r="G11" s="24"/>
      <c r="H11" s="123"/>
      <c r="I11" s="124"/>
      <c r="J11" s="124"/>
      <c r="K11" s="124"/>
      <c r="L11" s="125"/>
    </row>
    <row r="12" spans="2:12" x14ac:dyDescent="0.4">
      <c r="B12" s="24"/>
      <c r="C12" s="24"/>
      <c r="D12" s="24"/>
      <c r="E12" s="24"/>
      <c r="F12" s="24"/>
      <c r="G12" s="24"/>
      <c r="H12" s="123"/>
      <c r="I12" s="124"/>
      <c r="J12" s="124"/>
      <c r="K12" s="124"/>
      <c r="L12" s="125"/>
    </row>
    <row r="13" spans="2:12" x14ac:dyDescent="0.4">
      <c r="B13" s="24"/>
      <c r="C13" s="24"/>
      <c r="D13" s="24"/>
      <c r="E13" s="24"/>
      <c r="F13" s="24"/>
      <c r="G13" s="24"/>
      <c r="H13" s="123"/>
      <c r="I13" s="124"/>
      <c r="J13" s="124"/>
      <c r="K13" s="124"/>
      <c r="L13" s="125"/>
    </row>
    <row r="14" spans="2:12" x14ac:dyDescent="0.4">
      <c r="B14" s="24"/>
      <c r="C14" s="24"/>
      <c r="D14" s="24"/>
      <c r="E14" s="24"/>
      <c r="F14" s="24"/>
      <c r="G14" s="24"/>
      <c r="H14" s="123"/>
      <c r="I14" s="124"/>
      <c r="J14" s="124"/>
      <c r="K14" s="124"/>
      <c r="L14" s="125"/>
    </row>
    <row r="15" spans="2:12" x14ac:dyDescent="0.4">
      <c r="I15" s="30"/>
      <c r="J15" s="30"/>
      <c r="K15" s="30"/>
    </row>
    <row r="16" spans="2:12" x14ac:dyDescent="0.4">
      <c r="I16" s="30"/>
      <c r="J16" s="30"/>
      <c r="K16" s="30"/>
    </row>
    <row r="17" spans="2:11" x14ac:dyDescent="0.4">
      <c r="I17" s="30"/>
      <c r="J17" s="30"/>
      <c r="K17" s="30"/>
    </row>
    <row r="18" spans="2:11" x14ac:dyDescent="0.4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4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4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4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4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4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4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4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4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4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4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4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4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4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4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4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4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4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4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4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4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4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4">
      <c r="B41" s="23"/>
      <c r="C41" s="23"/>
      <c r="D41" s="23"/>
      <c r="E41" s="23"/>
      <c r="F41" s="23"/>
      <c r="G41" s="23"/>
    </row>
    <row r="42" spans="2:11" x14ac:dyDescent="0.4">
      <c r="B42" s="23"/>
      <c r="C42" s="23"/>
      <c r="D42" s="23"/>
      <c r="E42" s="23"/>
      <c r="F42" s="23"/>
      <c r="G42" s="23"/>
    </row>
    <row r="43" spans="2:11" x14ac:dyDescent="0.4">
      <c r="B43" s="23"/>
      <c r="C43" s="23"/>
      <c r="D43" s="23"/>
      <c r="E43" s="23"/>
      <c r="F43" s="23"/>
      <c r="G43" s="23"/>
    </row>
    <row r="44" spans="2:11" x14ac:dyDescent="0.4">
      <c r="B44" s="23"/>
      <c r="C44" s="23"/>
      <c r="D44" s="23"/>
      <c r="E44" s="23"/>
      <c r="F44" s="23"/>
      <c r="G44" s="23"/>
    </row>
    <row r="45" spans="2:11" x14ac:dyDescent="0.4">
      <c r="B45" s="23"/>
      <c r="C45" s="23"/>
      <c r="D45" s="23"/>
      <c r="E45" s="23"/>
      <c r="F45" s="23"/>
      <c r="G45" s="23"/>
    </row>
    <row r="46" spans="2:11" x14ac:dyDescent="0.4">
      <c r="B46" s="23"/>
      <c r="C46" s="23"/>
      <c r="D46" s="23"/>
      <c r="E46" s="23"/>
      <c r="F46" s="23"/>
      <c r="G46" s="23"/>
    </row>
    <row r="47" spans="2:11" x14ac:dyDescent="0.4">
      <c r="B47" s="23"/>
      <c r="C47" s="23"/>
      <c r="D47" s="23"/>
      <c r="E47" s="23"/>
      <c r="F47" s="23"/>
      <c r="G47" s="23"/>
    </row>
    <row r="48" spans="2:11" x14ac:dyDescent="0.4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L23"/>
  <sheetViews>
    <sheetView workbookViewId="0">
      <selection activeCell="D11" sqref="D11"/>
    </sheetView>
  </sheetViews>
  <sheetFormatPr defaultColWidth="9" defaultRowHeight="17.399999999999999" x14ac:dyDescent="0.4"/>
  <cols>
    <col min="1" max="1" width="9" style="22"/>
    <col min="2" max="2" width="16.09765625" style="22" customWidth="1"/>
    <col min="3" max="3" width="28.59765625" style="22" customWidth="1"/>
    <col min="4" max="4" width="24.3984375" style="22" customWidth="1"/>
    <col min="5" max="5" width="23.19921875" style="22" customWidth="1"/>
    <col min="6" max="16384" width="9" style="22"/>
  </cols>
  <sheetData>
    <row r="1" spans="2:12" ht="27.6" customHeight="1" x14ac:dyDescent="0.4">
      <c r="B1" s="26" t="s">
        <v>134</v>
      </c>
      <c r="C1" s="26" t="s">
        <v>135</v>
      </c>
      <c r="D1" s="26" t="s">
        <v>136</v>
      </c>
      <c r="E1" s="26" t="s">
        <v>137</v>
      </c>
      <c r="G1" s="130" t="s">
        <v>138</v>
      </c>
      <c r="H1" s="131"/>
      <c r="I1" s="131"/>
      <c r="J1" s="131"/>
      <c r="K1" s="131"/>
      <c r="L1" s="132"/>
    </row>
    <row r="2" spans="2:12" x14ac:dyDescent="0.4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4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4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4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4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4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4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8" thickBot="1" x14ac:dyDescent="0.45">
      <c r="B9" s="24"/>
      <c r="C9" s="24" t="s">
        <v>159</v>
      </c>
      <c r="D9" s="24" t="s">
        <v>160</v>
      </c>
      <c r="E9" s="24"/>
      <c r="G9" s="31"/>
      <c r="L9" s="32"/>
    </row>
    <row r="10" spans="2:12" ht="18" thickTop="1" x14ac:dyDescent="0.4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4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4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4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4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4">
      <c r="B15" s="23"/>
      <c r="C15" s="23"/>
      <c r="D15" s="23"/>
      <c r="E15" s="23"/>
      <c r="G15" s="36" t="s">
        <v>179</v>
      </c>
      <c r="L15" s="37"/>
    </row>
    <row r="16" spans="2:12" x14ac:dyDescent="0.4">
      <c r="B16" s="23"/>
      <c r="C16" s="23"/>
      <c r="D16" s="23"/>
      <c r="E16" s="23"/>
      <c r="G16" s="36" t="s">
        <v>180</v>
      </c>
      <c r="L16" s="37"/>
    </row>
    <row r="17" spans="2:12" x14ac:dyDescent="0.4">
      <c r="B17" s="23"/>
      <c r="C17" s="23"/>
      <c r="D17" s="23"/>
      <c r="E17" s="23"/>
      <c r="G17" s="36" t="s">
        <v>181</v>
      </c>
      <c r="L17" s="37"/>
    </row>
    <row r="18" spans="2:12" x14ac:dyDescent="0.4">
      <c r="B18" s="23"/>
      <c r="C18" s="23"/>
      <c r="D18" s="23"/>
      <c r="E18" s="23"/>
      <c r="G18" s="36"/>
      <c r="L18" s="37"/>
    </row>
    <row r="19" spans="2:12" ht="18" thickBot="1" x14ac:dyDescent="0.4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8" thickTop="1" x14ac:dyDescent="0.4">
      <c r="B20" s="23"/>
      <c r="C20" s="23"/>
      <c r="D20" s="23"/>
      <c r="E20" s="23"/>
    </row>
    <row r="21" spans="2:12" x14ac:dyDescent="0.4">
      <c r="B21" s="23"/>
      <c r="C21" s="23"/>
      <c r="D21" s="23"/>
      <c r="E21" s="23"/>
    </row>
    <row r="22" spans="2:12" x14ac:dyDescent="0.4">
      <c r="B22" s="23"/>
      <c r="C22" s="23"/>
      <c r="D22" s="23"/>
      <c r="E22" s="23"/>
    </row>
    <row r="23" spans="2:12" x14ac:dyDescent="0.4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3"/>
  <sheetViews>
    <sheetView topLeftCell="A10" workbookViewId="0">
      <selection activeCell="M31" sqref="L31:M31"/>
    </sheetView>
  </sheetViews>
  <sheetFormatPr defaultRowHeight="17.399999999999999" x14ac:dyDescent="0.4"/>
  <sheetData>
    <row r="2" spans="2:8" x14ac:dyDescent="0.4">
      <c r="B2" t="s">
        <v>301</v>
      </c>
    </row>
    <row r="3" spans="2:8" x14ac:dyDescent="0.4">
      <c r="H3" t="s">
        <v>300</v>
      </c>
    </row>
    <row r="5" spans="2:8" x14ac:dyDescent="0.4">
      <c r="H5" t="s">
        <v>295</v>
      </c>
    </row>
    <row r="7" spans="2:8" x14ac:dyDescent="0.4">
      <c r="H7" t="s">
        <v>296</v>
      </c>
    </row>
    <row r="9" spans="2:8" x14ac:dyDescent="0.4">
      <c r="H9" t="s">
        <v>297</v>
      </c>
    </row>
    <row r="11" spans="2:8" x14ac:dyDescent="0.4">
      <c r="H11" t="s">
        <v>298</v>
      </c>
    </row>
    <row r="13" spans="2:8" x14ac:dyDescent="0.4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2022-08-18T07:33:31Z</dcterms:modified>
</cp:coreProperties>
</file>