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75" windowHeight="7575"/>
  </bookViews>
  <sheets>
    <sheet name="카드" sheetId="1" r:id="rId1"/>
    <sheet name="카드사 일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39" i="1" l="1"/>
  <c r="BY39" i="1"/>
  <c r="BY45" i="1" l="1"/>
  <c r="BT54" i="1" l="1"/>
  <c r="BT49" i="1"/>
  <c r="BX49" i="1"/>
  <c r="CB50" i="1"/>
  <c r="BX50" i="1"/>
  <c r="CB45" i="1"/>
  <c r="BX39" i="1"/>
  <c r="E8" i="3" l="1"/>
  <c r="BX43" i="1"/>
  <c r="BR55" i="1" l="1"/>
  <c r="BR46" i="1"/>
  <c r="BR49" i="1" s="1"/>
  <c r="BJ18" i="1" l="1"/>
  <c r="BJ19" i="1" s="1"/>
  <c r="BJ11" i="1" l="1"/>
  <c r="BJ13" i="1" s="1"/>
  <c r="BE41" i="1" l="1"/>
  <c r="BE42" i="1" s="1"/>
  <c r="BE35" i="1"/>
  <c r="BE37" i="1" s="1"/>
  <c r="BE43" i="1" l="1"/>
  <c r="BE45" i="1" s="1"/>
  <c r="BG38" i="1"/>
  <c r="BA59" i="1"/>
  <c r="BA60" i="1" s="1"/>
  <c r="BA52" i="1" l="1"/>
  <c r="BA54" i="1" s="1"/>
  <c r="BC53" i="1" s="1"/>
  <c r="AY53" i="1" l="1"/>
  <c r="AX58" i="1"/>
  <c r="AX59" i="1" s="1"/>
  <c r="AT57" i="1"/>
  <c r="AX52" i="1"/>
  <c r="AX51" i="1"/>
  <c r="AX53" i="1" l="1"/>
  <c r="AY54" i="1" s="1"/>
  <c r="AT52" i="1"/>
  <c r="AS49" i="1"/>
  <c r="AS51" i="1" s="1"/>
  <c r="AO42" i="1" l="1"/>
  <c r="AN39" i="1" l="1"/>
  <c r="AN41" i="1" s="1"/>
  <c r="AD37" i="1" l="1"/>
  <c r="AG26" i="1" l="1"/>
  <c r="AG28" i="1" l="1"/>
  <c r="AH28" i="1" s="1"/>
  <c r="AH35" i="1" s="1"/>
  <c r="AH41" i="1" s="1"/>
  <c r="AI26" i="1"/>
  <c r="AC57" i="1"/>
  <c r="AC59" i="1" s="1"/>
  <c r="AA46" i="1"/>
  <c r="AA54" i="1" s="1"/>
  <c r="AA56" i="1" s="1"/>
  <c r="W63" i="1" l="1"/>
  <c r="V73" i="1" s="1"/>
  <c r="V77" i="1" s="1"/>
  <c r="V63" i="1"/>
  <c r="V65" i="1" s="1"/>
  <c r="X63" i="1" l="1"/>
  <c r="R81" i="1"/>
  <c r="R85" i="1"/>
  <c r="R77" i="1"/>
  <c r="Q73" i="1"/>
  <c r="R73" i="1" s="1"/>
  <c r="Q75" i="1" l="1"/>
  <c r="L67" i="1"/>
  <c r="L73" i="1" s="1"/>
  <c r="L64" i="1" l="1"/>
  <c r="L66" i="1" s="1"/>
  <c r="M73" i="1" s="1"/>
  <c r="H33" i="1" l="1"/>
  <c r="E25" i="1"/>
  <c r="H35" i="1" l="1"/>
  <c r="H45" i="1" l="1"/>
  <c r="E35" i="1" l="1"/>
  <c r="E37" i="1" s="1"/>
  <c r="B25" i="1" l="1"/>
  <c r="B27" i="1" s="1"/>
  <c r="AP41" i="1" l="1"/>
  <c r="AO47" i="1"/>
  <c r="AO39" i="1"/>
</calcChain>
</file>

<file path=xl/sharedStrings.xml><?xml version="1.0" encoding="utf-8"?>
<sst xmlns="http://schemas.openxmlformats.org/spreadsheetml/2006/main" count="305" uniqueCount="202">
  <si>
    <t>1월 총계</t>
    <phoneticPr fontId="1" type="noConversion"/>
  </si>
  <si>
    <t>엄마차</t>
    <phoneticPr fontId="1" type="noConversion"/>
  </si>
  <si>
    <t>병원할부</t>
    <phoneticPr fontId="1" type="noConversion"/>
  </si>
  <si>
    <t>아버지카드</t>
    <phoneticPr fontId="1" type="noConversion"/>
  </si>
  <si>
    <t>2022년 2월 18일 삼성카드</t>
    <phoneticPr fontId="1" type="noConversion"/>
  </si>
  <si>
    <t>합계</t>
    <phoneticPr fontId="1" type="noConversion"/>
  </si>
  <si>
    <t>삼성카드값</t>
    <phoneticPr fontId="1" type="noConversion"/>
  </si>
  <si>
    <t>내가쓴돈</t>
    <phoneticPr fontId="1" type="noConversion"/>
  </si>
  <si>
    <t>2월 총계</t>
    <phoneticPr fontId="1" type="noConversion"/>
  </si>
  <si>
    <t>2022년 3월 18일 삼성카드</t>
    <phoneticPr fontId="1" type="noConversion"/>
  </si>
  <si>
    <t>엄마차</t>
    <phoneticPr fontId="1" type="noConversion"/>
  </si>
  <si>
    <t>삼성카드값</t>
    <phoneticPr fontId="1" type="noConversion"/>
  </si>
  <si>
    <t>삼성카드</t>
    <phoneticPr fontId="1" type="noConversion"/>
  </si>
  <si>
    <t>3개월할부 1400000</t>
    <phoneticPr fontId="1" type="noConversion"/>
  </si>
  <si>
    <t>농협카드</t>
    <phoneticPr fontId="1" type="noConversion"/>
  </si>
  <si>
    <t>합계</t>
    <phoneticPr fontId="1" type="noConversion"/>
  </si>
  <si>
    <t>금액</t>
    <phoneticPr fontId="1" type="noConversion"/>
  </si>
  <si>
    <t>월</t>
    <phoneticPr fontId="1" type="noConversion"/>
  </si>
  <si>
    <t>농협</t>
    <phoneticPr fontId="1" type="noConversion"/>
  </si>
  <si>
    <t xml:space="preserve"> </t>
    <phoneticPr fontId="1" type="noConversion"/>
  </si>
  <si>
    <t>할부3개월</t>
    <phoneticPr fontId="1" type="noConversion"/>
  </si>
  <si>
    <t>총합계</t>
    <phoneticPr fontId="1" type="noConversion"/>
  </si>
  <si>
    <t>삼성합계</t>
    <phoneticPr fontId="1" type="noConversion"/>
  </si>
  <si>
    <t>현대카드</t>
    <phoneticPr fontId="1" type="noConversion"/>
  </si>
  <si>
    <t>위탁금</t>
    <phoneticPr fontId="1" type="noConversion"/>
  </si>
  <si>
    <t>롯데카드</t>
    <phoneticPr fontId="1" type="noConversion"/>
  </si>
  <si>
    <t>생활비</t>
    <phoneticPr fontId="1" type="noConversion"/>
  </si>
  <si>
    <t>자동차세</t>
    <phoneticPr fontId="1" type="noConversion"/>
  </si>
  <si>
    <t>할부</t>
    <phoneticPr fontId="1" type="noConversion"/>
  </si>
  <si>
    <t>2회차/4</t>
    <phoneticPr fontId="1" type="noConversion"/>
  </si>
  <si>
    <t>지속</t>
    <phoneticPr fontId="1" type="noConversion"/>
  </si>
  <si>
    <t>26년 3월4일</t>
    <phoneticPr fontId="1" type="noConversion"/>
  </si>
  <si>
    <t>6회차/26년11월</t>
    <phoneticPr fontId="1" type="noConversion"/>
  </si>
  <si>
    <t>채굴+보험료</t>
    <phoneticPr fontId="1" type="noConversion"/>
  </si>
  <si>
    <t>롯데결제일</t>
    <phoneticPr fontId="1" type="noConversion"/>
  </si>
  <si>
    <t>삼성결제일</t>
    <phoneticPr fontId="1" type="noConversion"/>
  </si>
  <si>
    <t>20일</t>
    <phoneticPr fontId="1" type="noConversion"/>
  </si>
  <si>
    <t>18일</t>
    <phoneticPr fontId="1" type="noConversion"/>
  </si>
  <si>
    <t>농협결제일</t>
    <phoneticPr fontId="1" type="noConversion"/>
  </si>
  <si>
    <t>5일</t>
    <phoneticPr fontId="1" type="noConversion"/>
  </si>
  <si>
    <t>30일</t>
    <phoneticPr fontId="1" type="noConversion"/>
  </si>
  <si>
    <t>채굴</t>
    <phoneticPr fontId="1" type="noConversion"/>
  </si>
  <si>
    <t>엄마하이패스</t>
    <phoneticPr fontId="1" type="noConversion"/>
  </si>
  <si>
    <t>할부1/3 이조이모텔</t>
    <phoneticPr fontId="1" type="noConversion"/>
  </si>
  <si>
    <t>할부3/3 퀸즈빌</t>
    <phoneticPr fontId="1" type="noConversion"/>
  </si>
  <si>
    <t>컴퓨터3/6할부</t>
    <phoneticPr fontId="1" type="noConversion"/>
  </si>
  <si>
    <t>6/6네비 할부</t>
    <phoneticPr fontId="1" type="noConversion"/>
  </si>
  <si>
    <t>농협카드</t>
    <phoneticPr fontId="1" type="noConversion"/>
  </si>
  <si>
    <t>삼성 총합계</t>
    <phoneticPr fontId="1" type="noConversion"/>
  </si>
  <si>
    <t>총 합계</t>
    <phoneticPr fontId="1" type="noConversion"/>
  </si>
  <si>
    <t>엄마 차보험</t>
    <phoneticPr fontId="1" type="noConversion"/>
  </si>
  <si>
    <t xml:space="preserve">엄마 </t>
    <phoneticPr fontId="1" type="noConversion"/>
  </si>
  <si>
    <t>현대카드</t>
    <phoneticPr fontId="1" type="noConversion"/>
  </si>
  <si>
    <t>롯데카드</t>
    <phoneticPr fontId="1" type="noConversion"/>
  </si>
  <si>
    <t>20일결제</t>
    <phoneticPr fontId="1" type="noConversion"/>
  </si>
  <si>
    <t>20일결제</t>
    <phoneticPr fontId="1" type="noConversion"/>
  </si>
  <si>
    <t>18일</t>
    <phoneticPr fontId="1" type="noConversion"/>
  </si>
  <si>
    <t>18일</t>
    <phoneticPr fontId="1" type="noConversion"/>
  </si>
  <si>
    <t>18일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</si>
  <si>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</si>
  <si>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</si>
  <si>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</si>
  <si>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</si>
  <si>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</si>
  <si>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우리 캐피탈</t>
    <phoneticPr fontId="1" type="noConversion"/>
  </si>
  <si>
    <t>14일</t>
    <phoneticPr fontId="1" type="noConversion"/>
  </si>
  <si>
    <t>카드사</t>
    <phoneticPr fontId="1" type="noConversion"/>
  </si>
  <si>
    <t>할부2/3 이조이모텔</t>
    <phoneticPr fontId="1" type="noConversion"/>
  </si>
  <si>
    <t>컴퓨터 연구소</t>
    <phoneticPr fontId="1" type="noConversion"/>
  </si>
  <si>
    <t>현욱 휴대폰</t>
    <phoneticPr fontId="1" type="noConversion"/>
  </si>
  <si>
    <t>현욱 결제</t>
    <phoneticPr fontId="1" type="noConversion"/>
  </si>
  <si>
    <t>하이패스</t>
    <phoneticPr fontId="1" type="noConversion"/>
  </si>
  <si>
    <t>지하철</t>
    <phoneticPr fontId="1" type="noConversion"/>
  </si>
  <si>
    <t>18일</t>
    <phoneticPr fontId="1" type="noConversion"/>
  </si>
  <si>
    <t>18일</t>
    <phoneticPr fontId="1" type="noConversion"/>
  </si>
  <si>
    <t>20일</t>
    <phoneticPr fontId="1" type="noConversion"/>
  </si>
  <si>
    <t>현대카드</t>
    <phoneticPr fontId="1" type="noConversion"/>
  </si>
  <si>
    <t>삼성카드 총합계</t>
    <phoneticPr fontId="1" type="noConversion"/>
  </si>
  <si>
    <t>농협카카드</t>
    <phoneticPr fontId="1" type="noConversion"/>
  </si>
  <si>
    <t>아빠 총합계</t>
    <phoneticPr fontId="1" type="noConversion"/>
  </si>
  <si>
    <t>삼성화재해상보험</t>
    <phoneticPr fontId="1" type="noConversion"/>
  </si>
  <si>
    <t>그래픽카드</t>
    <phoneticPr fontId="1" type="noConversion"/>
  </si>
  <si>
    <t>4/6할부</t>
    <phoneticPr fontId="1" type="noConversion"/>
  </si>
  <si>
    <t>하이패스</t>
    <phoneticPr fontId="1" type="noConversion"/>
  </si>
  <si>
    <t>현욱핸드폰</t>
    <phoneticPr fontId="1" type="noConversion"/>
  </si>
  <si>
    <t>ㅡ할부ㅡ</t>
    <phoneticPr fontId="1" type="noConversion"/>
  </si>
  <si>
    <t>엄마차보험 8/10</t>
    <phoneticPr fontId="1" type="noConversion"/>
  </si>
  <si>
    <t>현욱할부 5/6</t>
    <phoneticPr fontId="1" type="noConversion"/>
  </si>
  <si>
    <t>이조이호텔 3/3</t>
    <phoneticPr fontId="1" type="noConversion"/>
  </si>
  <si>
    <t>협성비엠더블유 1/3</t>
    <phoneticPr fontId="1" type="noConversion"/>
  </si>
  <si>
    <t>삼성화재 현욱 1/5</t>
    <phoneticPr fontId="1" type="noConversion"/>
  </si>
  <si>
    <t>삼성화재 엄마 1/5</t>
    <phoneticPr fontId="1" type="noConversion"/>
  </si>
  <si>
    <t>일시불 합계</t>
    <phoneticPr fontId="1" type="noConversion"/>
  </si>
  <si>
    <t>삼성화재</t>
    <phoneticPr fontId="1" type="noConversion"/>
  </si>
  <si>
    <t>현욱구글</t>
    <phoneticPr fontId="1" type="noConversion"/>
  </si>
  <si>
    <t>현욱자동차보험</t>
    <phoneticPr fontId="1" type="noConversion"/>
  </si>
  <si>
    <t>현욱할부</t>
    <phoneticPr fontId="1" type="noConversion"/>
  </si>
  <si>
    <t>삼성 카드 총 결제 금액</t>
    <phoneticPr fontId="1" type="noConversion"/>
  </si>
  <si>
    <t>농협 카드 총 결제 금액</t>
    <phoneticPr fontId="1" type="noConversion"/>
  </si>
  <si>
    <t>아빠 결제 삼성+농협 금액</t>
    <phoneticPr fontId="1" type="noConversion"/>
  </si>
  <si>
    <t>현욱결제금액</t>
    <phoneticPr fontId="1" type="noConversion"/>
  </si>
  <si>
    <t>세라잼</t>
    <phoneticPr fontId="1" type="noConversion"/>
  </si>
  <si>
    <t>현욱 폰비</t>
    <phoneticPr fontId="1" type="noConversion"/>
  </si>
  <si>
    <t>할부</t>
    <phoneticPr fontId="1" type="noConversion"/>
  </si>
  <si>
    <t>도운모텔 1/3</t>
    <phoneticPr fontId="1" type="noConversion"/>
  </si>
  <si>
    <t>현욱 자동차보험 2/5</t>
    <phoneticPr fontId="1" type="noConversion"/>
  </si>
  <si>
    <t>엄마 자동차보험 2/5</t>
    <phoneticPr fontId="1" type="noConversion"/>
  </si>
  <si>
    <t>협성비엠더블유 2/3</t>
    <phoneticPr fontId="1" type="noConversion"/>
  </si>
  <si>
    <t>컴퓨터연구소(현욱)</t>
    <phoneticPr fontId="1" type="noConversion"/>
  </si>
  <si>
    <t>삼성화재해상보험 9/10</t>
    <phoneticPr fontId="1" type="noConversion"/>
  </si>
  <si>
    <t>그랜저 하이패스 2022-09-05</t>
    <phoneticPr fontId="1" type="noConversion"/>
  </si>
  <si>
    <t>현욱차보험</t>
    <phoneticPr fontId="1" type="noConversion"/>
  </si>
  <si>
    <t>삼성카드 합계</t>
    <phoneticPr fontId="1" type="noConversion"/>
  </si>
  <si>
    <t>농협카드 합계</t>
    <phoneticPr fontId="1" type="noConversion"/>
  </si>
  <si>
    <t>현욱 롯데카드</t>
    <phoneticPr fontId="1" type="noConversion"/>
  </si>
  <si>
    <t>현욱 현대카드</t>
    <phoneticPr fontId="1" type="noConversion"/>
  </si>
  <si>
    <t>아빠 합계금액</t>
    <phoneticPr fontId="1" type="noConversion"/>
  </si>
  <si>
    <t>현욱합계</t>
    <phoneticPr fontId="1" type="noConversion"/>
  </si>
  <si>
    <t>세라잼</t>
    <phoneticPr fontId="1" type="noConversion"/>
  </si>
  <si>
    <t>위탁료</t>
    <phoneticPr fontId="1" type="noConversion"/>
  </si>
  <si>
    <t>현욱 채굴</t>
    <phoneticPr fontId="1" type="noConversion"/>
  </si>
  <si>
    <t>이</t>
    <phoneticPr fontId="1" type="noConversion"/>
  </si>
  <si>
    <t>할부</t>
    <phoneticPr fontId="1" type="noConversion"/>
  </si>
  <si>
    <t>도운모텔 2/3</t>
    <phoneticPr fontId="1" type="noConversion"/>
  </si>
  <si>
    <t>협성비엠더블유 3/3</t>
    <phoneticPr fontId="1" type="noConversion"/>
  </si>
  <si>
    <t>삼성화재해상보험 10/10</t>
    <phoneticPr fontId="1" type="noConversion"/>
  </si>
  <si>
    <t xml:space="preserve">세라젬 </t>
    <phoneticPr fontId="1" type="noConversion"/>
  </si>
  <si>
    <t>현욱 폰비</t>
    <phoneticPr fontId="1" type="noConversion"/>
  </si>
  <si>
    <t>현욱차보험</t>
    <phoneticPr fontId="1" type="noConversion"/>
  </si>
  <si>
    <t>현욱 삼성카드</t>
    <phoneticPr fontId="1" type="noConversion"/>
  </si>
  <si>
    <t>할부</t>
    <phoneticPr fontId="1" type="noConversion"/>
  </si>
  <si>
    <t>현욱 자동차보험 4/5</t>
    <phoneticPr fontId="1" type="noConversion"/>
  </si>
  <si>
    <t>엄마 자동차보험 4/5</t>
    <phoneticPr fontId="1" type="noConversion"/>
  </si>
  <si>
    <t>도운모텔 3/3</t>
    <phoneticPr fontId="1" type="noConversion"/>
  </si>
  <si>
    <t>연회비</t>
    <phoneticPr fontId="1" type="noConversion"/>
  </si>
  <si>
    <t>현욱 합계</t>
    <phoneticPr fontId="1" type="noConversion"/>
  </si>
  <si>
    <t>할부</t>
    <phoneticPr fontId="1" type="noConversion"/>
  </si>
  <si>
    <t>캐피탈</t>
    <phoneticPr fontId="1" type="noConversion"/>
  </si>
  <si>
    <t>자동차</t>
    <phoneticPr fontId="1" type="noConversion"/>
  </si>
  <si>
    <t>현욱 합계</t>
    <phoneticPr fontId="1" type="noConversion"/>
  </si>
  <si>
    <t>다성건기(월급)</t>
    <phoneticPr fontId="1" type="noConversion"/>
  </si>
  <si>
    <t>월</t>
    <phoneticPr fontId="1" type="noConversion"/>
  </si>
  <si>
    <t>현욱 자동차보험 5/5</t>
    <phoneticPr fontId="1" type="noConversion"/>
  </si>
  <si>
    <t>엄마 자동차보험 5/5</t>
    <phoneticPr fontId="1" type="noConversion"/>
  </si>
  <si>
    <t>할부</t>
    <phoneticPr fontId="1" type="noConversion"/>
  </si>
  <si>
    <t>현욱합계</t>
    <phoneticPr fontId="1" type="noConversion"/>
  </si>
  <si>
    <t>다성건기(월급) , 현찰로엄마한테 326만원</t>
    <phoneticPr fontId="1" type="noConversion"/>
  </si>
  <si>
    <t>20일</t>
    <phoneticPr fontId="1" type="noConversion"/>
  </si>
  <si>
    <t>금액</t>
    <phoneticPr fontId="1" type="noConversion"/>
  </si>
  <si>
    <t>하나은행</t>
    <phoneticPr fontId="1" type="noConversion"/>
  </si>
  <si>
    <t>농협은행</t>
    <phoneticPr fontId="1" type="noConversion"/>
  </si>
  <si>
    <t>5일</t>
    <phoneticPr fontId="1" type="noConversion"/>
  </si>
  <si>
    <t>상환방식</t>
    <phoneticPr fontId="1" type="noConversion"/>
  </si>
  <si>
    <t>원리금</t>
    <phoneticPr fontId="1" type="noConversion"/>
  </si>
  <si>
    <t>일시</t>
    <phoneticPr fontId="1" type="noConversion"/>
  </si>
  <si>
    <t>원리금</t>
    <phoneticPr fontId="1" type="noConversion"/>
  </si>
  <si>
    <t>현대 캐피탈</t>
    <phoneticPr fontId="1" type="noConversion"/>
  </si>
  <si>
    <t xml:space="preserve">25일 </t>
    <phoneticPr fontId="1" type="noConversion"/>
  </si>
  <si>
    <t>원리금</t>
    <phoneticPr fontId="1" type="noConversion"/>
  </si>
  <si>
    <t>종료일자</t>
    <phoneticPr fontId="1" type="noConversion"/>
  </si>
  <si>
    <t>우리 캐피탈(엄마)</t>
    <phoneticPr fontId="1" type="noConversion"/>
  </si>
  <si>
    <t>5회남음</t>
    <phoneticPr fontId="1" type="noConversion"/>
  </si>
  <si>
    <t>3일</t>
    <phoneticPr fontId="1" type="noConversion"/>
  </si>
  <si>
    <t>원리금</t>
    <phoneticPr fontId="1" type="noConversion"/>
  </si>
  <si>
    <t>금액</t>
    <phoneticPr fontId="1" type="noConversion"/>
  </si>
  <si>
    <t>현욱 하나카드</t>
    <phoneticPr fontId="1" type="noConversion"/>
  </si>
  <si>
    <t>할부</t>
    <phoneticPr fontId="1" type="noConversion"/>
  </si>
  <si>
    <t>하이모텔 1/3</t>
    <phoneticPr fontId="1" type="noConversion"/>
  </si>
  <si>
    <t>삼성화재 1/3</t>
    <phoneticPr fontId="1" type="noConversion"/>
  </si>
  <si>
    <t>화산로프 1/3</t>
    <phoneticPr fontId="1" type="noConversion"/>
  </si>
  <si>
    <t>하이모텔 1/3</t>
    <phoneticPr fontId="1" type="noConversion"/>
  </si>
  <si>
    <t>우리카드 합계</t>
    <phoneticPr fontId="1" type="noConversion"/>
  </si>
  <si>
    <t>현욱 하나카드</t>
    <phoneticPr fontId="1" type="noConversion"/>
  </si>
  <si>
    <t>아빠 합계금액</t>
    <phoneticPr fontId="1" type="noConversion"/>
  </si>
  <si>
    <t>우리</t>
    <phoneticPr fontId="1" type="noConversion"/>
  </si>
  <si>
    <t>우리</t>
    <phoneticPr fontId="1" type="noConversion"/>
  </si>
  <si>
    <t>농협</t>
    <phoneticPr fontId="1" type="noConversion"/>
  </si>
  <si>
    <t>우리</t>
    <phoneticPr fontId="1" type="noConversion"/>
  </si>
  <si>
    <t>농협</t>
    <phoneticPr fontId="1" type="noConversion"/>
  </si>
  <si>
    <t>하나</t>
    <phoneticPr fontId="1" type="noConversion"/>
  </si>
  <si>
    <t>농협</t>
    <phoneticPr fontId="1" type="noConversion"/>
  </si>
  <si>
    <t>롯데카드 합계</t>
    <phoneticPr fontId="1" type="noConversion"/>
  </si>
  <si>
    <t>현욱 현대카드</t>
    <phoneticPr fontId="1" type="noConversion"/>
  </si>
  <si>
    <t>현욱 하나카드</t>
    <phoneticPr fontId="1" type="noConversion"/>
  </si>
  <si>
    <t>세풍식당 1/3</t>
    <phoneticPr fontId="1" type="noConversion"/>
  </si>
  <si>
    <t>하이모텔 2/3</t>
    <phoneticPr fontId="1" type="noConversion"/>
  </si>
  <si>
    <t>삼성화재 2/3</t>
    <phoneticPr fontId="1" type="noConversion"/>
  </si>
  <si>
    <t>화산로프 2/3</t>
    <phoneticPr fontId="1" type="noConversion"/>
  </si>
  <si>
    <t>하이모텔 2/3</t>
    <phoneticPr fontId="1" type="noConversion"/>
  </si>
  <si>
    <t>아빠 빌림</t>
    <phoneticPr fontId="1" type="noConversion"/>
  </si>
  <si>
    <t>700이자*0.2</t>
    <phoneticPr fontId="1" type="noConversion"/>
  </si>
  <si>
    <t>월급</t>
    <phoneticPr fontId="1" type="noConversion"/>
  </si>
  <si>
    <t>20일 하나</t>
    <phoneticPr fontId="1" type="noConversion"/>
  </si>
  <si>
    <t>14일 우리</t>
    <phoneticPr fontId="1" type="noConversion"/>
  </si>
  <si>
    <t>25일 농협</t>
    <phoneticPr fontId="1" type="noConversion"/>
  </si>
  <si>
    <t>대출 이자(전세)</t>
    <phoneticPr fontId="1" type="noConversion"/>
  </si>
  <si>
    <t>캐피탈</t>
    <phoneticPr fontId="1" type="noConversion"/>
  </si>
  <si>
    <t>우리</t>
    <phoneticPr fontId="1" type="noConversion"/>
  </si>
  <si>
    <t>하나</t>
    <phoneticPr fontId="1" type="noConversion"/>
  </si>
  <si>
    <t>총 출금 금액</t>
    <phoneticPr fontId="1" type="noConversion"/>
  </si>
  <si>
    <t>현욱 합계금액</t>
    <phoneticPr fontId="1" type="noConversion"/>
  </si>
  <si>
    <t>다성건기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</si>
</sst>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6" fontId="0" fillId="4" borderId="1" xfId="0" applyNumberFormat="1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1" xfId="0" applyNumberFormat="1" applyBorder="1"/>
    <xf numFmtId="0" fontId="0" fillId="3" borderId="1" xfId="0" applyFill="1" applyBorder="1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2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0" fontId="0" fillId="0" borderId="1" xfId="0" applyFill="1" applyBorder="1"/>
    <xf numFmtId="0" fontId="0" fillId="5" borderId="1" xfId="0" applyFill="1" applyBorder="1"/>
    <xf numFmtId="0" fontId="0" fillId="10" borderId="1" xfId="0" applyFill="1" applyBorder="1"/>
    <xf numFmtId="177" fontId="0" fillId="10" borderId="1" xfId="0" applyNumberFormat="1" applyFill="1" applyBorder="1"/>
    <xf numFmtId="0" fontId="0" fillId="11" borderId="1" xfId="0" applyFill="1" applyBorder="1"/>
    <xf numFmtId="177" fontId="0" fillId="11" borderId="1" xfId="0" applyNumberFormat="1" applyFill="1" applyBorder="1"/>
    <xf numFmtId="177" fontId="0" fillId="2" borderId="1" xfId="0" applyNumberFormat="1" applyFill="1" applyBorder="1"/>
    <xf numFmtId="177" fontId="0" fillId="7" borderId="0" xfId="0" applyNumberFormat="1" applyFill="1"/>
    <xf numFmtId="177" fontId="0" fillId="9" borderId="0" xfId="0" applyNumberFormat="1" applyFill="1"/>
    <xf numFmtId="0" fontId="0" fillId="0" borderId="2" xfId="0" applyFill="1" applyBorder="1"/>
    <xf numFmtId="177" fontId="0" fillId="0" borderId="1" xfId="0" applyNumberFormat="1" applyBorder="1" applyAlignment="1">
      <alignment horizontal="center"/>
    </xf>
    <xf numFmtId="0" fontId="0" fillId="12" borderId="1" xfId="0" applyFill="1" applyBorder="1"/>
    <xf numFmtId="177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14" fontId="0" fillId="0" borderId="0" xfId="0" applyNumberFormat="1"/>
    <xf numFmtId="0" fontId="0" fillId="8" borderId="1" xfId="0" applyFill="1" applyBorder="1"/>
    <xf numFmtId="0" fontId="0" fillId="13" borderId="1" xfId="0" applyFill="1" applyBorder="1"/>
    <xf numFmtId="177" fontId="0" fillId="13" borderId="1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6"/>
  <sheetViews>
    <sheetView tabSelected="1" topLeftCell="BK34" zoomScale="85" zoomScaleNormal="85" workbookViewId="0">
      <selection activeCell="BZ49" sqref="BZ49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20.25" customWidth="1"/>
    <col min="53" max="53" width="21.75" customWidth="1"/>
    <col min="54" max="54" width="14.625" customWidth="1"/>
    <col min="55" max="55" width="33.375" customWidth="1"/>
    <col min="56" max="56" width="17.5" customWidth="1"/>
    <col min="57" max="57" width="20.25" customWidth="1"/>
    <col min="58" max="58" width="15.75" customWidth="1"/>
    <col min="59" max="59" width="12.625" bestFit="1" customWidth="1"/>
    <col min="60" max="61" width="22.5" customWidth="1"/>
    <col min="62" max="62" width="18" customWidth="1"/>
    <col min="68" max="68" width="10" bestFit="1" customWidth="1"/>
    <col min="69" max="69" width="12.625" bestFit="1" customWidth="1"/>
    <col min="70" max="70" width="15.75" style="22" customWidth="1"/>
    <col min="72" max="72" width="11.875" bestFit="1" customWidth="1"/>
    <col min="74" max="74" width="10" bestFit="1" customWidth="1"/>
    <col min="75" max="75" width="16.25" customWidth="1"/>
    <col min="76" max="76" width="23.375" style="22" customWidth="1"/>
    <col min="77" max="77" width="11.875" bestFit="1" customWidth="1"/>
    <col min="79" max="79" width="11.75" bestFit="1" customWidth="1"/>
    <col min="80" max="80" width="12.625" customWidth="1"/>
  </cols>
  <sheetData>
    <row r="1" spans="1:76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  <c r="AZ1" s="5" t="s">
        <v>141</v>
      </c>
      <c r="BA1" s="21"/>
      <c r="BD1" s="5" t="s">
        <v>141</v>
      </c>
      <c r="BE1" s="21"/>
      <c r="BI1" s="5" t="s">
        <v>141</v>
      </c>
      <c r="BJ1" s="5" t="s">
        <v>164</v>
      </c>
      <c r="BP1" s="5"/>
      <c r="BQ1" s="5" t="s">
        <v>17</v>
      </c>
      <c r="BR1" s="21" t="s">
        <v>16</v>
      </c>
      <c r="BV1" s="5"/>
      <c r="BW1" s="5" t="s">
        <v>17</v>
      </c>
      <c r="BX1" s="21" t="s">
        <v>16</v>
      </c>
    </row>
    <row r="2" spans="1:76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83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  <c r="AZ2" s="6">
        <v>45266</v>
      </c>
      <c r="BA2" s="21">
        <v>27800</v>
      </c>
      <c r="BD2" s="6">
        <v>44934</v>
      </c>
      <c r="BE2" s="5">
        <v>21600</v>
      </c>
      <c r="BI2" s="6">
        <v>44970</v>
      </c>
      <c r="BJ2" s="5">
        <v>45400</v>
      </c>
      <c r="BP2" s="5"/>
      <c r="BQ2" s="6">
        <v>44991</v>
      </c>
      <c r="BR2" s="21">
        <v>49000</v>
      </c>
      <c r="BV2" s="5"/>
      <c r="BW2" s="6">
        <v>45023</v>
      </c>
      <c r="BX2" s="21">
        <v>29481</v>
      </c>
    </row>
    <row r="3" spans="1:76" x14ac:dyDescent="0.3">
      <c r="A3" s="1">
        <v>44567</v>
      </c>
      <c r="B3">
        <v>78700</v>
      </c>
      <c r="D3" s="6">
        <v>44598</v>
      </c>
      <c r="E3" s="5">
        <v>36000</v>
      </c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  <c r="AZ3" s="6">
        <v>45266</v>
      </c>
      <c r="BA3" s="21">
        <v>11850</v>
      </c>
      <c r="BD3" s="6">
        <v>44934</v>
      </c>
      <c r="BE3" s="5">
        <v>12400</v>
      </c>
      <c r="BI3" s="6">
        <v>44970</v>
      </c>
      <c r="BJ3" s="5">
        <v>17000</v>
      </c>
      <c r="BP3" s="5"/>
      <c r="BQ3" s="6">
        <v>44992</v>
      </c>
      <c r="BR3" s="21">
        <v>20000</v>
      </c>
      <c r="BV3" s="5"/>
      <c r="BW3" s="6">
        <v>45023</v>
      </c>
      <c r="BX3" s="21">
        <v>1100000</v>
      </c>
    </row>
    <row r="4" spans="1:76" x14ac:dyDescent="0.3">
      <c r="A4" s="1">
        <v>44569</v>
      </c>
      <c r="B4">
        <v>32000</v>
      </c>
      <c r="D4" s="6">
        <v>44601</v>
      </c>
      <c r="E4" s="5">
        <v>6600</v>
      </c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  <c r="AZ4" s="6">
        <v>45267</v>
      </c>
      <c r="BA4" s="21">
        <v>38730</v>
      </c>
      <c r="BD4" s="6">
        <v>44937</v>
      </c>
      <c r="BE4" s="5">
        <v>47000</v>
      </c>
      <c r="BI4" s="6">
        <v>44970</v>
      </c>
      <c r="BJ4" s="5">
        <v>70000</v>
      </c>
      <c r="BP4" s="5"/>
      <c r="BQ4" s="6">
        <v>44992</v>
      </c>
      <c r="BR4" s="21">
        <v>30000</v>
      </c>
      <c r="BV4" s="5"/>
      <c r="BW4" s="6">
        <v>45024</v>
      </c>
      <c r="BX4" s="21">
        <v>10900</v>
      </c>
    </row>
    <row r="5" spans="1:76" x14ac:dyDescent="0.3">
      <c r="A5" s="1">
        <v>44570</v>
      </c>
      <c r="B5">
        <v>32000</v>
      </c>
      <c r="D5" s="6">
        <v>44601</v>
      </c>
      <c r="E5" s="5">
        <v>31000</v>
      </c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93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  <c r="AZ5" s="6">
        <v>45267</v>
      </c>
      <c r="BA5" s="21">
        <v>10500</v>
      </c>
      <c r="BD5" s="6">
        <v>44939</v>
      </c>
      <c r="BE5" s="5">
        <v>37000</v>
      </c>
      <c r="BI5" s="6">
        <v>44975</v>
      </c>
      <c r="BJ5" s="5">
        <v>10450</v>
      </c>
      <c r="BP5" s="5"/>
      <c r="BQ5" s="6">
        <v>44992</v>
      </c>
      <c r="BR5" s="21">
        <v>32500</v>
      </c>
      <c r="BV5" s="5"/>
      <c r="BW5" s="6">
        <v>45025</v>
      </c>
      <c r="BX5" s="21">
        <v>12648</v>
      </c>
    </row>
    <row r="6" spans="1:76" x14ac:dyDescent="0.3">
      <c r="A6" s="1">
        <v>44570</v>
      </c>
      <c r="B6">
        <v>68000</v>
      </c>
      <c r="D6" s="6">
        <v>44603</v>
      </c>
      <c r="E6" s="5">
        <v>29000</v>
      </c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102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  <c r="AZ6" s="6">
        <v>45267</v>
      </c>
      <c r="BA6" s="21">
        <v>10000</v>
      </c>
      <c r="BD6" s="6">
        <v>44939</v>
      </c>
      <c r="BE6" s="5">
        <v>6000</v>
      </c>
      <c r="BI6" s="6">
        <v>44975</v>
      </c>
      <c r="BJ6" s="5">
        <v>17500</v>
      </c>
      <c r="BP6" s="5"/>
      <c r="BQ6" s="6">
        <v>44998</v>
      </c>
      <c r="BR6" s="21">
        <v>6600</v>
      </c>
      <c r="BV6" s="5"/>
      <c r="BW6" s="6">
        <v>45027</v>
      </c>
      <c r="BX6" s="21">
        <v>23900</v>
      </c>
    </row>
    <row r="7" spans="1:76" x14ac:dyDescent="0.3">
      <c r="A7" s="1">
        <v>44570</v>
      </c>
      <c r="B7">
        <v>22000</v>
      </c>
      <c r="D7" s="6">
        <v>44615</v>
      </c>
      <c r="E7" s="5">
        <v>64000</v>
      </c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  <c r="AZ7" s="6">
        <v>45267</v>
      </c>
      <c r="BA7" s="21">
        <v>11000</v>
      </c>
      <c r="BD7" s="6">
        <v>44939</v>
      </c>
      <c r="BE7" s="5">
        <v>13000</v>
      </c>
      <c r="BI7" s="6">
        <v>44977</v>
      </c>
      <c r="BJ7" s="5">
        <v>84370</v>
      </c>
      <c r="BP7" s="5"/>
      <c r="BQ7" s="6">
        <v>44998</v>
      </c>
      <c r="BR7" s="21">
        <v>50000</v>
      </c>
      <c r="BV7" s="5"/>
      <c r="BW7" s="6">
        <v>45028</v>
      </c>
      <c r="BX7" s="21">
        <v>52000</v>
      </c>
    </row>
    <row r="8" spans="1:76" x14ac:dyDescent="0.3">
      <c r="A8" s="1">
        <v>44571</v>
      </c>
      <c r="B8">
        <v>52000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  <c r="AZ8" s="6">
        <v>45269</v>
      </c>
      <c r="BA8" s="21">
        <v>16000</v>
      </c>
      <c r="BD8" s="6">
        <v>44939</v>
      </c>
      <c r="BE8" s="5">
        <v>45400</v>
      </c>
      <c r="BI8" s="6">
        <v>44979</v>
      </c>
      <c r="BJ8" s="5">
        <v>300</v>
      </c>
      <c r="BP8" s="5"/>
      <c r="BQ8" s="6">
        <v>44999</v>
      </c>
      <c r="BR8" s="21">
        <v>5100</v>
      </c>
      <c r="BV8" s="5"/>
      <c r="BW8" s="6">
        <v>45028</v>
      </c>
      <c r="BX8" s="21">
        <v>28800</v>
      </c>
    </row>
    <row r="9" spans="1:76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  <c r="AZ9" s="6">
        <v>45270</v>
      </c>
      <c r="BA9" s="21">
        <v>12000</v>
      </c>
      <c r="BD9" s="6">
        <v>44941</v>
      </c>
      <c r="BE9" s="5">
        <v>8928</v>
      </c>
      <c r="BI9" s="6">
        <v>44988</v>
      </c>
      <c r="BJ9" s="5">
        <v>990</v>
      </c>
      <c r="BP9" s="5"/>
      <c r="BQ9" s="6">
        <v>44999</v>
      </c>
      <c r="BR9" s="21">
        <v>7000</v>
      </c>
      <c r="BV9" s="5"/>
      <c r="BW9" s="6">
        <v>45028</v>
      </c>
      <c r="BX9" s="21">
        <v>19960</v>
      </c>
    </row>
    <row r="10" spans="1:76" x14ac:dyDescent="0.3">
      <c r="A10" s="1">
        <v>44574</v>
      </c>
      <c r="B10">
        <v>15950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  <c r="AZ10" s="6">
        <v>45270</v>
      </c>
      <c r="BA10" s="21">
        <v>59800</v>
      </c>
      <c r="BD10" s="6">
        <v>44941</v>
      </c>
      <c r="BE10" s="5">
        <v>17500</v>
      </c>
      <c r="BI10" s="6">
        <v>44990</v>
      </c>
      <c r="BJ10" s="5">
        <v>22600</v>
      </c>
      <c r="BP10" s="5"/>
      <c r="BQ10" s="6">
        <v>44999</v>
      </c>
      <c r="BR10" s="21">
        <v>5200</v>
      </c>
      <c r="BV10" s="5"/>
      <c r="BW10" s="6">
        <v>45031</v>
      </c>
      <c r="BX10" s="21">
        <v>7000</v>
      </c>
    </row>
    <row r="11" spans="1:76" x14ac:dyDescent="0.3">
      <c r="A11" s="1">
        <v>44575</v>
      </c>
      <c r="B11">
        <v>31400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  <c r="AZ11" s="6">
        <v>45270</v>
      </c>
      <c r="BA11" s="21">
        <v>11500</v>
      </c>
      <c r="BD11" s="6">
        <v>44941</v>
      </c>
      <c r="BE11" s="5">
        <v>20900</v>
      </c>
      <c r="BI11" s="26" t="s">
        <v>112</v>
      </c>
      <c r="BJ11" s="5">
        <f>SUM(BJ3:BJ10)</f>
        <v>223210</v>
      </c>
      <c r="BP11" s="5"/>
      <c r="BQ11" s="6">
        <v>45000</v>
      </c>
      <c r="BR11" s="21">
        <v>755500</v>
      </c>
      <c r="BV11" s="5"/>
      <c r="BW11" s="6">
        <v>45031</v>
      </c>
      <c r="BX11" s="21">
        <v>6500</v>
      </c>
    </row>
    <row r="12" spans="1:76" x14ac:dyDescent="0.3">
      <c r="A12" s="1">
        <v>44577</v>
      </c>
      <c r="B12">
        <v>32000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4" t="s">
        <v>127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  <c r="AZ12" s="6">
        <v>45270</v>
      </c>
      <c r="BA12" s="21">
        <v>12000</v>
      </c>
      <c r="BD12" s="6">
        <v>44942</v>
      </c>
      <c r="BE12" s="5">
        <v>84000</v>
      </c>
      <c r="BI12" s="28" t="s">
        <v>113</v>
      </c>
      <c r="BJ12" s="24">
        <v>5341918</v>
      </c>
      <c r="BP12" s="5"/>
      <c r="BQ12" s="6">
        <v>45001</v>
      </c>
      <c r="BR12" s="21">
        <v>127000</v>
      </c>
      <c r="BV12" s="5"/>
      <c r="BW12" s="6">
        <v>45032</v>
      </c>
      <c r="BX12" s="21">
        <v>89000</v>
      </c>
    </row>
    <row r="13" spans="1:76" x14ac:dyDescent="0.3">
      <c r="A13" s="1">
        <v>44577</v>
      </c>
      <c r="B13">
        <v>14800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  <c r="AZ13" s="6">
        <v>45271</v>
      </c>
      <c r="BA13" s="21">
        <v>19200</v>
      </c>
      <c r="BD13" s="6">
        <v>44944</v>
      </c>
      <c r="BE13" s="5">
        <v>84370</v>
      </c>
      <c r="BI13" s="18" t="s">
        <v>116</v>
      </c>
      <c r="BJ13" s="5">
        <f>SUM(BJ11:BJ12)</f>
        <v>5565128</v>
      </c>
      <c r="BP13" s="5"/>
      <c r="BQ13" s="6">
        <v>45001</v>
      </c>
      <c r="BR13" s="21">
        <v>10300</v>
      </c>
      <c r="BV13" s="5"/>
      <c r="BW13" s="6">
        <v>45032</v>
      </c>
      <c r="BX13" s="21">
        <v>8900</v>
      </c>
    </row>
    <row r="14" spans="1:76" x14ac:dyDescent="0.3">
      <c r="A14" s="1">
        <v>44579</v>
      </c>
      <c r="B14">
        <v>51700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  <c r="AZ14" s="6">
        <v>45271</v>
      </c>
      <c r="BA14" s="21">
        <v>83000</v>
      </c>
      <c r="BD14" s="6">
        <v>44944</v>
      </c>
      <c r="BE14" s="5">
        <v>5000</v>
      </c>
      <c r="BI14" s="5" t="s">
        <v>114</v>
      </c>
      <c r="BJ14" s="24">
        <v>523240</v>
      </c>
      <c r="BM14">
        <v>345230</v>
      </c>
      <c r="BP14" s="5"/>
      <c r="BQ14" s="6">
        <v>45002</v>
      </c>
      <c r="BR14" s="21">
        <v>18300</v>
      </c>
      <c r="BV14" s="5"/>
      <c r="BW14" s="6">
        <v>45034</v>
      </c>
      <c r="BX14" s="21">
        <v>17000</v>
      </c>
    </row>
    <row r="15" spans="1:76" x14ac:dyDescent="0.3">
      <c r="A15" s="1">
        <v>44575</v>
      </c>
      <c r="B15">
        <v>-2600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  <c r="AZ15" s="6">
        <v>45271</v>
      </c>
      <c r="BA15" s="21">
        <v>5700</v>
      </c>
      <c r="BD15" s="6">
        <v>44944</v>
      </c>
      <c r="BE15" s="5">
        <v>10450</v>
      </c>
      <c r="BI15" s="5" t="s">
        <v>115</v>
      </c>
      <c r="BJ15" s="24">
        <v>314310</v>
      </c>
      <c r="BM15">
        <v>627794</v>
      </c>
      <c r="BP15" s="5"/>
      <c r="BQ15" s="6">
        <v>45003</v>
      </c>
      <c r="BR15" s="21">
        <v>1000</v>
      </c>
      <c r="BV15" s="5"/>
      <c r="BW15" s="6">
        <v>45034</v>
      </c>
      <c r="BX15" s="21">
        <v>50630</v>
      </c>
    </row>
    <row r="16" spans="1:76" x14ac:dyDescent="0.3">
      <c r="A16" s="1">
        <v>44581</v>
      </c>
      <c r="B16">
        <v>18000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  <c r="AZ16" s="6">
        <v>45271</v>
      </c>
      <c r="BA16" s="21">
        <v>6500</v>
      </c>
      <c r="BD16" s="6">
        <v>44944</v>
      </c>
      <c r="BE16" s="5">
        <v>12900</v>
      </c>
      <c r="BI16" t="s">
        <v>165</v>
      </c>
      <c r="BJ16" s="33">
        <v>969298</v>
      </c>
      <c r="BM16">
        <v>1059866</v>
      </c>
      <c r="BP16" s="5"/>
      <c r="BQ16" s="6">
        <v>45003</v>
      </c>
      <c r="BR16" s="21">
        <v>379500</v>
      </c>
      <c r="BV16" s="5"/>
      <c r="BW16" s="6">
        <v>45034</v>
      </c>
      <c r="BX16" s="21">
        <v>10450</v>
      </c>
    </row>
    <row r="17" spans="1:76" x14ac:dyDescent="0.3">
      <c r="A17" s="1">
        <v>44581</v>
      </c>
      <c r="B17">
        <v>22400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110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  <c r="AZ17" s="6">
        <v>45271</v>
      </c>
      <c r="BA17" s="21">
        <v>23000</v>
      </c>
      <c r="BD17" s="6">
        <v>44945</v>
      </c>
      <c r="BE17" s="5">
        <v>10300</v>
      </c>
      <c r="BI17" s="5" t="s">
        <v>137</v>
      </c>
      <c r="BJ17" s="5">
        <v>335964</v>
      </c>
      <c r="BP17" s="5"/>
      <c r="BQ17" s="6">
        <v>45003</v>
      </c>
      <c r="BR17" s="21">
        <v>10450</v>
      </c>
      <c r="BV17" s="5"/>
      <c r="BW17" s="6">
        <v>45037</v>
      </c>
      <c r="BX17" s="21">
        <v>26001</v>
      </c>
    </row>
    <row r="18" spans="1:76" x14ac:dyDescent="0.3">
      <c r="A18" s="1">
        <v>44585</v>
      </c>
      <c r="B18">
        <v>19200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103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  <c r="AZ18" s="6">
        <v>45271</v>
      </c>
      <c r="BA18" s="21">
        <v>47000</v>
      </c>
      <c r="BD18" s="6">
        <v>44945</v>
      </c>
      <c r="BE18" s="5">
        <v>93</v>
      </c>
      <c r="BI18" s="5" t="s">
        <v>138</v>
      </c>
      <c r="BJ18" s="36">
        <f>346012+1298</f>
        <v>347310</v>
      </c>
      <c r="BP18" s="5"/>
      <c r="BQ18" s="6">
        <v>45004</v>
      </c>
      <c r="BR18" s="21">
        <v>82000</v>
      </c>
      <c r="BV18" s="5"/>
      <c r="BW18" s="6">
        <v>45037</v>
      </c>
      <c r="BX18" s="21">
        <v>80000</v>
      </c>
    </row>
    <row r="19" spans="1:76" x14ac:dyDescent="0.3">
      <c r="A19" s="1">
        <v>44587</v>
      </c>
      <c r="B19">
        <v>99000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104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  <c r="AZ19" s="6">
        <v>45271</v>
      </c>
      <c r="BA19" s="21">
        <v>5800</v>
      </c>
      <c r="BD19" s="6">
        <v>44945</v>
      </c>
      <c r="BE19" s="5">
        <v>11253</v>
      </c>
      <c r="BI19" s="24" t="s">
        <v>117</v>
      </c>
      <c r="BJ19" s="21">
        <f>SUM(BJ14:BJ18)</f>
        <v>2490122</v>
      </c>
      <c r="BP19" s="5"/>
      <c r="BQ19" s="6">
        <v>45005</v>
      </c>
      <c r="BR19" s="21">
        <v>84460</v>
      </c>
      <c r="BV19" s="5"/>
      <c r="BW19" s="6">
        <v>45038</v>
      </c>
      <c r="BX19" s="21">
        <v>107360</v>
      </c>
    </row>
    <row r="20" spans="1:76" x14ac:dyDescent="0.3">
      <c r="A20" s="1">
        <v>44587</v>
      </c>
      <c r="B20">
        <v>8000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84</v>
      </c>
      <c r="AB20" s="21">
        <v>154390</v>
      </c>
      <c r="AF20" s="5" t="s">
        <v>105</v>
      </c>
      <c r="AG20" s="21" t="s">
        <v>111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  <c r="AZ20" s="6">
        <v>45275</v>
      </c>
      <c r="BA20" s="21">
        <v>12100</v>
      </c>
      <c r="BD20" s="6">
        <v>44945</v>
      </c>
      <c r="BE20" s="5">
        <v>80000</v>
      </c>
      <c r="BP20" s="5"/>
      <c r="BQ20" s="6">
        <v>45005</v>
      </c>
      <c r="BR20" s="21">
        <v>57200</v>
      </c>
      <c r="BV20" s="5"/>
      <c r="BW20" s="6">
        <v>45040</v>
      </c>
      <c r="BX20" s="21">
        <v>12</v>
      </c>
    </row>
    <row r="21" spans="1:76" x14ac:dyDescent="0.3">
      <c r="A21" s="1">
        <v>44587</v>
      </c>
      <c r="B21">
        <v>112000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106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5"/>
      <c r="AW21" s="6">
        <v>44885</v>
      </c>
      <c r="AX21" s="21">
        <v>9900</v>
      </c>
      <c r="AZ21" s="6">
        <v>45276</v>
      </c>
      <c r="BA21" s="21">
        <v>2000</v>
      </c>
      <c r="BD21" s="6">
        <v>44946</v>
      </c>
      <c r="BE21" s="5">
        <v>19700</v>
      </c>
      <c r="BP21" s="5"/>
      <c r="BQ21" s="6">
        <v>45007</v>
      </c>
      <c r="BR21" s="21">
        <v>18600</v>
      </c>
      <c r="BV21" s="5"/>
      <c r="BW21" s="6">
        <v>45040</v>
      </c>
      <c r="BX21" s="21">
        <v>50000</v>
      </c>
    </row>
    <row r="22" spans="1:76" x14ac:dyDescent="0.3">
      <c r="A22" s="1">
        <v>44588</v>
      </c>
      <c r="B22">
        <v>15100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94</v>
      </c>
      <c r="AB22" s="21">
        <v>10450</v>
      </c>
      <c r="AF22" s="5" t="s">
        <v>107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  <c r="AZ22" s="6">
        <v>45276</v>
      </c>
      <c r="BA22" s="21">
        <v>23000</v>
      </c>
      <c r="BD22" s="6">
        <v>44950</v>
      </c>
      <c r="BE22" s="5">
        <v>80000</v>
      </c>
      <c r="BP22" s="5"/>
      <c r="BQ22" s="6">
        <v>45008</v>
      </c>
      <c r="BR22" s="21">
        <v>11200</v>
      </c>
      <c r="BV22" s="5"/>
      <c r="BW22" s="6">
        <v>45040</v>
      </c>
      <c r="BX22" s="21">
        <v>8900</v>
      </c>
    </row>
    <row r="23" spans="1:76" x14ac:dyDescent="0.3">
      <c r="A23" s="1">
        <v>44588</v>
      </c>
      <c r="B23">
        <v>44800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108</v>
      </c>
      <c r="AG23" s="21" t="s">
        <v>120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  <c r="AZ23" s="6">
        <v>45277</v>
      </c>
      <c r="BA23" s="21">
        <v>19300</v>
      </c>
      <c r="BD23" s="6">
        <v>44950</v>
      </c>
      <c r="BE23" s="5">
        <v>10000</v>
      </c>
      <c r="BP23" s="5"/>
      <c r="BQ23" s="6">
        <v>45011</v>
      </c>
      <c r="BR23" s="21">
        <v>23000</v>
      </c>
      <c r="BV23" s="5"/>
      <c r="BW23" s="6">
        <v>45042</v>
      </c>
      <c r="BX23" s="21">
        <v>27200</v>
      </c>
    </row>
    <row r="24" spans="1:76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109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  <c r="AZ24" s="6">
        <v>45277</v>
      </c>
      <c r="BA24" s="21">
        <v>14834</v>
      </c>
      <c r="BD24" s="6">
        <v>44951</v>
      </c>
      <c r="BE24" s="5">
        <v>300</v>
      </c>
      <c r="BP24" s="5"/>
      <c r="BQ24" s="6">
        <v>45012</v>
      </c>
      <c r="BR24" s="21">
        <v>300</v>
      </c>
      <c r="BV24" s="5"/>
      <c r="BW24" s="6">
        <v>45042</v>
      </c>
      <c r="BX24" s="21">
        <v>15000</v>
      </c>
    </row>
    <row r="25" spans="1:76" x14ac:dyDescent="0.3">
      <c r="A25" s="2" t="s">
        <v>0</v>
      </c>
      <c r="B25" s="2">
        <f>SUM(B3:B23)</f>
        <v>766450</v>
      </c>
      <c r="D25" s="18" t="s">
        <v>8</v>
      </c>
      <c r="E25" s="18">
        <f>SUM(E3:E24)</f>
        <v>166600</v>
      </c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118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  <c r="AZ25" s="6">
        <v>45277</v>
      </c>
      <c r="BA25" s="21">
        <v>16275</v>
      </c>
      <c r="BD25" s="6">
        <v>44951</v>
      </c>
      <c r="BE25" s="5">
        <v>10600</v>
      </c>
      <c r="BP25" s="5"/>
      <c r="BQ25" s="6">
        <v>45012</v>
      </c>
      <c r="BR25" s="21">
        <v>72600</v>
      </c>
      <c r="BV25" s="5"/>
      <c r="BW25" s="6">
        <v>45045</v>
      </c>
      <c r="BX25" s="21">
        <v>80000</v>
      </c>
    </row>
    <row r="26" spans="1:76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26" t="s">
        <v>112</v>
      </c>
      <c r="AG26" s="27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  <c r="AZ26" s="6">
        <v>45278</v>
      </c>
      <c r="BA26" s="21">
        <v>19700</v>
      </c>
      <c r="BD26" s="6">
        <v>44952</v>
      </c>
      <c r="BE26" s="5">
        <v>9300</v>
      </c>
      <c r="BP26" s="5"/>
      <c r="BQ26" s="6">
        <v>45012</v>
      </c>
      <c r="BR26" s="21">
        <v>250000</v>
      </c>
      <c r="BV26" s="5"/>
      <c r="BW26" s="6">
        <v>45048</v>
      </c>
      <c r="BX26" s="21">
        <v>300000</v>
      </c>
    </row>
    <row r="27" spans="1:76" x14ac:dyDescent="0.3">
      <c r="B27">
        <f>B26-B25</f>
        <v>1175533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28" t="s">
        <v>113</v>
      </c>
      <c r="AG27" s="29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  <c r="AZ27" s="6">
        <v>45278</v>
      </c>
      <c r="BA27" s="21">
        <v>10450</v>
      </c>
      <c r="BD27" s="6">
        <v>44954</v>
      </c>
      <c r="BE27" s="5">
        <v>13200</v>
      </c>
      <c r="BP27" s="5"/>
      <c r="BQ27" s="6">
        <v>45017</v>
      </c>
      <c r="BR27" s="21">
        <v>172700</v>
      </c>
      <c r="BV27" s="5"/>
      <c r="BW27" s="6">
        <v>45049</v>
      </c>
      <c r="BX27" s="21">
        <v>82500</v>
      </c>
    </row>
    <row r="28" spans="1:76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116</v>
      </c>
      <c r="AG28" s="30">
        <f>SUM(AG26:AG27)</f>
        <v>3225123</v>
      </c>
      <c r="AH28" s="21">
        <f>AG28-3500000</f>
        <v>-274877</v>
      </c>
      <c r="AI28" t="s">
        <v>121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  <c r="AZ28" s="6">
        <v>45278</v>
      </c>
      <c r="BA28" s="21">
        <v>14700</v>
      </c>
      <c r="BD28" s="6">
        <v>44955</v>
      </c>
      <c r="BE28" s="5">
        <v>7500</v>
      </c>
      <c r="BP28" s="5"/>
      <c r="BQ28" s="6">
        <v>45017</v>
      </c>
      <c r="BR28" s="21">
        <v>276100</v>
      </c>
      <c r="BV28" s="5"/>
      <c r="BW28" s="6">
        <v>45049</v>
      </c>
      <c r="BX28" s="21">
        <v>100000</v>
      </c>
    </row>
    <row r="29" spans="1:76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114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  <c r="AZ29" s="6">
        <v>45279</v>
      </c>
      <c r="BA29" s="21">
        <v>84370</v>
      </c>
      <c r="BD29" s="6">
        <v>44955</v>
      </c>
      <c r="BE29" s="5">
        <v>20000</v>
      </c>
      <c r="BP29" s="5"/>
      <c r="BQ29" s="6">
        <v>45018</v>
      </c>
      <c r="BR29" s="21">
        <v>3000</v>
      </c>
      <c r="BV29" s="5"/>
      <c r="BW29" s="6">
        <v>45049</v>
      </c>
      <c r="BX29" s="5">
        <v>990</v>
      </c>
    </row>
    <row r="30" spans="1:76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115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  <c r="AZ30" s="6">
        <v>45280</v>
      </c>
      <c r="BA30" s="21">
        <v>125500</v>
      </c>
      <c r="BD30" s="6">
        <v>44957</v>
      </c>
      <c r="BE30" s="5">
        <v>8370</v>
      </c>
      <c r="BP30" s="5"/>
      <c r="BQ30" s="6">
        <v>45018</v>
      </c>
      <c r="BR30" s="21">
        <v>10600</v>
      </c>
      <c r="BV30" s="5"/>
      <c r="BW30" s="6">
        <v>45051</v>
      </c>
      <c r="BX30" s="21">
        <v>57800</v>
      </c>
    </row>
    <row r="31" spans="1:76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  <c r="AZ31" s="6">
        <v>45281</v>
      </c>
      <c r="BA31" s="21">
        <v>100000</v>
      </c>
      <c r="BD31" s="6">
        <v>44960</v>
      </c>
      <c r="BE31" s="5">
        <v>990</v>
      </c>
      <c r="BP31" s="5"/>
      <c r="BQ31" s="6">
        <v>45018</v>
      </c>
      <c r="BR31" s="21">
        <v>6500</v>
      </c>
      <c r="BV31" s="5"/>
      <c r="BW31" s="6">
        <v>45051</v>
      </c>
      <c r="BX31" s="21">
        <v>16000</v>
      </c>
    </row>
    <row r="32" spans="1:76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122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  <c r="AZ32" s="6">
        <v>45283</v>
      </c>
      <c r="BA32" s="21">
        <v>50000</v>
      </c>
      <c r="BD32" s="6">
        <v>44960</v>
      </c>
      <c r="BE32" s="5">
        <v>12700</v>
      </c>
      <c r="BP32" s="5"/>
      <c r="BQ32" s="6">
        <v>45018</v>
      </c>
      <c r="BR32" s="21">
        <v>30000</v>
      </c>
      <c r="BV32" s="5"/>
      <c r="BW32" s="5"/>
      <c r="BX32" s="21"/>
    </row>
    <row r="33" spans="4:80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123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  <c r="AZ33" s="6">
        <v>45284</v>
      </c>
      <c r="BA33" s="21">
        <v>19700</v>
      </c>
      <c r="BD33" s="6">
        <v>44961</v>
      </c>
      <c r="BE33" s="5">
        <v>17949</v>
      </c>
      <c r="BP33" s="5"/>
      <c r="BQ33" s="6">
        <v>45019</v>
      </c>
      <c r="BR33" s="21">
        <v>990</v>
      </c>
      <c r="BV33" s="6">
        <v>45022</v>
      </c>
      <c r="BW33" s="5" t="s">
        <v>184</v>
      </c>
      <c r="BX33" s="21">
        <v>1075724</v>
      </c>
    </row>
    <row r="34" spans="4:80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105</v>
      </c>
      <c r="AN34" s="21" t="s">
        <v>128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  <c r="AZ34" s="6">
        <v>45284</v>
      </c>
      <c r="BA34" s="21">
        <v>2697</v>
      </c>
      <c r="BD34" s="6">
        <v>44962</v>
      </c>
      <c r="BE34" s="5">
        <v>31200</v>
      </c>
      <c r="BP34" s="5"/>
      <c r="BQ34" s="6">
        <v>45019</v>
      </c>
      <c r="BR34" s="21">
        <v>757900</v>
      </c>
      <c r="BV34" s="6">
        <v>45021</v>
      </c>
      <c r="BW34" s="5" t="s">
        <v>185</v>
      </c>
      <c r="BX34" s="21">
        <v>154438</v>
      </c>
    </row>
    <row r="35" spans="4:80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117</v>
      </c>
      <c r="AH35" s="5">
        <f>SUM(AH2:AH34)</f>
        <v>2445003</v>
      </c>
      <c r="AM35" s="5" t="s">
        <v>106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  <c r="AZ35" s="6">
        <v>45285</v>
      </c>
      <c r="BA35" s="21">
        <v>19700</v>
      </c>
      <c r="BC35">
        <v>0</v>
      </c>
      <c r="BD35" s="26" t="s">
        <v>112</v>
      </c>
      <c r="BE35" s="5">
        <f>SUM(BE2:BE34)</f>
        <v>769903</v>
      </c>
      <c r="BP35" s="5"/>
      <c r="BQ35" s="6">
        <v>45020</v>
      </c>
      <c r="BR35" s="21">
        <v>17800</v>
      </c>
      <c r="BV35" s="6">
        <v>44998</v>
      </c>
      <c r="BW35" s="5" t="s">
        <v>186</v>
      </c>
      <c r="BX35" s="21">
        <v>170200</v>
      </c>
    </row>
    <row r="36" spans="4:80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124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  <c r="AZ36" s="6">
        <v>45285</v>
      </c>
      <c r="BA36" s="21">
        <v>9000</v>
      </c>
      <c r="BC36">
        <v>0</v>
      </c>
      <c r="BD36" s="28" t="s">
        <v>113</v>
      </c>
      <c r="BE36" s="24">
        <v>2012050</v>
      </c>
      <c r="BP36" s="5"/>
      <c r="BQ36" s="6">
        <v>45021</v>
      </c>
      <c r="BR36" s="21">
        <v>96900</v>
      </c>
      <c r="BV36" s="6">
        <v>44993</v>
      </c>
      <c r="BW36" s="5" t="s">
        <v>185</v>
      </c>
      <c r="BX36" s="21">
        <v>154438</v>
      </c>
    </row>
    <row r="37" spans="4:80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1">
        <v>2000</v>
      </c>
      <c r="AH37" s="12">
        <v>447663</v>
      </c>
      <c r="AM37" s="24" t="s">
        <v>125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  <c r="AZ37" s="6">
        <v>45291</v>
      </c>
      <c r="BA37" s="21">
        <v>19700</v>
      </c>
      <c r="BD37" s="18" t="s">
        <v>116</v>
      </c>
      <c r="BE37" s="5">
        <f>SUM(BE35:BE36)</f>
        <v>2781953</v>
      </c>
      <c r="BG37">
        <v>4091560</v>
      </c>
      <c r="BP37" s="5"/>
      <c r="BQ37" s="6">
        <v>45021</v>
      </c>
      <c r="BR37" s="21">
        <v>30800</v>
      </c>
      <c r="BV37" s="6">
        <v>44993</v>
      </c>
      <c r="BW37" s="5" t="s">
        <v>187</v>
      </c>
      <c r="BX37" s="21">
        <v>364268</v>
      </c>
    </row>
    <row r="38" spans="4:80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1">
        <v>1200</v>
      </c>
      <c r="AH38" s="12">
        <v>335796</v>
      </c>
      <c r="AM38" s="33" t="s">
        <v>126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  <c r="AZ38" s="6">
        <v>45291</v>
      </c>
      <c r="BA38" s="21">
        <v>46280</v>
      </c>
      <c r="BD38" s="5" t="s">
        <v>114</v>
      </c>
      <c r="BE38" s="24">
        <v>747172</v>
      </c>
      <c r="BG38" s="22">
        <f>BE37-BG37</f>
        <v>-1309607</v>
      </c>
      <c r="BP38" s="5"/>
      <c r="BQ38" s="6">
        <v>45021</v>
      </c>
      <c r="BR38" s="21">
        <v>8370</v>
      </c>
      <c r="BV38" s="6">
        <v>44992</v>
      </c>
      <c r="BW38" s="5" t="s">
        <v>188</v>
      </c>
      <c r="BX38" s="21">
        <v>463315</v>
      </c>
      <c r="BY38" s="22"/>
    </row>
    <row r="39" spans="4:80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2" t="s">
        <v>27</v>
      </c>
      <c r="AH39" s="14">
        <v>346059</v>
      </c>
      <c r="AM39" s="26" t="s">
        <v>112</v>
      </c>
      <c r="AN39" s="27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  <c r="AZ39" s="6">
        <v>45291</v>
      </c>
      <c r="BA39" s="21">
        <v>5394</v>
      </c>
      <c r="BC39">
        <v>0</v>
      </c>
      <c r="BD39" s="5" t="s">
        <v>115</v>
      </c>
      <c r="BE39" s="24">
        <v>853680</v>
      </c>
      <c r="BP39" s="5"/>
      <c r="BQ39" s="6">
        <v>45021</v>
      </c>
      <c r="BR39" s="21">
        <v>39940</v>
      </c>
      <c r="BV39" s="5" t="s">
        <v>174</v>
      </c>
      <c r="BW39" s="26" t="s">
        <v>112</v>
      </c>
      <c r="BX39" s="21">
        <f>SUM(BX2:BX38)</f>
        <v>4801315</v>
      </c>
      <c r="BY39" s="22">
        <f>SUM(BX39:BX40)</f>
        <v>8458103</v>
      </c>
      <c r="CB39">
        <f>1112821+33030</f>
        <v>1145851</v>
      </c>
    </row>
    <row r="40" spans="4:80" x14ac:dyDescent="0.3">
      <c r="G40" s="5" t="s">
        <v>10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119</v>
      </c>
      <c r="AH40">
        <v>383000</v>
      </c>
      <c r="AM40" s="28" t="s">
        <v>113</v>
      </c>
      <c r="AN40" s="29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  <c r="AZ40" s="6">
        <v>44927</v>
      </c>
      <c r="BA40" s="21">
        <v>19200</v>
      </c>
      <c r="BD40" s="5" t="s">
        <v>137</v>
      </c>
      <c r="BE40" s="21">
        <v>335964</v>
      </c>
      <c r="BP40" s="5"/>
      <c r="BQ40" s="5" t="s">
        <v>166</v>
      </c>
      <c r="BR40" s="21"/>
      <c r="BV40" s="5" t="s">
        <v>18</v>
      </c>
      <c r="BW40" s="28" t="s">
        <v>113</v>
      </c>
      <c r="BX40" s="21">
        <v>3656788</v>
      </c>
      <c r="CB40" s="4"/>
    </row>
    <row r="41" spans="4:80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116</v>
      </c>
      <c r="AN41" s="30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  <c r="AZ41" s="6">
        <v>44927</v>
      </c>
      <c r="BA41" s="21">
        <v>77000</v>
      </c>
      <c r="BD41" s="5" t="s">
        <v>138</v>
      </c>
      <c r="BE41" s="36">
        <f>346012+1298</f>
        <v>347310</v>
      </c>
      <c r="BP41" s="6">
        <v>45021</v>
      </c>
      <c r="BQ41" s="5" t="s">
        <v>167</v>
      </c>
      <c r="BR41" s="21">
        <v>152884</v>
      </c>
      <c r="BV41" s="5" t="s">
        <v>174</v>
      </c>
      <c r="BW41" s="8" t="s">
        <v>171</v>
      </c>
      <c r="BX41" s="21">
        <v>1774705</v>
      </c>
      <c r="CA41" t="s">
        <v>190</v>
      </c>
      <c r="CB41">
        <v>8400000</v>
      </c>
    </row>
    <row r="42" spans="4:80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129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  <c r="AZ42" s="6">
        <v>44927</v>
      </c>
      <c r="BA42" s="21">
        <v>23000</v>
      </c>
      <c r="BD42" s="24" t="s">
        <v>145</v>
      </c>
      <c r="BE42" s="21">
        <f>SUM(BE38:BE41)</f>
        <v>2284126</v>
      </c>
      <c r="BP42" s="6">
        <v>44998</v>
      </c>
      <c r="BQ42" s="5" t="s">
        <v>168</v>
      </c>
      <c r="BR42" s="21">
        <v>170420</v>
      </c>
      <c r="BV42" s="5" t="s">
        <v>180</v>
      </c>
      <c r="BW42" s="39" t="s">
        <v>181</v>
      </c>
      <c r="BX42" s="21">
        <v>1967317</v>
      </c>
      <c r="CA42" t="s">
        <v>189</v>
      </c>
      <c r="CB42">
        <v>500000</v>
      </c>
    </row>
    <row r="43" spans="4:80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114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  <c r="AZ43" s="6">
        <v>44928</v>
      </c>
      <c r="BA43" s="21">
        <v>40000</v>
      </c>
      <c r="BE43">
        <f>SUM(BE37:BE42)</f>
        <v>7350205</v>
      </c>
      <c r="BP43" s="6">
        <v>44993</v>
      </c>
      <c r="BQ43" s="5" t="s">
        <v>167</v>
      </c>
      <c r="BR43" s="21">
        <v>159098</v>
      </c>
      <c r="BV43" s="5"/>
      <c r="BW43" s="18" t="s">
        <v>116</v>
      </c>
      <c r="BX43" s="21">
        <f>SUM(BX39:BX42)</f>
        <v>12200125</v>
      </c>
      <c r="CA43" t="s">
        <v>191</v>
      </c>
      <c r="CB43">
        <v>5000000</v>
      </c>
    </row>
    <row r="44" spans="4:80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115</v>
      </c>
      <c r="AN44" s="21"/>
      <c r="AO44" s="21">
        <v>758870</v>
      </c>
      <c r="AR44" s="5" t="s">
        <v>134</v>
      </c>
      <c r="AS44" s="24">
        <v>12000</v>
      </c>
      <c r="AT44" s="5"/>
      <c r="AW44" s="6">
        <v>44898</v>
      </c>
      <c r="AX44" s="21">
        <v>18400</v>
      </c>
      <c r="AZ44" s="6">
        <v>44929</v>
      </c>
      <c r="BA44" s="21">
        <v>990</v>
      </c>
      <c r="BE44">
        <v>12700000</v>
      </c>
      <c r="BP44" s="6">
        <v>44993</v>
      </c>
      <c r="BQ44" s="5" t="s">
        <v>169</v>
      </c>
      <c r="BR44" s="21">
        <v>375362</v>
      </c>
      <c r="BV44" s="5" t="s">
        <v>197</v>
      </c>
      <c r="BW44" s="5" t="s">
        <v>182</v>
      </c>
      <c r="BX44" s="21">
        <v>1144443</v>
      </c>
    </row>
    <row r="45" spans="4:80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130</v>
      </c>
      <c r="AS45" s="5"/>
      <c r="AT45" s="5"/>
      <c r="AW45" s="6">
        <v>44899</v>
      </c>
      <c r="AX45" s="21">
        <v>28000</v>
      </c>
      <c r="AZ45" s="6">
        <v>44930</v>
      </c>
      <c r="BA45" s="21">
        <v>13113</v>
      </c>
      <c r="BE45">
        <f>BE44-BE43</f>
        <v>5349795</v>
      </c>
      <c r="BP45" s="6">
        <v>44992</v>
      </c>
      <c r="BQ45" s="5" t="s">
        <v>170</v>
      </c>
      <c r="BR45" s="21">
        <v>477961</v>
      </c>
      <c r="BV45" s="5" t="s">
        <v>198</v>
      </c>
      <c r="BW45" s="5" t="s">
        <v>183</v>
      </c>
      <c r="BX45" s="21">
        <v>1013306</v>
      </c>
      <c r="BY45" s="22">
        <f>SUM(BX45,BX44,BX42,BX41)</f>
        <v>5899771</v>
      </c>
      <c r="CB45">
        <f>CB41+CB42+CB43</f>
        <v>13900000</v>
      </c>
    </row>
    <row r="46" spans="4:80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92</v>
      </c>
      <c r="AA46" s="21">
        <f>SUM(AA2:AA45)</f>
        <v>2285563</v>
      </c>
      <c r="AB46" s="21"/>
      <c r="AO46">
        <v>335964</v>
      </c>
      <c r="AR46" s="5" t="s">
        <v>133</v>
      </c>
      <c r="AS46" s="21">
        <v>297783</v>
      </c>
      <c r="AT46" s="5"/>
      <c r="AW46" s="6">
        <v>44900</v>
      </c>
      <c r="AX46" s="21">
        <v>39000</v>
      </c>
      <c r="AZ46" s="6">
        <v>44931</v>
      </c>
      <c r="BA46" s="21">
        <v>49550</v>
      </c>
      <c r="BP46" s="5" t="s">
        <v>175</v>
      </c>
      <c r="BQ46" s="26" t="s">
        <v>112</v>
      </c>
      <c r="BR46" s="21">
        <f>SUM(BR2:BR45)</f>
        <v>4894135</v>
      </c>
      <c r="BV46" s="5" t="s">
        <v>193</v>
      </c>
      <c r="BW46" s="5" t="s">
        <v>196</v>
      </c>
      <c r="BX46" s="21">
        <v>335964</v>
      </c>
    </row>
    <row r="47" spans="4:80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85</v>
      </c>
      <c r="AA47" s="21"/>
      <c r="AB47" s="21"/>
      <c r="AO47" s="22">
        <f>SUM(AO42:AO46)</f>
        <v>2605004</v>
      </c>
      <c r="AR47" s="5" t="s">
        <v>131</v>
      </c>
      <c r="AS47" s="21" t="s">
        <v>128</v>
      </c>
      <c r="AT47" s="21">
        <v>214800</v>
      </c>
      <c r="AW47" s="6">
        <v>44900</v>
      </c>
      <c r="AX47" s="21">
        <v>30000</v>
      </c>
      <c r="AZ47" s="6">
        <v>44931</v>
      </c>
      <c r="BA47" s="21">
        <v>45600</v>
      </c>
      <c r="BP47" s="5" t="s">
        <v>176</v>
      </c>
      <c r="BQ47" s="28" t="s">
        <v>113</v>
      </c>
      <c r="BR47" s="21">
        <v>2903462</v>
      </c>
      <c r="BV47" s="5" t="s">
        <v>194</v>
      </c>
      <c r="BW47" s="5" t="s">
        <v>138</v>
      </c>
      <c r="BX47" s="21">
        <v>347310</v>
      </c>
    </row>
    <row r="48" spans="4:80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86</v>
      </c>
      <c r="AA48" s="21">
        <v>94300</v>
      </c>
      <c r="AB48" s="21"/>
      <c r="AR48" s="5" t="s">
        <v>132</v>
      </c>
      <c r="AS48" s="21">
        <v>323900</v>
      </c>
      <c r="AT48" s="5"/>
      <c r="AW48" s="5" t="s">
        <v>136</v>
      </c>
      <c r="AX48" s="21"/>
      <c r="AZ48" s="37" t="s">
        <v>126</v>
      </c>
      <c r="BA48" s="21">
        <v>89800</v>
      </c>
      <c r="BP48" s="5" t="s">
        <v>174</v>
      </c>
      <c r="BQ48" s="8" t="s">
        <v>171</v>
      </c>
      <c r="BR48" s="21">
        <v>2725214</v>
      </c>
      <c r="BV48" s="5" t="s">
        <v>192</v>
      </c>
      <c r="BW48" s="5" t="s">
        <v>195</v>
      </c>
      <c r="BX48" s="21">
        <v>1100000</v>
      </c>
    </row>
    <row r="49" spans="11:80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87</v>
      </c>
      <c r="AA49" s="22" t="s">
        <v>96</v>
      </c>
      <c r="AB49" s="21">
        <v>605300</v>
      </c>
      <c r="AR49" s="26" t="s">
        <v>112</v>
      </c>
      <c r="AS49" s="21">
        <f>SUM(AS2:AS48)</f>
        <v>1814456</v>
      </c>
      <c r="AT49" s="5"/>
      <c r="AW49" s="5" t="s">
        <v>131</v>
      </c>
      <c r="AX49" s="21" t="s">
        <v>128</v>
      </c>
      <c r="AZ49" s="5" t="s">
        <v>144</v>
      </c>
      <c r="BA49" s="21"/>
      <c r="BP49" s="5"/>
      <c r="BQ49" s="18" t="s">
        <v>173</v>
      </c>
      <c r="BR49" s="21">
        <f>SUM(BR46:BR48)</f>
        <v>10522811</v>
      </c>
      <c r="BT49" s="22">
        <f>SUM(BR48,BR50,BR51,BR52)</f>
        <v>4688538</v>
      </c>
      <c r="BV49" s="5"/>
      <c r="BW49" s="35" t="s">
        <v>200</v>
      </c>
      <c r="BX49" s="21">
        <f>SUM(BX44:BX48)</f>
        <v>3941023</v>
      </c>
    </row>
    <row r="50" spans="11:80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88</v>
      </c>
      <c r="AA50" s="21">
        <v>270675</v>
      </c>
      <c r="AB50" s="21"/>
      <c r="AR50" s="28" t="s">
        <v>113</v>
      </c>
      <c r="AS50" s="21">
        <v>2576070</v>
      </c>
      <c r="AT50" s="5"/>
      <c r="AW50" s="5" t="s">
        <v>132</v>
      </c>
      <c r="AX50" s="21">
        <v>323900</v>
      </c>
      <c r="AZ50" s="5" t="s">
        <v>142</v>
      </c>
      <c r="BA50" s="21" t="s">
        <v>111</v>
      </c>
      <c r="BP50" s="5" t="s">
        <v>178</v>
      </c>
      <c r="BQ50" s="5" t="s">
        <v>114</v>
      </c>
      <c r="BR50" s="21">
        <v>360230</v>
      </c>
      <c r="BV50" s="5"/>
      <c r="BW50" s="40" t="s">
        <v>199</v>
      </c>
      <c r="BX50" s="41">
        <f>BX49+BX43</f>
        <v>16141148</v>
      </c>
      <c r="CB50" s="22">
        <f>SUM(CB45+BX43)</f>
        <v>26100125</v>
      </c>
    </row>
    <row r="51" spans="11:80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89</v>
      </c>
      <c r="AA51" s="21">
        <v>348878</v>
      </c>
      <c r="AB51" s="21"/>
      <c r="AR51" s="18" t="s">
        <v>116</v>
      </c>
      <c r="AS51" s="21">
        <f>SUM(AS49:AS50)</f>
        <v>4390526</v>
      </c>
      <c r="AT51" s="5"/>
      <c r="AW51" s="26" t="s">
        <v>112</v>
      </c>
      <c r="AX51" s="21">
        <f>SUM(AX2:AX50)</f>
        <v>1718093</v>
      </c>
      <c r="AZ51" s="5" t="s">
        <v>143</v>
      </c>
      <c r="BA51" s="21">
        <v>323900</v>
      </c>
      <c r="BP51" s="5" t="s">
        <v>177</v>
      </c>
      <c r="BQ51" s="5" t="s">
        <v>115</v>
      </c>
      <c r="BR51" s="21">
        <v>637794</v>
      </c>
      <c r="BV51" s="5"/>
      <c r="BW51" s="5"/>
      <c r="BX51" s="21">
        <v>18000000</v>
      </c>
    </row>
    <row r="52" spans="11:80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90</v>
      </c>
      <c r="AA52" s="22" t="s">
        <v>95</v>
      </c>
      <c r="AB52" s="21">
        <v>215030</v>
      </c>
      <c r="AD52" s="22"/>
      <c r="AR52" s="5" t="s">
        <v>129</v>
      </c>
      <c r="AS52" s="21"/>
      <c r="AT52" s="21">
        <f>SUM(AT12:AT48)</f>
        <v>214800</v>
      </c>
      <c r="AW52" s="28" t="s">
        <v>113</v>
      </c>
      <c r="AX52" s="21">
        <f>1129520+89800</f>
        <v>1219320</v>
      </c>
      <c r="AY52" t="s">
        <v>140</v>
      </c>
      <c r="AZ52" s="26" t="s">
        <v>112</v>
      </c>
      <c r="BA52" s="21">
        <f>SUM(BA2:BA51)</f>
        <v>1708233</v>
      </c>
      <c r="BC52" t="s">
        <v>146</v>
      </c>
      <c r="BP52" s="5" t="s">
        <v>179</v>
      </c>
      <c r="BQ52" s="5" t="s">
        <v>172</v>
      </c>
      <c r="BR52" s="21">
        <v>965300</v>
      </c>
      <c r="BT52" t="s">
        <v>201</v>
      </c>
      <c r="BV52" s="5"/>
      <c r="BW52" s="5"/>
      <c r="BX52" s="21"/>
    </row>
    <row r="53" spans="11:80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91</v>
      </c>
      <c r="AA53" s="21">
        <v>324350</v>
      </c>
      <c r="AB53" s="21"/>
      <c r="AR53" s="5" t="s">
        <v>114</v>
      </c>
      <c r="AS53" s="21"/>
      <c r="AT53" s="21">
        <v>412890</v>
      </c>
      <c r="AW53" s="18" t="s">
        <v>116</v>
      </c>
      <c r="AX53" s="21">
        <f>SUM(AX51:AX52)</f>
        <v>2937413</v>
      </c>
      <c r="AY53">
        <f>4563700</f>
        <v>4563700</v>
      </c>
      <c r="AZ53" s="28" t="s">
        <v>113</v>
      </c>
      <c r="BA53" s="21">
        <v>1547890</v>
      </c>
      <c r="BC53" s="22">
        <f>BA54-BB52</f>
        <v>3256123</v>
      </c>
      <c r="BP53" s="5"/>
      <c r="BQ53" s="5" t="s">
        <v>137</v>
      </c>
      <c r="BR53" s="21">
        <v>335964</v>
      </c>
      <c r="BT53">
        <v>4160000</v>
      </c>
      <c r="BV53" s="5"/>
      <c r="BW53" s="5"/>
      <c r="BX53" s="21"/>
    </row>
    <row r="54" spans="11:80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26" t="s">
        <v>97</v>
      </c>
      <c r="AA54" s="27">
        <f>SUM(AA46:AA53)</f>
        <v>3323766</v>
      </c>
      <c r="AB54" s="21"/>
      <c r="AR54" s="5" t="s">
        <v>115</v>
      </c>
      <c r="AS54" s="21"/>
      <c r="AT54" s="21">
        <v>1271600</v>
      </c>
      <c r="AW54" s="5" t="s">
        <v>129</v>
      </c>
      <c r="AX54" s="21">
        <v>214800</v>
      </c>
      <c r="AY54" s="22">
        <f>AX53-AY53</f>
        <v>-1626287</v>
      </c>
      <c r="AZ54" s="18" t="s">
        <v>116</v>
      </c>
      <c r="BA54" s="21">
        <f>SUM(BA52:BA53)</f>
        <v>3256123</v>
      </c>
      <c r="BP54" s="5"/>
      <c r="BQ54" s="5" t="s">
        <v>138</v>
      </c>
      <c r="BR54" s="21">
        <v>347310</v>
      </c>
      <c r="BT54">
        <f>BT53-5000000</f>
        <v>-840000</v>
      </c>
      <c r="BV54" s="5"/>
      <c r="BW54" s="5"/>
      <c r="BX54" s="21"/>
    </row>
    <row r="55" spans="11:80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28" t="s">
        <v>98</v>
      </c>
      <c r="AA55" s="29">
        <v>2446572</v>
      </c>
      <c r="AB55" s="21"/>
      <c r="AT55">
        <v>346059</v>
      </c>
      <c r="AW55" s="5" t="s">
        <v>114</v>
      </c>
      <c r="AX55" s="21">
        <v>509314</v>
      </c>
      <c r="AZ55" s="5" t="s">
        <v>129</v>
      </c>
      <c r="BA55" s="21">
        <v>0</v>
      </c>
      <c r="BP55" s="5"/>
      <c r="BQ55" s="24" t="s">
        <v>117</v>
      </c>
      <c r="BR55" s="21">
        <f>SUM(BR50:BR54)</f>
        <v>2646598</v>
      </c>
      <c r="BV55" s="5"/>
      <c r="BW55" s="5"/>
      <c r="BX55" s="21"/>
    </row>
    <row r="56" spans="11:80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99</v>
      </c>
      <c r="AA56" s="30">
        <f>SUM(AA54:AA55)+89800</f>
        <v>5860138</v>
      </c>
      <c r="AB56" s="21"/>
      <c r="AT56">
        <v>335964</v>
      </c>
      <c r="AW56" s="5" t="s">
        <v>115</v>
      </c>
      <c r="AX56" s="21">
        <v>1140710</v>
      </c>
      <c r="AZ56" s="5" t="s">
        <v>114</v>
      </c>
      <c r="BA56" s="21">
        <v>1009910</v>
      </c>
      <c r="BV56" s="5"/>
      <c r="BW56" s="5"/>
      <c r="BX56" s="21"/>
    </row>
    <row r="57" spans="11:80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101</v>
      </c>
      <c r="AA57" s="22">
        <v>89800</v>
      </c>
      <c r="AB57" s="21" t="s">
        <v>100</v>
      </c>
      <c r="AC57" s="5">
        <f>SUM(AB2:AB53)</f>
        <v>985170</v>
      </c>
      <c r="AS57" s="5" t="s">
        <v>135</v>
      </c>
      <c r="AT57" s="21">
        <f>SUM(AT54:AT56)</f>
        <v>1953623</v>
      </c>
      <c r="AW57" s="5" t="s">
        <v>137</v>
      </c>
      <c r="AX57" s="36">
        <v>335964</v>
      </c>
      <c r="AZ57" s="5" t="s">
        <v>115</v>
      </c>
      <c r="BA57" s="21">
        <v>859534</v>
      </c>
      <c r="BV57" s="5"/>
      <c r="BW57" s="5"/>
      <c r="BX57" s="21"/>
    </row>
    <row r="58" spans="11:80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138</v>
      </c>
      <c r="AX58" s="36">
        <f>346012+1298</f>
        <v>347310</v>
      </c>
      <c r="AZ58" s="5" t="s">
        <v>137</v>
      </c>
      <c r="BA58" s="21">
        <v>335964</v>
      </c>
      <c r="BV58" s="5"/>
      <c r="BW58" s="5"/>
      <c r="BX58" s="21"/>
    </row>
    <row r="59" spans="11:80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139</v>
      </c>
      <c r="AX59" s="21">
        <f>SUM(AX54:AX58)</f>
        <v>2548098</v>
      </c>
      <c r="AZ59" s="5" t="s">
        <v>138</v>
      </c>
      <c r="BA59" s="36">
        <f>346012+1298</f>
        <v>347310</v>
      </c>
      <c r="BV59" s="5"/>
      <c r="BW59" s="5"/>
      <c r="BX59" s="21"/>
    </row>
    <row r="60" spans="11:80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  <c r="AZ60" s="24" t="s">
        <v>135</v>
      </c>
      <c r="BA60" s="21">
        <f>SUM(BA55:BA59)</f>
        <v>2552718</v>
      </c>
      <c r="BV60" s="5"/>
      <c r="BW60" s="5"/>
      <c r="BX60" s="21"/>
    </row>
    <row r="61" spans="11:80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  <c r="BV61" s="5"/>
      <c r="BW61" s="5"/>
      <c r="BX61" s="21"/>
    </row>
    <row r="62" spans="11:80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  <c r="BV62" s="5"/>
      <c r="BW62" s="5"/>
      <c r="BX62" s="21"/>
    </row>
    <row r="63" spans="11:80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73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  <c r="BV63" s="5"/>
      <c r="BW63" s="5"/>
      <c r="BX63" s="21"/>
    </row>
    <row r="64" spans="11:80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74</v>
      </c>
      <c r="U64" s="25" t="s">
        <v>78</v>
      </c>
      <c r="V64" s="25">
        <v>2621389</v>
      </c>
      <c r="BV64" s="5"/>
      <c r="BW64" s="5"/>
      <c r="BX64" s="21"/>
    </row>
    <row r="65" spans="7:76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  <c r="BV65" s="5"/>
      <c r="BW65" s="5"/>
      <c r="BX65" s="21"/>
    </row>
    <row r="66" spans="7:76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  <c r="BV66" s="5"/>
      <c r="BW66" s="5"/>
      <c r="BX66" s="21"/>
    </row>
    <row r="67" spans="7:76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  <c r="BV67" s="5"/>
      <c r="BW67" s="5"/>
      <c r="BX67" s="21"/>
    </row>
    <row r="68" spans="7:76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  <c r="BV68" s="5"/>
      <c r="BW68" s="5"/>
      <c r="BX68" s="21"/>
    </row>
    <row r="69" spans="7:76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76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76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75</v>
      </c>
      <c r="U71" s="11" t="s">
        <v>81</v>
      </c>
      <c r="V71" s="11">
        <v>2729100</v>
      </c>
    </row>
    <row r="72" spans="7:76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75</v>
      </c>
      <c r="U72" s="24" t="s">
        <v>76</v>
      </c>
      <c r="V72" s="21">
        <v>1093110</v>
      </c>
    </row>
    <row r="73" spans="7:76" x14ac:dyDescent="0.3">
      <c r="K73" s="5"/>
      <c r="L73" s="5">
        <f>SUM(L67:L72)</f>
        <v>4610917</v>
      </c>
      <c r="M73">
        <f>L73+L66</f>
        <v>11875309</v>
      </c>
      <c r="O73" t="s">
        <v>56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76" x14ac:dyDescent="0.3">
      <c r="K74" s="5">
        <v>1200</v>
      </c>
      <c r="L74" s="5">
        <v>358850</v>
      </c>
      <c r="O74" t="s">
        <v>57</v>
      </c>
      <c r="P74" s="9" t="s">
        <v>47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76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76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76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76" x14ac:dyDescent="0.3">
      <c r="O78" t="s">
        <v>55</v>
      </c>
      <c r="P78" s="13" t="s">
        <v>52</v>
      </c>
      <c r="Q78" s="13">
        <v>1003811</v>
      </c>
      <c r="S78" t="s">
        <v>61</v>
      </c>
    </row>
    <row r="79" spans="7:76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76" x14ac:dyDescent="0.3">
      <c r="P80" s="12">
        <v>2000</v>
      </c>
      <c r="Q80" s="12">
        <v>447663</v>
      </c>
      <c r="S80" t="s">
        <v>63</v>
      </c>
    </row>
    <row r="81" spans="15:19" x14ac:dyDescent="0.3">
      <c r="O81" t="s">
        <v>58</v>
      </c>
      <c r="P81" s="12">
        <v>1200</v>
      </c>
      <c r="Q81" s="12">
        <v>335796</v>
      </c>
      <c r="R81">
        <f>SUM(Q76:Q82)</f>
        <v>5553329</v>
      </c>
      <c r="S81" t="s">
        <v>62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defaultRowHeight="16.5" x14ac:dyDescent="0.3"/>
  <cols>
    <col min="1" max="1" width="17.25" bestFit="1" customWidth="1"/>
    <col min="2" max="2" width="12.5" customWidth="1"/>
    <col min="5" max="5" width="11.5" customWidth="1"/>
    <col min="6" max="6" width="13.25" customWidth="1"/>
  </cols>
  <sheetData>
    <row r="1" spans="1:6" x14ac:dyDescent="0.3">
      <c r="A1" t="s">
        <v>66</v>
      </c>
      <c r="B1" t="s">
        <v>148</v>
      </c>
      <c r="D1" t="s">
        <v>152</v>
      </c>
      <c r="F1" t="s">
        <v>159</v>
      </c>
    </row>
    <row r="4" spans="1:6" x14ac:dyDescent="0.3">
      <c r="A4" t="s">
        <v>64</v>
      </c>
      <c r="B4">
        <v>13000000</v>
      </c>
      <c r="C4" t="s">
        <v>65</v>
      </c>
      <c r="D4" t="s">
        <v>155</v>
      </c>
      <c r="E4">
        <v>335796</v>
      </c>
    </row>
    <row r="6" spans="1:6" x14ac:dyDescent="0.3">
      <c r="A6" t="s">
        <v>149</v>
      </c>
      <c r="B6">
        <v>200000000</v>
      </c>
      <c r="C6" t="s">
        <v>147</v>
      </c>
      <c r="D6" t="s">
        <v>154</v>
      </c>
    </row>
    <row r="8" spans="1:6" x14ac:dyDescent="0.3">
      <c r="A8" t="s">
        <v>150</v>
      </c>
      <c r="B8">
        <v>20000000</v>
      </c>
      <c r="C8" t="s">
        <v>151</v>
      </c>
      <c r="D8" t="s">
        <v>153</v>
      </c>
      <c r="E8">
        <f>442307+11153</f>
        <v>453460</v>
      </c>
    </row>
    <row r="10" spans="1:6" x14ac:dyDescent="0.3">
      <c r="A10" t="s">
        <v>156</v>
      </c>
      <c r="B10">
        <v>15000000</v>
      </c>
      <c r="C10" t="s">
        <v>157</v>
      </c>
      <c r="D10" t="s">
        <v>158</v>
      </c>
      <c r="E10">
        <v>346012</v>
      </c>
      <c r="F10" s="38">
        <v>46351</v>
      </c>
    </row>
    <row r="12" spans="1:6" x14ac:dyDescent="0.3">
      <c r="A12" t="s">
        <v>160</v>
      </c>
      <c r="B12" t="s">
        <v>161</v>
      </c>
      <c r="C12" t="s">
        <v>162</v>
      </c>
      <c r="D1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</vt:lpstr>
      <vt:lpstr>카드사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2023-06-01T10:46:32Z</dcterms:modified>
</cp:coreProperties>
</file>