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7" l="1"/>
  <c r="N13" i="7"/>
  <c r="K17" i="7" l="1"/>
  <c r="K8" i="7"/>
  <c r="K3" i="7"/>
  <c r="K6" i="7" s="1"/>
  <c r="K7" i="7" l="1"/>
  <c r="C39" i="7"/>
  <c r="C40" i="7"/>
  <c r="B40" i="7"/>
  <c r="I4" i="7"/>
  <c r="I3" i="7"/>
  <c r="I23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8" i="7"/>
  <c r="I19" i="7"/>
  <c r="I13" i="7"/>
  <c r="E59" i="7"/>
  <c r="I59" i="7"/>
  <c r="B31" i="7"/>
  <c r="I21" i="7"/>
  <c r="B39" i="7" l="1"/>
  <c r="D39" i="7" s="1"/>
  <c r="B37" i="7"/>
  <c r="G13" i="7"/>
  <c r="E4" i="7"/>
  <c r="E6" i="7" s="1"/>
  <c r="E13" i="7"/>
  <c r="D48" i="1" l="1"/>
  <c r="D15" i="7"/>
  <c r="D6" i="7"/>
  <c r="C15" i="7"/>
  <c r="F6" i="7"/>
  <c r="L6" i="7"/>
  <c r="M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6" i="7"/>
  <c r="C8" i="7"/>
  <c r="B38" i="1"/>
  <c r="C48" i="1" l="1"/>
  <c r="B38" i="7"/>
  <c r="L13" i="1" l="1"/>
  <c r="J3" i="1"/>
  <c r="U3" i="1"/>
  <c r="B30" i="1"/>
  <c r="B31" i="1"/>
  <c r="C3" i="1"/>
  <c r="G8" i="1"/>
  <c r="B47" i="7"/>
  <c r="AB3" i="7"/>
  <c r="L3" i="7"/>
  <c r="L7" i="7" s="1"/>
  <c r="H8" i="7"/>
  <c r="G8" i="7"/>
  <c r="F8" i="7"/>
  <c r="E8" i="7"/>
  <c r="D8" i="7"/>
  <c r="B8" i="7"/>
  <c r="AC7" i="7"/>
  <c r="AF3" i="7"/>
  <c r="AF7" i="7" s="1"/>
  <c r="AE3" i="7"/>
  <c r="AD3" i="7"/>
  <c r="AD7" i="7" s="1"/>
  <c r="AC3" i="7"/>
  <c r="AA3" i="7"/>
  <c r="Z3" i="7"/>
  <c r="Y3" i="7"/>
  <c r="Y7" i="7" s="1"/>
  <c r="X3" i="7"/>
  <c r="W3" i="7"/>
  <c r="V3" i="7"/>
  <c r="U3" i="7"/>
  <c r="T3" i="7"/>
  <c r="S3" i="7"/>
  <c r="S7" i="7" s="1"/>
  <c r="R3" i="7"/>
  <c r="R7" i="7" s="1"/>
  <c r="Q3" i="7"/>
  <c r="Q7" i="7" s="1"/>
  <c r="P3" i="7"/>
  <c r="P7" i="7" s="1"/>
  <c r="O3" i="7"/>
  <c r="O7" i="7" s="1"/>
  <c r="N3" i="7"/>
  <c r="M3" i="7"/>
  <c r="H3" i="7"/>
  <c r="H6" i="7" s="1"/>
  <c r="G3" i="7"/>
  <c r="F3" i="7"/>
  <c r="E3" i="7"/>
  <c r="D3" i="7"/>
  <c r="C3" i="7"/>
  <c r="C6" i="7" s="1"/>
  <c r="C7" i="7" s="1"/>
  <c r="B3" i="7"/>
  <c r="N6" i="7" l="1"/>
  <c r="N7" i="7" s="1"/>
  <c r="B34" i="7"/>
  <c r="B33" i="7" s="1"/>
  <c r="I6" i="7"/>
  <c r="I7" i="7" s="1"/>
  <c r="G6" i="7"/>
  <c r="G7" i="7" s="1"/>
  <c r="E7" i="7"/>
  <c r="D7" i="7"/>
  <c r="B32" i="7"/>
  <c r="AE7" i="7"/>
  <c r="H7" i="7"/>
  <c r="U7" i="7"/>
  <c r="Z7" i="7"/>
  <c r="AB7" i="7"/>
  <c r="V7" i="7"/>
  <c r="T7" i="7"/>
  <c r="H59" i="7"/>
  <c r="X7" i="7"/>
  <c r="M7" i="7"/>
  <c r="AA7" i="7"/>
  <c r="W7" i="7"/>
  <c r="F7" i="7"/>
  <c r="D51" i="1"/>
  <c r="B39" i="1"/>
  <c r="Z4" i="1"/>
  <c r="G59" i="7" l="1"/>
  <c r="B35" i="7"/>
  <c r="F59" i="7"/>
  <c r="B43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/>
  <c r="X4" i="1"/>
  <c r="AA4" i="1"/>
  <c r="B36" i="7" l="1"/>
  <c r="C35" i="7"/>
  <c r="I61" i="7"/>
  <c r="I60" i="7"/>
  <c r="Y4" i="1"/>
  <c r="Z12" i="1"/>
  <c r="B37" i="1"/>
  <c r="C49" i="1"/>
  <c r="Z16" i="1"/>
  <c r="Z14" i="1"/>
  <c r="Q4" i="1" l="1"/>
  <c r="Y14" i="1"/>
  <c r="U31" i="1" l="1"/>
  <c r="X14" i="1"/>
  <c r="X12" i="1"/>
  <c r="W14" i="1"/>
  <c r="V4" i="1" l="1"/>
  <c r="V7" i="1"/>
  <c r="V14" i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I16" i="1" l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E58" i="1" l="1"/>
  <c r="B6" i="1"/>
  <c r="S5" i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S6" i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F58" i="1" s="1"/>
  <c r="G6" i="1"/>
  <c r="H58" i="1" l="1"/>
  <c r="B34" i="1"/>
  <c r="B35" i="1" s="1"/>
  <c r="C35" i="1" s="1"/>
  <c r="G58" i="1"/>
  <c r="I59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<sst xmlns="http://schemas.openxmlformats.org/spreadsheetml/2006/main" count="394" uniqueCount="319">
  <si>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</si>
  <si>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</si>
  <si>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</si>
  <si>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</si>
  <si>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</si>
  <si>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</si>
  <si>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</si>
  <si>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</si>
  <si>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</si>
  <si>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</si>
  <si>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</si>
  <si>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</si>
  <si>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</si>
  <si>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</si>
  <si>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</si>
  <si>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</si>
  <si>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</si>
  <si>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</si>
  <si>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</si>
  <si>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</si>
  <si>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</si>
  <si>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</si>
  <si>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</si>
  <si>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</si>
  <si>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</si>
  <si>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</si>
  <si>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</si>
  <si>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</si>
  <si>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</si>
  <si>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</si>
  <si>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</si>
  <si>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</si>
  <si>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</si>
  <si>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</si>
  <si>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</si>
  <si>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</si>
  <si>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</si>
  <si>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</si>
  <si>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</si>
  <si>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</si>
  <si>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</si>
  <si>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</si>
  <si>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</si>
  <si>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</si>
  <si>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</si>
  <si>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</si>
  <si>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</si>
  <si>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</si>
  <si>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</si>
  <si>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</si>
  <si>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</si>
  <si>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</si>
  <si>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</si>
  <si>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</si>
  <si>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</si>
  <si>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</si>
  <si>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</si>
  <si>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</si>
  <si>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</si>
  <si>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</si>
  <si>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</si>
  <si>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</si>
  <si>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</si>
  <si>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</si>
  <si>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</si>
  <si>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</si>
  <si>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</si>
  <si>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</si>
  <si>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</si>
  <si>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</si>
  <si>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</si>
  <si>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</si>
  <si>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</si>
  <si>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</si>
  <si>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</si>
  <si>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</si>
  <si>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</si>
  <si>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</si>
  <si>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</si>
  <si>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</si>
  <si>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</si>
  <si>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</si>
  <si>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</si>
  <si>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</si>
  <si>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</si>
  <si>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</si>
  <si>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</si>
  <si>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</si>
  <si>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</si>
  <si>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</si>
  <si>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</si>
  <si>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</si>
  <si>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</si>
  <si>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</si>
  <si>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</si>
  <si>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</si>
  <si>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</si>
  <si>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</si>
  <si>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</si>
  <si>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</si>
  <si>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</si>
  <si>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</si>
  <si>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</si>
  <si>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</si>
  <si>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</si>
  <si>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</si>
  <si>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</si>
  <si>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</si>
  <si>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</si>
  <si>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</si>
  <si>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</si>
  <si>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</si>
  <si>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</si>
  <si>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</si>
  <si>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</si>
  <si>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</si>
  <si>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</si>
  <si>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</si>
  <si>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</si>
  <si>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</si>
  <si>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</si>
  <si>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</si>
  <si>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</si>
  <si>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</si>
  <si>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</si>
  <si>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</si>
  <si>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</si>
  <si>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</si>
  <si>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</si>
  <si>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</si>
  <si>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</si>
  <si>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</si>
  <si>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</si>
  <si>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</si>
  <si>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</si>
  <si>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</si>
  <si>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</si>
  <si>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</si>
  <si>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</si>
  <si>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</si>
  <si>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</si>
  <si>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</si>
  <si>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</si>
  <si>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</si>
  <si>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</si>
  <si>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</si>
  <si>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</si>
  <si>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</si>
  <si>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</si>
  <si>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</si>
  <si>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</si>
  <si>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</si>
  <si>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</si>
  <si>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</si>
  <si>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</si>
  <si>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</si>
  <si>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</si>
  <si>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</si>
  <si>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</si>
  <si>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</si>
  <si>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</si>
  <si>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</si>
  <si>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</si>
  <si>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</si>
  <si>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</si>
  <si>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</si>
  <si>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</si>
  <si>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</si>
  <si>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</si>
  <si>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</si>
  <si>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</si>
  <si>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</si>
  <si>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</si>
  <si>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</si>
  <si>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</si>
  <si>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</si>
  <si>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</si>
  <si>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</si>
  <si>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</si>
  <si>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</si>
  <si>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</si>
  <si>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</si>
  <si>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</si>
  <si>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</si>
  <si>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</si>
  <si>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</si>
  <si>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</si>
  <si>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</si>
  <si>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</si>
  <si>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</si>
  <si>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</si>
  <si>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</si>
  <si>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</si>
  <si>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</si>
  <si>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</si>
  <si>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</si>
  <si>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</si>
  <si>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</si>
  <si>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</si>
  <si>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</si>
  <si>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</si>
  <si>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</si>
  <si>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</si>
  <si>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</si>
  <si>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</si>
  <si>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</si>
  <si>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</si>
  <si>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</si>
  <si>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</si>
  <si>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</si>
  <si>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</si>
  <si>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</si>
  <si>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</si>
  <si>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</si>
  <si>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</si>
  <si>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</si>
  <si>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</si>
  <si>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</si>
  <si>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</si>
  <si>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</si>
  <si>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</si>
  <si>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</si>
  <si>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</si>
  <si>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</si>
  <si>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</si>
  <si>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</si>
  <si>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</si>
  <si>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</si>
  <si>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</si>
  <si>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</si>
  <si>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</si>
  <si>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</si>
  <si>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</si>
  <si>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</si>
  <si>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</si>
  <si>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</si>
  <si>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</si>
  <si>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</si>
  <si>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</si>
  <si>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</si>
  <si>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</si>
  <si>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</si>
  <si>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</si>
  <si>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</si>
  <si>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</si>
  <si>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</si>
  <si>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</si>
  <si>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</si>
  <si>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</si>
  <si>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</si>
  <si>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</si>
  <si>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</si>
  <si>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</si>
  <si>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</si>
  <si>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</si>
  <si>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</si>
  <si>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</si>
  <si>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</si>
  <si>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</si>
  <si>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</si>
  <si>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</si>
  <si>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</si>
  <si>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</si>
  <si>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</si>
  <si>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</si>
  <si>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</si>
  <si>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</si>
  <si>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</si>
  <si>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</si>
  <si>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</si>
  <si>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</si>
  <si>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</si>
  <si>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</si>
  <si>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</si>
  <si>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</si>
  <si>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</si>
  <si>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</si>
  <si>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</si>
  <si>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</si>
  <si>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</si>
  <si>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</si>
  <si>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</si>
  <si>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</si>
  <si>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</si>
  <si>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</si>
  <si>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</si>
  <si>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</si>
  <si>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</si>
  <si>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</si>
  <si>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</si>
  <si>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</si>
  <si>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</si>
  <si>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</si>
  <si>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</si>
  <si>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</si>
  <si>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</si>
  <si>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</si>
  <si>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</si>
  <si>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</si>
  <si>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</si>
  <si>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</si>
  <si>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</si>
  <si>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</si>
  <si>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</si>
  <si>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</si>
  <si>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</si>
  <si>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</si>
  <si>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</si>
  <si>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</si>
  <si>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</si>
  <si>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</si>
  <si>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현금으로 교환</t>
    <phoneticPr fontId="2" type="noConversion"/>
  </si>
  <si>
    <t>현욱계좌에서 34만원뺌, 2만원뺀찌</t>
    <phoneticPr fontId="2" type="noConversion"/>
  </si>
  <si>
    <t>현욱계좌에서 90만원 뽑음 ,NoShow</t>
    <phoneticPr fontId="2" type="noConversion"/>
  </si>
  <si>
    <t>아베크만3팀</t>
    <phoneticPr fontId="2" type="noConversion"/>
  </si>
  <si>
    <t>1팀</t>
    <phoneticPr fontId="2" type="noConversion"/>
  </si>
  <si>
    <t>NoSHow</t>
    <phoneticPr fontId="2" type="noConversion"/>
  </si>
  <si>
    <t>30분빠꾸,10분빠꾸</t>
    <phoneticPr fontId="2" type="noConversion"/>
  </si>
  <si>
    <t>전부카드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</si>
</sst>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177" fontId="0" fillId="9" borderId="1" xfId="0" applyNumberFormat="1" applyFill="1" applyBorder="1" applyAlignment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U7" zoomScale="80" zoomScaleNormal="80" workbookViewId="0">
      <selection activeCell="G16" sqref="G16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1">
        <v>44742</v>
      </c>
      <c r="C1" s="71">
        <v>44743</v>
      </c>
      <c r="D1" s="71">
        <v>44744</v>
      </c>
      <c r="E1" s="71">
        <v>44745</v>
      </c>
      <c r="F1" s="71">
        <v>44746</v>
      </c>
      <c r="G1" s="71">
        <v>44747</v>
      </c>
      <c r="H1" s="71">
        <v>44748</v>
      </c>
      <c r="I1" s="71">
        <v>44749</v>
      </c>
      <c r="J1" s="71">
        <v>44750</v>
      </c>
      <c r="K1" s="71">
        <v>44751</v>
      </c>
      <c r="L1" s="71">
        <v>44752</v>
      </c>
      <c r="M1" s="71">
        <v>44753</v>
      </c>
      <c r="N1" s="71">
        <v>44754</v>
      </c>
      <c r="O1" s="71">
        <v>44755</v>
      </c>
      <c r="P1" s="71">
        <v>44756</v>
      </c>
      <c r="Q1" s="71">
        <v>44757</v>
      </c>
      <c r="R1" s="71">
        <v>44758</v>
      </c>
      <c r="S1" s="71">
        <v>44759</v>
      </c>
      <c r="T1" s="71">
        <v>44760</v>
      </c>
      <c r="U1" s="71">
        <v>44761</v>
      </c>
      <c r="V1" s="71">
        <v>44762</v>
      </c>
      <c r="W1" s="71">
        <v>44763</v>
      </c>
      <c r="X1" s="71">
        <v>44764</v>
      </c>
      <c r="Y1" s="71">
        <v>44765</v>
      </c>
      <c r="Z1" s="71">
        <v>44766</v>
      </c>
      <c r="AA1" s="71">
        <v>44767</v>
      </c>
      <c r="AB1" s="71">
        <v>44768</v>
      </c>
      <c r="AC1" s="71">
        <v>44769</v>
      </c>
      <c r="AD1" s="71">
        <v>44770</v>
      </c>
      <c r="AE1" s="71">
        <v>44771</v>
      </c>
      <c r="AF1" s="71">
        <v>44772</v>
      </c>
      <c r="AG1" s="71">
        <v>44773</v>
      </c>
      <c r="AH1" s="3"/>
      <c r="AI1" s="3"/>
      <c r="AJ1" s="3"/>
    </row>
    <row r="2" spans="1:36" s="73" customFormat="1" ht="17.25" x14ac:dyDescent="0.3">
      <c r="A2" s="72" t="s">
        <v>203</v>
      </c>
      <c r="G2" s="73">
        <v>1500000</v>
      </c>
      <c r="J2" s="73">
        <v>200000</v>
      </c>
      <c r="T2" s="73">
        <v>1500000</v>
      </c>
      <c r="AD2" s="73">
        <v>1000000</v>
      </c>
    </row>
    <row r="3" spans="1:36" s="5" customFormat="1" ht="17.25" x14ac:dyDescent="0.3">
      <c r="A3" s="50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51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52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53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4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7" customFormat="1" ht="17.25" x14ac:dyDescent="0.3">
      <c r="A8" s="55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6"/>
    </row>
    <row r="10" spans="1:36" s="19" customFormat="1" ht="17.25" x14ac:dyDescent="0.3">
      <c r="A10" s="57" t="s">
        <v>24</v>
      </c>
      <c r="S10" s="10"/>
    </row>
    <row r="11" spans="1:36" s="10" customFormat="1" ht="17.25" x14ac:dyDescent="0.3">
      <c r="A11" s="58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9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60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8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60" t="s">
        <v>6</v>
      </c>
      <c r="I15" s="77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7" t="s">
        <v>259</v>
      </c>
      <c r="AA15" s="12">
        <v>352000</v>
      </c>
      <c r="AE15" s="12">
        <v>66000</v>
      </c>
    </row>
    <row r="16" spans="1:36" s="10" customFormat="1" ht="17.25" x14ac:dyDescent="0.3">
      <c r="A16" s="58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60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8" t="s">
        <v>11</v>
      </c>
      <c r="H18" s="10">
        <v>-80000</v>
      </c>
      <c r="I18" s="76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60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8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60" t="s">
        <v>12</v>
      </c>
      <c r="J21" s="12">
        <v>50000</v>
      </c>
    </row>
    <row r="22" spans="1:33" s="10" customFormat="1" ht="17.25" x14ac:dyDescent="0.3">
      <c r="A22" s="58" t="s">
        <v>13</v>
      </c>
      <c r="J22" s="10" t="s">
        <v>215</v>
      </c>
    </row>
    <row r="23" spans="1:33" s="9" customFormat="1" ht="17.25" x14ac:dyDescent="0.3">
      <c r="A23" s="61"/>
      <c r="J23" s="9">
        <v>55000</v>
      </c>
    </row>
    <row r="24" spans="1:33" s="9" customFormat="1" ht="17.25" x14ac:dyDescent="0.3">
      <c r="A24" s="61"/>
      <c r="J24" s="9">
        <v>77000</v>
      </c>
    </row>
    <row r="25" spans="1:33" s="21" customFormat="1" ht="66" x14ac:dyDescent="0.3">
      <c r="A25" s="62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1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4" t="s">
        <v>239</v>
      </c>
      <c r="S25" s="21" t="s">
        <v>240</v>
      </c>
      <c r="T25" s="21" t="s">
        <v>246</v>
      </c>
      <c r="U25" s="21" t="s">
        <v>253</v>
      </c>
      <c r="W25" s="21" t="s">
        <v>254</v>
      </c>
      <c r="X25" s="21" t="s">
        <v>270</v>
      </c>
      <c r="Y25" s="21" t="s">
        <v>256</v>
      </c>
      <c r="Z25" s="116" t="s">
        <v>284</v>
      </c>
      <c r="AA25" s="21" t="s">
        <v>271</v>
      </c>
      <c r="AB25" s="21" t="s">
        <v>274</v>
      </c>
      <c r="AC25" s="21" t="s">
        <v>277</v>
      </c>
      <c r="AD25" s="21" t="s">
        <v>279</v>
      </c>
      <c r="AE25" s="21" t="s">
        <v>280</v>
      </c>
      <c r="AF25" s="21" t="s">
        <v>277</v>
      </c>
      <c r="AG25" s="21" t="s">
        <v>285</v>
      </c>
    </row>
    <row r="26" spans="1:33" s="20" customFormat="1" ht="17.25" x14ac:dyDescent="0.3">
      <c r="A26" s="63"/>
      <c r="B26" s="21"/>
      <c r="C26" s="21" t="s">
        <v>18</v>
      </c>
      <c r="F26" s="20" t="s">
        <v>14</v>
      </c>
      <c r="G26" s="20" t="s">
        <v>198</v>
      </c>
    </row>
    <row r="27" spans="1:33" s="20" customFormat="1" ht="17.25" x14ac:dyDescent="0.3">
      <c r="A27" s="63"/>
      <c r="B27" s="21"/>
      <c r="C27" s="21"/>
    </row>
    <row r="28" spans="1:33" s="20" customFormat="1" ht="17.25" x14ac:dyDescent="0.3">
      <c r="A28" s="63"/>
      <c r="C28" s="20" t="s">
        <v>20</v>
      </c>
      <c r="D28" s="20" t="s">
        <v>21</v>
      </c>
    </row>
    <row r="29" spans="1:33" s="22" customFormat="1" ht="17.25" x14ac:dyDescent="0.3">
      <c r="A29" s="64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33" s="9" customFormat="1" ht="17.25" x14ac:dyDescent="0.3">
      <c r="A30" s="65" t="s">
        <v>243</v>
      </c>
      <c r="B30" s="98">
        <f>SUM(B2:AG2)+1558090</f>
        <v>5758090</v>
      </c>
      <c r="C30" s="98" t="s">
        <v>245</v>
      </c>
      <c r="J30" s="9" t="s">
        <v>218</v>
      </c>
      <c r="U30" s="99" t="s">
        <v>250</v>
      </c>
    </row>
    <row r="31" spans="1:33" s="9" customFormat="1" ht="18" thickBot="1" x14ac:dyDescent="0.35">
      <c r="A31" s="82" t="s">
        <v>244</v>
      </c>
      <c r="B31" s="83">
        <f>SUM(B4:AG4)</f>
        <v>12226000</v>
      </c>
      <c r="C31" s="13"/>
      <c r="G31" s="9" t="s">
        <v>190</v>
      </c>
      <c r="J31" s="9">
        <v>300000</v>
      </c>
      <c r="U31" s="99">
        <f>25690+25790+4000+(27390*5)</f>
        <v>192430</v>
      </c>
    </row>
    <row r="32" spans="1:33" s="9" customFormat="1" ht="18" thickBot="1" x14ac:dyDescent="0.35">
      <c r="A32" s="74" t="s">
        <v>248</v>
      </c>
      <c r="B32" s="75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9" t="s">
        <v>249</v>
      </c>
    </row>
    <row r="33" spans="1:30" s="9" customFormat="1" ht="18" thickBot="1" x14ac:dyDescent="0.35">
      <c r="A33" s="66" t="s">
        <v>204</v>
      </c>
      <c r="B33" s="14">
        <f>SUM(B3:AG3)</f>
        <v>9086700</v>
      </c>
      <c r="C33" s="15"/>
      <c r="D33" s="15"/>
      <c r="J33" s="9">
        <v>264000</v>
      </c>
      <c r="U33" s="99">
        <v>57450</v>
      </c>
    </row>
    <row r="34" spans="1:30" s="9" customFormat="1" ht="18" thickBot="1" x14ac:dyDescent="0.35">
      <c r="A34" s="67" t="s">
        <v>233</v>
      </c>
      <c r="B34" s="16">
        <f>SUM(B5:AG5)</f>
        <v>21312700</v>
      </c>
      <c r="C34" s="15"/>
      <c r="D34" s="15"/>
      <c r="G34" s="9" t="s">
        <v>187</v>
      </c>
      <c r="U34" s="100" t="s">
        <v>251</v>
      </c>
    </row>
    <row r="35" spans="1:30" s="9" customFormat="1" ht="18" thickBot="1" x14ac:dyDescent="0.35">
      <c r="A35" s="68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9" t="s">
        <v>16</v>
      </c>
      <c r="B36" s="48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70" t="s">
        <v>189</v>
      </c>
      <c r="B37" s="49">
        <f>SUM(B29:AG29)-SUM(40:40)</f>
        <v>1142300</v>
      </c>
    </row>
    <row r="38" spans="1:30" ht="18" thickBot="1" x14ac:dyDescent="0.35">
      <c r="A38" s="93" t="s">
        <v>193</v>
      </c>
      <c r="B38" s="94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91" t="s">
        <v>197</v>
      </c>
      <c r="B39" s="92">
        <f>SUM(E4,G4,H4)+560000+480000-500000+400000+320000+T2+320000-U33-U31+400000+240000+100000-800000+Y4+AA12+AA14+AA4+240000-300000-600000+160000-AD41-AA41-AA44+280000+150000</f>
        <v>5291060</v>
      </c>
      <c r="C39" s="9"/>
      <c r="D39" s="95" t="s">
        <v>205</v>
      </c>
    </row>
    <row r="40" spans="1:30" x14ac:dyDescent="0.3">
      <c r="D40" s="96">
        <v>500000</v>
      </c>
      <c r="I40" s="78" t="s">
        <v>213</v>
      </c>
      <c r="J40" s="79" t="s">
        <v>214</v>
      </c>
      <c r="X40" s="78" t="s">
        <v>257</v>
      </c>
      <c r="Z40" s="78" t="s">
        <v>282</v>
      </c>
      <c r="AA40" s="115" t="s">
        <v>258</v>
      </c>
      <c r="AD40" s="115" t="s">
        <v>278</v>
      </c>
    </row>
    <row r="41" spans="1:30" x14ac:dyDescent="0.3">
      <c r="A41" s="85" t="s">
        <v>231</v>
      </c>
      <c r="B41" s="86">
        <f>SUM(B6:AG6)</f>
        <v>12417700</v>
      </c>
      <c r="I41" s="79">
        <v>560000</v>
      </c>
      <c r="J41" s="79">
        <v>480000</v>
      </c>
      <c r="X41" s="79">
        <v>240000</v>
      </c>
      <c r="Z41" s="79">
        <v>150000</v>
      </c>
      <c r="AA41" s="115">
        <v>36300</v>
      </c>
      <c r="AD41" s="115">
        <v>32760</v>
      </c>
    </row>
    <row r="42" spans="1:30" x14ac:dyDescent="0.3">
      <c r="A42" s="89" t="s">
        <v>232</v>
      </c>
      <c r="B42" s="90">
        <f>B32+B38+B39</f>
        <v>9705670</v>
      </c>
      <c r="I42" s="87" t="s">
        <v>222</v>
      </c>
      <c r="J42" s="87" t="s">
        <v>222</v>
      </c>
      <c r="X42" s="87" t="s">
        <v>276</v>
      </c>
      <c r="Z42" s="87" t="s">
        <v>283</v>
      </c>
      <c r="AA42" s="115" t="s">
        <v>268</v>
      </c>
    </row>
    <row r="43" spans="1:30" x14ac:dyDescent="0.3">
      <c r="J43" s="80"/>
      <c r="AA43" s="115" t="s">
        <v>269</v>
      </c>
    </row>
    <row r="44" spans="1:30" x14ac:dyDescent="0.3">
      <c r="A44" s="1" t="s">
        <v>238</v>
      </c>
      <c r="B44" s="97">
        <v>758090</v>
      </c>
      <c r="AA44" s="115">
        <v>30000</v>
      </c>
    </row>
    <row r="45" spans="1:30" x14ac:dyDescent="0.3">
      <c r="A45" s="1" t="s">
        <v>241</v>
      </c>
      <c r="B45" s="1">
        <v>800000</v>
      </c>
      <c r="AA45" s="115" t="s">
        <v>268</v>
      </c>
    </row>
    <row r="46" spans="1:30" x14ac:dyDescent="0.3">
      <c r="A46" s="1" t="s">
        <v>242</v>
      </c>
      <c r="B46" s="88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103"/>
      <c r="F55" s="103"/>
      <c r="G55" s="103"/>
      <c r="H55" s="103"/>
      <c r="I55" s="103"/>
    </row>
    <row r="56" spans="3:10" ht="18" thickTop="1" thickBot="1" x14ac:dyDescent="0.35">
      <c r="D56" s="101"/>
      <c r="E56" s="120" t="s">
        <v>266</v>
      </c>
      <c r="F56" s="121"/>
      <c r="G56" s="121"/>
      <c r="H56" s="121"/>
      <c r="I56" s="122"/>
      <c r="J56" s="102"/>
    </row>
    <row r="57" spans="3:10" ht="18" thickTop="1" thickBot="1" x14ac:dyDescent="0.35">
      <c r="D57" s="101"/>
      <c r="E57" s="105" t="s">
        <v>260</v>
      </c>
      <c r="F57" s="107" t="s">
        <v>261</v>
      </c>
      <c r="G57" s="109" t="s">
        <v>262</v>
      </c>
      <c r="H57" s="113" t="s">
        <v>263</v>
      </c>
      <c r="I57" s="111" t="s">
        <v>264</v>
      </c>
      <c r="J57" s="102"/>
    </row>
    <row r="58" spans="3:10" ht="18" thickTop="1" thickBot="1" x14ac:dyDescent="0.35">
      <c r="D58" s="101"/>
      <c r="E58" s="106">
        <f>SUM(B5:E5)</f>
        <v>2840000</v>
      </c>
      <c r="F58" s="108">
        <f>SUM(F5:L5)</f>
        <v>5998000</v>
      </c>
      <c r="G58" s="110">
        <f>SUM(M5:S5)</f>
        <v>3117000</v>
      </c>
      <c r="H58" s="114">
        <f>SUM(T5:Z5)</f>
        <v>5525700</v>
      </c>
      <c r="I58" s="112">
        <f>SUM(AA5:AG5)</f>
        <v>3832000</v>
      </c>
      <c r="J58" s="15"/>
    </row>
    <row r="59" spans="3:10" ht="18" thickTop="1" thickBot="1" x14ac:dyDescent="0.35">
      <c r="E59" s="104"/>
      <c r="F59" s="104"/>
      <c r="G59" s="104"/>
      <c r="H59" s="106" t="s">
        <v>265</v>
      </c>
      <c r="I59" s="106">
        <f>SUM(E58:I58)</f>
        <v>21312700</v>
      </c>
    </row>
    <row r="60" spans="3:10" ht="18" thickTop="1" thickBot="1" x14ac:dyDescent="0.35">
      <c r="H60" s="106" t="s">
        <v>267</v>
      </c>
      <c r="I60" s="106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81"/>
  <sheetViews>
    <sheetView tabSelected="1" topLeftCell="A13" zoomScale="80" zoomScaleNormal="80" workbookViewId="0">
      <selection activeCell="F41" sqref="F41"/>
    </sheetView>
  </sheetViews>
  <sheetFormatPr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71">
        <v>44774</v>
      </c>
      <c r="C1" s="71">
        <v>44775</v>
      </c>
      <c r="D1" s="71">
        <v>44776</v>
      </c>
      <c r="E1" s="71">
        <v>44777</v>
      </c>
      <c r="F1" s="71">
        <v>44778</v>
      </c>
      <c r="G1" s="71">
        <v>44779</v>
      </c>
      <c r="H1" s="71">
        <v>44780</v>
      </c>
      <c r="I1" s="71">
        <v>44781</v>
      </c>
      <c r="J1" s="71">
        <v>44782</v>
      </c>
      <c r="K1" s="71">
        <v>44783</v>
      </c>
      <c r="L1" s="71">
        <v>44784</v>
      </c>
      <c r="M1" s="71">
        <v>44785</v>
      </c>
      <c r="N1" s="71">
        <v>44786</v>
      </c>
      <c r="O1" s="71">
        <v>44787</v>
      </c>
      <c r="P1" s="71">
        <v>44788</v>
      </c>
      <c r="Q1" s="71">
        <v>44789</v>
      </c>
      <c r="R1" s="71">
        <v>44790</v>
      </c>
      <c r="S1" s="71">
        <v>44791</v>
      </c>
      <c r="T1" s="71">
        <v>44792</v>
      </c>
      <c r="U1" s="71">
        <v>44793</v>
      </c>
      <c r="V1" s="71">
        <v>44794</v>
      </c>
      <c r="W1" s="71">
        <v>44795</v>
      </c>
      <c r="X1" s="71">
        <v>44796</v>
      </c>
      <c r="Y1" s="71">
        <v>44797</v>
      </c>
      <c r="Z1" s="71">
        <v>44798</v>
      </c>
      <c r="AA1" s="71">
        <v>44799</v>
      </c>
      <c r="AB1" s="71">
        <v>44800</v>
      </c>
      <c r="AC1" s="71">
        <v>44801</v>
      </c>
      <c r="AD1" s="71">
        <v>44802</v>
      </c>
      <c r="AE1" s="71">
        <v>44803</v>
      </c>
      <c r="AF1" s="71">
        <v>44804</v>
      </c>
      <c r="AG1" s="3"/>
      <c r="AH1" s="3"/>
      <c r="AI1" s="3"/>
    </row>
    <row r="2" spans="1:35" s="73" customFormat="1" ht="17.25" x14ac:dyDescent="0.3">
      <c r="A2" s="72" t="s">
        <v>203</v>
      </c>
      <c r="E2" s="73">
        <v>160000</v>
      </c>
    </row>
    <row r="3" spans="1:35" s="5" customFormat="1" ht="17.25" x14ac:dyDescent="0.3">
      <c r="A3" s="50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9" customFormat="1" ht="17.25" x14ac:dyDescent="0.3">
      <c r="A4" s="118" t="s">
        <v>289</v>
      </c>
      <c r="B4" s="119">
        <v>0</v>
      </c>
      <c r="C4" s="119">
        <v>630000</v>
      </c>
      <c r="D4" s="119">
        <v>0</v>
      </c>
      <c r="E4" s="119">
        <f>160000+320000</f>
        <v>480000</v>
      </c>
      <c r="F4" s="119">
        <v>0</v>
      </c>
      <c r="G4" s="119">
        <v>480000</v>
      </c>
      <c r="H4" s="119">
        <v>41000</v>
      </c>
      <c r="I4" s="119">
        <f>200000-20000</f>
        <v>180000</v>
      </c>
      <c r="K4" s="119">
        <v>0</v>
      </c>
      <c r="L4" s="119">
        <v>0</v>
      </c>
      <c r="M4" s="119">
        <v>0</v>
      </c>
      <c r="N4" s="119">
        <v>0</v>
      </c>
    </row>
    <row r="5" spans="1:35" s="6" customFormat="1" ht="17.25" x14ac:dyDescent="0.3">
      <c r="A5" s="51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 s="6">
        <v>0</v>
      </c>
      <c r="L5" s="6">
        <v>45000</v>
      </c>
      <c r="M5" s="6">
        <v>0</v>
      </c>
      <c r="N5" s="6">
        <v>0</v>
      </c>
    </row>
    <row r="6" spans="1:35" s="7" customFormat="1" ht="17.25" x14ac:dyDescent="0.3">
      <c r="A6" s="52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 t="shared" si="1"/>
        <v>1984000</v>
      </c>
      <c r="K6" s="7">
        <f t="shared" ref="K6" si="2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0</v>
      </c>
      <c r="Q6" s="7">
        <f t="shared" si="1"/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53" t="s">
        <v>2</v>
      </c>
      <c r="B7" s="8">
        <f>B6+B8</f>
        <v>10000</v>
      </c>
      <c r="C7" s="8">
        <f>C6+C8</f>
        <v>410000</v>
      </c>
      <c r="D7" s="8">
        <f t="shared" ref="D7:AF7" si="3">D6+D8</f>
        <v>273000</v>
      </c>
      <c r="E7" s="8">
        <f>E6+E8</f>
        <v>228000</v>
      </c>
      <c r="F7" s="8">
        <f t="shared" si="3"/>
        <v>0</v>
      </c>
      <c r="G7" s="8">
        <f t="shared" si="3"/>
        <v>341000</v>
      </c>
      <c r="H7" s="8">
        <f t="shared" si="3"/>
        <v>87000</v>
      </c>
      <c r="I7" s="8">
        <f>I6+I8</f>
        <v>1146000</v>
      </c>
      <c r="K7" s="8">
        <f t="shared" ref="K7" si="4">K6+K8</f>
        <v>209200</v>
      </c>
      <c r="L7" s="8">
        <f t="shared" si="3"/>
        <v>45000</v>
      </c>
      <c r="M7" s="8">
        <f t="shared" si="3"/>
        <v>0</v>
      </c>
      <c r="N7" s="8">
        <f t="shared" si="3"/>
        <v>1127200</v>
      </c>
      <c r="O7" s="8">
        <f t="shared" si="3"/>
        <v>0</v>
      </c>
      <c r="P7" s="8">
        <f>P6+P8</f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 x14ac:dyDescent="0.3">
      <c r="A8" s="54" t="s">
        <v>195</v>
      </c>
      <c r="B8" s="18">
        <f t="shared" ref="B8:AF8" si="5">SUM(B13,B15,B17,B19,B21,B23,B23)</f>
        <v>0</v>
      </c>
      <c r="C8" s="18">
        <f>SUM(C13,C15,C17,C19,C21,C23,C23)</f>
        <v>-253000</v>
      </c>
      <c r="D8" s="18">
        <f t="shared" si="5"/>
        <v>-252000</v>
      </c>
      <c r="E8" s="18">
        <f>SUM(E13,E15,E17,E19,E21,E23,E23)</f>
        <v>-252000</v>
      </c>
      <c r="F8" s="18">
        <f t="shared" si="5"/>
        <v>0</v>
      </c>
      <c r="G8" s="18">
        <f t="shared" si="5"/>
        <v>-264000</v>
      </c>
      <c r="H8" s="18">
        <f t="shared" si="5"/>
        <v>-20000</v>
      </c>
      <c r="I8" s="18">
        <f>SUM(I13,I15,I17,I19,I21,I23)</f>
        <v>-838000</v>
      </c>
      <c r="K8" s="18">
        <f t="shared" ref="K8" si="6">SUM(K13,K15,K17,K19,K21,K23)</f>
        <v>-24000</v>
      </c>
      <c r="L8" s="18">
        <f t="shared" ref="J8:AF8" si="7">SUM(L13,L15,L17,L19,L21,L23)</f>
        <v>0</v>
      </c>
      <c r="M8" s="18">
        <f t="shared" si="7"/>
        <v>0</v>
      </c>
      <c r="N8" s="18">
        <f t="shared" si="7"/>
        <v>-892000</v>
      </c>
      <c r="O8" s="18">
        <f t="shared" si="7"/>
        <v>0</v>
      </c>
      <c r="P8" s="18">
        <f t="shared" si="7"/>
        <v>0</v>
      </c>
      <c r="Q8" s="18">
        <f t="shared" si="7"/>
        <v>0</v>
      </c>
      <c r="R8" s="18">
        <f t="shared" si="7"/>
        <v>0</v>
      </c>
      <c r="S8" s="18">
        <f t="shared" si="7"/>
        <v>0</v>
      </c>
      <c r="T8" s="18">
        <f t="shared" si="7"/>
        <v>0</v>
      </c>
      <c r="U8" s="18">
        <f t="shared" si="7"/>
        <v>0</v>
      </c>
      <c r="V8" s="18">
        <f t="shared" si="7"/>
        <v>0</v>
      </c>
      <c r="W8" s="18">
        <f t="shared" si="7"/>
        <v>0</v>
      </c>
      <c r="X8" s="18">
        <f t="shared" si="7"/>
        <v>0</v>
      </c>
      <c r="Y8" s="18">
        <f t="shared" si="7"/>
        <v>0</v>
      </c>
      <c r="Z8" s="18">
        <f t="shared" si="7"/>
        <v>0</v>
      </c>
      <c r="AA8" s="18">
        <f t="shared" si="7"/>
        <v>0</v>
      </c>
      <c r="AB8" s="18">
        <f t="shared" si="7"/>
        <v>0</v>
      </c>
      <c r="AC8" s="18">
        <f t="shared" si="7"/>
        <v>0</v>
      </c>
      <c r="AD8" s="18">
        <f t="shared" si="7"/>
        <v>0</v>
      </c>
      <c r="AE8" s="18">
        <f t="shared" si="7"/>
        <v>0</v>
      </c>
      <c r="AF8" s="18">
        <f t="shared" si="7"/>
        <v>0</v>
      </c>
    </row>
    <row r="9" spans="1:35" s="47" customFormat="1" ht="17.25" x14ac:dyDescent="0.3">
      <c r="A9" s="55" t="s">
        <v>194</v>
      </c>
    </row>
    <row r="10" spans="1:35" s="19" customFormat="1" ht="17.25" x14ac:dyDescent="0.3">
      <c r="A10" s="56"/>
    </row>
    <row r="11" spans="1:35" s="19" customFormat="1" ht="17.25" x14ac:dyDescent="0.3">
      <c r="A11" s="57" t="s">
        <v>24</v>
      </c>
    </row>
    <row r="12" spans="1:35" s="10" customFormat="1" ht="17.25" x14ac:dyDescent="0.3">
      <c r="A12" s="58" t="s">
        <v>5</v>
      </c>
      <c r="G12" s="46"/>
      <c r="I12" s="46"/>
    </row>
    <row r="13" spans="1:35" s="11" customFormat="1" ht="17.25" x14ac:dyDescent="0.3">
      <c r="A13" s="59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AA13" s="10"/>
    </row>
    <row r="14" spans="1:35" s="12" customFormat="1" ht="17.25" x14ac:dyDescent="0.3">
      <c r="A14" s="60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</row>
    <row r="15" spans="1:35" s="10" customFormat="1" ht="17.25" x14ac:dyDescent="0.3">
      <c r="A15" s="58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</row>
    <row r="16" spans="1:35" s="12" customFormat="1" ht="17.25" x14ac:dyDescent="0.3">
      <c r="A16" s="60" t="s">
        <v>6</v>
      </c>
      <c r="C16" s="12" t="s">
        <v>291</v>
      </c>
      <c r="I16" s="77">
        <v>704000</v>
      </c>
      <c r="K16" s="12">
        <v>132000</v>
      </c>
      <c r="N16" s="12" t="s">
        <v>317</v>
      </c>
      <c r="Z16" s="77"/>
    </row>
    <row r="17" spans="1:30" s="10" customFormat="1" ht="17.25" x14ac:dyDescent="0.3">
      <c r="A17" s="58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</row>
    <row r="18" spans="1:30" s="12" customFormat="1" ht="17.25" x14ac:dyDescent="0.3">
      <c r="A18" s="60" t="s">
        <v>10</v>
      </c>
      <c r="C18" s="12" t="s">
        <v>292</v>
      </c>
      <c r="I18" s="12">
        <v>244000</v>
      </c>
      <c r="K18" s="12">
        <v>49500</v>
      </c>
      <c r="N18" s="12">
        <v>374700</v>
      </c>
    </row>
    <row r="19" spans="1:30" s="10" customFormat="1" ht="17.25" x14ac:dyDescent="0.3">
      <c r="A19" s="58" t="s">
        <v>11</v>
      </c>
      <c r="I19" s="76">
        <f>-80000-80000-80000-40000</f>
        <v>-280000</v>
      </c>
      <c r="N19" s="10">
        <v>-110000</v>
      </c>
    </row>
    <row r="20" spans="1:30" s="12" customFormat="1" ht="17.25" x14ac:dyDescent="0.3">
      <c r="A20" s="60" t="s">
        <v>10</v>
      </c>
      <c r="C20" s="12">
        <v>33000</v>
      </c>
      <c r="I20" s="12">
        <v>156000</v>
      </c>
      <c r="N20" s="12">
        <v>176000</v>
      </c>
    </row>
    <row r="21" spans="1:30" s="10" customFormat="1" ht="17.25" x14ac:dyDescent="0.3">
      <c r="A21" s="58" t="s">
        <v>11</v>
      </c>
      <c r="I21" s="10">
        <f>-80000-80000-80000-80000</f>
        <v>-320000</v>
      </c>
      <c r="N21" s="10">
        <v>-80000</v>
      </c>
    </row>
    <row r="22" spans="1:30" s="12" customFormat="1" ht="17.25" x14ac:dyDescent="0.3">
      <c r="A22" s="60" t="s">
        <v>12</v>
      </c>
      <c r="N22" s="12">
        <v>170500</v>
      </c>
    </row>
    <row r="23" spans="1:30" s="10" customFormat="1" ht="17.25" x14ac:dyDescent="0.3">
      <c r="A23" s="58" t="s">
        <v>13</v>
      </c>
      <c r="I23" s="10">
        <f>-80000-80000-30000</f>
        <v>-190000</v>
      </c>
      <c r="N23" s="10">
        <v>-100000</v>
      </c>
    </row>
    <row r="24" spans="1:30" s="9" customFormat="1" ht="17.25" x14ac:dyDescent="0.3">
      <c r="A24" s="61"/>
    </row>
    <row r="25" spans="1:30" s="9" customFormat="1" ht="17.25" x14ac:dyDescent="0.3">
      <c r="A25" s="61"/>
    </row>
    <row r="26" spans="1:30" s="21" customFormat="1" ht="33" x14ac:dyDescent="0.3">
      <c r="A26" s="62" t="s">
        <v>17</v>
      </c>
      <c r="B26" s="21" t="s">
        <v>293</v>
      </c>
      <c r="C26" s="21" t="s">
        <v>294</v>
      </c>
      <c r="D26" s="21" t="s">
        <v>303</v>
      </c>
      <c r="F26" s="21" t="s">
        <v>302</v>
      </c>
      <c r="G26" s="21" t="s">
        <v>304</v>
      </c>
      <c r="H26" s="21" t="s">
        <v>305</v>
      </c>
      <c r="I26" s="21" t="s">
        <v>312</v>
      </c>
      <c r="J26" s="81" t="s">
        <v>313</v>
      </c>
      <c r="K26" s="81" t="s">
        <v>314</v>
      </c>
      <c r="L26" s="21" t="s">
        <v>315</v>
      </c>
      <c r="M26" s="21" t="s">
        <v>316</v>
      </c>
      <c r="N26" s="21" t="s">
        <v>318</v>
      </c>
      <c r="R26" s="84"/>
      <c r="Z26" s="116"/>
    </row>
    <row r="27" spans="1:30" s="20" customFormat="1" ht="17.25" x14ac:dyDescent="0.3">
      <c r="A27" s="63"/>
      <c r="B27" s="21"/>
      <c r="C27" s="21"/>
    </row>
    <row r="28" spans="1:30" s="20" customFormat="1" ht="17.25" x14ac:dyDescent="0.3">
      <c r="A28" s="63"/>
      <c r="B28" s="21"/>
      <c r="C28" s="21"/>
    </row>
    <row r="29" spans="1:30" s="20" customFormat="1" ht="17.25" x14ac:dyDescent="0.3">
      <c r="A29" s="63"/>
    </row>
    <row r="30" spans="1:30" s="22" customFormat="1" ht="17.25" x14ac:dyDescent="0.3">
      <c r="A30" s="64" t="s">
        <v>22</v>
      </c>
    </row>
    <row r="31" spans="1:30" s="9" customFormat="1" ht="17.25" x14ac:dyDescent="0.3">
      <c r="A31" s="65" t="s">
        <v>243</v>
      </c>
      <c r="B31" s="98">
        <f>SUM(B2:AF2)</f>
        <v>160000</v>
      </c>
      <c r="C31" s="98"/>
      <c r="T31" s="1"/>
      <c r="U31" s="1"/>
      <c r="V31" s="1"/>
      <c r="W31" s="1"/>
      <c r="X31" s="1"/>
    </row>
    <row r="32" spans="1:30" s="9" customFormat="1" ht="18" thickBot="1" x14ac:dyDescent="0.35">
      <c r="A32" s="82" t="s">
        <v>244</v>
      </c>
      <c r="B32" s="83">
        <f>SUM(B5:AF5)</f>
        <v>535000</v>
      </c>
      <c r="C32" s="13"/>
      <c r="T32" s="1"/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74" t="s">
        <v>248</v>
      </c>
      <c r="B33" s="75">
        <f>B34-B31</f>
        <v>4326230</v>
      </c>
      <c r="D33" s="15"/>
      <c r="T33" s="1"/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6" t="s">
        <v>204</v>
      </c>
      <c r="B34" s="14">
        <f>500000-D81+SUM(B3:AF3)</f>
        <v>4486230</v>
      </c>
      <c r="C34" s="15"/>
      <c r="D34" s="15"/>
      <c r="T34" s="1"/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7" t="s">
        <v>233</v>
      </c>
      <c r="B35" s="16">
        <f>SUM(B6:AF6)</f>
        <v>6671400</v>
      </c>
      <c r="C35" s="15">
        <f>B35*0.1</f>
        <v>667140</v>
      </c>
      <c r="D35" s="15"/>
      <c r="T35" s="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8" t="s">
        <v>206</v>
      </c>
      <c r="B36" s="17">
        <f>B35+B37</f>
        <v>3876400</v>
      </c>
      <c r="C36" s="15"/>
      <c r="D36" s="15"/>
      <c r="T36" s="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9" t="s">
        <v>16</v>
      </c>
      <c r="B37" s="48">
        <f>SUM(B8:AF8)</f>
        <v>-2795000</v>
      </c>
      <c r="C37" s="15"/>
      <c r="Y37" s="9"/>
      <c r="AE37" s="9"/>
    </row>
    <row r="38" spans="1:31" ht="18" thickBot="1" x14ac:dyDescent="0.35">
      <c r="A38" s="70" t="s">
        <v>189</v>
      </c>
      <c r="B38" s="49">
        <f>SUM(B30:AF30)-SUM(41:41)</f>
        <v>0</v>
      </c>
      <c r="Y38" s="9"/>
      <c r="AE38" s="9"/>
    </row>
    <row r="39" spans="1:31" ht="18" thickBot="1" x14ac:dyDescent="0.35">
      <c r="A39" s="93" t="s">
        <v>193</v>
      </c>
      <c r="B39" s="94">
        <f>(1086000+SUM(B5:AF5)+SUM(B8:AF8))+340000+900000</f>
        <v>66000</v>
      </c>
      <c r="C39" s="133">
        <f>34+90</f>
        <v>124</v>
      </c>
      <c r="D39" s="9">
        <f>B39-66000</f>
        <v>0</v>
      </c>
      <c r="Y39" s="9"/>
      <c r="AE39" s="9"/>
    </row>
    <row r="40" spans="1:31" ht="18" thickBot="1" x14ac:dyDescent="0.35">
      <c r="A40" s="91" t="s">
        <v>197</v>
      </c>
      <c r="B40" s="92">
        <f>5291060+SUM(B4:AF4)-340000-900000</f>
        <v>5862060</v>
      </c>
      <c r="C40" s="7">
        <f>-34-90</f>
        <v>-124</v>
      </c>
      <c r="Y40" s="9"/>
      <c r="AE40" s="9"/>
    </row>
    <row r="41" spans="1:31" x14ac:dyDescent="0.3">
      <c r="C41" s="134" t="s">
        <v>311</v>
      </c>
      <c r="Y41" s="9"/>
      <c r="AE41" s="9"/>
    </row>
    <row r="42" spans="1:31" x14ac:dyDescent="0.3">
      <c r="A42" s="85" t="s">
        <v>231</v>
      </c>
      <c r="B42" s="86">
        <f>SUM(B7:AF7)</f>
        <v>3876400</v>
      </c>
      <c r="Y42" s="9"/>
      <c r="AE42" s="9"/>
    </row>
    <row r="43" spans="1:31" x14ac:dyDescent="0.3">
      <c r="A43" s="89" t="s">
        <v>232</v>
      </c>
      <c r="B43" s="90">
        <f>B33+B39+B40</f>
        <v>10254290</v>
      </c>
      <c r="Y43" s="9"/>
      <c r="AE43" s="9"/>
    </row>
    <row r="44" spans="1:31" x14ac:dyDescent="0.3">
      <c r="Y44" s="9"/>
      <c r="AE44" s="9"/>
    </row>
    <row r="45" spans="1:31" x14ac:dyDescent="0.3">
      <c r="A45" s="1" t="s">
        <v>287</v>
      </c>
      <c r="B45" s="19">
        <v>758090</v>
      </c>
      <c r="Y45" s="9"/>
      <c r="AE45" s="9"/>
    </row>
    <row r="46" spans="1:31" x14ac:dyDescent="0.3">
      <c r="A46" s="1" t="s">
        <v>241</v>
      </c>
      <c r="B46" s="9">
        <v>800000</v>
      </c>
      <c r="Y46" s="9"/>
      <c r="AE46" s="9"/>
    </row>
    <row r="47" spans="1:31" x14ac:dyDescent="0.3">
      <c r="A47" s="1" t="s">
        <v>242</v>
      </c>
      <c r="B47" s="117">
        <f>SUM(B45:B46)</f>
        <v>1558090</v>
      </c>
      <c r="Y47" s="9"/>
      <c r="AE47" s="9"/>
    </row>
    <row r="48" spans="1:31" x14ac:dyDescent="0.3">
      <c r="Y48" s="9"/>
      <c r="AE48" s="9"/>
    </row>
    <row r="49" spans="4:31" x14ac:dyDescent="0.3">
      <c r="Y49" s="9"/>
      <c r="AE49" s="9"/>
    </row>
    <row r="50" spans="4:31" x14ac:dyDescent="0.3"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103"/>
      <c r="F56" s="103"/>
      <c r="G56" s="103"/>
      <c r="H56" s="103"/>
      <c r="I56" s="103"/>
    </row>
    <row r="57" spans="4:31" ht="18" thickTop="1" thickBot="1" x14ac:dyDescent="0.35">
      <c r="D57" s="101"/>
      <c r="E57" s="120" t="s">
        <v>266</v>
      </c>
      <c r="F57" s="121"/>
      <c r="G57" s="121"/>
      <c r="H57" s="121"/>
      <c r="I57" s="122"/>
      <c r="J57" s="102"/>
    </row>
    <row r="58" spans="4:31" ht="18" thickTop="1" thickBot="1" x14ac:dyDescent="0.35">
      <c r="D58" s="101"/>
      <c r="E58" s="107" t="s">
        <v>306</v>
      </c>
      <c r="F58" s="109" t="s">
        <v>307</v>
      </c>
      <c r="G58" s="113" t="s">
        <v>308</v>
      </c>
      <c r="H58" s="111" t="s">
        <v>309</v>
      </c>
      <c r="I58" s="111" t="s">
        <v>310</v>
      </c>
      <c r="J58" s="102"/>
    </row>
    <row r="59" spans="4:31" ht="18" thickTop="1" thickBot="1" x14ac:dyDescent="0.35">
      <c r="D59" s="101"/>
      <c r="E59" s="106">
        <f>SUM(B6:E6)</f>
        <v>1678000</v>
      </c>
      <c r="F59" s="108">
        <f>SUM(F6:L6)</f>
        <v>2974200</v>
      </c>
      <c r="G59" s="110">
        <f>SUM(M6:S6)</f>
        <v>2019200</v>
      </c>
      <c r="H59" s="114">
        <f>SUM(T6:Z6)</f>
        <v>0</v>
      </c>
      <c r="I59" s="112">
        <f>SUM(AA6:AF6)</f>
        <v>0</v>
      </c>
      <c r="J59" s="15"/>
    </row>
    <row r="60" spans="4:31" ht="18" thickTop="1" thickBot="1" x14ac:dyDescent="0.35">
      <c r="E60" s="104"/>
      <c r="F60" s="104"/>
      <c r="G60" s="104"/>
      <c r="H60" s="106" t="s">
        <v>265</v>
      </c>
      <c r="I60" s="106">
        <f>SUM(E59:I59)</f>
        <v>6671400</v>
      </c>
    </row>
    <row r="61" spans="4:31" ht="18" thickTop="1" thickBot="1" x14ac:dyDescent="0.35">
      <c r="H61" s="106" t="s">
        <v>267</v>
      </c>
      <c r="I61" s="106">
        <f>AVERAGE(E59:I59)</f>
        <v>1334280</v>
      </c>
    </row>
    <row r="62" spans="4:31" ht="17.25" thickTop="1" x14ac:dyDescent="0.3"/>
    <row r="81" spans="3:4" x14ac:dyDescent="0.3">
      <c r="C81" s="1" t="s">
        <v>288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29" t="s">
        <v>129</v>
      </c>
      <c r="I1" s="129"/>
      <c r="J1" s="129"/>
      <c r="K1" s="129"/>
      <c r="L1" s="129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23" t="s">
        <v>125</v>
      </c>
      <c r="I2" s="124"/>
      <c r="J2" s="124"/>
      <c r="K2" s="124"/>
      <c r="L2" s="125"/>
    </row>
    <row r="3" spans="2:12" x14ac:dyDescent="0.3">
      <c r="B3" s="126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23"/>
      <c r="I3" s="124"/>
      <c r="J3" s="124"/>
      <c r="K3" s="124"/>
      <c r="L3" s="125"/>
    </row>
    <row r="4" spans="2:12" x14ac:dyDescent="0.3">
      <c r="B4" s="127"/>
      <c r="C4" s="25" t="s">
        <v>122</v>
      </c>
      <c r="D4" s="25"/>
      <c r="E4" s="25"/>
      <c r="F4" s="25"/>
      <c r="G4" s="25" t="s">
        <v>121</v>
      </c>
      <c r="H4" s="123"/>
      <c r="I4" s="124"/>
      <c r="J4" s="124"/>
      <c r="K4" s="124"/>
      <c r="L4" s="125"/>
    </row>
    <row r="5" spans="2:12" x14ac:dyDescent="0.3">
      <c r="B5" s="128"/>
      <c r="C5" s="25"/>
      <c r="D5" s="25"/>
      <c r="E5" s="25" t="s">
        <v>120</v>
      </c>
      <c r="F5" s="25"/>
      <c r="G5" s="25">
        <v>707266</v>
      </c>
      <c r="H5" s="123"/>
      <c r="I5" s="124"/>
      <c r="J5" s="124"/>
      <c r="K5" s="124"/>
      <c r="L5" s="125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23"/>
      <c r="I6" s="124"/>
      <c r="J6" s="124"/>
      <c r="K6" s="124"/>
      <c r="L6" s="125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23"/>
      <c r="I7" s="124"/>
      <c r="J7" s="124"/>
      <c r="K7" s="124"/>
      <c r="L7" s="125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23"/>
      <c r="I8" s="124"/>
      <c r="J8" s="124"/>
      <c r="K8" s="124"/>
      <c r="L8" s="125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23"/>
      <c r="I9" s="124"/>
      <c r="J9" s="124"/>
      <c r="K9" s="124"/>
      <c r="L9" s="125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23"/>
      <c r="I10" s="124"/>
      <c r="J10" s="124"/>
      <c r="K10" s="124"/>
      <c r="L10" s="125"/>
    </row>
    <row r="11" spans="2:12" x14ac:dyDescent="0.3">
      <c r="B11" s="25"/>
      <c r="C11" s="25"/>
      <c r="D11" s="25"/>
      <c r="E11" s="25"/>
      <c r="F11" s="25"/>
      <c r="G11" s="25"/>
      <c r="H11" s="123"/>
      <c r="I11" s="124"/>
      <c r="J11" s="124"/>
      <c r="K11" s="124"/>
      <c r="L11" s="125"/>
    </row>
    <row r="12" spans="2:12" x14ac:dyDescent="0.3">
      <c r="B12" s="25"/>
      <c r="C12" s="25"/>
      <c r="D12" s="25"/>
      <c r="E12" s="25"/>
      <c r="F12" s="25"/>
      <c r="G12" s="25"/>
      <c r="H12" s="123"/>
      <c r="I12" s="124"/>
      <c r="J12" s="124"/>
      <c r="K12" s="124"/>
      <c r="L12" s="125"/>
    </row>
    <row r="13" spans="2:12" x14ac:dyDescent="0.3">
      <c r="B13" s="25"/>
      <c r="C13" s="25"/>
      <c r="D13" s="25"/>
      <c r="E13" s="25"/>
      <c r="F13" s="25"/>
      <c r="G13" s="25"/>
      <c r="H13" s="123"/>
      <c r="I13" s="124"/>
      <c r="J13" s="124"/>
      <c r="K13" s="124"/>
      <c r="L13" s="125"/>
    </row>
    <row r="14" spans="2:12" x14ac:dyDescent="0.3">
      <c r="B14" s="25"/>
      <c r="C14" s="25"/>
      <c r="D14" s="25"/>
      <c r="E14" s="25"/>
      <c r="F14" s="25"/>
      <c r="G14" s="25"/>
      <c r="H14" s="123"/>
      <c r="I14" s="124"/>
      <c r="J14" s="124"/>
      <c r="K14" s="124"/>
      <c r="L14" s="125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30" t="s">
        <v>138</v>
      </c>
      <c r="H1" s="131"/>
      <c r="I1" s="131"/>
      <c r="J1" s="131"/>
      <c r="K1" s="131"/>
      <c r="L1" s="132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301</v>
      </c>
    </row>
    <row r="3" spans="2:8" x14ac:dyDescent="0.3">
      <c r="H3" t="s">
        <v>300</v>
      </c>
    </row>
    <row r="5" spans="2:8" x14ac:dyDescent="0.3">
      <c r="H5" t="s">
        <v>295</v>
      </c>
    </row>
    <row r="7" spans="2:8" x14ac:dyDescent="0.3">
      <c r="H7" t="s">
        <v>296</v>
      </c>
    </row>
    <row r="9" spans="2:8" x14ac:dyDescent="0.3">
      <c r="H9" t="s">
        <v>297</v>
      </c>
    </row>
    <row r="11" spans="2:8" x14ac:dyDescent="0.3">
      <c r="H11" t="s">
        <v>298</v>
      </c>
    </row>
    <row r="13" spans="2:8" x14ac:dyDescent="0.3">
      <c r="H13" t="s">
        <v>299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2022-08-13T17:48:30Z</dcterms:modified>
</cp:coreProperties>
</file>