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194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definedNames>
    <definedName name="_xlnm._FilterDatabase" localSheetId="1" hidden="1">'8월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7" l="1"/>
  <c r="B40" i="7"/>
  <c r="C40" i="7"/>
  <c r="C39" i="7"/>
  <c r="W14" i="7"/>
  <c r="J106" i="7"/>
  <c r="A108" i="7" s="1"/>
  <c r="T106" i="7"/>
  <c r="V5" i="7"/>
  <c r="U5" i="7" l="1"/>
  <c r="U21" i="7"/>
  <c r="N8" i="7"/>
  <c r="E8" i="7"/>
  <c r="G8" i="7"/>
  <c r="J8" i="7"/>
  <c r="K8" i="7"/>
  <c r="L8" i="7"/>
  <c r="I8" i="7"/>
  <c r="I3" i="7"/>
  <c r="I6" i="7"/>
  <c r="Q6" i="7"/>
  <c r="P3" i="7"/>
  <c r="U4" i="7"/>
  <c r="U19" i="7"/>
  <c r="D40" i="7"/>
  <c r="B31" i="7"/>
  <c r="J3" i="7"/>
  <c r="J6" i="7" s="1"/>
  <c r="J7" i="7" s="1"/>
  <c r="B32" i="7" l="1"/>
  <c r="S42" i="7"/>
  <c r="B30" i="1"/>
  <c r="B35" i="1"/>
  <c r="C35" i="1" s="1"/>
  <c r="B34" i="1"/>
  <c r="S48" i="7" l="1"/>
  <c r="S47" i="7"/>
  <c r="S40" i="7"/>
  <c r="S49" i="7" s="1"/>
  <c r="S38" i="7"/>
  <c r="N17" i="7" l="1"/>
  <c r="N13" i="7"/>
  <c r="K17" i="7" l="1"/>
  <c r="K3" i="7"/>
  <c r="K6" i="7" s="1"/>
  <c r="K7" i="7" l="1"/>
  <c r="I4" i="7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21" i="7"/>
  <c r="B39" i="7" l="1"/>
  <c r="B37" i="7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U6" i="7" l="1"/>
  <c r="U7" i="7" s="1"/>
  <c r="B34" i="7"/>
  <c r="C33" i="7" s="1"/>
  <c r="B6" i="7"/>
  <c r="O6" i="7"/>
  <c r="O7" i="7" s="1"/>
  <c r="AF6" i="7"/>
  <c r="AF7" i="7" s="1"/>
  <c r="L6" i="7"/>
  <c r="L7" i="7" s="1"/>
  <c r="Y6" i="7"/>
  <c r="Y7" i="7" s="1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D51" i="1"/>
  <c r="Z4" i="1"/>
  <c r="B33" i="7" l="1"/>
  <c r="B43" i="7" s="1"/>
  <c r="B35" i="7"/>
  <c r="B36" i="7" s="1"/>
  <c r="H59" i="7"/>
  <c r="E59" i="7"/>
  <c r="I59" i="7"/>
  <c r="AD7" i="7"/>
  <c r="G59" i="7"/>
  <c r="F59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I61" i="7" l="1"/>
  <c r="I60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<sst xmlns="http://schemas.openxmlformats.org/spreadsheetml/2006/main" count="420" uniqueCount="344">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</sst>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182611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zoomScale="80" zoomScaleNormal="80" workbookViewId="0">
      <selection activeCell="C30" sqref="C30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21" t="s">
        <v>266</v>
      </c>
      <c r="F56" s="122"/>
      <c r="G56" s="122"/>
      <c r="H56" s="122"/>
      <c r="I56" s="123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08"/>
  <sheetViews>
    <sheetView tabSelected="1" zoomScale="80" zoomScaleNormal="80" workbookViewId="0">
      <pane ySplit="1" topLeftCell="A8" activePane="bottomLeft" state="frozen"/>
      <selection pane="bottomLeft" activeCell="K22" sqref="K22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X4" s="112">
        <f>550000+30000+360000</f>
        <v>940000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0</v>
      </c>
      <c r="AC7" s="8">
        <f t="shared" si="4"/>
        <v>0</v>
      </c>
      <c r="AD7" s="8">
        <f t="shared" si="4"/>
        <v>0</v>
      </c>
      <c r="AE7" s="8">
        <f t="shared" si="4"/>
        <v>0</v>
      </c>
      <c r="AF7" s="8">
        <f t="shared" si="4"/>
        <v>0</v>
      </c>
    </row>
    <row r="8" spans="1:35" s="18" customFormat="1" ht="17.25" x14ac:dyDescent="0.3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0</v>
      </c>
      <c r="Z8" s="18">
        <f t="shared" si="8"/>
        <v>0</v>
      </c>
      <c r="AA8" s="18">
        <f t="shared" si="8"/>
        <v>0</v>
      </c>
      <c r="AB8" s="18">
        <f t="shared" si="8"/>
        <v>0</v>
      </c>
      <c r="AC8" s="18">
        <f t="shared" si="8"/>
        <v>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AA13" s="10"/>
    </row>
    <row r="14" spans="1:35" s="12" customFormat="1" ht="17.25" x14ac:dyDescent="0.3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338</v>
      </c>
      <c r="W14" s="12">
        <f>200000+185000</f>
        <v>385000</v>
      </c>
      <c r="X14" s="12">
        <v>88000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</row>
    <row r="16" spans="1:35" s="12" customFormat="1" ht="17.25" x14ac:dyDescent="0.3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P16" s="12" t="s">
        <v>327</v>
      </c>
      <c r="R16" s="12">
        <v>44000</v>
      </c>
      <c r="U16" s="12">
        <v>88000</v>
      </c>
      <c r="Z16" s="72"/>
    </row>
    <row r="17" spans="1:30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</row>
    <row r="18" spans="1:30" s="12" customFormat="1" ht="17.25" x14ac:dyDescent="0.3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P18" s="12" t="s">
        <v>328</v>
      </c>
      <c r="U18" s="12">
        <v>60500</v>
      </c>
    </row>
    <row r="19" spans="1:30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</row>
    <row r="20" spans="1:30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  <c r="X20" s="12" t="s">
        <v>343</v>
      </c>
    </row>
    <row r="21" spans="1:30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</row>
    <row r="22" spans="1:30" s="12" customFormat="1" ht="17.25" x14ac:dyDescent="0.3">
      <c r="A22" s="56" t="s">
        <v>12</v>
      </c>
      <c r="N22" s="12">
        <v>170500</v>
      </c>
    </row>
    <row r="23" spans="1:30" s="10" customFormat="1" ht="17.25" x14ac:dyDescent="0.3">
      <c r="A23" s="54" t="s">
        <v>13</v>
      </c>
      <c r="I23" s="10">
        <f>-80000-80000-30000</f>
        <v>-190000</v>
      </c>
      <c r="N23" s="10">
        <v>-100000</v>
      </c>
      <c r="U23" s="10">
        <v>-17000</v>
      </c>
    </row>
    <row r="24" spans="1:30" s="9" customFormat="1" ht="17.25" x14ac:dyDescent="0.3">
      <c r="A24" s="53"/>
    </row>
    <row r="25" spans="1:30" s="9" customFormat="1" ht="17.25" x14ac:dyDescent="0.3">
      <c r="A25" s="53"/>
    </row>
    <row r="26" spans="1:30" s="20" customFormat="1" ht="33" x14ac:dyDescent="0.3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329</v>
      </c>
      <c r="R26" s="79"/>
      <c r="S26" s="120" t="s">
        <v>334</v>
      </c>
      <c r="T26" s="20" t="s">
        <v>336</v>
      </c>
      <c r="U26" s="20" t="s">
        <v>337</v>
      </c>
      <c r="V26" s="20" t="s">
        <v>339</v>
      </c>
      <c r="Z26" s="109"/>
    </row>
    <row r="27" spans="1:30" s="19" customFormat="1" ht="17.25" x14ac:dyDescent="0.3">
      <c r="A27" s="58"/>
      <c r="B27" s="20"/>
      <c r="C27" s="20"/>
    </row>
    <row r="28" spans="1:30" s="19" customFormat="1" ht="17.25" x14ac:dyDescent="0.3">
      <c r="A28" s="58"/>
      <c r="B28" s="20"/>
      <c r="C28" s="20"/>
    </row>
    <row r="29" spans="1:30" s="19" customFormat="1" ht="17.25" x14ac:dyDescent="0.3">
      <c r="A29" s="58"/>
    </row>
    <row r="30" spans="1:30" s="21" customFormat="1" ht="17.25" x14ac:dyDescent="0.3">
      <c r="A30" s="59" t="s">
        <v>22</v>
      </c>
    </row>
    <row r="31" spans="1:30" s="9" customFormat="1" ht="17.25" x14ac:dyDescent="0.3">
      <c r="A31" s="60" t="s">
        <v>243</v>
      </c>
      <c r="B31" s="92">
        <f>SUM(B2:AF2)+1667910</f>
        <v>4827910</v>
      </c>
      <c r="C31" s="92" t="s">
        <v>245</v>
      </c>
      <c r="T31" s="1"/>
      <c r="U31" s="1"/>
      <c r="V31" s="1"/>
      <c r="W31" s="1"/>
      <c r="X31" s="1"/>
    </row>
    <row r="32" spans="1:30" s="9" customFormat="1" ht="18" thickBot="1" x14ac:dyDescent="0.35">
      <c r="A32" s="77" t="s">
        <v>244</v>
      </c>
      <c r="B32" s="78">
        <f>SUM(B5:AF5)+SUM(B4:AF4)</f>
        <v>7083000</v>
      </c>
      <c r="C32" s="13"/>
      <c r="S32" s="83" t="s">
        <v>326</v>
      </c>
      <c r="T32" s="108" t="s">
        <v>335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755020</v>
      </c>
      <c r="C33" s="9">
        <f>B32+B34</f>
        <v>12665930</v>
      </c>
      <c r="D33" s="15"/>
      <c r="S33" s="116" t="s">
        <v>322</v>
      </c>
      <c r="T33" s="108">
        <v>32760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5582930</v>
      </c>
      <c r="C34" s="15"/>
      <c r="D34" s="15"/>
      <c r="S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12505100</v>
      </c>
      <c r="C35" s="15">
        <f>B35*0.1</f>
        <v>1250510</v>
      </c>
      <c r="D35" s="15"/>
      <c r="S35" s="117" t="s">
        <v>323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7243100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</f>
        <v>-5262000</v>
      </c>
      <c r="C37" s="15"/>
      <c r="S37" s="118" t="s">
        <v>324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(1086000+SUM(B5:AF5)+SUM(B8:AF8))+340000+900000+900000+20000+40000+300000+400000+160000</f>
        <v>166000</v>
      </c>
      <c r="C39" s="113">
        <f>34+90+90+6+30+40</f>
        <v>290</v>
      </c>
      <c r="D39" s="114" t="s">
        <v>321</v>
      </c>
      <c r="E39" s="9"/>
      <c r="S39" s="118" t="s">
        <v>325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5291060+SUM(B4:AF4)-340000-900000-900000+100000+B31-S48-D81-T33-20000-B47-40000-300000-400000-160000</f>
        <v>10601630</v>
      </c>
      <c r="C40" s="7">
        <f>-34-90-90-6-30-40</f>
        <v>-290</v>
      </c>
      <c r="D40" s="115">
        <f>(C39/30)*1800</f>
        <v>17400</v>
      </c>
      <c r="S40" s="83">
        <f>12390*3</f>
        <v>37170</v>
      </c>
      <c r="Y40" s="9"/>
      <c r="AE40" s="9"/>
    </row>
    <row r="41" spans="1:31" x14ac:dyDescent="0.3">
      <c r="C41" s="114" t="s">
        <v>320</v>
      </c>
      <c r="S41" s="118" t="s">
        <v>333</v>
      </c>
      <c r="Y41" s="9"/>
      <c r="AE41" s="9"/>
    </row>
    <row r="42" spans="1:31" x14ac:dyDescent="0.3">
      <c r="A42" s="80" t="s">
        <v>231</v>
      </c>
      <c r="B42" s="81">
        <f>SUM(B7:AF7)</f>
        <v>7243100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11522650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287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332</v>
      </c>
      <c r="S47" s="119">
        <f>SUM(S44:S46)</f>
        <v>53970</v>
      </c>
      <c r="Y47" s="9"/>
      <c r="AE47" s="9"/>
    </row>
    <row r="48" spans="1:31" x14ac:dyDescent="0.3">
      <c r="R48" s="1" t="s">
        <v>331</v>
      </c>
      <c r="S48" s="1">
        <f>10890+8490+219120+80000</f>
        <v>318500</v>
      </c>
      <c r="Y48" s="9"/>
      <c r="AE48" s="9"/>
    </row>
    <row r="49" spans="4:31" x14ac:dyDescent="0.3">
      <c r="S49" s="1">
        <f>SUM(S48,S42,S47)</f>
        <v>472500</v>
      </c>
      <c r="Y49" s="9"/>
      <c r="AE49" s="9"/>
    </row>
    <row r="50" spans="4:31" x14ac:dyDescent="0.3">
      <c r="R50" s="1" t="s">
        <v>330</v>
      </c>
      <c r="S50" s="1">
        <v>12600</v>
      </c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96"/>
      <c r="F56" s="96"/>
      <c r="G56" s="96"/>
      <c r="H56" s="96"/>
      <c r="I56" s="96"/>
    </row>
    <row r="57" spans="4:31" ht="18" thickTop="1" thickBot="1" x14ac:dyDescent="0.35">
      <c r="D57" s="94"/>
      <c r="E57" s="121" t="s">
        <v>266</v>
      </c>
      <c r="F57" s="122"/>
      <c r="G57" s="122"/>
      <c r="H57" s="122"/>
      <c r="I57" s="123"/>
      <c r="J57" s="95"/>
    </row>
    <row r="58" spans="4:31" ht="18" thickTop="1" thickBot="1" x14ac:dyDescent="0.3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" thickTop="1" thickBot="1" x14ac:dyDescent="0.35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3448500</v>
      </c>
      <c r="I59" s="105">
        <f>SUM(AA6:AF6)</f>
        <v>0</v>
      </c>
      <c r="J59" s="15"/>
    </row>
    <row r="60" spans="4:31" ht="18" thickTop="1" thickBot="1" x14ac:dyDescent="0.35">
      <c r="E60" s="97"/>
      <c r="F60" s="97"/>
      <c r="G60" s="97"/>
      <c r="H60" s="99" t="s">
        <v>265</v>
      </c>
      <c r="I60" s="99">
        <f>SUM(E59:I59)</f>
        <v>12505100</v>
      </c>
    </row>
    <row r="61" spans="4:31" ht="18" thickTop="1" thickBot="1" x14ac:dyDescent="0.35">
      <c r="H61" s="99" t="s">
        <v>267</v>
      </c>
      <c r="I61" s="99">
        <f>AVERAGE(E59:I59)</f>
        <v>2501020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  <row r="105" spans="1:23" x14ac:dyDescent="0.3">
      <c r="D105" s="1" t="s">
        <v>342</v>
      </c>
    </row>
    <row r="106" spans="1:23" s="119" customFormat="1" x14ac:dyDescent="0.3">
      <c r="A106" s="119" t="s">
        <v>340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 x14ac:dyDescent="0.3">
      <c r="A107" s="1" t="s">
        <v>341</v>
      </c>
    </row>
    <row r="108" spans="1:23" x14ac:dyDescent="0.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27" t="s">
        <v>129</v>
      </c>
      <c r="I1" s="127"/>
      <c r="J1" s="127"/>
      <c r="K1" s="127"/>
      <c r="L1" s="127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8" t="s">
        <v>125</v>
      </c>
      <c r="I2" s="129"/>
      <c r="J2" s="129"/>
      <c r="K2" s="129"/>
      <c r="L2" s="130"/>
    </row>
    <row r="3" spans="2:12" x14ac:dyDescent="0.3">
      <c r="B3" s="124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8"/>
      <c r="I3" s="129"/>
      <c r="J3" s="129"/>
      <c r="K3" s="129"/>
      <c r="L3" s="130"/>
    </row>
    <row r="4" spans="2:12" x14ac:dyDescent="0.3">
      <c r="B4" s="125"/>
      <c r="C4" s="24" t="s">
        <v>122</v>
      </c>
      <c r="D4" s="24"/>
      <c r="E4" s="24"/>
      <c r="F4" s="24"/>
      <c r="G4" s="24" t="s">
        <v>121</v>
      </c>
      <c r="H4" s="128"/>
      <c r="I4" s="129"/>
      <c r="J4" s="129"/>
      <c r="K4" s="129"/>
      <c r="L4" s="130"/>
    </row>
    <row r="5" spans="2:12" x14ac:dyDescent="0.3">
      <c r="B5" s="126"/>
      <c r="C5" s="24"/>
      <c r="D5" s="24"/>
      <c r="E5" s="24" t="s">
        <v>120</v>
      </c>
      <c r="F5" s="24"/>
      <c r="G5" s="24">
        <v>707266</v>
      </c>
      <c r="H5" s="128"/>
      <c r="I5" s="129"/>
      <c r="J5" s="129"/>
      <c r="K5" s="129"/>
      <c r="L5" s="130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8"/>
      <c r="I6" s="129"/>
      <c r="J6" s="129"/>
      <c r="K6" s="129"/>
      <c r="L6" s="130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8"/>
      <c r="I7" s="129"/>
      <c r="J7" s="129"/>
      <c r="K7" s="129"/>
      <c r="L7" s="130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8"/>
      <c r="I8" s="129"/>
      <c r="J8" s="129"/>
      <c r="K8" s="129"/>
      <c r="L8" s="130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28"/>
      <c r="I9" s="129"/>
      <c r="J9" s="129"/>
      <c r="K9" s="129"/>
      <c r="L9" s="130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8"/>
      <c r="I10" s="129"/>
      <c r="J10" s="129"/>
      <c r="K10" s="129"/>
      <c r="L10" s="130"/>
    </row>
    <row r="11" spans="2:12" x14ac:dyDescent="0.3">
      <c r="B11" s="24"/>
      <c r="C11" s="24"/>
      <c r="D11" s="24"/>
      <c r="E11" s="24"/>
      <c r="F11" s="24"/>
      <c r="G11" s="24"/>
      <c r="H11" s="128"/>
      <c r="I11" s="129"/>
      <c r="J11" s="129"/>
      <c r="K11" s="129"/>
      <c r="L11" s="130"/>
    </row>
    <row r="12" spans="2:12" x14ac:dyDescent="0.3">
      <c r="B12" s="24"/>
      <c r="C12" s="24"/>
      <c r="D12" s="24"/>
      <c r="E12" s="24"/>
      <c r="F12" s="24"/>
      <c r="G12" s="24"/>
      <c r="H12" s="128"/>
      <c r="I12" s="129"/>
      <c r="J12" s="129"/>
      <c r="K12" s="129"/>
      <c r="L12" s="130"/>
    </row>
    <row r="13" spans="2:12" x14ac:dyDescent="0.3">
      <c r="B13" s="24"/>
      <c r="C13" s="24"/>
      <c r="D13" s="24"/>
      <c r="E13" s="24"/>
      <c r="F13" s="24"/>
      <c r="G13" s="24"/>
      <c r="H13" s="128"/>
      <c r="I13" s="129"/>
      <c r="J13" s="129"/>
      <c r="K13" s="129"/>
      <c r="L13" s="130"/>
    </row>
    <row r="14" spans="2:12" x14ac:dyDescent="0.3">
      <c r="B14" s="24"/>
      <c r="C14" s="24"/>
      <c r="D14" s="24"/>
      <c r="E14" s="24"/>
      <c r="F14" s="24"/>
      <c r="G14" s="24"/>
      <c r="H14" s="128"/>
      <c r="I14" s="129"/>
      <c r="J14" s="129"/>
      <c r="K14" s="129"/>
      <c r="L14" s="130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31" t="s">
        <v>138</v>
      </c>
      <c r="H1" s="132"/>
      <c r="I1" s="132"/>
      <c r="J1" s="132"/>
      <c r="K1" s="132"/>
      <c r="L1" s="133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2022-08-23T16:10:34Z</dcterms:modified>
</cp:coreProperties>
</file>