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3575" windowHeight="7575"/>
  </bookViews>
  <sheets>
    <sheet name="카드" sheetId="1" r:id="rId1"/>
    <sheet name="카드사 일정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Y45" i="1" l="1"/>
  <c r="BY39" i="1"/>
  <c r="BT54" i="1" l="1"/>
  <c r="BT49" i="1"/>
  <c r="BX49" i="1"/>
  <c r="CB50" i="1"/>
  <c r="BX50" i="1"/>
  <c r="CB45" i="1"/>
  <c r="BX39" i="1"/>
  <c r="E8" i="3" l="1"/>
  <c r="BX43" i="1"/>
  <c r="BR55" i="1" l="1"/>
  <c r="BR46" i="1"/>
  <c r="BR49" i="1" s="1"/>
  <c r="BJ18" i="1" l="1"/>
  <c r="BJ19" i="1" s="1"/>
  <c r="BJ11" i="1" l="1"/>
  <c r="BJ13" i="1" s="1"/>
  <c r="BE41" i="1" l="1"/>
  <c r="BE42" i="1" s="1"/>
  <c r="BE35" i="1"/>
  <c r="BE37" i="1" s="1"/>
  <c r="BE43" i="1" l="1"/>
  <c r="BE45" i="1" s="1"/>
  <c r="BG38" i="1"/>
  <c r="BA59" i="1"/>
  <c r="BA60" i="1" s="1"/>
  <c r="BA52" i="1" l="1"/>
  <c r="BA54" i="1" s="1"/>
  <c r="BC53" i="1" s="1"/>
  <c r="AY53" i="1" l="1"/>
  <c r="AX58" i="1"/>
  <c r="AX59" i="1" s="1"/>
  <c r="AT57" i="1"/>
  <c r="AX52" i="1"/>
  <c r="AX51" i="1"/>
  <c r="AX53" i="1" l="1"/>
  <c r="AY54" i="1" s="1"/>
  <c r="AT52" i="1"/>
  <c r="AS49" i="1"/>
  <c r="AS51" i="1" s="1"/>
  <c r="AO42" i="1" l="1"/>
  <c r="AN39" i="1" l="1"/>
  <c r="AN41" i="1" s="1"/>
  <c r="AD37" i="1" l="1"/>
  <c r="AG26" i="1" l="1"/>
  <c r="AG28" i="1" l="1"/>
  <c r="AH28" i="1" s="1"/>
  <c r="AH35" i="1" s="1"/>
  <c r="AH41" i="1" s="1"/>
  <c r="AI26" i="1"/>
  <c r="AC57" i="1"/>
  <c r="AC59" i="1" s="1"/>
  <c r="AA46" i="1"/>
  <c r="AA54" i="1" s="1"/>
  <c r="AA56" i="1" s="1"/>
  <c r="W63" i="1" l="1"/>
  <c r="V73" i="1" s="1"/>
  <c r="V77" i="1" s="1"/>
  <c r="V63" i="1"/>
  <c r="V65" i="1" s="1"/>
  <c r="X63" i="1" l="1"/>
  <c r="R81" i="1"/>
  <c r="R85" i="1"/>
  <c r="R77" i="1"/>
  <c r="Q73" i="1"/>
  <c r="R73" i="1" s="1"/>
  <c r="Q75" i="1" l="1"/>
  <c r="L67" i="1"/>
  <c r="L73" i="1" s="1"/>
  <c r="L64" i="1" l="1"/>
  <c r="L66" i="1" s="1"/>
  <c r="M73" i="1" s="1"/>
  <c r="H33" i="1" l="1"/>
  <c r="E25" i="1"/>
  <c r="H35" i="1" l="1"/>
  <c r="H45" i="1" l="1"/>
  <c r="E35" i="1" l="1"/>
  <c r="E37" i="1" s="1"/>
  <c r="B25" i="1" l="1"/>
  <c r="B27" i="1" s="1"/>
  <c r="AP41" i="1" l="1"/>
  <c r="AO47" i="1"/>
  <c r="AO39" i="1"/>
</calcChain>
</file>

<file path=xl/sharedStrings.xml><?xml version="1.0" encoding="utf-8"?>
<sst xmlns="http://schemas.openxmlformats.org/spreadsheetml/2006/main" count="305" uniqueCount="202">
  <si>
    <t>1월 총계</t>
    <phoneticPr fontId="1" type="noConversion"/>
  </si>
  <si>
    <t>엄마차</t>
    <phoneticPr fontId="1" type="noConversion"/>
  </si>
  <si>
    <t>병원할부</t>
    <phoneticPr fontId="1" type="noConversion"/>
  </si>
  <si>
    <t>아버지카드</t>
    <phoneticPr fontId="1" type="noConversion"/>
  </si>
  <si>
    <t>2022년 2월 18일 삼성카드</t>
    <phoneticPr fontId="1" type="noConversion"/>
  </si>
  <si>
    <t>합계</t>
    <phoneticPr fontId="1" type="noConversion"/>
  </si>
  <si>
    <t>삼성카드값</t>
    <phoneticPr fontId="1" type="noConversion"/>
  </si>
  <si>
    <t>내가쓴돈</t>
    <phoneticPr fontId="1" type="noConversion"/>
  </si>
  <si>
    <t>2월 총계</t>
    <phoneticPr fontId="1" type="noConversion"/>
  </si>
  <si>
    <t>2022년 3월 18일 삼성카드</t>
    <phoneticPr fontId="1" type="noConversion"/>
  </si>
  <si>
    <t>엄마차</t>
    <phoneticPr fontId="1" type="noConversion"/>
  </si>
  <si>
    <t>삼성카드값</t>
    <phoneticPr fontId="1" type="noConversion"/>
  </si>
  <si>
    <t>삼성카드</t>
    <phoneticPr fontId="1" type="noConversion"/>
  </si>
  <si>
    <t>3개월할부 1400000</t>
    <phoneticPr fontId="1" type="noConversion"/>
  </si>
  <si>
    <t>농협카드</t>
    <phoneticPr fontId="1" type="noConversion"/>
  </si>
  <si>
    <t>합계</t>
    <phoneticPr fontId="1" type="noConversion"/>
  </si>
  <si>
    <t>금액</t>
    <phoneticPr fontId="1" type="noConversion"/>
  </si>
  <si>
    <t>월</t>
    <phoneticPr fontId="1" type="noConversion"/>
  </si>
  <si>
    <t>농협</t>
    <phoneticPr fontId="1" type="noConversion"/>
  </si>
  <si>
    <t xml:space="preserve"> </t>
    <phoneticPr fontId="1" type="noConversion"/>
  </si>
  <si>
    <t>할부3개월</t>
    <phoneticPr fontId="1" type="noConversion"/>
  </si>
  <si>
    <t>총합계</t>
    <phoneticPr fontId="1" type="noConversion"/>
  </si>
  <si>
    <t>삼성합계</t>
    <phoneticPr fontId="1" type="noConversion"/>
  </si>
  <si>
    <t>현대카드</t>
    <phoneticPr fontId="1" type="noConversion"/>
  </si>
  <si>
    <t>위탁금</t>
    <phoneticPr fontId="1" type="noConversion"/>
  </si>
  <si>
    <t>롯데카드</t>
    <phoneticPr fontId="1" type="noConversion"/>
  </si>
  <si>
    <t>생활비</t>
    <phoneticPr fontId="1" type="noConversion"/>
  </si>
  <si>
    <t>자동차세</t>
    <phoneticPr fontId="1" type="noConversion"/>
  </si>
  <si>
    <t>할부</t>
    <phoneticPr fontId="1" type="noConversion"/>
  </si>
  <si>
    <t>2회차/4</t>
    <phoneticPr fontId="1" type="noConversion"/>
  </si>
  <si>
    <t>지속</t>
    <phoneticPr fontId="1" type="noConversion"/>
  </si>
  <si>
    <t>26년 3월4일</t>
    <phoneticPr fontId="1" type="noConversion"/>
  </si>
  <si>
    <t>6회차/26년11월</t>
    <phoneticPr fontId="1" type="noConversion"/>
  </si>
  <si>
    <t>채굴+보험료</t>
    <phoneticPr fontId="1" type="noConversion"/>
  </si>
  <si>
    <t>롯데결제일</t>
    <phoneticPr fontId="1" type="noConversion"/>
  </si>
  <si>
    <t>삼성결제일</t>
    <phoneticPr fontId="1" type="noConversion"/>
  </si>
  <si>
    <t>20일</t>
    <phoneticPr fontId="1" type="noConversion"/>
  </si>
  <si>
    <t>18일</t>
    <phoneticPr fontId="1" type="noConversion"/>
  </si>
  <si>
    <t>농협결제일</t>
    <phoneticPr fontId="1" type="noConversion"/>
  </si>
  <si>
    <t>5일</t>
    <phoneticPr fontId="1" type="noConversion"/>
  </si>
  <si>
    <t>30일</t>
    <phoneticPr fontId="1" type="noConversion"/>
  </si>
  <si>
    <t>채굴</t>
    <phoneticPr fontId="1" type="noConversion"/>
  </si>
  <si>
    <t>엄마하이패스</t>
    <phoneticPr fontId="1" type="noConversion"/>
  </si>
  <si>
    <t>할부1/3 이조이모텔</t>
    <phoneticPr fontId="1" type="noConversion"/>
  </si>
  <si>
    <t>할부3/3 퀸즈빌</t>
    <phoneticPr fontId="1" type="noConversion"/>
  </si>
  <si>
    <t>컴퓨터3/6할부</t>
    <phoneticPr fontId="1" type="noConversion"/>
  </si>
  <si>
    <t>6/6네비 할부</t>
    <phoneticPr fontId="1" type="noConversion"/>
  </si>
  <si>
    <t>농협카드</t>
    <phoneticPr fontId="1" type="noConversion"/>
  </si>
  <si>
    <t>삼성 총합계</t>
    <phoneticPr fontId="1" type="noConversion"/>
  </si>
  <si>
    <t>총 합계</t>
    <phoneticPr fontId="1" type="noConversion"/>
  </si>
  <si>
    <t>엄마 차보험</t>
    <phoneticPr fontId="1" type="noConversion"/>
  </si>
  <si>
    <t xml:space="preserve">엄마 </t>
    <phoneticPr fontId="1" type="noConversion"/>
  </si>
  <si>
    <t>현대카드</t>
    <phoneticPr fontId="1" type="noConversion"/>
  </si>
  <si>
    <t>롯데카드</t>
    <phoneticPr fontId="1" type="noConversion"/>
  </si>
  <si>
    <t>20일결제</t>
    <phoneticPr fontId="1" type="noConversion"/>
  </si>
  <si>
    <t>20일결제</t>
    <phoneticPr fontId="1" type="noConversion"/>
  </si>
  <si>
    <t>18일</t>
    <phoneticPr fontId="1" type="noConversion"/>
  </si>
  <si>
    <t>18일</t>
    <phoneticPr fontId="1" type="noConversion"/>
  </si>
  <si>
    <t>18일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</si>
  <si>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</si>
  <si>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</si>
  <si>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</si>
  <si>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</si>
  <si>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</si>
  <si>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우리 캐피탈</t>
    <phoneticPr fontId="1" type="noConversion"/>
  </si>
  <si>
    <t>14일</t>
    <phoneticPr fontId="1" type="noConversion"/>
  </si>
  <si>
    <t>카드사</t>
    <phoneticPr fontId="1" type="noConversion"/>
  </si>
  <si>
    <t>할부2/3 이조이모텔</t>
    <phoneticPr fontId="1" type="noConversion"/>
  </si>
  <si>
    <t>컴퓨터 연구소</t>
    <phoneticPr fontId="1" type="noConversion"/>
  </si>
  <si>
    <t>현욱 휴대폰</t>
    <phoneticPr fontId="1" type="noConversion"/>
  </si>
  <si>
    <t>현욱 결제</t>
    <phoneticPr fontId="1" type="noConversion"/>
  </si>
  <si>
    <t>하이패스</t>
    <phoneticPr fontId="1" type="noConversion"/>
  </si>
  <si>
    <t>지하철</t>
    <phoneticPr fontId="1" type="noConversion"/>
  </si>
  <si>
    <t>18일</t>
    <phoneticPr fontId="1" type="noConversion"/>
  </si>
  <si>
    <t>18일</t>
    <phoneticPr fontId="1" type="noConversion"/>
  </si>
  <si>
    <t>20일</t>
    <phoneticPr fontId="1" type="noConversion"/>
  </si>
  <si>
    <t>현대카드</t>
    <phoneticPr fontId="1" type="noConversion"/>
  </si>
  <si>
    <t>삼성카드 총합계</t>
    <phoneticPr fontId="1" type="noConversion"/>
  </si>
  <si>
    <t>농협카카드</t>
    <phoneticPr fontId="1" type="noConversion"/>
  </si>
  <si>
    <t>아빠 총합계</t>
    <phoneticPr fontId="1" type="noConversion"/>
  </si>
  <si>
    <t>삼성화재해상보험</t>
    <phoneticPr fontId="1" type="noConversion"/>
  </si>
  <si>
    <t>그래픽카드</t>
    <phoneticPr fontId="1" type="noConversion"/>
  </si>
  <si>
    <t>4/6할부</t>
    <phoneticPr fontId="1" type="noConversion"/>
  </si>
  <si>
    <t>하이패스</t>
    <phoneticPr fontId="1" type="noConversion"/>
  </si>
  <si>
    <t>현욱핸드폰</t>
    <phoneticPr fontId="1" type="noConversion"/>
  </si>
  <si>
    <t>ㅡ할부ㅡ</t>
    <phoneticPr fontId="1" type="noConversion"/>
  </si>
  <si>
    <t>엄마차보험 8/10</t>
    <phoneticPr fontId="1" type="noConversion"/>
  </si>
  <si>
    <t>현욱할부 5/6</t>
    <phoneticPr fontId="1" type="noConversion"/>
  </si>
  <si>
    <t>이조이호텔 3/3</t>
    <phoneticPr fontId="1" type="noConversion"/>
  </si>
  <si>
    <t>협성비엠더블유 1/3</t>
    <phoneticPr fontId="1" type="noConversion"/>
  </si>
  <si>
    <t>삼성화재 현욱 1/5</t>
    <phoneticPr fontId="1" type="noConversion"/>
  </si>
  <si>
    <t>삼성화재 엄마 1/5</t>
    <phoneticPr fontId="1" type="noConversion"/>
  </si>
  <si>
    <t>일시불 합계</t>
    <phoneticPr fontId="1" type="noConversion"/>
  </si>
  <si>
    <t>삼성화재</t>
    <phoneticPr fontId="1" type="noConversion"/>
  </si>
  <si>
    <t>현욱구글</t>
    <phoneticPr fontId="1" type="noConversion"/>
  </si>
  <si>
    <t>현욱자동차보험</t>
    <phoneticPr fontId="1" type="noConversion"/>
  </si>
  <si>
    <t>현욱할부</t>
    <phoneticPr fontId="1" type="noConversion"/>
  </si>
  <si>
    <t>삼성 카드 총 결제 금액</t>
    <phoneticPr fontId="1" type="noConversion"/>
  </si>
  <si>
    <t>농협 카드 총 결제 금액</t>
    <phoneticPr fontId="1" type="noConversion"/>
  </si>
  <si>
    <t>아빠 결제 삼성+농협 금액</t>
    <phoneticPr fontId="1" type="noConversion"/>
  </si>
  <si>
    <t>현욱결제금액</t>
    <phoneticPr fontId="1" type="noConversion"/>
  </si>
  <si>
    <t>세라잼</t>
    <phoneticPr fontId="1" type="noConversion"/>
  </si>
  <si>
    <t>현욱 폰비</t>
    <phoneticPr fontId="1" type="noConversion"/>
  </si>
  <si>
    <t>할부</t>
    <phoneticPr fontId="1" type="noConversion"/>
  </si>
  <si>
    <t>도운모텔 1/3</t>
    <phoneticPr fontId="1" type="noConversion"/>
  </si>
  <si>
    <t>현욱 자동차보험 2/5</t>
    <phoneticPr fontId="1" type="noConversion"/>
  </si>
  <si>
    <t>엄마 자동차보험 2/5</t>
    <phoneticPr fontId="1" type="noConversion"/>
  </si>
  <si>
    <t>협성비엠더블유 2/3</t>
    <phoneticPr fontId="1" type="noConversion"/>
  </si>
  <si>
    <t>컴퓨터연구소(현욱)</t>
    <phoneticPr fontId="1" type="noConversion"/>
  </si>
  <si>
    <t>삼성화재해상보험 9/10</t>
    <phoneticPr fontId="1" type="noConversion"/>
  </si>
  <si>
    <t>그랜저 하이패스 2022-09-05</t>
    <phoneticPr fontId="1" type="noConversion"/>
  </si>
  <si>
    <t>현욱차보험</t>
    <phoneticPr fontId="1" type="noConversion"/>
  </si>
  <si>
    <t>삼성카드 합계</t>
    <phoneticPr fontId="1" type="noConversion"/>
  </si>
  <si>
    <t>농협카드 합계</t>
    <phoneticPr fontId="1" type="noConversion"/>
  </si>
  <si>
    <t>현욱 롯데카드</t>
    <phoneticPr fontId="1" type="noConversion"/>
  </si>
  <si>
    <t>현욱 현대카드</t>
    <phoneticPr fontId="1" type="noConversion"/>
  </si>
  <si>
    <t>아빠 합계금액</t>
    <phoneticPr fontId="1" type="noConversion"/>
  </si>
  <si>
    <t>현욱합계</t>
    <phoneticPr fontId="1" type="noConversion"/>
  </si>
  <si>
    <t>세라잼</t>
    <phoneticPr fontId="1" type="noConversion"/>
  </si>
  <si>
    <t>위탁료</t>
    <phoneticPr fontId="1" type="noConversion"/>
  </si>
  <si>
    <t>현욱 채굴</t>
    <phoneticPr fontId="1" type="noConversion"/>
  </si>
  <si>
    <t>이</t>
    <phoneticPr fontId="1" type="noConversion"/>
  </si>
  <si>
    <t>할부</t>
    <phoneticPr fontId="1" type="noConversion"/>
  </si>
  <si>
    <t>도운모텔 2/3</t>
    <phoneticPr fontId="1" type="noConversion"/>
  </si>
  <si>
    <t>협성비엠더블유 3/3</t>
    <phoneticPr fontId="1" type="noConversion"/>
  </si>
  <si>
    <t>삼성화재해상보험 10/10</t>
    <phoneticPr fontId="1" type="noConversion"/>
  </si>
  <si>
    <t xml:space="preserve">세라젬 </t>
    <phoneticPr fontId="1" type="noConversion"/>
  </si>
  <si>
    <t>현욱 폰비</t>
    <phoneticPr fontId="1" type="noConversion"/>
  </si>
  <si>
    <t>현욱차보험</t>
    <phoneticPr fontId="1" type="noConversion"/>
  </si>
  <si>
    <t>현욱 삼성카드</t>
    <phoneticPr fontId="1" type="noConversion"/>
  </si>
  <si>
    <t>할부</t>
    <phoneticPr fontId="1" type="noConversion"/>
  </si>
  <si>
    <t>현욱 자동차보험 4/5</t>
    <phoneticPr fontId="1" type="noConversion"/>
  </si>
  <si>
    <t>엄마 자동차보험 4/5</t>
    <phoneticPr fontId="1" type="noConversion"/>
  </si>
  <si>
    <t>도운모텔 3/3</t>
    <phoneticPr fontId="1" type="noConversion"/>
  </si>
  <si>
    <t>연회비</t>
    <phoneticPr fontId="1" type="noConversion"/>
  </si>
  <si>
    <t>현욱 합계</t>
    <phoneticPr fontId="1" type="noConversion"/>
  </si>
  <si>
    <t>할부</t>
    <phoneticPr fontId="1" type="noConversion"/>
  </si>
  <si>
    <t>캐피탈</t>
    <phoneticPr fontId="1" type="noConversion"/>
  </si>
  <si>
    <t>자동차</t>
    <phoneticPr fontId="1" type="noConversion"/>
  </si>
  <si>
    <t>현욱 합계</t>
    <phoneticPr fontId="1" type="noConversion"/>
  </si>
  <si>
    <t>다성건기(월급)</t>
    <phoneticPr fontId="1" type="noConversion"/>
  </si>
  <si>
    <t>월</t>
    <phoneticPr fontId="1" type="noConversion"/>
  </si>
  <si>
    <t>현욱 자동차보험 5/5</t>
    <phoneticPr fontId="1" type="noConversion"/>
  </si>
  <si>
    <t>엄마 자동차보험 5/5</t>
    <phoneticPr fontId="1" type="noConversion"/>
  </si>
  <si>
    <t>할부</t>
    <phoneticPr fontId="1" type="noConversion"/>
  </si>
  <si>
    <t>현욱합계</t>
    <phoneticPr fontId="1" type="noConversion"/>
  </si>
  <si>
    <t>다성건기(월급) , 현찰로엄마한테 326만원</t>
    <phoneticPr fontId="1" type="noConversion"/>
  </si>
  <si>
    <t>20일</t>
    <phoneticPr fontId="1" type="noConversion"/>
  </si>
  <si>
    <t>금액</t>
    <phoneticPr fontId="1" type="noConversion"/>
  </si>
  <si>
    <t>하나은행</t>
    <phoneticPr fontId="1" type="noConversion"/>
  </si>
  <si>
    <t>농협은행</t>
    <phoneticPr fontId="1" type="noConversion"/>
  </si>
  <si>
    <t>5일</t>
    <phoneticPr fontId="1" type="noConversion"/>
  </si>
  <si>
    <t>상환방식</t>
    <phoneticPr fontId="1" type="noConversion"/>
  </si>
  <si>
    <t>원리금</t>
    <phoneticPr fontId="1" type="noConversion"/>
  </si>
  <si>
    <t>일시</t>
    <phoneticPr fontId="1" type="noConversion"/>
  </si>
  <si>
    <t>원리금</t>
    <phoneticPr fontId="1" type="noConversion"/>
  </si>
  <si>
    <t>현대 캐피탈</t>
    <phoneticPr fontId="1" type="noConversion"/>
  </si>
  <si>
    <t xml:space="preserve">25일 </t>
    <phoneticPr fontId="1" type="noConversion"/>
  </si>
  <si>
    <t>원리금</t>
    <phoneticPr fontId="1" type="noConversion"/>
  </si>
  <si>
    <t>종료일자</t>
    <phoneticPr fontId="1" type="noConversion"/>
  </si>
  <si>
    <t>우리 캐피탈(엄마)</t>
    <phoneticPr fontId="1" type="noConversion"/>
  </si>
  <si>
    <t>5회남음</t>
    <phoneticPr fontId="1" type="noConversion"/>
  </si>
  <si>
    <t>3일</t>
    <phoneticPr fontId="1" type="noConversion"/>
  </si>
  <si>
    <t>원리금</t>
    <phoneticPr fontId="1" type="noConversion"/>
  </si>
  <si>
    <t>금액</t>
    <phoneticPr fontId="1" type="noConversion"/>
  </si>
  <si>
    <t>현욱 하나카드</t>
    <phoneticPr fontId="1" type="noConversion"/>
  </si>
  <si>
    <t>할부</t>
    <phoneticPr fontId="1" type="noConversion"/>
  </si>
  <si>
    <t>하이모텔 1/3</t>
    <phoneticPr fontId="1" type="noConversion"/>
  </si>
  <si>
    <t>삼성화재 1/3</t>
    <phoneticPr fontId="1" type="noConversion"/>
  </si>
  <si>
    <t>화산로프 1/3</t>
    <phoneticPr fontId="1" type="noConversion"/>
  </si>
  <si>
    <t>하이모텔 1/3</t>
    <phoneticPr fontId="1" type="noConversion"/>
  </si>
  <si>
    <t>우리카드 합계</t>
    <phoneticPr fontId="1" type="noConversion"/>
  </si>
  <si>
    <t>현욱 하나카드</t>
    <phoneticPr fontId="1" type="noConversion"/>
  </si>
  <si>
    <t>아빠 합계금액</t>
    <phoneticPr fontId="1" type="noConversion"/>
  </si>
  <si>
    <t>우리</t>
    <phoneticPr fontId="1" type="noConversion"/>
  </si>
  <si>
    <t>우리</t>
    <phoneticPr fontId="1" type="noConversion"/>
  </si>
  <si>
    <t>농협</t>
    <phoneticPr fontId="1" type="noConversion"/>
  </si>
  <si>
    <t>우리</t>
    <phoneticPr fontId="1" type="noConversion"/>
  </si>
  <si>
    <t>농협</t>
    <phoneticPr fontId="1" type="noConversion"/>
  </si>
  <si>
    <t>하나</t>
    <phoneticPr fontId="1" type="noConversion"/>
  </si>
  <si>
    <t>농협</t>
    <phoneticPr fontId="1" type="noConversion"/>
  </si>
  <si>
    <t>롯데카드 합계</t>
    <phoneticPr fontId="1" type="noConversion"/>
  </si>
  <si>
    <t>현욱 현대카드</t>
    <phoneticPr fontId="1" type="noConversion"/>
  </si>
  <si>
    <t>현욱 하나카드</t>
    <phoneticPr fontId="1" type="noConversion"/>
  </si>
  <si>
    <t>세풍식당 1/3</t>
    <phoneticPr fontId="1" type="noConversion"/>
  </si>
  <si>
    <t>하이모텔 2/3</t>
    <phoneticPr fontId="1" type="noConversion"/>
  </si>
  <si>
    <t>삼성화재 2/3</t>
    <phoneticPr fontId="1" type="noConversion"/>
  </si>
  <si>
    <t>화산로프 2/3</t>
    <phoneticPr fontId="1" type="noConversion"/>
  </si>
  <si>
    <t>하이모텔 2/3</t>
    <phoneticPr fontId="1" type="noConversion"/>
  </si>
  <si>
    <t>아빠 빌림</t>
    <phoneticPr fontId="1" type="noConversion"/>
  </si>
  <si>
    <t>700이자*0.2</t>
    <phoneticPr fontId="1" type="noConversion"/>
  </si>
  <si>
    <t>월급</t>
    <phoneticPr fontId="1" type="noConversion"/>
  </si>
  <si>
    <t>20일 하나</t>
    <phoneticPr fontId="1" type="noConversion"/>
  </si>
  <si>
    <t>14일 우리</t>
    <phoneticPr fontId="1" type="noConversion"/>
  </si>
  <si>
    <t>25일 농협</t>
    <phoneticPr fontId="1" type="noConversion"/>
  </si>
  <si>
    <t>대출 이자(전세)</t>
    <phoneticPr fontId="1" type="noConversion"/>
  </si>
  <si>
    <t>캐피탈</t>
    <phoneticPr fontId="1" type="noConversion"/>
  </si>
  <si>
    <t>우리</t>
    <phoneticPr fontId="1" type="noConversion"/>
  </si>
  <si>
    <t>하나</t>
    <phoneticPr fontId="1" type="noConversion"/>
  </si>
  <si>
    <t>총 출금 금액</t>
    <phoneticPr fontId="1" type="noConversion"/>
  </si>
  <si>
    <t>현욱 합계금액</t>
    <phoneticPr fontId="1" type="noConversion"/>
  </si>
  <si>
    <t>다성건기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</si>
</sst>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&quot;₩&quot;#,##0_);[Red]\(&quot;₩&quot;#,##0\)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176" fontId="0" fillId="0" borderId="0" xfId="0" applyNumberFormat="1"/>
    <xf numFmtId="0" fontId="0" fillId="2" borderId="0" xfId="0" applyFill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176" fontId="0" fillId="0" borderId="1" xfId="0" applyNumberFormat="1" applyBorder="1"/>
    <xf numFmtId="176" fontId="0" fillId="4" borderId="1" xfId="0" applyNumberFormat="1" applyFill="1" applyBorder="1"/>
    <xf numFmtId="0" fontId="0" fillId="4" borderId="1" xfId="0" applyFill="1" applyBorder="1"/>
    <xf numFmtId="0" fontId="0" fillId="5" borderId="0" xfId="0" applyFill="1"/>
    <xf numFmtId="0" fontId="0" fillId="5" borderId="2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" fontId="0" fillId="0" borderId="1" xfId="0" applyNumberFormat="1" applyBorder="1"/>
    <xf numFmtId="0" fontId="0" fillId="3" borderId="1" xfId="0" applyFill="1" applyBorder="1"/>
    <xf numFmtId="176" fontId="0" fillId="2" borderId="1" xfId="0" applyNumberFormat="1" applyFill="1" applyBorder="1"/>
    <xf numFmtId="0" fontId="0" fillId="2" borderId="1" xfId="0" applyFill="1" applyBorder="1"/>
    <xf numFmtId="0" fontId="0" fillId="0" borderId="1" xfId="0" applyBorder="1" applyAlignment="1">
      <alignment horizontal="left"/>
    </xf>
    <xf numFmtId="1" fontId="0" fillId="2" borderId="1" xfId="0" applyNumberFormat="1" applyFill="1" applyBorder="1"/>
    <xf numFmtId="177" fontId="0" fillId="0" borderId="1" xfId="0" applyNumberFormat="1" applyBorder="1"/>
    <xf numFmtId="177" fontId="0" fillId="0" borderId="0" xfId="0" applyNumberFormat="1"/>
    <xf numFmtId="177" fontId="0" fillId="0" borderId="1" xfId="0" applyNumberFormat="1" applyFill="1" applyBorder="1"/>
    <xf numFmtId="0" fontId="0" fillId="0" borderId="1" xfId="0" applyFill="1" applyBorder="1"/>
    <xf numFmtId="0" fontId="0" fillId="5" borderId="1" xfId="0" applyFill="1" applyBorder="1"/>
    <xf numFmtId="0" fontId="0" fillId="10" borderId="1" xfId="0" applyFill="1" applyBorder="1"/>
    <xf numFmtId="177" fontId="0" fillId="10" borderId="1" xfId="0" applyNumberFormat="1" applyFill="1" applyBorder="1"/>
    <xf numFmtId="0" fontId="0" fillId="11" borderId="1" xfId="0" applyFill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7" borderId="0" xfId="0" applyNumberFormat="1" applyFill="1"/>
    <xf numFmtId="177" fontId="0" fillId="9" borderId="0" xfId="0" applyNumberFormat="1" applyFill="1"/>
    <xf numFmtId="0" fontId="0" fillId="0" borderId="2" xfId="0" applyFill="1" applyBorder="1"/>
    <xf numFmtId="177" fontId="0" fillId="0" borderId="1" xfId="0" applyNumberFormat="1" applyBorder="1" applyAlignment="1">
      <alignment horizontal="center"/>
    </xf>
    <xf numFmtId="0" fontId="0" fillId="12" borderId="1" xfId="0" applyFill="1" applyBorder="1"/>
    <xf numFmtId="177" fontId="0" fillId="0" borderId="1" xfId="0" applyNumberFormat="1" applyBorder="1" applyAlignment="1">
      <alignment horizontal="right"/>
    </xf>
    <xf numFmtId="0" fontId="0" fillId="0" borderId="2" xfId="0" applyFill="1" applyBorder="1" applyAlignment="1">
      <alignment horizontal="right"/>
    </xf>
    <xf numFmtId="14" fontId="0" fillId="0" borderId="0" xfId="0" applyNumberFormat="1"/>
    <xf numFmtId="0" fontId="0" fillId="8" borderId="1" xfId="0" applyFill="1" applyBorder="1"/>
    <xf numFmtId="0" fontId="0" fillId="13" borderId="1" xfId="0" applyFill="1" applyBorder="1"/>
    <xf numFmtId="177" fontId="0" fillId="13" borderId="1" xfId="0" applyNumberFormat="1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6"/>
  <sheetViews>
    <sheetView tabSelected="1" topLeftCell="BK22" zoomScale="85" zoomScaleNormal="85" workbookViewId="0">
      <selection activeCell="BZ35" sqref="BZ35"/>
    </sheetView>
  </sheetViews>
  <sheetFormatPr defaultRowHeight="16.5" x14ac:dyDescent="0.3"/>
  <cols>
    <col min="2" max="2" width="9.875" bestFit="1" customWidth="1"/>
    <col min="4" max="4" width="9.25" bestFit="1" customWidth="1"/>
    <col min="6" max="6" width="16.75" customWidth="1"/>
    <col min="7" max="7" width="11.125" customWidth="1"/>
    <col min="8" max="8" width="14.75" customWidth="1"/>
    <col min="9" max="9" width="19.5" customWidth="1"/>
    <col min="10" max="10" width="15.5" customWidth="1"/>
    <col min="11" max="11" width="11" customWidth="1"/>
    <col min="12" max="12" width="23" customWidth="1"/>
    <col min="13" max="15" width="11.25" customWidth="1"/>
    <col min="16" max="16" width="17.25" customWidth="1"/>
    <col min="19" max="19" width="9.875" bestFit="1" customWidth="1"/>
    <col min="20" max="20" width="9.875" customWidth="1"/>
    <col min="21" max="21" width="18.875" bestFit="1" customWidth="1"/>
    <col min="22" max="22" width="11.375" style="22" bestFit="1" customWidth="1"/>
    <col min="23" max="23" width="9.875" bestFit="1" customWidth="1"/>
    <col min="24" max="24" width="11.375" bestFit="1" customWidth="1"/>
    <col min="26" max="26" width="24.625" customWidth="1"/>
    <col min="27" max="27" width="16.375" style="22" customWidth="1"/>
    <col min="28" max="28" width="12.5" style="22" customWidth="1"/>
    <col min="30" max="30" width="11.375" bestFit="1" customWidth="1"/>
    <col min="32" max="32" width="27" bestFit="1" customWidth="1"/>
    <col min="33" max="33" width="11.875" style="22" bestFit="1" customWidth="1"/>
    <col min="34" max="34" width="15.25" customWidth="1"/>
    <col min="35" max="35" width="11.875" bestFit="1" customWidth="1"/>
    <col min="39" max="39" width="23.125" bestFit="1" customWidth="1"/>
    <col min="40" max="40" width="11.875" style="22" bestFit="1" customWidth="1"/>
    <col min="41" max="42" width="11.875" bestFit="1" customWidth="1"/>
    <col min="44" max="44" width="20.5" customWidth="1"/>
    <col min="45" max="45" width="21.125" customWidth="1"/>
    <col min="46" max="46" width="21.5" customWidth="1"/>
    <col min="49" max="49" width="24" customWidth="1"/>
    <col min="50" max="50" width="22" style="22" customWidth="1"/>
    <col min="51" max="51" width="16.5" customWidth="1"/>
    <col min="52" max="52" width="20.25" customWidth="1"/>
    <col min="53" max="53" width="21.75" customWidth="1"/>
    <col min="54" max="54" width="14.625" customWidth="1"/>
    <col min="55" max="55" width="33.375" customWidth="1"/>
    <col min="56" max="56" width="17.5" customWidth="1"/>
    <col min="57" max="57" width="20.25" customWidth="1"/>
    <col min="58" max="58" width="15.75" customWidth="1"/>
    <col min="59" max="59" width="12.625" bestFit="1" customWidth="1"/>
    <col min="60" max="61" width="22.5" customWidth="1"/>
    <col min="62" max="62" width="18" customWidth="1"/>
    <col min="68" max="68" width="10" bestFit="1" customWidth="1"/>
    <col min="69" max="69" width="12.625" bestFit="1" customWidth="1"/>
    <col min="70" max="70" width="15.75" style="22" customWidth="1"/>
    <col min="72" max="72" width="11.875" bestFit="1" customWidth="1"/>
    <col min="74" max="74" width="10" bestFit="1" customWidth="1"/>
    <col min="75" max="75" width="16.25" customWidth="1"/>
    <col min="76" max="76" width="23.375" style="22" customWidth="1"/>
    <col min="77" max="77" width="11.875" bestFit="1" customWidth="1"/>
    <col min="79" max="79" width="11.75" bestFit="1" customWidth="1"/>
    <col min="80" max="80" width="12.625" customWidth="1"/>
  </cols>
  <sheetData>
    <row r="1" spans="1:76" x14ac:dyDescent="0.3">
      <c r="A1" t="s">
        <v>17</v>
      </c>
      <c r="B1" t="s">
        <v>16</v>
      </c>
      <c r="D1" s="5" t="s">
        <v>17</v>
      </c>
      <c r="E1" s="5" t="s">
        <v>16</v>
      </c>
      <c r="G1" s="5" t="s">
        <v>17</v>
      </c>
      <c r="H1" s="5" t="s">
        <v>16</v>
      </c>
      <c r="K1" s="5" t="s">
        <v>17</v>
      </c>
      <c r="L1" s="5" t="s">
        <v>16</v>
      </c>
      <c r="P1" s="5" t="s">
        <v>17</v>
      </c>
      <c r="Q1" s="5" t="s">
        <v>16</v>
      </c>
      <c r="U1" s="5" t="s">
        <v>17</v>
      </c>
      <c r="V1" s="21" t="s">
        <v>16</v>
      </c>
      <c r="Z1" s="5" t="s">
        <v>17</v>
      </c>
      <c r="AA1" s="21" t="s">
        <v>16</v>
      </c>
      <c r="AB1" s="21"/>
      <c r="AF1" s="5" t="s">
        <v>17</v>
      </c>
      <c r="AG1" s="21" t="s">
        <v>16</v>
      </c>
      <c r="AH1" s="21"/>
      <c r="AM1" s="5" t="s">
        <v>17</v>
      </c>
      <c r="AN1" s="21" t="s">
        <v>16</v>
      </c>
      <c r="AO1" s="21"/>
      <c r="AR1" s="5" t="s">
        <v>17</v>
      </c>
      <c r="AS1" s="21" t="s">
        <v>16</v>
      </c>
      <c r="AT1" s="21"/>
      <c r="AW1" s="5" t="s">
        <v>17</v>
      </c>
      <c r="AX1" s="21" t="s">
        <v>16</v>
      </c>
      <c r="AZ1" s="5" t="s">
        <v>141</v>
      </c>
      <c r="BA1" s="21"/>
      <c r="BD1" s="5" t="s">
        <v>141</v>
      </c>
      <c r="BE1" s="21"/>
      <c r="BI1" s="5" t="s">
        <v>141</v>
      </c>
      <c r="BJ1" s="5" t="s">
        <v>164</v>
      </c>
      <c r="BP1" s="5"/>
      <c r="BQ1" s="5" t="s">
        <v>17</v>
      </c>
      <c r="BR1" s="21" t="s">
        <v>16</v>
      </c>
      <c r="BV1" s="5"/>
      <c r="BW1" s="5" t="s">
        <v>17</v>
      </c>
      <c r="BX1" s="21" t="s">
        <v>16</v>
      </c>
    </row>
    <row r="2" spans="1:76" x14ac:dyDescent="0.3">
      <c r="B2" t="s">
        <v>12</v>
      </c>
      <c r="D2" s="5"/>
      <c r="E2" s="5" t="s">
        <v>12</v>
      </c>
      <c r="G2" s="6">
        <v>44623</v>
      </c>
      <c r="H2" s="5">
        <v>12500</v>
      </c>
      <c r="K2" s="6">
        <v>44653</v>
      </c>
      <c r="L2" s="5">
        <v>52500</v>
      </c>
      <c r="P2" s="6">
        <v>44687</v>
      </c>
      <c r="Q2" s="5">
        <v>18000</v>
      </c>
      <c r="U2" s="6">
        <v>44747</v>
      </c>
      <c r="V2" s="21" t="s">
        <v>71</v>
      </c>
      <c r="W2" s="21">
        <v>46050</v>
      </c>
      <c r="Z2" s="6">
        <v>44778</v>
      </c>
      <c r="AA2" s="21">
        <v>84900</v>
      </c>
      <c r="AB2" s="21" t="s">
        <v>83</v>
      </c>
      <c r="AF2" s="6">
        <v>44785</v>
      </c>
      <c r="AG2" s="21">
        <v>9300</v>
      </c>
      <c r="AH2" s="5"/>
      <c r="AM2" s="6">
        <v>44816</v>
      </c>
      <c r="AN2" s="21">
        <v>8370</v>
      </c>
      <c r="AO2" s="5"/>
      <c r="AR2" s="6">
        <v>44841</v>
      </c>
      <c r="AS2" s="5">
        <v>52000</v>
      </c>
      <c r="AT2" s="5"/>
      <c r="AW2" s="6">
        <v>44871</v>
      </c>
      <c r="AX2" s="21">
        <v>23000</v>
      </c>
      <c r="AZ2" s="6">
        <v>45266</v>
      </c>
      <c r="BA2" s="21">
        <v>27800</v>
      </c>
      <c r="BD2" s="6">
        <v>44934</v>
      </c>
      <c r="BE2" s="5">
        <v>21600</v>
      </c>
      <c r="BI2" s="6">
        <v>44970</v>
      </c>
      <c r="BJ2" s="5">
        <v>45400</v>
      </c>
      <c r="BP2" s="5"/>
      <c r="BQ2" s="6">
        <v>44991</v>
      </c>
      <c r="BR2" s="21">
        <v>49000</v>
      </c>
      <c r="BV2" s="5"/>
      <c r="BW2" s="6">
        <v>45023</v>
      </c>
      <c r="BX2" s="21">
        <v>29481</v>
      </c>
    </row>
    <row r="3" spans="1:76" x14ac:dyDescent="0.3">
      <c r="A3" s="1">
        <v>44567</v>
      </c>
      <c r="B3">
        <v>78700</v>
      </c>
      <c r="D3" s="6">
        <v>44598</v>
      </c>
      <c r="E3" s="5">
        <v>36000</v>
      </c>
      <c r="G3" s="6">
        <v>44623</v>
      </c>
      <c r="H3" s="5">
        <v>37460</v>
      </c>
      <c r="K3" s="6">
        <v>44653</v>
      </c>
      <c r="L3" s="5">
        <v>52600</v>
      </c>
      <c r="P3" s="6">
        <v>44687</v>
      </c>
      <c r="Q3" s="5">
        <v>47000</v>
      </c>
      <c r="U3" s="6">
        <v>44747</v>
      </c>
      <c r="V3" s="21" t="s">
        <v>72</v>
      </c>
      <c r="W3" s="21">
        <v>1350</v>
      </c>
      <c r="Z3" s="6">
        <v>44777</v>
      </c>
      <c r="AA3" s="21">
        <v>80000</v>
      </c>
      <c r="AB3" s="21"/>
      <c r="AF3" s="6">
        <v>44785</v>
      </c>
      <c r="AG3" s="21">
        <v>60000</v>
      </c>
      <c r="AH3" s="5"/>
      <c r="AM3" s="6">
        <v>44816</v>
      </c>
      <c r="AN3" s="21">
        <v>4929</v>
      </c>
      <c r="AO3" s="5"/>
      <c r="AR3" s="6">
        <v>44842</v>
      </c>
      <c r="AS3" s="5">
        <v>12695</v>
      </c>
      <c r="AT3" s="5"/>
      <c r="AW3" s="6">
        <v>44871</v>
      </c>
      <c r="AX3" s="21">
        <v>11718</v>
      </c>
      <c r="AZ3" s="6">
        <v>45266</v>
      </c>
      <c r="BA3" s="21">
        <v>11850</v>
      </c>
      <c r="BD3" s="6">
        <v>44934</v>
      </c>
      <c r="BE3" s="5">
        <v>12400</v>
      </c>
      <c r="BI3" s="6">
        <v>44970</v>
      </c>
      <c r="BJ3" s="5">
        <v>17000</v>
      </c>
      <c r="BP3" s="5"/>
      <c r="BQ3" s="6">
        <v>44992</v>
      </c>
      <c r="BR3" s="21">
        <v>20000</v>
      </c>
      <c r="BV3" s="5"/>
      <c r="BW3" s="6">
        <v>45023</v>
      </c>
      <c r="BX3" s="21">
        <v>1100000</v>
      </c>
    </row>
    <row r="4" spans="1:76" x14ac:dyDescent="0.3">
      <c r="A4" s="1">
        <v>44569</v>
      </c>
      <c r="B4">
        <v>32000</v>
      </c>
      <c r="D4" s="6">
        <v>44601</v>
      </c>
      <c r="E4" s="5">
        <v>6600</v>
      </c>
      <c r="G4" s="6">
        <v>44625</v>
      </c>
      <c r="H4" s="5">
        <v>62000</v>
      </c>
      <c r="K4" s="6">
        <v>44655</v>
      </c>
      <c r="L4" s="5">
        <v>21000</v>
      </c>
      <c r="P4" s="6">
        <v>44688</v>
      </c>
      <c r="Q4" s="5">
        <v>13400</v>
      </c>
      <c r="U4" s="6">
        <v>44747</v>
      </c>
      <c r="V4" s="21">
        <v>10881</v>
      </c>
      <c r="Z4" s="6">
        <v>44776</v>
      </c>
      <c r="AA4" s="21">
        <v>990</v>
      </c>
      <c r="AB4" s="21"/>
      <c r="AF4" s="6">
        <v>44791</v>
      </c>
      <c r="AG4" s="21">
        <v>4185</v>
      </c>
      <c r="AH4" s="5"/>
      <c r="AM4" s="6">
        <v>44817</v>
      </c>
      <c r="AN4" s="21">
        <v>6045</v>
      </c>
      <c r="AO4" s="5"/>
      <c r="AR4" s="6">
        <v>44843</v>
      </c>
      <c r="AS4" s="5">
        <v>30000</v>
      </c>
      <c r="AT4" s="5"/>
      <c r="AW4" s="6">
        <v>44872</v>
      </c>
      <c r="AX4" s="21">
        <v>7000</v>
      </c>
      <c r="AZ4" s="6">
        <v>45267</v>
      </c>
      <c r="BA4" s="21">
        <v>38730</v>
      </c>
      <c r="BD4" s="6">
        <v>44937</v>
      </c>
      <c r="BE4" s="5">
        <v>47000</v>
      </c>
      <c r="BI4" s="6">
        <v>44970</v>
      </c>
      <c r="BJ4" s="5">
        <v>70000</v>
      </c>
      <c r="BP4" s="5"/>
      <c r="BQ4" s="6">
        <v>44992</v>
      </c>
      <c r="BR4" s="21">
        <v>30000</v>
      </c>
      <c r="BV4" s="5"/>
      <c r="BW4" s="6">
        <v>45024</v>
      </c>
      <c r="BX4" s="21">
        <v>10900</v>
      </c>
    </row>
    <row r="5" spans="1:76" x14ac:dyDescent="0.3">
      <c r="A5" s="1">
        <v>44570</v>
      </c>
      <c r="B5">
        <v>32000</v>
      </c>
      <c r="D5" s="6">
        <v>44601</v>
      </c>
      <c r="E5" s="5">
        <v>31000</v>
      </c>
      <c r="G5" s="6">
        <v>44626</v>
      </c>
      <c r="H5" s="5">
        <v>13000</v>
      </c>
      <c r="K5" s="6">
        <v>44655</v>
      </c>
      <c r="L5" s="5">
        <v>29900</v>
      </c>
      <c r="P5" s="6">
        <v>44688</v>
      </c>
      <c r="Q5" s="5">
        <v>33000</v>
      </c>
      <c r="U5" s="6">
        <v>44745</v>
      </c>
      <c r="V5" s="21">
        <v>990</v>
      </c>
      <c r="Z5" s="6">
        <v>44775</v>
      </c>
      <c r="AA5" s="21">
        <v>318630</v>
      </c>
      <c r="AB5" s="21" t="s">
        <v>93</v>
      </c>
      <c r="AF5" s="6">
        <v>44791</v>
      </c>
      <c r="AG5" s="21">
        <v>10450</v>
      </c>
      <c r="AH5" s="5"/>
      <c r="AM5" s="6">
        <v>44818</v>
      </c>
      <c r="AN5" s="21">
        <v>6000</v>
      </c>
      <c r="AO5" s="5"/>
      <c r="AR5" s="6">
        <v>44843</v>
      </c>
      <c r="AS5" s="5">
        <v>12000</v>
      </c>
      <c r="AT5" s="5"/>
      <c r="AW5" s="6">
        <v>44872</v>
      </c>
      <c r="AX5" s="21">
        <v>43000</v>
      </c>
      <c r="AZ5" s="6">
        <v>45267</v>
      </c>
      <c r="BA5" s="21">
        <v>10500</v>
      </c>
      <c r="BD5" s="6">
        <v>44939</v>
      </c>
      <c r="BE5" s="5">
        <v>37000</v>
      </c>
      <c r="BI5" s="6">
        <v>44975</v>
      </c>
      <c r="BJ5" s="5">
        <v>10450</v>
      </c>
      <c r="BP5" s="5"/>
      <c r="BQ5" s="6">
        <v>44992</v>
      </c>
      <c r="BR5" s="21">
        <v>32500</v>
      </c>
      <c r="BV5" s="5"/>
      <c r="BW5" s="6">
        <v>45025</v>
      </c>
      <c r="BX5" s="21">
        <v>12648</v>
      </c>
    </row>
    <row r="6" spans="1:76" x14ac:dyDescent="0.3">
      <c r="A6" s="1">
        <v>44570</v>
      </c>
      <c r="B6">
        <v>68000</v>
      </c>
      <c r="D6" s="6">
        <v>44603</v>
      </c>
      <c r="E6" s="5">
        <v>29000</v>
      </c>
      <c r="G6" s="6">
        <v>44628</v>
      </c>
      <c r="H6" s="5">
        <v>150000</v>
      </c>
      <c r="K6" s="6">
        <v>44655</v>
      </c>
      <c r="L6" s="5">
        <v>52000</v>
      </c>
      <c r="P6" s="6">
        <v>44688</v>
      </c>
      <c r="Q6" s="5">
        <v>7100</v>
      </c>
      <c r="U6" s="6">
        <v>44745</v>
      </c>
      <c r="V6" s="21">
        <v>24000</v>
      </c>
      <c r="Z6" s="6">
        <v>44772</v>
      </c>
      <c r="AA6" s="21">
        <v>6510</v>
      </c>
      <c r="AB6" s="21"/>
      <c r="AF6" s="6">
        <v>44792</v>
      </c>
      <c r="AG6" s="21" t="s">
        <v>102</v>
      </c>
      <c r="AH6" s="5">
        <v>154390</v>
      </c>
      <c r="AM6" s="6">
        <v>44820</v>
      </c>
      <c r="AN6" s="21">
        <v>49000</v>
      </c>
      <c r="AO6" s="5"/>
      <c r="AR6" s="6">
        <v>44844</v>
      </c>
      <c r="AS6" s="5">
        <v>18200</v>
      </c>
      <c r="AT6" s="5"/>
      <c r="AW6" s="6">
        <v>44873</v>
      </c>
      <c r="AX6" s="21">
        <v>1767</v>
      </c>
      <c r="AZ6" s="6">
        <v>45267</v>
      </c>
      <c r="BA6" s="21">
        <v>10000</v>
      </c>
      <c r="BD6" s="6">
        <v>44939</v>
      </c>
      <c r="BE6" s="5">
        <v>6000</v>
      </c>
      <c r="BI6" s="6">
        <v>44975</v>
      </c>
      <c r="BJ6" s="5">
        <v>17500</v>
      </c>
      <c r="BP6" s="5"/>
      <c r="BQ6" s="6">
        <v>44998</v>
      </c>
      <c r="BR6" s="21">
        <v>6600</v>
      </c>
      <c r="BV6" s="5"/>
      <c r="BW6" s="6">
        <v>45027</v>
      </c>
      <c r="BX6" s="21">
        <v>23900</v>
      </c>
    </row>
    <row r="7" spans="1:76" x14ac:dyDescent="0.3">
      <c r="A7" s="1">
        <v>44570</v>
      </c>
      <c r="B7">
        <v>22000</v>
      </c>
      <c r="D7" s="6">
        <v>44615</v>
      </c>
      <c r="E7" s="5">
        <v>64000</v>
      </c>
      <c r="G7" s="6">
        <v>44628</v>
      </c>
      <c r="H7" s="5">
        <v>76000</v>
      </c>
      <c r="K7" s="6">
        <v>44656</v>
      </c>
      <c r="L7" s="5">
        <v>37000</v>
      </c>
      <c r="P7" s="6">
        <v>44689</v>
      </c>
      <c r="Q7" s="5">
        <v>14100</v>
      </c>
      <c r="U7" s="6">
        <v>44739</v>
      </c>
      <c r="V7" s="21">
        <v>14100</v>
      </c>
      <c r="Z7" s="6">
        <v>44770</v>
      </c>
      <c r="AA7" s="21">
        <v>6045</v>
      </c>
      <c r="AB7" s="21"/>
      <c r="AF7" s="6">
        <v>44792</v>
      </c>
      <c r="AG7" s="21">
        <v>27500</v>
      </c>
      <c r="AH7" s="5"/>
      <c r="AM7" s="6">
        <v>44821</v>
      </c>
      <c r="AN7" s="21">
        <v>11600</v>
      </c>
      <c r="AO7" s="5"/>
      <c r="AR7" s="6">
        <v>44845</v>
      </c>
      <c r="AS7" s="5">
        <v>100000</v>
      </c>
      <c r="AT7" s="5"/>
      <c r="AW7" s="6">
        <v>44873</v>
      </c>
      <c r="AX7" s="21">
        <v>11200</v>
      </c>
      <c r="AZ7" s="6">
        <v>45267</v>
      </c>
      <c r="BA7" s="21">
        <v>11000</v>
      </c>
      <c r="BD7" s="6">
        <v>44939</v>
      </c>
      <c r="BE7" s="5">
        <v>13000</v>
      </c>
      <c r="BI7" s="6">
        <v>44977</v>
      </c>
      <c r="BJ7" s="5">
        <v>84370</v>
      </c>
      <c r="BP7" s="5"/>
      <c r="BQ7" s="6">
        <v>44998</v>
      </c>
      <c r="BR7" s="21">
        <v>50000</v>
      </c>
      <c r="BV7" s="5"/>
      <c r="BW7" s="6">
        <v>45028</v>
      </c>
      <c r="BX7" s="21">
        <v>52000</v>
      </c>
    </row>
    <row r="8" spans="1:76" x14ac:dyDescent="0.3">
      <c r="A8" s="1">
        <v>44571</v>
      </c>
      <c r="B8">
        <v>52000</v>
      </c>
      <c r="D8" s="5"/>
      <c r="E8" s="5"/>
      <c r="G8" s="6">
        <v>44629</v>
      </c>
      <c r="H8" s="5">
        <v>9400</v>
      </c>
      <c r="K8" s="6">
        <v>44658</v>
      </c>
      <c r="L8" s="5">
        <v>45000</v>
      </c>
      <c r="P8" s="6">
        <v>44689</v>
      </c>
      <c r="Q8" s="5">
        <v>22000</v>
      </c>
      <c r="U8" s="6">
        <v>44739</v>
      </c>
      <c r="V8" s="21">
        <v>59800</v>
      </c>
      <c r="Z8" s="6">
        <v>44770</v>
      </c>
      <c r="AA8" s="21">
        <v>28600</v>
      </c>
      <c r="AB8" s="21"/>
      <c r="AF8" s="6">
        <v>44794</v>
      </c>
      <c r="AG8" s="21">
        <v>11600</v>
      </c>
      <c r="AH8" s="5"/>
      <c r="AM8" s="6">
        <v>44821</v>
      </c>
      <c r="AN8" s="21">
        <v>7812</v>
      </c>
      <c r="AO8" s="5"/>
      <c r="AR8" s="6">
        <v>44845</v>
      </c>
      <c r="AS8" s="5">
        <v>105600</v>
      </c>
      <c r="AT8" s="5"/>
      <c r="AW8" s="6">
        <v>44874</v>
      </c>
      <c r="AX8" s="21">
        <v>4185</v>
      </c>
      <c r="AZ8" s="6">
        <v>45269</v>
      </c>
      <c r="BA8" s="21">
        <v>16000</v>
      </c>
      <c r="BD8" s="6">
        <v>44939</v>
      </c>
      <c r="BE8" s="5">
        <v>45400</v>
      </c>
      <c r="BI8" s="6">
        <v>44979</v>
      </c>
      <c r="BJ8" s="5">
        <v>300</v>
      </c>
      <c r="BP8" s="5"/>
      <c r="BQ8" s="6">
        <v>44999</v>
      </c>
      <c r="BR8" s="21">
        <v>5100</v>
      </c>
      <c r="BV8" s="5"/>
      <c r="BW8" s="6">
        <v>45028</v>
      </c>
      <c r="BX8" s="21">
        <v>28800</v>
      </c>
    </row>
    <row r="9" spans="1:76" x14ac:dyDescent="0.3">
      <c r="A9" s="1">
        <v>44573</v>
      </c>
      <c r="D9" s="5"/>
      <c r="E9" s="5"/>
      <c r="G9" s="6">
        <v>44634</v>
      </c>
      <c r="H9" s="5">
        <v>80000</v>
      </c>
      <c r="K9" s="6">
        <v>44658</v>
      </c>
      <c r="L9" s="5">
        <v>16000</v>
      </c>
      <c r="P9" s="6">
        <v>44691</v>
      </c>
      <c r="Q9" s="5">
        <v>8184</v>
      </c>
      <c r="U9" s="6">
        <v>44739</v>
      </c>
      <c r="V9" s="21">
        <v>16000</v>
      </c>
      <c r="Z9" s="6">
        <v>44770</v>
      </c>
      <c r="AA9" s="21">
        <v>47000</v>
      </c>
      <c r="AB9" s="21"/>
      <c r="AF9" s="6">
        <v>44794</v>
      </c>
      <c r="AG9" s="21">
        <v>74000</v>
      </c>
      <c r="AH9" s="5"/>
      <c r="AM9" s="6">
        <v>44822</v>
      </c>
      <c r="AN9" s="21">
        <v>10450</v>
      </c>
      <c r="AO9" s="5"/>
      <c r="AR9" s="6">
        <v>44845</v>
      </c>
      <c r="AS9" s="5">
        <v>9400</v>
      </c>
      <c r="AT9" s="5"/>
      <c r="AW9" s="6">
        <v>44875</v>
      </c>
      <c r="AX9" s="21">
        <v>4371</v>
      </c>
      <c r="AZ9" s="6">
        <v>45270</v>
      </c>
      <c r="BA9" s="21">
        <v>12000</v>
      </c>
      <c r="BD9" s="6">
        <v>44941</v>
      </c>
      <c r="BE9" s="5">
        <v>8928</v>
      </c>
      <c r="BI9" s="6">
        <v>44988</v>
      </c>
      <c r="BJ9" s="5">
        <v>990</v>
      </c>
      <c r="BP9" s="5"/>
      <c r="BQ9" s="6">
        <v>44999</v>
      </c>
      <c r="BR9" s="21">
        <v>7000</v>
      </c>
      <c r="BV9" s="5"/>
      <c r="BW9" s="6">
        <v>45028</v>
      </c>
      <c r="BX9" s="21">
        <v>19960</v>
      </c>
    </row>
    <row r="10" spans="1:76" x14ac:dyDescent="0.3">
      <c r="A10" s="1">
        <v>44574</v>
      </c>
      <c r="B10">
        <v>15950</v>
      </c>
      <c r="D10" s="5"/>
      <c r="E10" s="5"/>
      <c r="G10" s="6">
        <v>44634</v>
      </c>
      <c r="H10" s="5">
        <v>47000</v>
      </c>
      <c r="K10" s="6">
        <v>44659</v>
      </c>
      <c r="L10" s="5">
        <v>67000</v>
      </c>
      <c r="P10" s="6">
        <v>44692</v>
      </c>
      <c r="Q10" s="5">
        <v>28291</v>
      </c>
      <c r="U10" s="6">
        <v>44738</v>
      </c>
      <c r="V10" s="21">
        <v>85000</v>
      </c>
      <c r="Z10" s="6">
        <v>44767</v>
      </c>
      <c r="AA10" s="21">
        <v>3600</v>
      </c>
      <c r="AB10" s="21"/>
      <c r="AF10" s="6">
        <v>44794</v>
      </c>
      <c r="AG10" s="21">
        <v>97830</v>
      </c>
      <c r="AH10" s="5"/>
      <c r="AM10" s="6">
        <v>44822</v>
      </c>
      <c r="AN10" s="21">
        <v>33000</v>
      </c>
      <c r="AO10" s="5"/>
      <c r="AR10" s="6">
        <v>44846</v>
      </c>
      <c r="AS10" s="5">
        <v>3960</v>
      </c>
      <c r="AT10" s="5"/>
      <c r="AW10" s="6">
        <v>44875</v>
      </c>
      <c r="AX10" s="21">
        <v>6000</v>
      </c>
      <c r="AZ10" s="6">
        <v>45270</v>
      </c>
      <c r="BA10" s="21">
        <v>59800</v>
      </c>
      <c r="BD10" s="6">
        <v>44941</v>
      </c>
      <c r="BE10" s="5">
        <v>17500</v>
      </c>
      <c r="BI10" s="6">
        <v>44990</v>
      </c>
      <c r="BJ10" s="5">
        <v>22600</v>
      </c>
      <c r="BP10" s="5"/>
      <c r="BQ10" s="6">
        <v>44999</v>
      </c>
      <c r="BR10" s="21">
        <v>5200</v>
      </c>
      <c r="BV10" s="5"/>
      <c r="BW10" s="6">
        <v>45031</v>
      </c>
      <c r="BX10" s="21">
        <v>7000</v>
      </c>
    </row>
    <row r="11" spans="1:76" x14ac:dyDescent="0.3">
      <c r="A11" s="1">
        <v>44575</v>
      </c>
      <c r="B11">
        <v>31400</v>
      </c>
      <c r="D11" s="5"/>
      <c r="E11" s="5"/>
      <c r="G11" s="6">
        <v>44636</v>
      </c>
      <c r="H11" s="5">
        <v>21800</v>
      </c>
      <c r="K11" s="6">
        <v>44660</v>
      </c>
      <c r="L11" s="5">
        <v>128000</v>
      </c>
      <c r="P11" s="6">
        <v>44694</v>
      </c>
      <c r="Q11" s="5">
        <v>8000</v>
      </c>
      <c r="U11" s="6">
        <v>44738</v>
      </c>
      <c r="V11" s="21">
        <v>159000</v>
      </c>
      <c r="Z11" s="6">
        <v>44767</v>
      </c>
      <c r="AA11" s="21">
        <v>33000</v>
      </c>
      <c r="AB11" s="21"/>
      <c r="AF11" s="6">
        <v>44794</v>
      </c>
      <c r="AG11" s="21">
        <v>30000</v>
      </c>
      <c r="AH11" s="5"/>
      <c r="AM11" s="6">
        <v>44823</v>
      </c>
      <c r="AN11" s="21">
        <v>50000</v>
      </c>
      <c r="AO11" s="5"/>
      <c r="AR11" s="6">
        <v>44846</v>
      </c>
      <c r="AS11" s="5">
        <v>24200</v>
      </c>
      <c r="AT11" s="5"/>
      <c r="AW11" s="6">
        <v>44876</v>
      </c>
      <c r="AX11" s="21">
        <v>7161</v>
      </c>
      <c r="AZ11" s="6">
        <v>45270</v>
      </c>
      <c r="BA11" s="21">
        <v>11500</v>
      </c>
      <c r="BD11" s="6">
        <v>44941</v>
      </c>
      <c r="BE11" s="5">
        <v>20900</v>
      </c>
      <c r="BI11" s="26" t="s">
        <v>112</v>
      </c>
      <c r="BJ11" s="5">
        <f>SUM(BJ3:BJ10)</f>
        <v>223210</v>
      </c>
      <c r="BP11" s="5"/>
      <c r="BQ11" s="6">
        <v>45000</v>
      </c>
      <c r="BR11" s="21">
        <v>755500</v>
      </c>
      <c r="BV11" s="5"/>
      <c r="BW11" s="6">
        <v>45031</v>
      </c>
      <c r="BX11" s="21">
        <v>6500</v>
      </c>
    </row>
    <row r="12" spans="1:76" x14ac:dyDescent="0.3">
      <c r="A12" s="1">
        <v>44577</v>
      </c>
      <c r="B12">
        <v>32000</v>
      </c>
      <c r="D12" s="5"/>
      <c r="E12" s="5"/>
      <c r="G12" s="6">
        <v>44637</v>
      </c>
      <c r="H12" s="5">
        <v>11000</v>
      </c>
      <c r="K12" s="6">
        <v>44660</v>
      </c>
      <c r="L12" s="5">
        <v>22900</v>
      </c>
      <c r="P12" s="6">
        <v>44694</v>
      </c>
      <c r="Q12" s="5">
        <v>71500</v>
      </c>
      <c r="U12" s="6">
        <v>44738</v>
      </c>
      <c r="V12" s="21">
        <v>5100</v>
      </c>
      <c r="Z12" s="6">
        <v>44765</v>
      </c>
      <c r="AA12" s="21">
        <v>54800</v>
      </c>
      <c r="AB12" s="21"/>
      <c r="AF12" s="6">
        <v>44795</v>
      </c>
      <c r="AG12" s="21">
        <v>7000</v>
      </c>
      <c r="AH12" s="5"/>
      <c r="AM12" s="6">
        <v>44824</v>
      </c>
      <c r="AN12" s="34" t="s">
        <v>127</v>
      </c>
      <c r="AO12" s="21">
        <v>154390</v>
      </c>
      <c r="AR12" s="6">
        <v>44846</v>
      </c>
      <c r="AS12" s="5">
        <v>14880</v>
      </c>
      <c r="AT12" s="5"/>
      <c r="AW12" s="6">
        <v>44876</v>
      </c>
      <c r="AX12" s="21">
        <v>18700</v>
      </c>
      <c r="AZ12" s="6">
        <v>45270</v>
      </c>
      <c r="BA12" s="21">
        <v>12000</v>
      </c>
      <c r="BD12" s="6">
        <v>44942</v>
      </c>
      <c r="BE12" s="5">
        <v>84000</v>
      </c>
      <c r="BI12" s="28" t="s">
        <v>113</v>
      </c>
      <c r="BJ12" s="24">
        <v>5341918</v>
      </c>
      <c r="BP12" s="5"/>
      <c r="BQ12" s="6">
        <v>45001</v>
      </c>
      <c r="BR12" s="21">
        <v>127000</v>
      </c>
      <c r="BV12" s="5"/>
      <c r="BW12" s="6">
        <v>45032</v>
      </c>
      <c r="BX12" s="21">
        <v>89000</v>
      </c>
    </row>
    <row r="13" spans="1:76" x14ac:dyDescent="0.3">
      <c r="A13" s="1">
        <v>44577</v>
      </c>
      <c r="B13">
        <v>14800</v>
      </c>
      <c r="D13" s="5"/>
      <c r="E13" s="5"/>
      <c r="G13" s="6">
        <v>44638</v>
      </c>
      <c r="H13" s="5">
        <v>35000</v>
      </c>
      <c r="K13" s="6">
        <v>44660</v>
      </c>
      <c r="L13" s="5">
        <v>78100</v>
      </c>
      <c r="P13" s="6">
        <v>44694</v>
      </c>
      <c r="Q13" s="5">
        <v>7590</v>
      </c>
      <c r="U13" s="6">
        <v>44738</v>
      </c>
      <c r="V13" s="21">
        <v>29400</v>
      </c>
      <c r="Z13" s="6">
        <v>44765</v>
      </c>
      <c r="AA13" s="21">
        <v>11600</v>
      </c>
      <c r="AB13" s="21"/>
      <c r="AF13" s="6">
        <v>44796</v>
      </c>
      <c r="AG13" s="21">
        <v>11000</v>
      </c>
      <c r="AH13" s="5"/>
      <c r="AM13" s="6">
        <v>44824</v>
      </c>
      <c r="AN13" s="21">
        <v>12900</v>
      </c>
      <c r="AO13" s="5"/>
      <c r="AR13" s="6">
        <v>44847</v>
      </c>
      <c r="AS13" s="5">
        <v>25000</v>
      </c>
      <c r="AT13" s="5"/>
      <c r="AW13" s="6">
        <v>44878</v>
      </c>
      <c r="AX13" s="21">
        <v>23000</v>
      </c>
      <c r="AZ13" s="6">
        <v>45271</v>
      </c>
      <c r="BA13" s="21">
        <v>19200</v>
      </c>
      <c r="BD13" s="6">
        <v>44944</v>
      </c>
      <c r="BE13" s="5">
        <v>84370</v>
      </c>
      <c r="BI13" s="18" t="s">
        <v>116</v>
      </c>
      <c r="BJ13" s="5">
        <f>SUM(BJ11:BJ12)</f>
        <v>5565128</v>
      </c>
      <c r="BP13" s="5"/>
      <c r="BQ13" s="6">
        <v>45001</v>
      </c>
      <c r="BR13" s="21">
        <v>10300</v>
      </c>
      <c r="BV13" s="5"/>
      <c r="BW13" s="6">
        <v>45032</v>
      </c>
      <c r="BX13" s="21">
        <v>8900</v>
      </c>
    </row>
    <row r="14" spans="1:76" x14ac:dyDescent="0.3">
      <c r="A14" s="1">
        <v>44579</v>
      </c>
      <c r="B14">
        <v>51700</v>
      </c>
      <c r="D14" s="5"/>
      <c r="E14" s="5"/>
      <c r="G14" s="6">
        <v>44638</v>
      </c>
      <c r="H14" s="5">
        <v>123000</v>
      </c>
      <c r="K14" s="6">
        <v>44660</v>
      </c>
      <c r="L14" s="5">
        <v>80000</v>
      </c>
      <c r="P14" s="6">
        <v>44694</v>
      </c>
      <c r="Q14" s="5">
        <v>60490</v>
      </c>
      <c r="U14" s="6">
        <v>44737</v>
      </c>
      <c r="V14" s="21">
        <v>19700</v>
      </c>
      <c r="Z14" s="6">
        <v>44764</v>
      </c>
      <c r="AA14" s="21">
        <v>14500</v>
      </c>
      <c r="AB14" s="21"/>
      <c r="AF14" s="6">
        <v>44806</v>
      </c>
      <c r="AG14" s="21">
        <v>70000</v>
      </c>
      <c r="AH14" s="5"/>
      <c r="AM14" s="6">
        <v>44826</v>
      </c>
      <c r="AN14" s="21">
        <v>35500</v>
      </c>
      <c r="AO14" s="5"/>
      <c r="AR14" s="6">
        <v>44848</v>
      </c>
      <c r="AS14" s="5">
        <v>4371</v>
      </c>
      <c r="AT14" s="5"/>
      <c r="AW14" s="6">
        <v>44879</v>
      </c>
      <c r="AX14" s="21">
        <v>7812</v>
      </c>
      <c r="AZ14" s="6">
        <v>45271</v>
      </c>
      <c r="BA14" s="21">
        <v>83000</v>
      </c>
      <c r="BD14" s="6">
        <v>44944</v>
      </c>
      <c r="BE14" s="5">
        <v>5000</v>
      </c>
      <c r="BI14" s="5" t="s">
        <v>114</v>
      </c>
      <c r="BJ14" s="24">
        <v>523240</v>
      </c>
      <c r="BM14">
        <v>345230</v>
      </c>
      <c r="BP14" s="5"/>
      <c r="BQ14" s="6">
        <v>45002</v>
      </c>
      <c r="BR14" s="21">
        <v>18300</v>
      </c>
      <c r="BV14" s="5"/>
      <c r="BW14" s="6">
        <v>45034</v>
      </c>
      <c r="BX14" s="21">
        <v>17000</v>
      </c>
    </row>
    <row r="15" spans="1:76" x14ac:dyDescent="0.3">
      <c r="A15" s="1">
        <v>44575</v>
      </c>
      <c r="B15">
        <v>-2600</v>
      </c>
      <c r="D15" s="5"/>
      <c r="E15" s="5"/>
      <c r="G15" s="6">
        <v>44638</v>
      </c>
      <c r="H15" s="5">
        <v>46000</v>
      </c>
      <c r="K15" s="6">
        <v>44660</v>
      </c>
      <c r="L15" s="5">
        <v>14300</v>
      </c>
      <c r="P15" s="6">
        <v>44695</v>
      </c>
      <c r="Q15" s="5">
        <v>14100</v>
      </c>
      <c r="U15" s="6">
        <v>44737</v>
      </c>
      <c r="V15" s="21">
        <v>19700</v>
      </c>
      <c r="Z15" s="6">
        <v>44764</v>
      </c>
      <c r="AA15" s="21">
        <v>52000</v>
      </c>
      <c r="AB15" s="21"/>
      <c r="AF15" s="6">
        <v>44807</v>
      </c>
      <c r="AG15" s="21">
        <v>11000</v>
      </c>
      <c r="AH15" s="5"/>
      <c r="AM15" s="6">
        <v>44826</v>
      </c>
      <c r="AN15" s="21">
        <v>6000</v>
      </c>
      <c r="AO15" s="5"/>
      <c r="AR15" s="6">
        <v>44848</v>
      </c>
      <c r="AS15" s="5">
        <v>8370</v>
      </c>
      <c r="AT15" s="5"/>
      <c r="AW15" s="6">
        <v>44879</v>
      </c>
      <c r="AX15" s="21">
        <v>24000</v>
      </c>
      <c r="AZ15" s="6">
        <v>45271</v>
      </c>
      <c r="BA15" s="21">
        <v>5700</v>
      </c>
      <c r="BD15" s="6">
        <v>44944</v>
      </c>
      <c r="BE15" s="5">
        <v>10450</v>
      </c>
      <c r="BI15" s="5" t="s">
        <v>115</v>
      </c>
      <c r="BJ15" s="24">
        <v>314310</v>
      </c>
      <c r="BM15">
        <v>627794</v>
      </c>
      <c r="BP15" s="5"/>
      <c r="BQ15" s="6">
        <v>45003</v>
      </c>
      <c r="BR15" s="21">
        <v>1000</v>
      </c>
      <c r="BV15" s="5"/>
      <c r="BW15" s="6">
        <v>45034</v>
      </c>
      <c r="BX15" s="21">
        <v>50630</v>
      </c>
    </row>
    <row r="16" spans="1:76" x14ac:dyDescent="0.3">
      <c r="A16" s="1">
        <v>44581</v>
      </c>
      <c r="B16">
        <v>18000</v>
      </c>
      <c r="D16" s="5"/>
      <c r="E16" s="5"/>
      <c r="G16" s="6">
        <v>44640</v>
      </c>
      <c r="H16" s="5">
        <v>7900</v>
      </c>
      <c r="K16" s="6">
        <v>44660</v>
      </c>
      <c r="L16" s="5">
        <v>21000</v>
      </c>
      <c r="P16" s="6">
        <v>44695</v>
      </c>
      <c r="Q16" s="5">
        <v>59800</v>
      </c>
      <c r="U16" s="6">
        <v>44737</v>
      </c>
      <c r="V16" s="21">
        <v>8000</v>
      </c>
      <c r="Z16" s="6">
        <v>44762</v>
      </c>
      <c r="AA16" s="21">
        <v>39000</v>
      </c>
      <c r="AB16" s="21"/>
      <c r="AF16" s="6">
        <v>44807</v>
      </c>
      <c r="AG16" s="21">
        <v>900</v>
      </c>
      <c r="AH16" s="5"/>
      <c r="AM16" s="6">
        <v>44827</v>
      </c>
      <c r="AN16" s="21">
        <v>23000</v>
      </c>
      <c r="AO16" s="5"/>
      <c r="AR16" s="6">
        <v>44849</v>
      </c>
      <c r="AS16" s="5">
        <v>13400</v>
      </c>
      <c r="AT16" s="5"/>
      <c r="AW16" s="6">
        <v>44882</v>
      </c>
      <c r="AX16" s="21">
        <v>9161</v>
      </c>
      <c r="AZ16" s="6">
        <v>45271</v>
      </c>
      <c r="BA16" s="21">
        <v>6500</v>
      </c>
      <c r="BD16" s="6">
        <v>44944</v>
      </c>
      <c r="BE16" s="5">
        <v>12900</v>
      </c>
      <c r="BI16" t="s">
        <v>165</v>
      </c>
      <c r="BJ16" s="33">
        <v>969298</v>
      </c>
      <c r="BM16">
        <v>1059866</v>
      </c>
      <c r="BP16" s="5"/>
      <c r="BQ16" s="6">
        <v>45003</v>
      </c>
      <c r="BR16" s="21">
        <v>379500</v>
      </c>
      <c r="BV16" s="5"/>
      <c r="BW16" s="6">
        <v>45034</v>
      </c>
      <c r="BX16" s="21">
        <v>10450</v>
      </c>
    </row>
    <row r="17" spans="1:76" x14ac:dyDescent="0.3">
      <c r="A17" s="1">
        <v>44581</v>
      </c>
      <c r="B17">
        <v>22400</v>
      </c>
      <c r="D17" s="5"/>
      <c r="E17" s="5"/>
      <c r="G17" s="6">
        <v>44640</v>
      </c>
      <c r="H17" s="5">
        <v>60000</v>
      </c>
      <c r="K17" s="6">
        <v>44661</v>
      </c>
      <c r="L17" s="5">
        <v>8900</v>
      </c>
      <c r="P17" s="6">
        <v>44695</v>
      </c>
      <c r="Q17" s="5">
        <v>53500</v>
      </c>
      <c r="U17" s="6">
        <v>44737</v>
      </c>
      <c r="V17" s="21">
        <v>18500</v>
      </c>
      <c r="Z17" s="6">
        <v>44762</v>
      </c>
      <c r="AA17" s="21">
        <v>24200</v>
      </c>
      <c r="AB17" s="21"/>
      <c r="AF17" s="6" t="s">
        <v>110</v>
      </c>
      <c r="AG17" s="21">
        <v>62800</v>
      </c>
      <c r="AH17" s="5"/>
      <c r="AM17" s="6">
        <v>44828</v>
      </c>
      <c r="AN17" s="21">
        <v>12100</v>
      </c>
      <c r="AO17" s="5"/>
      <c r="AR17" s="6">
        <v>44851</v>
      </c>
      <c r="AS17" s="5">
        <v>38000</v>
      </c>
      <c r="AT17" s="5"/>
      <c r="AW17" s="6">
        <v>44883</v>
      </c>
      <c r="AX17" s="21">
        <v>84370</v>
      </c>
      <c r="AZ17" s="6">
        <v>45271</v>
      </c>
      <c r="BA17" s="21">
        <v>23000</v>
      </c>
      <c r="BD17" s="6">
        <v>44945</v>
      </c>
      <c r="BE17" s="5">
        <v>10300</v>
      </c>
      <c r="BI17" s="5" t="s">
        <v>137</v>
      </c>
      <c r="BJ17" s="5">
        <v>335964</v>
      </c>
      <c r="BP17" s="5"/>
      <c r="BQ17" s="6">
        <v>45003</v>
      </c>
      <c r="BR17" s="21">
        <v>10450</v>
      </c>
      <c r="BV17" s="5"/>
      <c r="BW17" s="6">
        <v>45037</v>
      </c>
      <c r="BX17" s="21">
        <v>26001</v>
      </c>
    </row>
    <row r="18" spans="1:76" x14ac:dyDescent="0.3">
      <c r="A18" s="1">
        <v>44585</v>
      </c>
      <c r="B18">
        <v>19200</v>
      </c>
      <c r="D18" s="5"/>
      <c r="E18" s="5"/>
      <c r="G18" s="6">
        <v>44640</v>
      </c>
      <c r="H18" s="5">
        <v>32400</v>
      </c>
      <c r="K18" s="6">
        <v>44661</v>
      </c>
      <c r="L18" s="5">
        <v>10000</v>
      </c>
      <c r="P18" s="6">
        <v>44695</v>
      </c>
      <c r="Q18" s="5">
        <v>14100</v>
      </c>
      <c r="U18" s="6">
        <v>44737</v>
      </c>
      <c r="V18" s="21">
        <v>11000</v>
      </c>
      <c r="Z18" s="6">
        <v>44761</v>
      </c>
      <c r="AA18" s="21">
        <v>6600</v>
      </c>
      <c r="AB18" s="21"/>
      <c r="AF18" s="5" t="s">
        <v>103</v>
      </c>
      <c r="AG18" s="21"/>
      <c r="AH18" s="5"/>
      <c r="AM18" s="6">
        <v>44830</v>
      </c>
      <c r="AN18" s="21">
        <v>11400</v>
      </c>
      <c r="AO18" s="5"/>
      <c r="AR18" s="6">
        <v>44851</v>
      </c>
      <c r="AS18" s="5">
        <v>24000</v>
      </c>
      <c r="AT18" s="5"/>
      <c r="AW18" s="6">
        <v>44883</v>
      </c>
      <c r="AX18" s="21">
        <v>495</v>
      </c>
      <c r="AZ18" s="6">
        <v>45271</v>
      </c>
      <c r="BA18" s="21">
        <v>47000</v>
      </c>
      <c r="BD18" s="6">
        <v>44945</v>
      </c>
      <c r="BE18" s="5">
        <v>93</v>
      </c>
      <c r="BI18" s="5" t="s">
        <v>138</v>
      </c>
      <c r="BJ18" s="36">
        <f>346012+1298</f>
        <v>347310</v>
      </c>
      <c r="BP18" s="5"/>
      <c r="BQ18" s="6">
        <v>45004</v>
      </c>
      <c r="BR18" s="21">
        <v>82000</v>
      </c>
      <c r="BV18" s="5"/>
      <c r="BW18" s="6">
        <v>45037</v>
      </c>
      <c r="BX18" s="21">
        <v>80000</v>
      </c>
    </row>
    <row r="19" spans="1:76" x14ac:dyDescent="0.3">
      <c r="A19" s="1">
        <v>44587</v>
      </c>
      <c r="B19">
        <v>99000</v>
      </c>
      <c r="D19" s="5"/>
      <c r="E19" s="5"/>
      <c r="G19" s="6">
        <v>44641</v>
      </c>
      <c r="H19" s="5">
        <v>15000</v>
      </c>
      <c r="K19" s="6">
        <v>44661</v>
      </c>
      <c r="L19" s="5">
        <v>29000</v>
      </c>
      <c r="P19" s="6">
        <v>44695</v>
      </c>
      <c r="Q19" s="5">
        <v>8000</v>
      </c>
      <c r="U19" s="6">
        <v>44736</v>
      </c>
      <c r="V19" s="21">
        <v>4500</v>
      </c>
      <c r="Z19" s="6">
        <v>44761</v>
      </c>
      <c r="AA19" s="21">
        <v>44000</v>
      </c>
      <c r="AB19" s="21"/>
      <c r="AF19" s="5" t="s">
        <v>104</v>
      </c>
      <c r="AG19" s="21">
        <v>305551</v>
      </c>
      <c r="AH19" s="5"/>
      <c r="AM19" s="6">
        <v>44831</v>
      </c>
      <c r="AN19" s="21">
        <v>14500</v>
      </c>
      <c r="AO19" s="5"/>
      <c r="AR19" s="6">
        <v>44851</v>
      </c>
      <c r="AS19" s="5">
        <v>8500</v>
      </c>
      <c r="AT19" s="5"/>
      <c r="AW19" s="6">
        <v>44883</v>
      </c>
      <c r="AX19" s="21">
        <v>147000</v>
      </c>
      <c r="AZ19" s="6">
        <v>45271</v>
      </c>
      <c r="BA19" s="21">
        <v>5800</v>
      </c>
      <c r="BD19" s="6">
        <v>44945</v>
      </c>
      <c r="BE19" s="5">
        <v>11253</v>
      </c>
      <c r="BI19" s="24" t="s">
        <v>117</v>
      </c>
      <c r="BJ19" s="21">
        <f>SUM(BJ14:BJ18)</f>
        <v>2490122</v>
      </c>
      <c r="BP19" s="5"/>
      <c r="BQ19" s="6">
        <v>45005</v>
      </c>
      <c r="BR19" s="21">
        <v>84460</v>
      </c>
      <c r="BV19" s="5"/>
      <c r="BW19" s="6">
        <v>45038</v>
      </c>
      <c r="BX19" s="21">
        <v>107360</v>
      </c>
    </row>
    <row r="20" spans="1:76" x14ac:dyDescent="0.3">
      <c r="A20" s="1">
        <v>44587</v>
      </c>
      <c r="B20">
        <v>8000</v>
      </c>
      <c r="D20" s="5"/>
      <c r="E20" s="5"/>
      <c r="G20" s="6">
        <v>44641</v>
      </c>
      <c r="H20" s="15">
        <v>478536</v>
      </c>
      <c r="I20" t="s">
        <v>13</v>
      </c>
      <c r="K20" s="6">
        <v>44661</v>
      </c>
      <c r="L20" s="5">
        <v>21500</v>
      </c>
      <c r="P20" s="6">
        <v>44695</v>
      </c>
      <c r="Q20" s="5">
        <v>8000</v>
      </c>
      <c r="U20" s="6">
        <v>44736</v>
      </c>
      <c r="V20" s="21">
        <v>300</v>
      </c>
      <c r="Z20" s="6">
        <v>44760</v>
      </c>
      <c r="AA20" s="21" t="s">
        <v>84</v>
      </c>
      <c r="AB20" s="21">
        <v>154390</v>
      </c>
      <c r="AF20" s="5" t="s">
        <v>105</v>
      </c>
      <c r="AG20" s="21" t="s">
        <v>111</v>
      </c>
      <c r="AH20" s="5">
        <v>214800</v>
      </c>
      <c r="AM20" s="6">
        <v>44831</v>
      </c>
      <c r="AN20" s="21">
        <v>37000</v>
      </c>
      <c r="AO20" s="5"/>
      <c r="AR20" s="6">
        <v>44852</v>
      </c>
      <c r="AS20" s="5">
        <v>10450</v>
      </c>
      <c r="AT20" s="5"/>
      <c r="AW20" s="6">
        <v>44883</v>
      </c>
      <c r="AX20" s="21">
        <v>10450</v>
      </c>
      <c r="AZ20" s="6">
        <v>45275</v>
      </c>
      <c r="BA20" s="21">
        <v>12100</v>
      </c>
      <c r="BD20" s="6">
        <v>44945</v>
      </c>
      <c r="BE20" s="5">
        <v>80000</v>
      </c>
      <c r="BP20" s="5"/>
      <c r="BQ20" s="6">
        <v>45005</v>
      </c>
      <c r="BR20" s="21">
        <v>57200</v>
      </c>
      <c r="BV20" s="5"/>
      <c r="BW20" s="6">
        <v>45040</v>
      </c>
      <c r="BX20" s="21">
        <v>12</v>
      </c>
    </row>
    <row r="21" spans="1:76" x14ac:dyDescent="0.3">
      <c r="A21" s="1">
        <v>44587</v>
      </c>
      <c r="B21">
        <v>112000</v>
      </c>
      <c r="D21" s="5"/>
      <c r="E21" s="5"/>
      <c r="G21" s="6">
        <v>44641</v>
      </c>
      <c r="H21" s="5">
        <v>11500</v>
      </c>
      <c r="K21" s="6">
        <v>44661</v>
      </c>
      <c r="L21" s="5">
        <v>20000</v>
      </c>
      <c r="P21" s="6">
        <v>44695</v>
      </c>
      <c r="Q21" s="5">
        <v>25000</v>
      </c>
      <c r="U21" s="6">
        <v>44736</v>
      </c>
      <c r="V21" s="21">
        <v>7400</v>
      </c>
      <c r="Z21" s="6">
        <v>44760</v>
      </c>
      <c r="AA21" s="21">
        <v>6200</v>
      </c>
      <c r="AB21" s="21"/>
      <c r="AF21" s="5" t="s">
        <v>106</v>
      </c>
      <c r="AG21" s="21">
        <v>323900</v>
      </c>
      <c r="AH21" s="5"/>
      <c r="AM21" s="6">
        <v>44832</v>
      </c>
      <c r="AN21" s="21">
        <v>33500</v>
      </c>
      <c r="AO21" s="5"/>
      <c r="AR21" s="6">
        <v>44852</v>
      </c>
      <c r="AS21" s="5">
        <v>84370</v>
      </c>
      <c r="AT21" s="35"/>
      <c r="AW21" s="6">
        <v>44885</v>
      </c>
      <c r="AX21" s="21">
        <v>9900</v>
      </c>
      <c r="AZ21" s="6">
        <v>45276</v>
      </c>
      <c r="BA21" s="21">
        <v>2000</v>
      </c>
      <c r="BD21" s="6">
        <v>44946</v>
      </c>
      <c r="BE21" s="5">
        <v>19700</v>
      </c>
      <c r="BP21" s="5"/>
      <c r="BQ21" s="6">
        <v>45007</v>
      </c>
      <c r="BR21" s="21">
        <v>18600</v>
      </c>
      <c r="BV21" s="5"/>
      <c r="BW21" s="6">
        <v>45040</v>
      </c>
      <c r="BX21" s="21">
        <v>50000</v>
      </c>
    </row>
    <row r="22" spans="1:76" x14ac:dyDescent="0.3">
      <c r="A22" s="1">
        <v>44588</v>
      </c>
      <c r="B22">
        <v>15100</v>
      </c>
      <c r="D22" s="5"/>
      <c r="E22" s="5"/>
      <c r="G22" s="6">
        <v>44641</v>
      </c>
      <c r="H22" s="5">
        <v>5000</v>
      </c>
      <c r="K22" s="6">
        <v>44661</v>
      </c>
      <c r="L22" s="5">
        <v>3600</v>
      </c>
      <c r="P22" s="6">
        <v>44696</v>
      </c>
      <c r="Q22" s="5">
        <v>19100</v>
      </c>
      <c r="U22" s="6">
        <v>44736</v>
      </c>
      <c r="V22" s="21">
        <v>11900</v>
      </c>
      <c r="Z22" s="6">
        <v>44760</v>
      </c>
      <c r="AA22" s="21" t="s">
        <v>94</v>
      </c>
      <c r="AB22" s="21">
        <v>10450</v>
      </c>
      <c r="AF22" s="5" t="s">
        <v>107</v>
      </c>
      <c r="AG22" s="21">
        <v>347945</v>
      </c>
      <c r="AH22" s="5"/>
      <c r="AM22" s="6">
        <v>44832</v>
      </c>
      <c r="AN22" s="21">
        <v>13400</v>
      </c>
      <c r="AO22" s="5"/>
      <c r="AR22" s="6">
        <v>44852</v>
      </c>
      <c r="AS22" s="5">
        <v>49500</v>
      </c>
      <c r="AT22" s="5"/>
      <c r="AW22" s="6">
        <v>44885</v>
      </c>
      <c r="AX22" s="21">
        <v>23000</v>
      </c>
      <c r="AZ22" s="6">
        <v>45276</v>
      </c>
      <c r="BA22" s="21">
        <v>23000</v>
      </c>
      <c r="BD22" s="6">
        <v>44950</v>
      </c>
      <c r="BE22" s="5">
        <v>80000</v>
      </c>
      <c r="BP22" s="5"/>
      <c r="BQ22" s="6">
        <v>45008</v>
      </c>
      <c r="BR22" s="21">
        <v>11200</v>
      </c>
      <c r="BV22" s="5"/>
      <c r="BW22" s="6">
        <v>45040</v>
      </c>
      <c r="BX22" s="21">
        <v>8900</v>
      </c>
    </row>
    <row r="23" spans="1:76" x14ac:dyDescent="0.3">
      <c r="A23" s="1">
        <v>44588</v>
      </c>
      <c r="B23">
        <v>44800</v>
      </c>
      <c r="D23" s="5"/>
      <c r="E23" s="5"/>
      <c r="G23" s="6">
        <v>44643</v>
      </c>
      <c r="H23" s="5">
        <v>30000</v>
      </c>
      <c r="K23" s="6">
        <v>44662</v>
      </c>
      <c r="L23" s="5">
        <v>30000</v>
      </c>
      <c r="P23" s="6">
        <v>44696</v>
      </c>
      <c r="Q23" s="5">
        <v>30000</v>
      </c>
      <c r="U23" s="6">
        <v>44736</v>
      </c>
      <c r="V23" s="21">
        <v>83000</v>
      </c>
      <c r="Z23" s="6">
        <v>44759</v>
      </c>
      <c r="AA23" s="21">
        <v>11600</v>
      </c>
      <c r="AB23" s="21"/>
      <c r="AF23" s="5" t="s">
        <v>108</v>
      </c>
      <c r="AG23" s="21" t="s">
        <v>120</v>
      </c>
      <c r="AH23" s="5">
        <v>605300</v>
      </c>
      <c r="AM23" s="6">
        <v>44832</v>
      </c>
      <c r="AN23" s="21">
        <v>9400</v>
      </c>
      <c r="AO23" s="5"/>
      <c r="AR23" s="6">
        <v>44853</v>
      </c>
      <c r="AS23" s="5">
        <v>25000</v>
      </c>
      <c r="AT23" s="5"/>
      <c r="AW23" s="6">
        <v>44885</v>
      </c>
      <c r="AX23" s="21">
        <v>50000</v>
      </c>
      <c r="AZ23" s="6">
        <v>45277</v>
      </c>
      <c r="BA23" s="21">
        <v>19300</v>
      </c>
      <c r="BD23" s="6">
        <v>44950</v>
      </c>
      <c r="BE23" s="5">
        <v>10000</v>
      </c>
      <c r="BP23" s="5"/>
      <c r="BQ23" s="6">
        <v>45011</v>
      </c>
      <c r="BR23" s="21">
        <v>23000</v>
      </c>
      <c r="BV23" s="5"/>
      <c r="BW23" s="6">
        <v>45042</v>
      </c>
      <c r="BX23" s="21">
        <v>27200</v>
      </c>
    </row>
    <row r="24" spans="1:76" x14ac:dyDescent="0.3">
      <c r="D24" s="5"/>
      <c r="E24" s="5"/>
      <c r="G24" s="6">
        <v>44643</v>
      </c>
      <c r="H24" s="5">
        <v>55000</v>
      </c>
      <c r="K24" s="6">
        <v>44662</v>
      </c>
      <c r="L24" s="5">
        <v>7300</v>
      </c>
      <c r="P24" s="6">
        <v>44696</v>
      </c>
      <c r="Q24" s="5">
        <v>72000</v>
      </c>
      <c r="U24" s="6">
        <v>44735</v>
      </c>
      <c r="V24" s="21">
        <v>98880</v>
      </c>
      <c r="Z24" s="6">
        <v>44759</v>
      </c>
      <c r="AA24" s="21">
        <v>9486</v>
      </c>
      <c r="AB24" s="21"/>
      <c r="AF24" s="5" t="s">
        <v>109</v>
      </c>
      <c r="AG24" s="21">
        <v>94300</v>
      </c>
      <c r="AH24" s="5"/>
      <c r="AM24" s="6">
        <v>44832</v>
      </c>
      <c r="AN24" s="21">
        <v>12400</v>
      </c>
      <c r="AO24" s="5"/>
      <c r="AR24" s="6">
        <v>44855</v>
      </c>
      <c r="AS24" s="5">
        <v>12100</v>
      </c>
      <c r="AT24" s="5"/>
      <c r="AW24" s="6">
        <v>44885</v>
      </c>
      <c r="AX24" s="21">
        <v>4500</v>
      </c>
      <c r="AZ24" s="6">
        <v>45277</v>
      </c>
      <c r="BA24" s="21">
        <v>14834</v>
      </c>
      <c r="BD24" s="6">
        <v>44951</v>
      </c>
      <c r="BE24" s="5">
        <v>300</v>
      </c>
      <c r="BP24" s="5"/>
      <c r="BQ24" s="6">
        <v>45012</v>
      </c>
      <c r="BR24" s="21">
        <v>300</v>
      </c>
      <c r="BV24" s="5"/>
      <c r="BW24" s="6">
        <v>45042</v>
      </c>
      <c r="BX24" s="21">
        <v>15000</v>
      </c>
    </row>
    <row r="25" spans="1:76" x14ac:dyDescent="0.3">
      <c r="A25" s="2" t="s">
        <v>0</v>
      </c>
      <c r="B25" s="2">
        <f>SUM(B3:B23)</f>
        <v>766450</v>
      </c>
      <c r="D25" s="18" t="s">
        <v>8</v>
      </c>
      <c r="E25" s="18">
        <f>SUM(E3:E24)</f>
        <v>166600</v>
      </c>
      <c r="G25" s="6">
        <v>44643</v>
      </c>
      <c r="H25" s="5">
        <v>10900</v>
      </c>
      <c r="K25" s="6">
        <v>44664</v>
      </c>
      <c r="L25" s="5">
        <v>465520</v>
      </c>
      <c r="P25" s="6">
        <v>44696</v>
      </c>
      <c r="Q25" s="5">
        <v>7998</v>
      </c>
      <c r="U25" s="6">
        <v>44734</v>
      </c>
      <c r="V25" s="21">
        <v>81000</v>
      </c>
      <c r="Z25" s="6">
        <v>44758</v>
      </c>
      <c r="AA25" s="21">
        <v>10500</v>
      </c>
      <c r="AB25" s="21"/>
      <c r="AF25" s="5" t="s">
        <v>118</v>
      </c>
      <c r="AG25" s="22">
        <v>89800</v>
      </c>
      <c r="AH25" s="5"/>
      <c r="AM25" s="6">
        <v>44833</v>
      </c>
      <c r="AN25" s="21">
        <v>11500</v>
      </c>
      <c r="AO25" s="5"/>
      <c r="AR25" s="6">
        <v>44856</v>
      </c>
      <c r="AS25" s="5">
        <v>20000</v>
      </c>
      <c r="AT25" s="5"/>
      <c r="AW25" s="6">
        <v>44885</v>
      </c>
      <c r="AX25" s="21">
        <v>6510</v>
      </c>
      <c r="AZ25" s="6">
        <v>45277</v>
      </c>
      <c r="BA25" s="21">
        <v>16275</v>
      </c>
      <c r="BD25" s="6">
        <v>44951</v>
      </c>
      <c r="BE25" s="5">
        <v>10600</v>
      </c>
      <c r="BP25" s="5"/>
      <c r="BQ25" s="6">
        <v>45012</v>
      </c>
      <c r="BR25" s="21">
        <v>72600</v>
      </c>
      <c r="BV25" s="5"/>
      <c r="BW25" s="6">
        <v>45045</v>
      </c>
      <c r="BX25" s="21">
        <v>80000</v>
      </c>
    </row>
    <row r="26" spans="1:76" x14ac:dyDescent="0.3">
      <c r="B26">
        <v>1941983</v>
      </c>
      <c r="D26" s="5"/>
      <c r="E26" s="5"/>
      <c r="G26" s="6">
        <v>44644</v>
      </c>
      <c r="H26" s="5">
        <v>54000</v>
      </c>
      <c r="K26" s="6">
        <v>44664</v>
      </c>
      <c r="L26" s="5">
        <v>174900</v>
      </c>
      <c r="P26" s="6">
        <v>44697</v>
      </c>
      <c r="Q26" s="5">
        <v>61000</v>
      </c>
      <c r="U26" s="6">
        <v>44734</v>
      </c>
      <c r="V26" s="21">
        <v>8000</v>
      </c>
      <c r="Z26" s="6">
        <v>44758</v>
      </c>
      <c r="AA26" s="21">
        <v>7500</v>
      </c>
      <c r="AB26" s="21"/>
      <c r="AF26" s="26" t="s">
        <v>112</v>
      </c>
      <c r="AG26" s="27">
        <f>SUM(AG2:AG25)</f>
        <v>1649061</v>
      </c>
      <c r="AH26" s="5"/>
      <c r="AI26" s="22">
        <f>AG26+SUM(AH1:AH25)</f>
        <v>2623551</v>
      </c>
      <c r="AM26" s="6">
        <v>44834</v>
      </c>
      <c r="AN26" s="21">
        <v>71000</v>
      </c>
      <c r="AO26" s="5"/>
      <c r="AR26" s="6">
        <v>44857</v>
      </c>
      <c r="AS26" s="5">
        <v>74000</v>
      </c>
      <c r="AT26" s="5"/>
      <c r="AW26" s="6">
        <v>44887</v>
      </c>
      <c r="AX26" s="21">
        <v>88000</v>
      </c>
      <c r="AZ26" s="6">
        <v>45278</v>
      </c>
      <c r="BA26" s="21">
        <v>19700</v>
      </c>
      <c r="BD26" s="6">
        <v>44952</v>
      </c>
      <c r="BE26" s="5">
        <v>9300</v>
      </c>
      <c r="BP26" s="5"/>
      <c r="BQ26" s="6">
        <v>45012</v>
      </c>
      <c r="BR26" s="21">
        <v>250000</v>
      </c>
      <c r="BV26" s="5"/>
      <c r="BW26" s="6">
        <v>45048</v>
      </c>
      <c r="BX26" s="21">
        <v>300000</v>
      </c>
    </row>
    <row r="27" spans="1:76" x14ac:dyDescent="0.3">
      <c r="B27">
        <f>B26-B25</f>
        <v>1175533</v>
      </c>
      <c r="D27" s="5"/>
      <c r="E27" s="5"/>
      <c r="G27" s="6">
        <v>44644</v>
      </c>
      <c r="H27" s="5">
        <v>60600</v>
      </c>
      <c r="K27" s="6">
        <v>44664</v>
      </c>
      <c r="L27" s="5">
        <v>66000</v>
      </c>
      <c r="P27" s="6">
        <v>44698</v>
      </c>
      <c r="Q27" s="5">
        <v>82300</v>
      </c>
      <c r="U27" s="6">
        <v>44732</v>
      </c>
      <c r="V27" s="22" t="s">
        <v>69</v>
      </c>
      <c r="W27" s="21">
        <v>154390</v>
      </c>
      <c r="Z27" s="6">
        <v>44758</v>
      </c>
      <c r="AA27" s="21">
        <v>8500</v>
      </c>
      <c r="AB27" s="21"/>
      <c r="AF27" s="28" t="s">
        <v>113</v>
      </c>
      <c r="AG27" s="29">
        <v>1576062</v>
      </c>
      <c r="AH27" s="5"/>
      <c r="AM27" s="6">
        <v>44835</v>
      </c>
      <c r="AN27" s="21">
        <v>34000</v>
      </c>
      <c r="AO27" s="5"/>
      <c r="AR27" s="6">
        <v>44857</v>
      </c>
      <c r="AS27" s="5">
        <v>28500</v>
      </c>
      <c r="AT27" s="5"/>
      <c r="AW27" s="6">
        <v>44887</v>
      </c>
      <c r="AX27" s="21">
        <v>18900</v>
      </c>
      <c r="AZ27" s="6">
        <v>45278</v>
      </c>
      <c r="BA27" s="21">
        <v>10450</v>
      </c>
      <c r="BD27" s="6">
        <v>44954</v>
      </c>
      <c r="BE27" s="5">
        <v>13200</v>
      </c>
      <c r="BP27" s="5"/>
      <c r="BQ27" s="6">
        <v>45017</v>
      </c>
      <c r="BR27" s="21">
        <v>172700</v>
      </c>
      <c r="BV27" s="5"/>
      <c r="BW27" s="6">
        <v>45049</v>
      </c>
      <c r="BX27" s="21">
        <v>82500</v>
      </c>
    </row>
    <row r="28" spans="1:76" x14ac:dyDescent="0.3">
      <c r="D28" s="5"/>
      <c r="E28" s="5"/>
      <c r="G28" s="6">
        <v>44646</v>
      </c>
      <c r="H28" s="5">
        <v>128000</v>
      </c>
      <c r="K28" s="6">
        <v>44664</v>
      </c>
      <c r="L28" s="5">
        <v>22000</v>
      </c>
      <c r="P28" s="6">
        <v>44698</v>
      </c>
      <c r="Q28" s="5">
        <v>4400</v>
      </c>
      <c r="U28" s="6">
        <v>44732</v>
      </c>
      <c r="V28" s="21">
        <v>20000</v>
      </c>
      <c r="Z28" s="6">
        <v>44757</v>
      </c>
      <c r="AA28" s="21">
        <v>10500</v>
      </c>
      <c r="AB28" s="21"/>
      <c r="AF28" s="18" t="s">
        <v>116</v>
      </c>
      <c r="AG28" s="30">
        <f>SUM(AG26:AG27)</f>
        <v>3225123</v>
      </c>
      <c r="AH28" s="21">
        <f>AG28-3500000</f>
        <v>-274877</v>
      </c>
      <c r="AI28" t="s">
        <v>121</v>
      </c>
      <c r="AM28" s="6">
        <v>44837</v>
      </c>
      <c r="AN28" s="21">
        <v>990</v>
      </c>
      <c r="AO28" s="5"/>
      <c r="AR28" s="6">
        <v>44857</v>
      </c>
      <c r="AS28" s="5">
        <v>11600</v>
      </c>
      <c r="AT28" s="5"/>
      <c r="AW28" s="6">
        <v>44890</v>
      </c>
      <c r="AX28" s="21">
        <v>13800</v>
      </c>
      <c r="AZ28" s="6">
        <v>45278</v>
      </c>
      <c r="BA28" s="21">
        <v>14700</v>
      </c>
      <c r="BD28" s="6">
        <v>44955</v>
      </c>
      <c r="BE28" s="5">
        <v>7500</v>
      </c>
      <c r="BP28" s="5"/>
      <c r="BQ28" s="6">
        <v>45017</v>
      </c>
      <c r="BR28" s="21">
        <v>276100</v>
      </c>
      <c r="BV28" s="5"/>
      <c r="BW28" s="6">
        <v>45049</v>
      </c>
      <c r="BX28" s="21">
        <v>100000</v>
      </c>
    </row>
    <row r="29" spans="1:76" x14ac:dyDescent="0.3">
      <c r="D29" s="5"/>
      <c r="E29" s="5"/>
      <c r="G29" s="6">
        <v>44646</v>
      </c>
      <c r="H29" s="5">
        <v>44500</v>
      </c>
      <c r="K29" s="6">
        <v>44664</v>
      </c>
      <c r="L29" s="5">
        <v>280940</v>
      </c>
      <c r="P29" s="6">
        <v>44699</v>
      </c>
      <c r="Q29" s="5">
        <v>13000</v>
      </c>
      <c r="U29" s="6">
        <v>44731</v>
      </c>
      <c r="V29" s="21">
        <v>19700</v>
      </c>
      <c r="Z29" s="6">
        <v>44757</v>
      </c>
      <c r="AA29" s="21">
        <v>105000</v>
      </c>
      <c r="AB29" s="21"/>
      <c r="AF29" s="5" t="s">
        <v>114</v>
      </c>
      <c r="AG29" s="21"/>
      <c r="AH29" s="5">
        <v>277200</v>
      </c>
      <c r="AM29" s="6">
        <v>44838</v>
      </c>
      <c r="AN29" s="21">
        <v>24000</v>
      </c>
      <c r="AO29" s="5"/>
      <c r="AR29" s="6">
        <v>44858</v>
      </c>
      <c r="AS29" s="5">
        <v>6000</v>
      </c>
      <c r="AT29" s="5"/>
      <c r="AW29" s="6">
        <v>44890</v>
      </c>
      <c r="AX29" s="21">
        <v>6603</v>
      </c>
      <c r="AZ29" s="6">
        <v>45279</v>
      </c>
      <c r="BA29" s="21">
        <v>84370</v>
      </c>
      <c r="BD29" s="6">
        <v>44955</v>
      </c>
      <c r="BE29" s="5">
        <v>20000</v>
      </c>
      <c r="BP29" s="5"/>
      <c r="BQ29" s="6">
        <v>45018</v>
      </c>
      <c r="BR29" s="21">
        <v>3000</v>
      </c>
      <c r="BV29" s="5"/>
      <c r="BW29" s="6">
        <v>45049</v>
      </c>
      <c r="BX29" s="5">
        <v>990</v>
      </c>
    </row>
    <row r="30" spans="1:76" x14ac:dyDescent="0.3">
      <c r="D30" s="5"/>
      <c r="E30" s="5"/>
      <c r="G30" s="6">
        <v>44646</v>
      </c>
      <c r="H30" s="5">
        <v>52500</v>
      </c>
      <c r="K30" s="6">
        <v>44664</v>
      </c>
      <c r="L30" s="5">
        <v>117480</v>
      </c>
      <c r="P30" s="6">
        <v>44699</v>
      </c>
      <c r="Q30" s="5">
        <v>24000</v>
      </c>
      <c r="U30" s="6">
        <v>44731</v>
      </c>
      <c r="V30" s="21">
        <v>24000</v>
      </c>
      <c r="Z30" s="6">
        <v>44757</v>
      </c>
      <c r="AA30" s="21">
        <v>15764</v>
      </c>
      <c r="AB30" s="21"/>
      <c r="AF30" s="5" t="s">
        <v>115</v>
      </c>
      <c r="AG30" s="21"/>
      <c r="AH30" s="5">
        <v>1468190</v>
      </c>
      <c r="AM30" s="6">
        <v>44839</v>
      </c>
      <c r="AN30" s="21">
        <v>42600</v>
      </c>
      <c r="AO30" s="5"/>
      <c r="AR30" s="6">
        <v>44858</v>
      </c>
      <c r="AS30" s="5">
        <v>6700</v>
      </c>
      <c r="AT30" s="5"/>
      <c r="AW30" s="6">
        <v>44890</v>
      </c>
      <c r="AX30" s="21">
        <v>100000</v>
      </c>
      <c r="AZ30" s="6">
        <v>45280</v>
      </c>
      <c r="BA30" s="21">
        <v>125500</v>
      </c>
      <c r="BD30" s="6">
        <v>44957</v>
      </c>
      <c r="BE30" s="5">
        <v>8370</v>
      </c>
      <c r="BP30" s="5"/>
      <c r="BQ30" s="6">
        <v>45018</v>
      </c>
      <c r="BR30" s="21">
        <v>10600</v>
      </c>
      <c r="BV30" s="5"/>
      <c r="BW30" s="6">
        <v>45051</v>
      </c>
      <c r="BX30" s="21">
        <v>57800</v>
      </c>
    </row>
    <row r="31" spans="1:76" x14ac:dyDescent="0.3">
      <c r="D31" s="5" t="s">
        <v>4</v>
      </c>
      <c r="E31" s="5"/>
      <c r="G31" s="6">
        <v>44648</v>
      </c>
      <c r="H31" s="5">
        <v>55000</v>
      </c>
      <c r="K31" s="6">
        <v>44664</v>
      </c>
      <c r="L31" s="5">
        <v>98000</v>
      </c>
      <c r="P31" s="6">
        <v>44699</v>
      </c>
      <c r="Q31" s="5">
        <v>10450</v>
      </c>
      <c r="U31" s="6">
        <v>44731</v>
      </c>
      <c r="V31" s="21">
        <v>13650</v>
      </c>
      <c r="Z31" s="6">
        <v>44755</v>
      </c>
      <c r="AA31" s="21">
        <v>2800</v>
      </c>
      <c r="AB31" s="21"/>
      <c r="AF31" s="5"/>
      <c r="AG31" s="21"/>
      <c r="AH31" s="5"/>
      <c r="AM31" s="5"/>
      <c r="AN31" s="21"/>
      <c r="AO31" s="5"/>
      <c r="AR31" s="6">
        <v>44859</v>
      </c>
      <c r="AS31" s="5">
        <v>0</v>
      </c>
      <c r="AT31" s="5"/>
      <c r="AW31" s="6">
        <v>44891</v>
      </c>
      <c r="AX31" s="21">
        <v>92600</v>
      </c>
      <c r="AZ31" s="6">
        <v>45281</v>
      </c>
      <c r="BA31" s="21">
        <v>100000</v>
      </c>
      <c r="BD31" s="6">
        <v>44960</v>
      </c>
      <c r="BE31" s="5">
        <v>990</v>
      </c>
      <c r="BP31" s="5"/>
      <c r="BQ31" s="6">
        <v>45018</v>
      </c>
      <c r="BR31" s="21">
        <v>6500</v>
      </c>
      <c r="BV31" s="5"/>
      <c r="BW31" s="6">
        <v>45051</v>
      </c>
      <c r="BX31" s="21">
        <v>16000</v>
      </c>
    </row>
    <row r="32" spans="1:76" x14ac:dyDescent="0.3">
      <c r="D32" s="5" t="s">
        <v>1</v>
      </c>
      <c r="E32" s="5">
        <v>213900</v>
      </c>
      <c r="G32" s="6">
        <v>44649</v>
      </c>
      <c r="H32" s="5">
        <v>72000</v>
      </c>
      <c r="J32" t="s">
        <v>19</v>
      </c>
      <c r="K32" s="6">
        <v>44664</v>
      </c>
      <c r="L32" s="5">
        <v>79200</v>
      </c>
      <c r="P32" s="6">
        <v>44699</v>
      </c>
      <c r="Q32" s="5">
        <v>8800</v>
      </c>
      <c r="U32" s="6">
        <v>44730</v>
      </c>
      <c r="V32" s="21">
        <v>14100</v>
      </c>
      <c r="Z32" s="6">
        <v>44755</v>
      </c>
      <c r="AA32" s="21">
        <v>880000</v>
      </c>
      <c r="AB32" s="21"/>
      <c r="AF32" s="5"/>
      <c r="AG32" s="21"/>
      <c r="AH32" s="5"/>
      <c r="AM32" s="5" t="s">
        <v>122</v>
      </c>
      <c r="AN32" s="21"/>
      <c r="AO32" s="5"/>
      <c r="AR32" s="6">
        <v>44861</v>
      </c>
      <c r="AS32" s="5">
        <v>7800</v>
      </c>
      <c r="AT32" s="5"/>
      <c r="AW32" s="6">
        <v>44892</v>
      </c>
      <c r="AX32" s="21">
        <v>14100</v>
      </c>
      <c r="AZ32" s="6">
        <v>45283</v>
      </c>
      <c r="BA32" s="21">
        <v>50000</v>
      </c>
      <c r="BD32" s="6">
        <v>44960</v>
      </c>
      <c r="BE32" s="5">
        <v>12700</v>
      </c>
      <c r="BP32" s="5"/>
      <c r="BQ32" s="6">
        <v>45018</v>
      </c>
      <c r="BR32" s="21">
        <v>30000</v>
      </c>
      <c r="BV32" s="5"/>
      <c r="BW32" s="5"/>
      <c r="BX32" s="21"/>
    </row>
    <row r="33" spans="4:80" x14ac:dyDescent="0.3">
      <c r="D33" s="5" t="s">
        <v>2</v>
      </c>
      <c r="E33" s="5">
        <v>30100</v>
      </c>
      <c r="G33" s="5" t="s">
        <v>12</v>
      </c>
      <c r="H33" s="15">
        <f>SUM(H2:H32)</f>
        <v>1896996</v>
      </c>
      <c r="J33" s="3"/>
      <c r="K33" s="6">
        <v>44664</v>
      </c>
      <c r="L33" s="5">
        <v>35200</v>
      </c>
      <c r="P33" s="6">
        <v>44700</v>
      </c>
      <c r="Q33" s="5">
        <v>21000</v>
      </c>
      <c r="U33" s="6">
        <v>44730</v>
      </c>
      <c r="V33" s="21">
        <v>14400</v>
      </c>
      <c r="Z33" s="6">
        <v>44755</v>
      </c>
      <c r="AA33" s="21">
        <v>4500</v>
      </c>
      <c r="AB33" s="21"/>
      <c r="AF33" s="5"/>
      <c r="AG33" s="21"/>
      <c r="AH33" s="5"/>
      <c r="AM33" s="5" t="s">
        <v>123</v>
      </c>
      <c r="AN33" s="21">
        <v>301689</v>
      </c>
      <c r="AO33" s="5"/>
      <c r="AR33" s="6">
        <v>44862</v>
      </c>
      <c r="AS33" s="5">
        <v>18180</v>
      </c>
      <c r="AT33" s="5"/>
      <c r="AW33" s="6">
        <v>44893</v>
      </c>
      <c r="AX33" s="21">
        <v>21000</v>
      </c>
      <c r="AZ33" s="6">
        <v>45284</v>
      </c>
      <c r="BA33" s="21">
        <v>19700</v>
      </c>
      <c r="BD33" s="6">
        <v>44961</v>
      </c>
      <c r="BE33" s="5">
        <v>17949</v>
      </c>
      <c r="BP33" s="5"/>
      <c r="BQ33" s="6">
        <v>45019</v>
      </c>
      <c r="BR33" s="21">
        <v>990</v>
      </c>
      <c r="BV33" s="6">
        <v>45022</v>
      </c>
      <c r="BW33" s="5" t="s">
        <v>184</v>
      </c>
      <c r="BX33" s="21">
        <v>1075724</v>
      </c>
    </row>
    <row r="34" spans="4:80" x14ac:dyDescent="0.3">
      <c r="D34" s="5" t="s">
        <v>3</v>
      </c>
      <c r="E34" s="5">
        <v>766450</v>
      </c>
      <c r="G34" s="5" t="s">
        <v>14</v>
      </c>
      <c r="H34" s="5">
        <v>5298294</v>
      </c>
      <c r="J34" s="3"/>
      <c r="K34" s="6">
        <v>44664</v>
      </c>
      <c r="L34" s="5">
        <v>40700</v>
      </c>
      <c r="P34" s="6">
        <v>44701</v>
      </c>
      <c r="Q34" s="5">
        <v>10400</v>
      </c>
      <c r="U34" s="6">
        <v>44730</v>
      </c>
      <c r="V34" s="22" t="s">
        <v>70</v>
      </c>
      <c r="W34" s="21">
        <v>10450</v>
      </c>
      <c r="Z34" s="6">
        <v>44755</v>
      </c>
      <c r="AA34" s="21">
        <v>48000</v>
      </c>
      <c r="AB34" s="21"/>
      <c r="AF34" s="5"/>
      <c r="AG34" s="21"/>
      <c r="AH34" s="5"/>
      <c r="AM34" s="5" t="s">
        <v>105</v>
      </c>
      <c r="AN34" s="21" t="s">
        <v>128</v>
      </c>
      <c r="AO34" s="21">
        <v>214800</v>
      </c>
      <c r="AR34" s="6">
        <v>44862</v>
      </c>
      <c r="AS34" s="5">
        <v>6000</v>
      </c>
      <c r="AT34" s="5"/>
      <c r="AW34" s="6">
        <v>44894</v>
      </c>
      <c r="AX34" s="21">
        <v>21000</v>
      </c>
      <c r="AZ34" s="6">
        <v>45284</v>
      </c>
      <c r="BA34" s="21">
        <v>2697</v>
      </c>
      <c r="BD34" s="6">
        <v>44962</v>
      </c>
      <c r="BE34" s="5">
        <v>31200</v>
      </c>
      <c r="BP34" s="5"/>
      <c r="BQ34" s="6">
        <v>45019</v>
      </c>
      <c r="BR34" s="21">
        <v>757900</v>
      </c>
      <c r="BV34" s="6">
        <v>45021</v>
      </c>
      <c r="BW34" s="5" t="s">
        <v>185</v>
      </c>
      <c r="BX34" s="21">
        <v>154438</v>
      </c>
    </row>
    <row r="35" spans="4:80" x14ac:dyDescent="0.3">
      <c r="D35" s="5" t="s">
        <v>5</v>
      </c>
      <c r="E35" s="5">
        <f>SUM(E32:E34)</f>
        <v>1010450</v>
      </c>
      <c r="G35" s="18" t="s">
        <v>15</v>
      </c>
      <c r="H35" s="20">
        <f>H34+H33</f>
        <v>7195290</v>
      </c>
      <c r="K35" s="6">
        <v>44664</v>
      </c>
      <c r="L35" s="5">
        <v>16000</v>
      </c>
      <c r="P35" s="6">
        <v>44702</v>
      </c>
      <c r="Q35" s="5">
        <v>59800</v>
      </c>
      <c r="U35" s="6">
        <v>44730</v>
      </c>
      <c r="V35" s="21">
        <v>14600</v>
      </c>
      <c r="Z35" s="6">
        <v>44755</v>
      </c>
      <c r="AA35" s="21">
        <v>100000</v>
      </c>
      <c r="AB35" s="21"/>
      <c r="AF35" s="5"/>
      <c r="AG35" s="21" t="s">
        <v>117</v>
      </c>
      <c r="AH35" s="5">
        <f>SUM(AH2:AH34)</f>
        <v>2445003</v>
      </c>
      <c r="AM35" s="5" t="s">
        <v>106</v>
      </c>
      <c r="AN35" s="21">
        <v>323900</v>
      </c>
      <c r="AO35" s="5"/>
      <c r="AR35" s="6">
        <v>44862</v>
      </c>
      <c r="AS35" s="5">
        <v>5500</v>
      </c>
      <c r="AT35" s="5"/>
      <c r="AW35" s="6">
        <v>44895</v>
      </c>
      <c r="AX35" s="21">
        <v>125000</v>
      </c>
      <c r="AZ35" s="6">
        <v>45285</v>
      </c>
      <c r="BA35" s="21">
        <v>19700</v>
      </c>
      <c r="BC35">
        <v>0</v>
      </c>
      <c r="BD35" s="26" t="s">
        <v>112</v>
      </c>
      <c r="BE35" s="5">
        <f>SUM(BE2:BE34)</f>
        <v>769903</v>
      </c>
      <c r="BP35" s="5"/>
      <c r="BQ35" s="6">
        <v>45020</v>
      </c>
      <c r="BR35" s="21">
        <v>17800</v>
      </c>
      <c r="BV35" s="6">
        <v>44998</v>
      </c>
      <c r="BW35" s="5" t="s">
        <v>186</v>
      </c>
      <c r="BX35" s="21">
        <v>170200</v>
      </c>
    </row>
    <row r="36" spans="4:80" x14ac:dyDescent="0.3">
      <c r="D36" s="5" t="s">
        <v>6</v>
      </c>
      <c r="E36" s="5">
        <v>1941983</v>
      </c>
      <c r="G36" s="5"/>
      <c r="H36" s="5"/>
      <c r="K36" s="6">
        <v>44665</v>
      </c>
      <c r="L36" s="5">
        <v>158400</v>
      </c>
      <c r="P36" s="6">
        <v>44702</v>
      </c>
      <c r="Q36" s="5">
        <v>19700</v>
      </c>
      <c r="U36" s="6">
        <v>44728</v>
      </c>
      <c r="V36" s="21">
        <v>24000</v>
      </c>
      <c r="Z36" s="6">
        <v>44755</v>
      </c>
      <c r="AA36" s="21">
        <v>4690</v>
      </c>
      <c r="AB36" s="21"/>
      <c r="AM36" s="24" t="s">
        <v>124</v>
      </c>
      <c r="AN36" s="21">
        <v>342123</v>
      </c>
      <c r="AO36" s="5"/>
      <c r="AR36" s="6">
        <v>44863</v>
      </c>
      <c r="AS36" s="5">
        <v>8277</v>
      </c>
      <c r="AT36" s="5"/>
      <c r="AW36" s="6">
        <v>44896</v>
      </c>
      <c r="AX36" s="21">
        <v>2000</v>
      </c>
      <c r="AZ36" s="6">
        <v>45285</v>
      </c>
      <c r="BA36" s="21">
        <v>9000</v>
      </c>
      <c r="BC36">
        <v>0</v>
      </c>
      <c r="BD36" s="28" t="s">
        <v>113</v>
      </c>
      <c r="BE36" s="24">
        <v>2012050</v>
      </c>
      <c r="BP36" s="5"/>
      <c r="BQ36" s="6">
        <v>45021</v>
      </c>
      <c r="BR36" s="21">
        <v>96900</v>
      </c>
      <c r="BV36" s="6">
        <v>44993</v>
      </c>
      <c r="BW36" s="5" t="s">
        <v>185</v>
      </c>
      <c r="BX36" s="21">
        <v>154438</v>
      </c>
    </row>
    <row r="37" spans="4:80" x14ac:dyDescent="0.3">
      <c r="D37" s="5" t="s">
        <v>7</v>
      </c>
      <c r="E37" s="5">
        <f>E36-E35</f>
        <v>931533</v>
      </c>
      <c r="G37" s="5"/>
      <c r="H37" s="5"/>
      <c r="K37" s="6">
        <v>44665</v>
      </c>
      <c r="L37" s="5">
        <v>13000</v>
      </c>
      <c r="P37" s="6">
        <v>44702</v>
      </c>
      <c r="Q37" s="5">
        <v>53300</v>
      </c>
      <c r="U37" s="6">
        <v>44727</v>
      </c>
      <c r="V37" s="21">
        <v>11600</v>
      </c>
      <c r="Z37" s="6">
        <v>44754</v>
      </c>
      <c r="AA37" s="21">
        <v>3348</v>
      </c>
      <c r="AB37" s="21"/>
      <c r="AD37">
        <f>0.09*30</f>
        <v>2.6999999999999997</v>
      </c>
      <c r="AG37" s="31">
        <v>2000</v>
      </c>
      <c r="AH37" s="12">
        <v>447663</v>
      </c>
      <c r="AM37" s="24" t="s">
        <v>125</v>
      </c>
      <c r="AN37" s="21">
        <v>94300</v>
      </c>
      <c r="AO37" s="5"/>
      <c r="AR37" s="6">
        <v>44863</v>
      </c>
      <c r="AS37" s="5">
        <v>11600</v>
      </c>
      <c r="AT37" s="5"/>
      <c r="AW37" s="6">
        <v>44896</v>
      </c>
      <c r="AX37" s="21">
        <v>77000</v>
      </c>
      <c r="AZ37" s="6">
        <v>45291</v>
      </c>
      <c r="BA37" s="21">
        <v>19700</v>
      </c>
      <c r="BD37" s="18" t="s">
        <v>116</v>
      </c>
      <c r="BE37" s="5">
        <f>SUM(BE35:BE36)</f>
        <v>2781953</v>
      </c>
      <c r="BG37">
        <v>4091560</v>
      </c>
      <c r="BP37" s="5"/>
      <c r="BQ37" s="6">
        <v>45021</v>
      </c>
      <c r="BR37" s="21">
        <v>30800</v>
      </c>
      <c r="BV37" s="6">
        <v>44993</v>
      </c>
      <c r="BW37" s="5" t="s">
        <v>187</v>
      </c>
      <c r="BX37" s="21">
        <v>364268</v>
      </c>
    </row>
    <row r="38" spans="4:80" x14ac:dyDescent="0.3">
      <c r="G38" s="5"/>
      <c r="H38" s="5"/>
      <c r="K38" s="6">
        <v>44665</v>
      </c>
      <c r="L38" s="5">
        <v>12000</v>
      </c>
      <c r="P38" s="6">
        <v>44702</v>
      </c>
      <c r="Q38" s="5">
        <v>14100</v>
      </c>
      <c r="U38" s="6">
        <v>44726</v>
      </c>
      <c r="V38" s="21">
        <v>5500</v>
      </c>
      <c r="Z38" s="6">
        <v>44754</v>
      </c>
      <c r="AA38" s="21">
        <v>13500</v>
      </c>
      <c r="AB38" s="21"/>
      <c r="AG38" s="31">
        <v>1200</v>
      </c>
      <c r="AH38" s="12">
        <v>335796</v>
      </c>
      <c r="AM38" s="33" t="s">
        <v>126</v>
      </c>
      <c r="AN38" s="21">
        <v>89800</v>
      </c>
      <c r="AO38" s="5"/>
      <c r="AR38" s="6">
        <v>44864</v>
      </c>
      <c r="AS38" s="5">
        <v>47000</v>
      </c>
      <c r="AT38" s="5"/>
      <c r="AW38" s="6">
        <v>44897</v>
      </c>
      <c r="AX38" s="21">
        <v>9000</v>
      </c>
      <c r="AZ38" s="6">
        <v>45291</v>
      </c>
      <c r="BA38" s="21">
        <v>46280</v>
      </c>
      <c r="BD38" s="5" t="s">
        <v>114</v>
      </c>
      <c r="BE38" s="24">
        <v>747172</v>
      </c>
      <c r="BG38" s="22">
        <f>BE37-BG37</f>
        <v>-1309607</v>
      </c>
      <c r="BP38" s="5"/>
      <c r="BQ38" s="6">
        <v>45021</v>
      </c>
      <c r="BR38" s="21">
        <v>8370</v>
      </c>
      <c r="BV38" s="6">
        <v>44992</v>
      </c>
      <c r="BW38" s="5" t="s">
        <v>188</v>
      </c>
      <c r="BX38" s="21">
        <v>463315</v>
      </c>
      <c r="BY38" s="22"/>
    </row>
    <row r="39" spans="4:80" x14ac:dyDescent="0.3">
      <c r="G39" s="5" t="s">
        <v>9</v>
      </c>
      <c r="H39" s="5"/>
      <c r="K39" s="6">
        <v>44665</v>
      </c>
      <c r="L39" s="5">
        <v>43580</v>
      </c>
      <c r="P39" s="6">
        <v>44702</v>
      </c>
      <c r="Q39" s="5">
        <v>4400</v>
      </c>
      <c r="U39" s="6">
        <v>44726</v>
      </c>
      <c r="V39" s="21">
        <v>23000</v>
      </c>
      <c r="Z39" s="6">
        <v>44753</v>
      </c>
      <c r="AA39" s="21">
        <v>12350</v>
      </c>
      <c r="AB39" s="21"/>
      <c r="AG39" s="32" t="s">
        <v>27</v>
      </c>
      <c r="AH39" s="14">
        <v>346059</v>
      </c>
      <c r="AM39" s="26" t="s">
        <v>112</v>
      </c>
      <c r="AN39" s="27">
        <f>SUM(AN2:AN38)</f>
        <v>1744208</v>
      </c>
      <c r="AO39" s="21">
        <f>AN39+AO42</f>
        <v>2113398</v>
      </c>
      <c r="AR39" s="6">
        <v>44865</v>
      </c>
      <c r="AS39" s="5">
        <v>23900</v>
      </c>
      <c r="AT39" s="5"/>
      <c r="AW39" s="6">
        <v>44898</v>
      </c>
      <c r="AX39" s="21">
        <v>51800</v>
      </c>
      <c r="AZ39" s="6">
        <v>45291</v>
      </c>
      <c r="BA39" s="21">
        <v>5394</v>
      </c>
      <c r="BC39">
        <v>0</v>
      </c>
      <c r="BD39" s="5" t="s">
        <v>115</v>
      </c>
      <c r="BE39" s="24">
        <v>853680</v>
      </c>
      <c r="BP39" s="5"/>
      <c r="BQ39" s="6">
        <v>45021</v>
      </c>
      <c r="BR39" s="21">
        <v>39940</v>
      </c>
      <c r="BV39" s="5" t="s">
        <v>174</v>
      </c>
      <c r="BW39" s="26" t="s">
        <v>112</v>
      </c>
      <c r="BX39" s="21">
        <f>SUM(BX2:BX38)</f>
        <v>4801315</v>
      </c>
      <c r="BY39" s="22">
        <f>SUM(BX39:BX40)</f>
        <v>8458103</v>
      </c>
    </row>
    <row r="40" spans="4:80" x14ac:dyDescent="0.3">
      <c r="G40" s="5" t="s">
        <v>10</v>
      </c>
      <c r="H40" s="5">
        <v>213900</v>
      </c>
      <c r="K40" s="6">
        <v>44665</v>
      </c>
      <c r="L40" s="5">
        <v>1650000</v>
      </c>
      <c r="P40" s="6">
        <v>44702</v>
      </c>
      <c r="Q40" s="5">
        <v>11900</v>
      </c>
      <c r="U40" s="6">
        <v>44726</v>
      </c>
      <c r="V40" s="21">
        <v>24000</v>
      </c>
      <c r="Z40" s="6">
        <v>44753</v>
      </c>
      <c r="AA40" s="21">
        <v>11500</v>
      </c>
      <c r="AB40" s="21"/>
      <c r="AG40" s="22" t="s">
        <v>119</v>
      </c>
      <c r="AH40">
        <v>383000</v>
      </c>
      <c r="AM40" s="28" t="s">
        <v>113</v>
      </c>
      <c r="AN40" s="29">
        <v>3248023</v>
      </c>
      <c r="AO40" s="5"/>
      <c r="AR40" s="6">
        <v>44867</v>
      </c>
      <c r="AS40" s="5">
        <v>100000</v>
      </c>
      <c r="AT40" s="5"/>
      <c r="AW40" s="6">
        <v>44898</v>
      </c>
      <c r="AX40" s="21">
        <v>19700</v>
      </c>
      <c r="AZ40" s="6">
        <v>44927</v>
      </c>
      <c r="BA40" s="21">
        <v>19200</v>
      </c>
      <c r="BD40" s="5" t="s">
        <v>137</v>
      </c>
      <c r="BE40" s="21">
        <v>335964</v>
      </c>
      <c r="BP40" s="5"/>
      <c r="BQ40" s="5" t="s">
        <v>166</v>
      </c>
      <c r="BR40" s="21"/>
      <c r="BV40" s="5" t="s">
        <v>18</v>
      </c>
      <c r="BW40" s="28" t="s">
        <v>113</v>
      </c>
      <c r="BX40" s="21">
        <v>3656788</v>
      </c>
      <c r="CB40" s="4"/>
    </row>
    <row r="41" spans="4:80" x14ac:dyDescent="0.3">
      <c r="G41" s="5"/>
      <c r="H41" s="5"/>
      <c r="K41" s="6">
        <v>44666</v>
      </c>
      <c r="L41" s="5">
        <v>46100</v>
      </c>
      <c r="P41" s="6">
        <v>44702</v>
      </c>
      <c r="Q41" s="5">
        <v>21000</v>
      </c>
      <c r="U41" s="6">
        <v>44726</v>
      </c>
      <c r="V41" s="21">
        <v>13200</v>
      </c>
      <c r="Z41" s="6">
        <v>44752</v>
      </c>
      <c r="AA41" s="21">
        <v>11900</v>
      </c>
      <c r="AB41" s="21"/>
      <c r="AH41">
        <f>SUM(AH35:AH40)</f>
        <v>3957521</v>
      </c>
      <c r="AM41" s="18" t="s">
        <v>116</v>
      </c>
      <c r="AN41" s="30">
        <f>SUM(AN39:AN40)</f>
        <v>4992231</v>
      </c>
      <c r="AO41" s="5"/>
      <c r="AP41" s="22">
        <f>AN41+AO42+AO43</f>
        <v>6156342</v>
      </c>
      <c r="AR41" s="6">
        <v>44868</v>
      </c>
      <c r="AS41" s="5">
        <v>15120</v>
      </c>
      <c r="AT41" s="5"/>
      <c r="AW41" s="6">
        <v>44898</v>
      </c>
      <c r="AX41" s="21">
        <v>19200</v>
      </c>
      <c r="AZ41" s="6">
        <v>44927</v>
      </c>
      <c r="BA41" s="21">
        <v>77000</v>
      </c>
      <c r="BD41" s="5" t="s">
        <v>138</v>
      </c>
      <c r="BE41" s="36">
        <f>346012+1298</f>
        <v>347310</v>
      </c>
      <c r="BP41" s="6">
        <v>45021</v>
      </c>
      <c r="BQ41" s="5" t="s">
        <v>167</v>
      </c>
      <c r="BR41" s="21">
        <v>152884</v>
      </c>
      <c r="BV41" s="5" t="s">
        <v>174</v>
      </c>
      <c r="BW41" s="8" t="s">
        <v>171</v>
      </c>
      <c r="BX41" s="21">
        <v>1774705</v>
      </c>
      <c r="CA41" t="s">
        <v>190</v>
      </c>
      <c r="CB41">
        <v>8400000</v>
      </c>
    </row>
    <row r="42" spans="4:80" x14ac:dyDescent="0.3">
      <c r="G42" s="5"/>
      <c r="H42" s="5"/>
      <c r="K42" s="6">
        <v>44668</v>
      </c>
      <c r="L42" s="5">
        <v>14100</v>
      </c>
      <c r="P42" s="6">
        <v>44703</v>
      </c>
      <c r="Q42" s="5">
        <v>26000</v>
      </c>
      <c r="U42" s="6">
        <v>44726</v>
      </c>
      <c r="V42" s="21">
        <v>4000</v>
      </c>
      <c r="Z42" s="6">
        <v>44751</v>
      </c>
      <c r="AA42" s="21">
        <v>14100</v>
      </c>
      <c r="AB42" s="21"/>
      <c r="AM42" s="5" t="s">
        <v>129</v>
      </c>
      <c r="AN42" s="21"/>
      <c r="AO42" s="21">
        <f>SUM(AO2:AO38)</f>
        <v>369190</v>
      </c>
      <c r="AR42" s="6">
        <v>44869</v>
      </c>
      <c r="AS42" s="5">
        <v>55000</v>
      </c>
      <c r="AT42" s="5"/>
      <c r="AW42" s="6">
        <v>44898</v>
      </c>
      <c r="AX42" s="21">
        <v>59800</v>
      </c>
      <c r="AZ42" s="6">
        <v>44927</v>
      </c>
      <c r="BA42" s="21">
        <v>23000</v>
      </c>
      <c r="BD42" s="24" t="s">
        <v>145</v>
      </c>
      <c r="BE42" s="21">
        <f>SUM(BE38:BE41)</f>
        <v>2284126</v>
      </c>
      <c r="BP42" s="6">
        <v>44998</v>
      </c>
      <c r="BQ42" s="5" t="s">
        <v>168</v>
      </c>
      <c r="BR42" s="21">
        <v>170420</v>
      </c>
      <c r="BV42" s="5" t="s">
        <v>180</v>
      </c>
      <c r="BW42" s="39" t="s">
        <v>181</v>
      </c>
      <c r="BX42" s="21">
        <v>1967317</v>
      </c>
      <c r="CA42" t="s">
        <v>189</v>
      </c>
      <c r="CB42">
        <v>500000</v>
      </c>
    </row>
    <row r="43" spans="4:80" x14ac:dyDescent="0.3">
      <c r="G43" s="5"/>
      <c r="H43" s="5"/>
      <c r="K43" s="6">
        <v>44672</v>
      </c>
      <c r="L43" s="5">
        <v>52000</v>
      </c>
      <c r="P43" s="6">
        <v>44703</v>
      </c>
      <c r="Q43" s="5">
        <v>10000</v>
      </c>
      <c r="U43" s="6">
        <v>44726</v>
      </c>
      <c r="V43" s="21">
        <v>10200</v>
      </c>
      <c r="Z43" s="6">
        <v>44751</v>
      </c>
      <c r="AA43" s="21">
        <v>9200</v>
      </c>
      <c r="AB43" s="21"/>
      <c r="AM43" s="5" t="s">
        <v>114</v>
      </c>
      <c r="AN43" s="21"/>
      <c r="AO43" s="21">
        <v>794921</v>
      </c>
      <c r="AR43" s="6">
        <v>44870</v>
      </c>
      <c r="AS43" s="5">
        <v>49600</v>
      </c>
      <c r="AT43" s="5"/>
      <c r="AW43" s="6">
        <v>44898</v>
      </c>
      <c r="AX43" s="21">
        <v>990</v>
      </c>
      <c r="AZ43" s="6">
        <v>44928</v>
      </c>
      <c r="BA43" s="21">
        <v>40000</v>
      </c>
      <c r="BE43">
        <f>SUM(BE37:BE42)</f>
        <v>7350205</v>
      </c>
      <c r="BP43" s="6">
        <v>44993</v>
      </c>
      <c r="BQ43" s="5" t="s">
        <v>167</v>
      </c>
      <c r="BR43" s="21">
        <v>159098</v>
      </c>
      <c r="BV43" s="5"/>
      <c r="BW43" s="18" t="s">
        <v>116</v>
      </c>
      <c r="BX43" s="21">
        <f>SUM(BX39:BX42)</f>
        <v>12200125</v>
      </c>
      <c r="CA43" t="s">
        <v>191</v>
      </c>
      <c r="CB43">
        <v>5000000</v>
      </c>
    </row>
    <row r="44" spans="4:80" x14ac:dyDescent="0.3">
      <c r="G44" s="5" t="s">
        <v>11</v>
      </c>
      <c r="H44" s="5">
        <v>1212543</v>
      </c>
      <c r="K44" s="6">
        <v>44673</v>
      </c>
      <c r="L44" s="5">
        <v>100000</v>
      </c>
      <c r="P44" s="6">
        <v>44703</v>
      </c>
      <c r="Q44" s="5">
        <v>21000</v>
      </c>
      <c r="U44" s="6">
        <v>44725</v>
      </c>
      <c r="V44" s="21">
        <v>17600</v>
      </c>
      <c r="Z44" s="6">
        <v>44750</v>
      </c>
      <c r="AA44" s="21">
        <v>15450</v>
      </c>
      <c r="AB44" s="21"/>
      <c r="AM44" s="5" t="s">
        <v>115</v>
      </c>
      <c r="AN44" s="21"/>
      <c r="AO44" s="21">
        <v>758870</v>
      </c>
      <c r="AR44" s="5" t="s">
        <v>134</v>
      </c>
      <c r="AS44" s="24">
        <v>12000</v>
      </c>
      <c r="AT44" s="5"/>
      <c r="AW44" s="6">
        <v>44898</v>
      </c>
      <c r="AX44" s="21">
        <v>18400</v>
      </c>
      <c r="AZ44" s="6">
        <v>44929</v>
      </c>
      <c r="BA44" s="21">
        <v>990</v>
      </c>
      <c r="BE44">
        <v>12700000</v>
      </c>
      <c r="BP44" s="6">
        <v>44993</v>
      </c>
      <c r="BQ44" s="5" t="s">
        <v>169</v>
      </c>
      <c r="BR44" s="21">
        <v>375362</v>
      </c>
      <c r="BV44" s="5" t="s">
        <v>197</v>
      </c>
      <c r="BW44" s="5" t="s">
        <v>182</v>
      </c>
      <c r="BX44" s="21">
        <v>1144443</v>
      </c>
    </row>
    <row r="45" spans="4:80" x14ac:dyDescent="0.3">
      <c r="G45" s="5"/>
      <c r="H45" s="5">
        <f>H44-H40</f>
        <v>998643</v>
      </c>
      <c r="K45" s="6">
        <v>44674</v>
      </c>
      <c r="L45" s="5">
        <v>5900</v>
      </c>
      <c r="P45" s="6">
        <v>44705</v>
      </c>
      <c r="Q45" s="5">
        <v>91300</v>
      </c>
      <c r="S45" s="1"/>
      <c r="T45" s="1"/>
      <c r="U45" s="6">
        <v>44725</v>
      </c>
      <c r="V45" s="23">
        <v>64000</v>
      </c>
      <c r="Z45" s="6">
        <v>44748</v>
      </c>
      <c r="AA45" s="21">
        <v>113200</v>
      </c>
      <c r="AB45" s="21"/>
      <c r="AO45">
        <v>346059</v>
      </c>
      <c r="AR45" s="5" t="s">
        <v>130</v>
      </c>
      <c r="AS45" s="5"/>
      <c r="AT45" s="5"/>
      <c r="AW45" s="6">
        <v>44899</v>
      </c>
      <c r="AX45" s="21">
        <v>28000</v>
      </c>
      <c r="AZ45" s="6">
        <v>44930</v>
      </c>
      <c r="BA45" s="21">
        <v>13113</v>
      </c>
      <c r="BE45">
        <f>BE44-BE43</f>
        <v>5349795</v>
      </c>
      <c r="BP45" s="6">
        <v>44992</v>
      </c>
      <c r="BQ45" s="5" t="s">
        <v>170</v>
      </c>
      <c r="BR45" s="21">
        <v>477961</v>
      </c>
      <c r="BV45" s="5" t="s">
        <v>198</v>
      </c>
      <c r="BW45" s="5" t="s">
        <v>183</v>
      </c>
      <c r="BX45" s="21">
        <v>1013306</v>
      </c>
      <c r="BY45" s="22">
        <f>SUM(BX45,BX44,BX42,BX41)</f>
        <v>5899771</v>
      </c>
      <c r="CB45">
        <f>CB41+CB42+CB43</f>
        <v>13900000</v>
      </c>
    </row>
    <row r="46" spans="4:80" x14ac:dyDescent="0.3">
      <c r="K46" s="6">
        <v>44674</v>
      </c>
      <c r="L46" s="5">
        <v>14100</v>
      </c>
      <c r="P46" s="6">
        <v>44705</v>
      </c>
      <c r="Q46" s="5">
        <v>5500</v>
      </c>
      <c r="U46" s="6">
        <v>44725</v>
      </c>
      <c r="V46" s="21">
        <v>10000</v>
      </c>
      <c r="Z46" s="5" t="s">
        <v>92</v>
      </c>
      <c r="AA46" s="21">
        <f>SUM(AA2:AA45)</f>
        <v>2285563</v>
      </c>
      <c r="AB46" s="21"/>
      <c r="AO46">
        <v>335964</v>
      </c>
      <c r="AR46" s="5" t="s">
        <v>133</v>
      </c>
      <c r="AS46" s="21">
        <v>297783</v>
      </c>
      <c r="AT46" s="5"/>
      <c r="AW46" s="6">
        <v>44900</v>
      </c>
      <c r="AX46" s="21">
        <v>39000</v>
      </c>
      <c r="AZ46" s="6">
        <v>44931</v>
      </c>
      <c r="BA46" s="21">
        <v>49550</v>
      </c>
      <c r="BP46" s="5" t="s">
        <v>175</v>
      </c>
      <c r="BQ46" s="26" t="s">
        <v>112</v>
      </c>
      <c r="BR46" s="21">
        <f>SUM(BR2:BR45)</f>
        <v>4894135</v>
      </c>
      <c r="BV46" s="5" t="s">
        <v>193</v>
      </c>
      <c r="BW46" s="5" t="s">
        <v>196</v>
      </c>
      <c r="BX46" s="21">
        <v>335964</v>
      </c>
    </row>
    <row r="47" spans="4:80" x14ac:dyDescent="0.3">
      <c r="K47" s="6">
        <v>44675</v>
      </c>
      <c r="L47" s="5">
        <v>21500</v>
      </c>
      <c r="P47" s="6">
        <v>44705</v>
      </c>
      <c r="Q47" s="5">
        <v>43470</v>
      </c>
      <c r="U47" s="6">
        <v>44725</v>
      </c>
      <c r="V47" s="21">
        <v>53904</v>
      </c>
      <c r="Z47" s="5" t="s">
        <v>85</v>
      </c>
      <c r="AA47" s="21"/>
      <c r="AB47" s="21"/>
      <c r="AO47" s="22">
        <f>SUM(AO42:AO46)</f>
        <v>2605004</v>
      </c>
      <c r="AR47" s="5" t="s">
        <v>131</v>
      </c>
      <c r="AS47" s="21" t="s">
        <v>128</v>
      </c>
      <c r="AT47" s="21">
        <v>214800</v>
      </c>
      <c r="AW47" s="6">
        <v>44900</v>
      </c>
      <c r="AX47" s="21">
        <v>30000</v>
      </c>
      <c r="AZ47" s="6">
        <v>44931</v>
      </c>
      <c r="BA47" s="21">
        <v>45600</v>
      </c>
      <c r="BP47" s="5" t="s">
        <v>176</v>
      </c>
      <c r="BQ47" s="28" t="s">
        <v>113</v>
      </c>
      <c r="BR47" s="21">
        <v>2903462</v>
      </c>
      <c r="BV47" s="5" t="s">
        <v>194</v>
      </c>
      <c r="BW47" s="5" t="s">
        <v>138</v>
      </c>
      <c r="BX47" s="21">
        <v>347310</v>
      </c>
    </row>
    <row r="48" spans="4:80" x14ac:dyDescent="0.3">
      <c r="K48" s="6">
        <v>44675</v>
      </c>
      <c r="L48" s="5">
        <v>78000</v>
      </c>
      <c r="P48" s="6">
        <v>44706</v>
      </c>
      <c r="Q48" s="5">
        <v>128</v>
      </c>
      <c r="U48" s="6">
        <v>44725</v>
      </c>
      <c r="V48" s="21">
        <v>6696</v>
      </c>
      <c r="Z48" s="5" t="s">
        <v>86</v>
      </c>
      <c r="AA48" s="21">
        <v>94300</v>
      </c>
      <c r="AB48" s="21"/>
      <c r="AR48" s="5" t="s">
        <v>132</v>
      </c>
      <c r="AS48" s="21">
        <v>323900</v>
      </c>
      <c r="AT48" s="5"/>
      <c r="AW48" s="5" t="s">
        <v>136</v>
      </c>
      <c r="AX48" s="21"/>
      <c r="AZ48" s="37" t="s">
        <v>126</v>
      </c>
      <c r="BA48" s="21">
        <v>89800</v>
      </c>
      <c r="BP48" s="5" t="s">
        <v>174</v>
      </c>
      <c r="BQ48" s="8" t="s">
        <v>171</v>
      </c>
      <c r="BR48" s="21">
        <v>2725214</v>
      </c>
      <c r="BV48" s="5" t="s">
        <v>192</v>
      </c>
      <c r="BW48" s="5" t="s">
        <v>195</v>
      </c>
      <c r="BX48" s="21">
        <v>1100000</v>
      </c>
    </row>
    <row r="49" spans="11:80" x14ac:dyDescent="0.3">
      <c r="K49" s="6">
        <v>44675</v>
      </c>
      <c r="L49" s="5">
        <v>14100</v>
      </c>
      <c r="P49" s="6">
        <v>44706</v>
      </c>
      <c r="Q49" s="5">
        <v>4400</v>
      </c>
      <c r="U49" s="6">
        <v>44722</v>
      </c>
      <c r="V49" s="21">
        <v>14100</v>
      </c>
      <c r="Z49" s="5" t="s">
        <v>87</v>
      </c>
      <c r="AA49" s="22" t="s">
        <v>96</v>
      </c>
      <c r="AB49" s="21">
        <v>605300</v>
      </c>
      <c r="AR49" s="26" t="s">
        <v>112</v>
      </c>
      <c r="AS49" s="21">
        <f>SUM(AS2:AS48)</f>
        <v>1814456</v>
      </c>
      <c r="AT49" s="5"/>
      <c r="AW49" s="5" t="s">
        <v>131</v>
      </c>
      <c r="AX49" s="21" t="s">
        <v>128</v>
      </c>
      <c r="AZ49" s="5" t="s">
        <v>144</v>
      </c>
      <c r="BA49" s="21"/>
      <c r="BP49" s="5"/>
      <c r="BQ49" s="18" t="s">
        <v>173</v>
      </c>
      <c r="BR49" s="21">
        <f>SUM(BR46:BR48)</f>
        <v>10522811</v>
      </c>
      <c r="BT49" s="22">
        <f>SUM(BR48,BR50,BR51,BR52)</f>
        <v>4688538</v>
      </c>
      <c r="BV49" s="5"/>
      <c r="BW49" s="35" t="s">
        <v>200</v>
      </c>
      <c r="BX49" s="21">
        <f>SUM(BX44:BX48)</f>
        <v>3941023</v>
      </c>
    </row>
    <row r="50" spans="11:80" x14ac:dyDescent="0.3">
      <c r="K50" s="6">
        <v>44675</v>
      </c>
      <c r="L50" s="5">
        <v>19300</v>
      </c>
      <c r="P50" s="6">
        <v>44708</v>
      </c>
      <c r="Q50" s="5">
        <v>7200</v>
      </c>
      <c r="U50" s="6">
        <v>44722</v>
      </c>
      <c r="V50" s="21">
        <v>53700</v>
      </c>
      <c r="Z50" s="5" t="s">
        <v>88</v>
      </c>
      <c r="AA50" s="21">
        <v>270675</v>
      </c>
      <c r="AB50" s="21"/>
      <c r="AR50" s="28" t="s">
        <v>113</v>
      </c>
      <c r="AS50" s="21">
        <v>2576070</v>
      </c>
      <c r="AT50" s="5"/>
      <c r="AW50" s="5" t="s">
        <v>132</v>
      </c>
      <c r="AX50" s="21">
        <v>323900</v>
      </c>
      <c r="AZ50" s="5" t="s">
        <v>142</v>
      </c>
      <c r="BA50" s="21" t="s">
        <v>111</v>
      </c>
      <c r="BP50" s="5" t="s">
        <v>178</v>
      </c>
      <c r="BQ50" s="5" t="s">
        <v>114</v>
      </c>
      <c r="BR50" s="21">
        <v>360230</v>
      </c>
      <c r="BV50" s="5"/>
      <c r="BW50" s="40" t="s">
        <v>199</v>
      </c>
      <c r="BX50" s="41">
        <f>BX49+BX43</f>
        <v>16141148</v>
      </c>
      <c r="CB50" s="22">
        <f>SUM(CB45+BX43)</f>
        <v>26100125</v>
      </c>
    </row>
    <row r="51" spans="11:80" x14ac:dyDescent="0.3">
      <c r="K51" s="6">
        <v>44675</v>
      </c>
      <c r="L51" s="5">
        <v>24000</v>
      </c>
      <c r="P51" s="6">
        <v>44708</v>
      </c>
      <c r="Q51" s="5">
        <v>26000</v>
      </c>
      <c r="U51" s="6">
        <v>44722</v>
      </c>
      <c r="V51" s="21">
        <v>59800</v>
      </c>
      <c r="Z51" s="5" t="s">
        <v>89</v>
      </c>
      <c r="AA51" s="21">
        <v>348878</v>
      </c>
      <c r="AB51" s="21"/>
      <c r="AR51" s="18" t="s">
        <v>116</v>
      </c>
      <c r="AS51" s="21">
        <f>SUM(AS49:AS50)</f>
        <v>4390526</v>
      </c>
      <c r="AT51" s="5"/>
      <c r="AW51" s="26" t="s">
        <v>112</v>
      </c>
      <c r="AX51" s="21">
        <f>SUM(AX2:AX50)</f>
        <v>1718093</v>
      </c>
      <c r="AZ51" s="5" t="s">
        <v>143</v>
      </c>
      <c r="BA51" s="21">
        <v>323900</v>
      </c>
      <c r="BP51" s="5" t="s">
        <v>177</v>
      </c>
      <c r="BQ51" s="5" t="s">
        <v>115</v>
      </c>
      <c r="BR51" s="21">
        <v>637794</v>
      </c>
      <c r="BV51" s="5"/>
      <c r="BW51" s="5"/>
      <c r="BX51" s="21">
        <v>18000000</v>
      </c>
    </row>
    <row r="52" spans="11:80" x14ac:dyDescent="0.3">
      <c r="K52" s="6">
        <v>44676</v>
      </c>
      <c r="L52" s="5">
        <v>18400</v>
      </c>
      <c r="P52" s="6">
        <v>44709</v>
      </c>
      <c r="Q52" s="5">
        <v>19700</v>
      </c>
      <c r="U52" s="6">
        <v>44722</v>
      </c>
      <c r="V52" s="21">
        <v>19700</v>
      </c>
      <c r="Z52" s="5" t="s">
        <v>90</v>
      </c>
      <c r="AA52" s="22" t="s">
        <v>95</v>
      </c>
      <c r="AB52" s="21">
        <v>215030</v>
      </c>
      <c r="AD52" s="22"/>
      <c r="AR52" s="5" t="s">
        <v>129</v>
      </c>
      <c r="AS52" s="21"/>
      <c r="AT52" s="21">
        <f>SUM(AT12:AT48)</f>
        <v>214800</v>
      </c>
      <c r="AW52" s="28" t="s">
        <v>113</v>
      </c>
      <c r="AX52" s="21">
        <f>1129520+89800</f>
        <v>1219320</v>
      </c>
      <c r="AY52" t="s">
        <v>140</v>
      </c>
      <c r="AZ52" s="26" t="s">
        <v>112</v>
      </c>
      <c r="BA52" s="21">
        <f>SUM(BA2:BA51)</f>
        <v>1708233</v>
      </c>
      <c r="BC52" t="s">
        <v>146</v>
      </c>
      <c r="BP52" s="5" t="s">
        <v>179</v>
      </c>
      <c r="BQ52" s="5" t="s">
        <v>172</v>
      </c>
      <c r="BR52" s="21">
        <v>965300</v>
      </c>
      <c r="BT52" t="s">
        <v>201</v>
      </c>
      <c r="BV52" s="5"/>
      <c r="BW52" s="5"/>
      <c r="BX52" s="21"/>
    </row>
    <row r="53" spans="11:80" x14ac:dyDescent="0.3">
      <c r="K53" s="6">
        <v>44678</v>
      </c>
      <c r="L53" s="5">
        <v>73400</v>
      </c>
      <c r="P53" s="6">
        <v>44709</v>
      </c>
      <c r="Q53" s="5">
        <v>14100</v>
      </c>
      <c r="U53" s="6">
        <v>44722</v>
      </c>
      <c r="V53" s="21">
        <v>19100</v>
      </c>
      <c r="Z53" s="5" t="s">
        <v>91</v>
      </c>
      <c r="AA53" s="21">
        <v>324350</v>
      </c>
      <c r="AB53" s="21"/>
      <c r="AR53" s="5" t="s">
        <v>114</v>
      </c>
      <c r="AS53" s="21"/>
      <c r="AT53" s="21">
        <v>412890</v>
      </c>
      <c r="AW53" s="18" t="s">
        <v>116</v>
      </c>
      <c r="AX53" s="21">
        <f>SUM(AX51:AX52)</f>
        <v>2937413</v>
      </c>
      <c r="AY53">
        <f>4563700</f>
        <v>4563700</v>
      </c>
      <c r="AZ53" s="28" t="s">
        <v>113</v>
      </c>
      <c r="BA53" s="21">
        <v>1547890</v>
      </c>
      <c r="BC53" s="22">
        <f>BA54-BB52</f>
        <v>3256123</v>
      </c>
      <c r="BP53" s="5"/>
      <c r="BQ53" s="5" t="s">
        <v>137</v>
      </c>
      <c r="BR53" s="21">
        <v>335964</v>
      </c>
      <c r="BT53">
        <v>4160000</v>
      </c>
      <c r="BV53" s="5"/>
      <c r="BW53" s="5"/>
      <c r="BX53" s="21"/>
    </row>
    <row r="54" spans="11:80" x14ac:dyDescent="0.3">
      <c r="K54" s="6">
        <v>44678</v>
      </c>
      <c r="L54" s="5">
        <v>15500</v>
      </c>
      <c r="P54" s="6">
        <v>44709</v>
      </c>
      <c r="Q54" s="5">
        <v>4400</v>
      </c>
      <c r="U54" s="6">
        <v>44720</v>
      </c>
      <c r="V54" s="21">
        <v>4836</v>
      </c>
      <c r="Z54" s="26" t="s">
        <v>97</v>
      </c>
      <c r="AA54" s="27">
        <f>SUM(AA46:AA53)</f>
        <v>3323766</v>
      </c>
      <c r="AB54" s="21"/>
      <c r="AR54" s="5" t="s">
        <v>115</v>
      </c>
      <c r="AS54" s="21"/>
      <c r="AT54" s="21">
        <v>1271600</v>
      </c>
      <c r="AW54" s="5" t="s">
        <v>129</v>
      </c>
      <c r="AX54" s="21">
        <v>214800</v>
      </c>
      <c r="AY54" s="22">
        <f>AX53-AY53</f>
        <v>-1626287</v>
      </c>
      <c r="AZ54" s="18" t="s">
        <v>116</v>
      </c>
      <c r="BA54" s="21">
        <f>SUM(BA52:BA53)</f>
        <v>3256123</v>
      </c>
      <c r="BP54" s="5"/>
      <c r="BQ54" s="5" t="s">
        <v>138</v>
      </c>
      <c r="BR54" s="21">
        <v>347310</v>
      </c>
      <c r="BT54">
        <f>BT53-5000000</f>
        <v>-840000</v>
      </c>
      <c r="BV54" s="5"/>
      <c r="BW54" s="5"/>
      <c r="BX54" s="21"/>
    </row>
    <row r="55" spans="11:80" x14ac:dyDescent="0.3">
      <c r="K55" s="6">
        <v>44679</v>
      </c>
      <c r="L55" s="5">
        <v>51000</v>
      </c>
      <c r="P55" s="6">
        <v>44709</v>
      </c>
      <c r="Q55" s="5">
        <v>12400</v>
      </c>
      <c r="U55" s="6">
        <v>44720</v>
      </c>
      <c r="V55" s="21">
        <v>5000</v>
      </c>
      <c r="Z55" s="28" t="s">
        <v>98</v>
      </c>
      <c r="AA55" s="29">
        <v>2446572</v>
      </c>
      <c r="AB55" s="21"/>
      <c r="AT55">
        <v>346059</v>
      </c>
      <c r="AW55" s="5" t="s">
        <v>114</v>
      </c>
      <c r="AX55" s="21">
        <v>509314</v>
      </c>
      <c r="AZ55" s="5" t="s">
        <v>129</v>
      </c>
      <c r="BA55" s="21">
        <v>0</v>
      </c>
      <c r="BP55" s="5"/>
      <c r="BQ55" s="24" t="s">
        <v>117</v>
      </c>
      <c r="BR55" s="21">
        <f>SUM(BR50:BR54)</f>
        <v>2646598</v>
      </c>
      <c r="BV55" s="5"/>
      <c r="BW55" s="5"/>
      <c r="BX55" s="21"/>
    </row>
    <row r="56" spans="11:80" x14ac:dyDescent="0.3">
      <c r="K56" s="6">
        <v>44680</v>
      </c>
      <c r="L56" s="5">
        <v>14900</v>
      </c>
      <c r="P56" s="6">
        <v>44710</v>
      </c>
      <c r="Q56" s="5">
        <v>23000</v>
      </c>
      <c r="U56" s="6">
        <v>44719</v>
      </c>
      <c r="V56" s="21">
        <v>29000</v>
      </c>
      <c r="Z56" s="18" t="s">
        <v>99</v>
      </c>
      <c r="AA56" s="30">
        <f>SUM(AA54:AA55)+89800</f>
        <v>5860138</v>
      </c>
      <c r="AB56" s="21"/>
      <c r="AT56">
        <v>335964</v>
      </c>
      <c r="AW56" s="5" t="s">
        <v>115</v>
      </c>
      <c r="AX56" s="21">
        <v>1140710</v>
      </c>
      <c r="AZ56" s="5" t="s">
        <v>114</v>
      </c>
      <c r="BA56" s="21">
        <v>1009910</v>
      </c>
      <c r="BV56" s="5"/>
      <c r="BW56" s="5"/>
      <c r="BX56" s="21"/>
    </row>
    <row r="57" spans="11:80" x14ac:dyDescent="0.3">
      <c r="K57" s="6">
        <v>44680</v>
      </c>
      <c r="L57" s="5">
        <v>154000</v>
      </c>
      <c r="P57" s="6">
        <v>44710</v>
      </c>
      <c r="Q57" s="5">
        <v>7909</v>
      </c>
      <c r="U57" s="6">
        <v>44719</v>
      </c>
      <c r="V57" s="21">
        <v>5000</v>
      </c>
      <c r="Z57" t="s">
        <v>101</v>
      </c>
      <c r="AA57" s="22">
        <v>89800</v>
      </c>
      <c r="AB57" s="21" t="s">
        <v>100</v>
      </c>
      <c r="AC57" s="5">
        <f>SUM(AB2:AB53)</f>
        <v>985170</v>
      </c>
      <c r="AS57" s="5" t="s">
        <v>135</v>
      </c>
      <c r="AT57" s="21">
        <f>SUM(AT54:AT56)</f>
        <v>1953623</v>
      </c>
      <c r="AW57" s="5" t="s">
        <v>137</v>
      </c>
      <c r="AX57" s="36">
        <v>335964</v>
      </c>
      <c r="AZ57" s="5" t="s">
        <v>115</v>
      </c>
      <c r="BA57" s="21">
        <v>859534</v>
      </c>
      <c r="BV57" s="5"/>
      <c r="BW57" s="5"/>
      <c r="BX57" s="21"/>
    </row>
    <row r="58" spans="11:80" x14ac:dyDescent="0.3">
      <c r="K58" s="6">
        <v>44681</v>
      </c>
      <c r="L58" s="5">
        <v>56800</v>
      </c>
      <c r="P58" s="6">
        <v>44712</v>
      </c>
      <c r="Q58" s="5">
        <v>12850</v>
      </c>
      <c r="U58" s="6">
        <v>44718</v>
      </c>
      <c r="V58" s="21">
        <v>72000</v>
      </c>
      <c r="AC58">
        <v>946412</v>
      </c>
      <c r="AW58" s="5" t="s">
        <v>138</v>
      </c>
      <c r="AX58" s="36">
        <f>346012+1298</f>
        <v>347310</v>
      </c>
      <c r="AZ58" s="5" t="s">
        <v>137</v>
      </c>
      <c r="BA58" s="21">
        <v>335964</v>
      </c>
      <c r="BV58" s="5"/>
      <c r="BW58" s="5"/>
      <c r="BX58" s="21"/>
    </row>
    <row r="59" spans="11:80" x14ac:dyDescent="0.3">
      <c r="K59" s="6">
        <v>44681</v>
      </c>
      <c r="L59" s="5">
        <v>56800</v>
      </c>
      <c r="P59" s="6">
        <v>44713</v>
      </c>
      <c r="Q59" s="5">
        <v>308000</v>
      </c>
      <c r="U59" s="6">
        <v>44718</v>
      </c>
      <c r="V59" s="21">
        <v>43000</v>
      </c>
      <c r="AC59">
        <f>AC57+AC58+383000+346059+400000+452837</f>
        <v>3513478</v>
      </c>
      <c r="AW59" s="24" t="s">
        <v>139</v>
      </c>
      <c r="AX59" s="21">
        <f>SUM(AX54:AX58)</f>
        <v>2548098</v>
      </c>
      <c r="AZ59" s="5" t="s">
        <v>138</v>
      </c>
      <c r="BA59" s="36">
        <f>346012+1298</f>
        <v>347310</v>
      </c>
      <c r="BV59" s="5"/>
      <c r="BW59" s="5"/>
      <c r="BX59" s="21"/>
    </row>
    <row r="60" spans="11:80" x14ac:dyDescent="0.3">
      <c r="K60" s="6">
        <v>44681</v>
      </c>
      <c r="L60" s="5">
        <v>14100</v>
      </c>
      <c r="P60" s="6">
        <v>44713</v>
      </c>
      <c r="Q60" s="5">
        <v>173800</v>
      </c>
      <c r="U60" s="6">
        <v>44716</v>
      </c>
      <c r="V60" s="21">
        <v>14100</v>
      </c>
      <c r="AZ60" s="24" t="s">
        <v>135</v>
      </c>
      <c r="BA60" s="21">
        <f>SUM(BA55:BA59)</f>
        <v>2552718</v>
      </c>
      <c r="BV60" s="5"/>
      <c r="BW60" s="5"/>
      <c r="BX60" s="21"/>
    </row>
    <row r="61" spans="11:80" x14ac:dyDescent="0.3">
      <c r="K61" s="6">
        <v>44681</v>
      </c>
      <c r="L61" s="5">
        <v>14100</v>
      </c>
      <c r="P61" s="6">
        <v>44714</v>
      </c>
      <c r="Q61" s="5">
        <v>105200</v>
      </c>
      <c r="U61" s="6">
        <v>44716</v>
      </c>
      <c r="V61" s="21">
        <v>19700</v>
      </c>
      <c r="BV61" s="5"/>
      <c r="BW61" s="5"/>
      <c r="BX61" s="21"/>
    </row>
    <row r="62" spans="11:80" x14ac:dyDescent="0.3">
      <c r="K62" s="6">
        <v>44681</v>
      </c>
      <c r="L62" s="5">
        <v>15100</v>
      </c>
      <c r="P62" s="6">
        <v>44715</v>
      </c>
      <c r="Q62" s="5">
        <v>990</v>
      </c>
      <c r="U62" s="5" t="s">
        <v>67</v>
      </c>
      <c r="V62" s="21">
        <v>273962</v>
      </c>
      <c r="BV62" s="5"/>
      <c r="BW62" s="5"/>
      <c r="BX62" s="21"/>
    </row>
    <row r="63" spans="11:80" x14ac:dyDescent="0.3">
      <c r="K63" s="6" t="s">
        <v>20</v>
      </c>
      <c r="L63" s="15">
        <v>478536</v>
      </c>
      <c r="M63" s="3"/>
      <c r="N63" s="3"/>
      <c r="O63" s="3"/>
      <c r="P63" s="6">
        <v>44715</v>
      </c>
      <c r="Q63" s="5">
        <v>61000</v>
      </c>
      <c r="T63" t="s">
        <v>73</v>
      </c>
      <c r="U63" s="7" t="s">
        <v>77</v>
      </c>
      <c r="V63" s="8">
        <f>SUM(V2:V62)</f>
        <v>1797299</v>
      </c>
      <c r="W63" s="22">
        <f>SUM(W2:W62)+V69+V70</f>
        <v>911840</v>
      </c>
      <c r="X63" s="22">
        <f>V63+W63</f>
        <v>2709139</v>
      </c>
      <c r="BV63" s="5"/>
      <c r="BW63" s="5"/>
      <c r="BX63" s="21"/>
    </row>
    <row r="64" spans="11:80" x14ac:dyDescent="0.3">
      <c r="K64" s="16" t="s">
        <v>22</v>
      </c>
      <c r="L64" s="16">
        <f>SUM(L2:L63)</f>
        <v>5472256</v>
      </c>
      <c r="P64" s="6">
        <v>44716</v>
      </c>
      <c r="Q64" s="5">
        <v>3900</v>
      </c>
      <c r="T64" t="s">
        <v>74</v>
      </c>
      <c r="U64" s="25" t="s">
        <v>78</v>
      </c>
      <c r="V64" s="25">
        <v>2621389</v>
      </c>
      <c r="BV64" s="5"/>
      <c r="BW64" s="5"/>
      <c r="BX64" s="21"/>
    </row>
    <row r="65" spans="7:76" x14ac:dyDescent="0.3">
      <c r="G65" s="4" t="s">
        <v>41</v>
      </c>
      <c r="H65" t="s">
        <v>40</v>
      </c>
      <c r="K65" s="5" t="s">
        <v>18</v>
      </c>
      <c r="L65" s="5">
        <v>1792136</v>
      </c>
      <c r="P65" s="6">
        <v>44716</v>
      </c>
      <c r="Q65" s="5">
        <v>17800</v>
      </c>
      <c r="U65" s="18" t="s">
        <v>79</v>
      </c>
      <c r="V65" s="18">
        <f>SUM(V63:V64)</f>
        <v>4418688</v>
      </c>
      <c r="BV65" s="5"/>
      <c r="BW65" s="5"/>
      <c r="BX65" s="21"/>
    </row>
    <row r="66" spans="7:76" x14ac:dyDescent="0.3">
      <c r="G66" s="4" t="s">
        <v>38</v>
      </c>
      <c r="H66" t="s">
        <v>37</v>
      </c>
      <c r="K66" s="17" t="s">
        <v>21</v>
      </c>
      <c r="L66" s="18">
        <f>SUM(L64:L65)</f>
        <v>7264392</v>
      </c>
      <c r="P66" s="6">
        <v>44717</v>
      </c>
      <c r="Q66" s="5">
        <v>39400</v>
      </c>
      <c r="R66" t="s">
        <v>42</v>
      </c>
      <c r="BV66" s="5"/>
      <c r="BW66" s="5"/>
      <c r="BX66" s="21"/>
    </row>
    <row r="67" spans="7:76" x14ac:dyDescent="0.3">
      <c r="G67" s="4" t="s">
        <v>35</v>
      </c>
      <c r="H67" t="s">
        <v>37</v>
      </c>
      <c r="J67" t="s">
        <v>33</v>
      </c>
      <c r="K67" s="5" t="s">
        <v>28</v>
      </c>
      <c r="L67" s="5">
        <f>605300+85600+94300+213900+94300</f>
        <v>1093400</v>
      </c>
      <c r="P67" s="6">
        <v>44717</v>
      </c>
      <c r="Q67" s="5">
        <v>17400</v>
      </c>
      <c r="BV67" s="5"/>
      <c r="BW67" s="5"/>
      <c r="BX67" s="21"/>
    </row>
    <row r="68" spans="7:76" x14ac:dyDescent="0.3">
      <c r="G68" s="4" t="s">
        <v>34</v>
      </c>
      <c r="H68" t="s">
        <v>36</v>
      </c>
      <c r="J68" t="s">
        <v>26</v>
      </c>
      <c r="K68" s="5" t="s">
        <v>23</v>
      </c>
      <c r="L68" s="5"/>
      <c r="M68">
        <v>1223840</v>
      </c>
      <c r="P68" s="6">
        <v>44717</v>
      </c>
      <c r="Q68" s="5">
        <v>93000</v>
      </c>
      <c r="BV68" s="5"/>
      <c r="BW68" s="5"/>
      <c r="BX68" s="21"/>
    </row>
    <row r="69" spans="7:76" x14ac:dyDescent="0.3">
      <c r="G69" s="4">
        <v>2000</v>
      </c>
      <c r="H69" t="s">
        <v>39</v>
      </c>
      <c r="J69" t="s">
        <v>30</v>
      </c>
      <c r="K69" s="5" t="s">
        <v>24</v>
      </c>
      <c r="L69" s="5"/>
      <c r="M69">
        <v>383000</v>
      </c>
      <c r="P69" s="6">
        <v>44717</v>
      </c>
      <c r="Q69" s="5">
        <v>29900</v>
      </c>
      <c r="T69" s="1" t="s">
        <v>82</v>
      </c>
      <c r="U69" s="5" t="s">
        <v>68</v>
      </c>
      <c r="V69" s="21">
        <v>605300</v>
      </c>
    </row>
    <row r="70" spans="7:76" x14ac:dyDescent="0.3">
      <c r="G70" s="4">
        <v>12</v>
      </c>
      <c r="H70" t="s">
        <v>36</v>
      </c>
      <c r="J70" t="s">
        <v>31</v>
      </c>
      <c r="K70" s="19">
        <v>2000</v>
      </c>
      <c r="L70" s="5">
        <v>447358</v>
      </c>
      <c r="P70" s="6">
        <v>44717</v>
      </c>
      <c r="Q70" s="5">
        <v>8184</v>
      </c>
      <c r="U70" s="5" t="s">
        <v>80</v>
      </c>
      <c r="V70" s="21">
        <v>94300</v>
      </c>
    </row>
    <row r="71" spans="7:76" x14ac:dyDescent="0.3">
      <c r="J71" t="s">
        <v>29</v>
      </c>
      <c r="K71" s="5" t="s">
        <v>25</v>
      </c>
      <c r="L71" s="5">
        <v>2724100</v>
      </c>
      <c r="P71" s="5" t="s">
        <v>43</v>
      </c>
      <c r="Q71" s="5">
        <v>269167</v>
      </c>
      <c r="T71" t="s">
        <v>75</v>
      </c>
      <c r="U71" s="11" t="s">
        <v>81</v>
      </c>
      <c r="V71" s="11">
        <v>2729100</v>
      </c>
    </row>
    <row r="72" spans="7:76" x14ac:dyDescent="0.3">
      <c r="J72" t="s">
        <v>32</v>
      </c>
      <c r="K72" s="5" t="s">
        <v>27</v>
      </c>
      <c r="L72" s="5">
        <v>346059</v>
      </c>
      <c r="P72" s="5" t="s">
        <v>44</v>
      </c>
      <c r="Q72" s="5">
        <v>471432</v>
      </c>
      <c r="T72" t="s">
        <v>75</v>
      </c>
      <c r="U72" s="24" t="s">
        <v>76</v>
      </c>
      <c r="V72" s="21">
        <v>1093110</v>
      </c>
    </row>
    <row r="73" spans="7:76" x14ac:dyDescent="0.3">
      <c r="K73" s="5"/>
      <c r="L73" s="5">
        <f>SUM(L67:L72)</f>
        <v>4610917</v>
      </c>
      <c r="M73">
        <f>L73+L66</f>
        <v>11875309</v>
      </c>
      <c r="O73" t="s">
        <v>56</v>
      </c>
      <c r="P73" s="7" t="s">
        <v>48</v>
      </c>
      <c r="Q73" s="8">
        <f>SUM(Q2:Q72)</f>
        <v>2998333</v>
      </c>
      <c r="R73">
        <f>Q73+Q76+Q77+Q85+Q86</f>
        <v>3937923</v>
      </c>
      <c r="S73" t="s">
        <v>59</v>
      </c>
      <c r="V73" s="22">
        <f>SUM(V69:V72)+W63</f>
        <v>5433650</v>
      </c>
    </row>
    <row r="74" spans="7:76" x14ac:dyDescent="0.3">
      <c r="K74" s="5">
        <v>1200</v>
      </c>
      <c r="L74" s="5">
        <v>358850</v>
      </c>
      <c r="O74" t="s">
        <v>57</v>
      </c>
      <c r="P74" s="9" t="s">
        <v>47</v>
      </c>
      <c r="Q74" s="10">
        <v>3282852</v>
      </c>
      <c r="S74" t="s">
        <v>60</v>
      </c>
      <c r="T74" t="s">
        <v>37</v>
      </c>
      <c r="U74" s="12">
        <v>2000</v>
      </c>
      <c r="V74" s="12">
        <v>447663</v>
      </c>
    </row>
    <row r="75" spans="7:76" x14ac:dyDescent="0.3">
      <c r="P75" s="2" t="s">
        <v>49</v>
      </c>
      <c r="Q75" s="2">
        <f>Q73+Q74</f>
        <v>6281185</v>
      </c>
      <c r="T75" t="s">
        <v>37</v>
      </c>
      <c r="U75" s="12">
        <v>1200</v>
      </c>
      <c r="V75" s="12">
        <v>335796</v>
      </c>
    </row>
    <row r="76" spans="7:76" x14ac:dyDescent="0.3">
      <c r="P76" t="s">
        <v>45</v>
      </c>
      <c r="Q76">
        <v>605300</v>
      </c>
      <c r="U76" s="14" t="s">
        <v>27</v>
      </c>
      <c r="V76" s="14">
        <v>346059</v>
      </c>
    </row>
    <row r="77" spans="7:76" x14ac:dyDescent="0.3">
      <c r="P77" t="s">
        <v>46</v>
      </c>
      <c r="Q77">
        <v>85600</v>
      </c>
      <c r="R77">
        <f>SUM(Q76:Q77)</f>
        <v>690900</v>
      </c>
      <c r="U77" s="22"/>
      <c r="V77" s="22">
        <f>SUM(V73:V76)</f>
        <v>6563168</v>
      </c>
    </row>
    <row r="78" spans="7:76" x14ac:dyDescent="0.3">
      <c r="O78" t="s">
        <v>55</v>
      </c>
      <c r="P78" s="13" t="s">
        <v>52</v>
      </c>
      <c r="Q78" s="13">
        <v>1003811</v>
      </c>
      <c r="S78" t="s">
        <v>61</v>
      </c>
    </row>
    <row r="79" spans="7:76" x14ac:dyDescent="0.3">
      <c r="O79" t="s">
        <v>54</v>
      </c>
      <c r="P79" s="11" t="s">
        <v>53</v>
      </c>
      <c r="Q79" s="11">
        <v>2729100</v>
      </c>
      <c r="S79" t="s">
        <v>59</v>
      </c>
    </row>
    <row r="80" spans="7:76" x14ac:dyDescent="0.3">
      <c r="P80" s="12">
        <v>2000</v>
      </c>
      <c r="Q80" s="12">
        <v>447663</v>
      </c>
      <c r="S80" t="s">
        <v>63</v>
      </c>
    </row>
    <row r="81" spans="15:19" x14ac:dyDescent="0.3">
      <c r="O81" t="s">
        <v>58</v>
      </c>
      <c r="P81" s="12">
        <v>1200</v>
      </c>
      <c r="Q81" s="12">
        <v>335796</v>
      </c>
      <c r="R81">
        <f>SUM(Q76:Q82)</f>
        <v>5553329</v>
      </c>
      <c r="S81" t="s">
        <v>62</v>
      </c>
    </row>
    <row r="82" spans="15:19" x14ac:dyDescent="0.3">
      <c r="P82" s="14" t="s">
        <v>27</v>
      </c>
      <c r="Q82" s="14">
        <v>346059</v>
      </c>
    </row>
    <row r="85" spans="15:19" x14ac:dyDescent="0.3">
      <c r="P85" t="s">
        <v>50</v>
      </c>
      <c r="Q85">
        <v>154390</v>
      </c>
      <c r="R85">
        <f>SUM(Q85:Q86)</f>
        <v>248690</v>
      </c>
    </row>
    <row r="86" spans="15:19" x14ac:dyDescent="0.3">
      <c r="P86" t="s">
        <v>51</v>
      </c>
      <c r="Q86">
        <v>94300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R5" sqref="R5"/>
    </sheetView>
  </sheetViews>
  <sheetFormatPr defaultRowHeight="16.5" x14ac:dyDescent="0.3"/>
  <cols>
    <col min="1" max="1" width="17.25" bestFit="1" customWidth="1"/>
    <col min="2" max="2" width="12.5" customWidth="1"/>
    <col min="5" max="5" width="11.5" customWidth="1"/>
    <col min="6" max="6" width="13.25" customWidth="1"/>
  </cols>
  <sheetData>
    <row r="1" spans="1:6" x14ac:dyDescent="0.3">
      <c r="A1" t="s">
        <v>66</v>
      </c>
      <c r="B1" t="s">
        <v>148</v>
      </c>
      <c r="D1" t="s">
        <v>152</v>
      </c>
      <c r="F1" t="s">
        <v>159</v>
      </c>
    </row>
    <row r="4" spans="1:6" x14ac:dyDescent="0.3">
      <c r="A4" t="s">
        <v>64</v>
      </c>
      <c r="B4">
        <v>13000000</v>
      </c>
      <c r="C4" t="s">
        <v>65</v>
      </c>
      <c r="D4" t="s">
        <v>155</v>
      </c>
      <c r="E4">
        <v>335796</v>
      </c>
    </row>
    <row r="6" spans="1:6" x14ac:dyDescent="0.3">
      <c r="A6" t="s">
        <v>149</v>
      </c>
      <c r="B6">
        <v>200000000</v>
      </c>
      <c r="C6" t="s">
        <v>147</v>
      </c>
      <c r="D6" t="s">
        <v>154</v>
      </c>
    </row>
    <row r="8" spans="1:6" x14ac:dyDescent="0.3">
      <c r="A8" t="s">
        <v>150</v>
      </c>
      <c r="B8">
        <v>20000000</v>
      </c>
      <c r="C8" t="s">
        <v>151</v>
      </c>
      <c r="D8" t="s">
        <v>153</v>
      </c>
      <c r="E8">
        <f>442307+11153</f>
        <v>453460</v>
      </c>
    </row>
    <row r="10" spans="1:6" x14ac:dyDescent="0.3">
      <c r="A10" t="s">
        <v>156</v>
      </c>
      <c r="B10">
        <v>15000000</v>
      </c>
      <c r="C10" t="s">
        <v>157</v>
      </c>
      <c r="D10" t="s">
        <v>158</v>
      </c>
      <c r="E10">
        <v>346012</v>
      </c>
      <c r="F10" s="38">
        <v>46351</v>
      </c>
    </row>
    <row r="12" spans="1:6" x14ac:dyDescent="0.3">
      <c r="A12" t="s">
        <v>160</v>
      </c>
      <c r="B12" t="s">
        <v>161</v>
      </c>
      <c r="C12" t="s">
        <v>162</v>
      </c>
      <c r="D12" t="s">
        <v>163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카드</vt:lpstr>
      <vt:lpstr>카드사 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2023-05-17T17:58:15Z</dcterms:modified>
</cp:coreProperties>
</file>