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Japee/Documents/University/ØIS/Tredje Opgave/"/>
    </mc:Choice>
  </mc:AlternateContent>
  <xr:revisionPtr revIDLastSave="0" documentId="13_ncr:1_{FF1441CE-721D-5646-BAAE-A11421BF47F3}" xr6:coauthVersionLast="46" xr6:coauthVersionMax="46" xr10:uidLastSave="{00000000-0000-0000-0000-000000000000}"/>
  <bookViews>
    <workbookView xWindow="0" yWindow="460" windowWidth="25600" windowHeight="14140" activeTab="1" xr2:uid="{00000000-000D-0000-FFFF-FFFF00000000}"/>
  </bookViews>
  <sheets>
    <sheet name="Medicin" sheetId="12" r:id="rId1"/>
    <sheet name="Sheet1" sheetId="14" r:id="rId2"/>
    <sheet name="Jura" sheetId="1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12" l="1"/>
  <c r="B27" i="12"/>
  <c r="B13" i="12"/>
  <c r="Q18" i="12"/>
  <c r="L74" i="14"/>
  <c r="D34" i="12" l="1"/>
  <c r="F30" i="12"/>
  <c r="F34" i="12"/>
  <c r="F31" i="12"/>
  <c r="N18" i="12" l="1"/>
  <c r="N19" i="12"/>
  <c r="N20" i="12"/>
  <c r="N21" i="12"/>
  <c r="N22" i="12"/>
  <c r="N23" i="12"/>
  <c r="N24" i="12"/>
  <c r="N25" i="12"/>
  <c r="N26" i="12"/>
  <c r="N17" i="12"/>
  <c r="N27" i="12" s="1"/>
  <c r="N4" i="12"/>
  <c r="N5" i="12"/>
  <c r="N6" i="12"/>
  <c r="N7" i="12"/>
  <c r="N8" i="12"/>
  <c r="N9" i="12"/>
  <c r="N10" i="12"/>
  <c r="N11" i="12"/>
  <c r="N12" i="12"/>
  <c r="N3" i="12"/>
  <c r="N13" i="12" s="1"/>
  <c r="E30" i="12"/>
  <c r="F32" i="12"/>
  <c r="F33" i="12"/>
  <c r="F35" i="12"/>
  <c r="F36" i="12"/>
  <c r="F37" i="12"/>
  <c r="F38" i="12"/>
  <c r="F39" i="12"/>
  <c r="D30" i="12"/>
  <c r="C30" i="12"/>
  <c r="O27" i="12" l="1"/>
  <c r="N28" i="12"/>
  <c r="E31" i="12"/>
  <c r="E32" i="12"/>
  <c r="E33" i="12"/>
  <c r="E34" i="12"/>
  <c r="E35" i="12"/>
  <c r="E36" i="12"/>
  <c r="E37" i="12"/>
  <c r="E38" i="12"/>
  <c r="E39" i="12"/>
  <c r="D31" i="12"/>
  <c r="D32" i="12"/>
  <c r="D33" i="12"/>
  <c r="D35" i="12"/>
  <c r="D36" i="12"/>
  <c r="D37" i="12"/>
  <c r="D38" i="12"/>
  <c r="D39" i="12"/>
  <c r="M27" i="12" l="1"/>
  <c r="M13" i="12"/>
  <c r="C32" i="12"/>
  <c r="C35" i="12"/>
  <c r="C31" i="12" l="1"/>
  <c r="C33" i="12"/>
  <c r="C34" i="12"/>
  <c r="C36" i="12"/>
  <c r="C37" i="12"/>
  <c r="C38" i="12"/>
  <c r="C39" i="12"/>
  <c r="B31" i="12"/>
  <c r="B32" i="12"/>
  <c r="B33" i="12"/>
  <c r="B34" i="12"/>
  <c r="B35" i="12"/>
  <c r="B36" i="12"/>
  <c r="B37" i="12"/>
  <c r="B38" i="12"/>
  <c r="B39" i="12"/>
  <c r="B30" i="12"/>
</calcChain>
</file>

<file path=xl/sharedStrings.xml><?xml version="1.0" encoding="utf-8"?>
<sst xmlns="http://schemas.openxmlformats.org/spreadsheetml/2006/main" count="142" uniqueCount="58">
  <si>
    <t>Personer uden fuldført cand.med 10 år efter ansøgningtidspunkt</t>
  </si>
  <si>
    <t>Personer med fuldført cand.med 10 år efter ansøgningstidspunkt</t>
  </si>
  <si>
    <t>Personer uden fuldført cand.jur 10 år efter ansøgningtidspunkt</t>
  </si>
  <si>
    <t>Personer med fuldført cand.jur 10 år efter ansøgningstidspunkt</t>
  </si>
  <si>
    <t xml:space="preserve"> -1.0 eller derunder</t>
  </si>
  <si>
    <t xml:space="preserve"> -0.9 til -0.5</t>
  </si>
  <si>
    <t xml:space="preserve"> -0.4 til -0.3</t>
  </si>
  <si>
    <t>-0.1</t>
  </si>
  <si>
    <t>0.0</t>
  </si>
  <si>
    <t>0.1</t>
  </si>
  <si>
    <t>0.2 til 0.3</t>
  </si>
  <si>
    <t>0.4 til 0.5</t>
  </si>
  <si>
    <t>0.5 eller derover</t>
  </si>
  <si>
    <t>Afstand til adgangskrav</t>
  </si>
  <si>
    <t>Personer</t>
  </si>
  <si>
    <t>Afstand</t>
  </si>
  <si>
    <t>Optaget#1</t>
  </si>
  <si>
    <t>Optaget#2</t>
  </si>
  <si>
    <t>Gennemført</t>
  </si>
  <si>
    <t>Løn før</t>
  </si>
  <si>
    <t>Forældres indkomst</t>
  </si>
  <si>
    <t>Forældres uddannelse</t>
  </si>
  <si>
    <t>Løn efter</t>
  </si>
  <si>
    <t>Alder</t>
  </si>
  <si>
    <t>Kvinder</t>
  </si>
  <si>
    <t>Sygeplejerske</t>
  </si>
  <si>
    <t>Antal ansøgere</t>
  </si>
  <si>
    <t>2. prioriteret studieretning</t>
  </si>
  <si>
    <t>Naturvidenskab</t>
  </si>
  <si>
    <t>Biologi</t>
  </si>
  <si>
    <t>Tandlæge</t>
  </si>
  <si>
    <t>Civilingeniør</t>
  </si>
  <si>
    <t>Farmaceut</t>
  </si>
  <si>
    <t>Jura</t>
  </si>
  <si>
    <t>Matematik-Fysik-Kemi</t>
  </si>
  <si>
    <t>Kemi-Molekylærbiologi</t>
  </si>
  <si>
    <t>Økonomi</t>
  </si>
  <si>
    <t>Idræt</t>
  </si>
  <si>
    <t xml:space="preserve">Biokemi </t>
  </si>
  <si>
    <t>Øvrige</t>
  </si>
  <si>
    <t>Fordeling af  2. prioriteret studieretning blandt alle ansøgere med medicin som 1. prioritet</t>
  </si>
  <si>
    <t>Fordeling af  2. prioriteret studieretning blandt alle ansøgere med jura som 1. prioritet</t>
  </si>
  <si>
    <t>Erhvervsøkonomi-erhvervsret</t>
  </si>
  <si>
    <t>HA-almen</t>
  </si>
  <si>
    <t>Samfundsvidenskabelig basisudd.</t>
  </si>
  <si>
    <t>Historie</t>
  </si>
  <si>
    <t>Erhvervssprog</t>
  </si>
  <si>
    <t>Engelsk</t>
  </si>
  <si>
    <t>København</t>
  </si>
  <si>
    <t>Sands</t>
  </si>
  <si>
    <t>Ikke gennemført</t>
  </si>
  <si>
    <t>Afstand til kravet</t>
  </si>
  <si>
    <t>Optagelse</t>
  </si>
  <si>
    <t>Forældre</t>
  </si>
  <si>
    <t xml:space="preserve">Løn 10 år </t>
  </si>
  <si>
    <t>Vægtet snit løn</t>
  </si>
  <si>
    <t>Gennemførtrate</t>
  </si>
  <si>
    <t>skyldes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</si>
</sst>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"/>
    <numFmt numFmtId="165" formatCode="0.000000"/>
    <numFmt numFmtId="166" formatCode="0.000"/>
    <numFmt numFmtId="167" formatCode="0.0"/>
    <numFmt numFmtId="168" formatCode="0.0%"/>
  </numFmts>
  <fonts count="6" x14ac:knownFonts="1">
    <font>
      <sz val="11"/>
      <name val="Calibri"/>
    </font>
    <font>
      <u/>
      <sz val="11"/>
      <name val="Calibri"/>
      <family val="2"/>
    </font>
    <font>
      <sz val="9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0">
    <xf numFmtId="0" fontId="0" fillId="0" borderId="0" xfId="0"/>
    <xf numFmtId="2" fontId="0" fillId="0" borderId="2" xfId="0" applyNumberFormat="1" applyBorder="1"/>
    <xf numFmtId="1" fontId="0" fillId="0" borderId="2" xfId="0" applyNumberFormat="1" applyBorder="1"/>
    <xf numFmtId="2" fontId="0" fillId="0" borderId="1" xfId="0" applyNumberFormat="1" applyBorder="1"/>
    <xf numFmtId="3" fontId="0" fillId="0" borderId="1" xfId="0" applyNumberFormat="1" applyBorder="1"/>
    <xf numFmtId="0" fontId="1" fillId="0" borderId="0" xfId="0" applyFont="1" applyAlignment="1">
      <alignment horizontal="center"/>
    </xf>
    <xf numFmtId="3" fontId="0" fillId="0" borderId="2" xfId="0" applyNumberFormat="1" applyBorder="1"/>
    <xf numFmtId="0" fontId="2" fillId="0" borderId="0" xfId="0" applyFont="1" applyAlignment="1">
      <alignment horizontal="right" wrapText="1"/>
    </xf>
    <xf numFmtId="4" fontId="0" fillId="0" borderId="1" xfId="0" applyNumberFormat="1" applyBorder="1"/>
    <xf numFmtId="49" fontId="0" fillId="0" borderId="2" xfId="0" applyNumberFormat="1" applyBorder="1" applyAlignment="1">
      <alignment horizontal="center"/>
    </xf>
    <xf numFmtId="1" fontId="0" fillId="0" borderId="3" xfId="0" applyNumberFormat="1" applyBorder="1"/>
    <xf numFmtId="0" fontId="0" fillId="0" borderId="4" xfId="0" applyBorder="1"/>
    <xf numFmtId="0" fontId="2" fillId="0" borderId="4" xfId="0" applyFont="1" applyBorder="1" applyAlignment="1">
      <alignment horizontal="right" wrapText="1"/>
    </xf>
    <xf numFmtId="0" fontId="3" fillId="0" borderId="0" xfId="0" applyFont="1"/>
    <xf numFmtId="0" fontId="2" fillId="0" borderId="4" xfId="0" applyFont="1" applyFill="1" applyBorder="1" applyAlignment="1">
      <alignment horizontal="right" wrapText="1"/>
    </xf>
    <xf numFmtId="2" fontId="0" fillId="0" borderId="0" xfId="0" applyNumberFormat="1"/>
    <xf numFmtId="0" fontId="3" fillId="0" borderId="0" xfId="0" applyFont="1" applyAlignment="1">
      <alignment horizontal="left" indent="1"/>
    </xf>
    <xf numFmtId="0" fontId="4" fillId="0" borderId="0" xfId="0" applyFont="1"/>
    <xf numFmtId="0" fontId="1" fillId="0" borderId="0" xfId="0" applyFont="1"/>
    <xf numFmtId="1" fontId="0" fillId="0" borderId="0" xfId="0" applyNumberFormat="1"/>
    <xf numFmtId="1" fontId="3" fillId="0" borderId="0" xfId="0" applyNumberFormat="1" applyFon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1" applyNumberFormat="1" applyFont="1"/>
    <xf numFmtId="9" fontId="0" fillId="0" borderId="0" xfId="1" applyFont="1"/>
    <xf numFmtId="167" fontId="3" fillId="0" borderId="0" xfId="0" applyNumberFormat="1" applyFont="1"/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Under krav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Sheet1!$C$3:$C$7</c:f>
              <c:numCache>
                <c:formatCode>0.00</c:formatCode>
                <c:ptCount val="5"/>
                <c:pt idx="0">
                  <c:v>-1.2875000238418579</c:v>
                </c:pt>
                <c:pt idx="1">
                  <c:v>-0.63333332538604736</c:v>
                </c:pt>
                <c:pt idx="2">
                  <c:v>-0.35000002384185791</c:v>
                </c:pt>
                <c:pt idx="3">
                  <c:v>-0.20000000298023224</c:v>
                </c:pt>
                <c:pt idx="4">
                  <c:v>-0.10000000149011612</c:v>
                </c:pt>
              </c:numCache>
            </c:numRef>
          </c:xVal>
          <c:yVal>
            <c:numRef>
              <c:f>Sheet1!$D$3:$D$7</c:f>
              <c:numCache>
                <c:formatCode>0.00</c:formatCode>
                <c:ptCount val="5"/>
                <c:pt idx="0">
                  <c:v>4.1666667908430099E-2</c:v>
                </c:pt>
                <c:pt idx="1">
                  <c:v>0.34567901492118835</c:v>
                </c:pt>
                <c:pt idx="2">
                  <c:v>0.35294118523597717</c:v>
                </c:pt>
                <c:pt idx="3">
                  <c:v>0.359375</c:v>
                </c:pt>
                <c:pt idx="4">
                  <c:v>0.46000000834465027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E-734E-9A64-50911A8CBB1D}"/>
            </c:ext>
          </c:extLst>
        </c:ser>
        <c:ser>
          <c:idx val="1"/>
          <c:order val="1"/>
          <c:tx>
            <c:v>Under krav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Sheet1!$C$8:$C$12</c:f>
              <c:numCache>
                <c:formatCode>0.00</c:formatCode>
                <c:ptCount val="5"/>
                <c:pt idx="0">
                  <c:v>0</c:v>
                </c:pt>
                <c:pt idx="1">
                  <c:v>0.10000000149011612</c:v>
                </c:pt>
                <c:pt idx="2">
                  <c:v>0.25327104330062866</c:v>
                </c:pt>
                <c:pt idx="3">
                  <c:v>0.43647059798240662</c:v>
                </c:pt>
                <c:pt idx="4">
                  <c:v>0.85045045614242554</c:v>
                </c:pt>
              </c:numCache>
            </c:numRef>
          </c:xVal>
          <c:yVal>
            <c:numRef>
              <c:f>Sheet1!$D$8:$D$12</c:f>
              <c:numCache>
                <c:formatCode>0.00</c:formatCode>
                <c:ptCount val="5"/>
                <c:pt idx="0">
                  <c:v>0.97222220897674561</c:v>
                </c:pt>
                <c:pt idx="1">
                  <c:v>1</c:v>
                </c:pt>
                <c:pt idx="2">
                  <c:v>0.99065423011779785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1E-734E-9A64-50911A8CB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991407"/>
        <c:axId val="2116275631"/>
      </c:scatterChart>
      <c:valAx>
        <c:axId val="2127991407"/>
        <c:scaling>
          <c:orientation val="minMax"/>
          <c:max val="1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275631"/>
        <c:crosses val="autoZero"/>
        <c:crossBetween val="midCat"/>
      </c:valAx>
      <c:valAx>
        <c:axId val="211627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99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Figur B. Sandsynligheden for optagelse ift. afstand til karakterenkravet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Sheet1!$C$35:$C$39</c:f>
              <c:numCache>
                <c:formatCode>0.00</c:formatCode>
                <c:ptCount val="5"/>
                <c:pt idx="0">
                  <c:v>-1.3398339758275455</c:v>
                </c:pt>
                <c:pt idx="1">
                  <c:v>-0.66979864859741001</c:v>
                </c:pt>
                <c:pt idx="2">
                  <c:v>-0.34654089264899679</c:v>
                </c:pt>
                <c:pt idx="3">
                  <c:v>-0.20000000298023224</c:v>
                </c:pt>
                <c:pt idx="4">
                  <c:v>-0.10000000149011612</c:v>
                </c:pt>
              </c:numCache>
            </c:numRef>
          </c:xVal>
          <c:yVal>
            <c:numRef>
              <c:f>Sheet1!$D$35:$D$39</c:f>
              <c:numCache>
                <c:formatCode>0.00</c:formatCode>
                <c:ptCount val="5"/>
                <c:pt idx="0">
                  <c:v>2.0746888075008432E-2</c:v>
                </c:pt>
                <c:pt idx="1">
                  <c:v>9.8434003957566005E-2</c:v>
                </c:pt>
                <c:pt idx="2">
                  <c:v>0.10691824016518563</c:v>
                </c:pt>
                <c:pt idx="3">
                  <c:v>0.15060241006494288</c:v>
                </c:pt>
                <c:pt idx="4">
                  <c:v>0.19718310037549114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A-A04A-92A9-88C4463A337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Sheet1!$C$40:$C$44</c:f>
              <c:numCache>
                <c:formatCode>0.00</c:formatCode>
                <c:ptCount val="5"/>
                <c:pt idx="0">
                  <c:v>0</c:v>
                </c:pt>
                <c:pt idx="1">
                  <c:v>0.10000000149011612</c:v>
                </c:pt>
                <c:pt idx="2">
                  <c:v>0.24940477373699346</c:v>
                </c:pt>
                <c:pt idx="3">
                  <c:v>0.43818182701414282</c:v>
                </c:pt>
                <c:pt idx="4">
                  <c:v>0.88445946574211121</c:v>
                </c:pt>
              </c:numCache>
            </c:numRef>
          </c:xVal>
          <c:yVal>
            <c:numRef>
              <c:f>Sheet1!$D$40:$D$44</c:f>
              <c:numCache>
                <c:formatCode>0.00</c:formatCode>
                <c:ptCount val="5"/>
                <c:pt idx="0">
                  <c:v>0.92660548818220789</c:v>
                </c:pt>
                <c:pt idx="1">
                  <c:v>0.99259258729440192</c:v>
                </c:pt>
                <c:pt idx="2">
                  <c:v>0.99404763465835932</c:v>
                </c:pt>
                <c:pt idx="3">
                  <c:v>0.99090908603234729</c:v>
                </c:pt>
                <c:pt idx="4">
                  <c:v>0.98648647964000702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9A-A04A-92A9-88C4463A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862575"/>
        <c:axId val="2006243151"/>
      </c:scatterChart>
      <c:valAx>
        <c:axId val="212786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243151"/>
        <c:crosses val="autoZero"/>
        <c:crossBetween val="midCat"/>
      </c:valAx>
      <c:valAx>
        <c:axId val="20062431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862575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Figur A. Gns. 10 år efter ansøgning</a:t>
            </a:r>
          </a:p>
        </c:rich>
      </c:tx>
      <c:layout>
        <c:manualLayout>
          <c:xMode val="edge"/>
          <c:yMode val="edge"/>
          <c:x val="0.13214354095477654"/>
          <c:y val="3.24073547153490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1B8-F54F-AB5C-CBA30CD41D8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EEF-A941-A552-21FBC3D17A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Sheet1!$B$20:$B$21</c:f>
              <c:strCache>
                <c:ptCount val="2"/>
                <c:pt idx="0">
                  <c:v>Ikke gennemført</c:v>
                </c:pt>
                <c:pt idx="1">
                  <c:v>Gennemført</c:v>
                </c:pt>
              </c:strCache>
            </c:strRef>
          </c:cat>
          <c:val>
            <c:numRef>
              <c:f>Sheet1!$C$20:$C$21</c:f>
              <c:numCache>
                <c:formatCode>0.0</c:formatCode>
                <c:ptCount val="2"/>
                <c:pt idx="0">
                  <c:v>274654.26724045159</c:v>
                </c:pt>
                <c:pt idx="1">
                  <c:v>435919.30699919927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8-F54F-AB5C-CBA30CD41D8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215254112"/>
        <c:axId val="2099936943"/>
      </c:barChart>
      <c:catAx>
        <c:axId val="21525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936943"/>
        <c:crosses val="autoZero"/>
        <c:auto val="1"/>
        <c:lblAlgn val="ctr"/>
        <c:lblOffset val="100"/>
        <c:noMultiLvlLbl val="0"/>
      </c:catAx>
      <c:valAx>
        <c:axId val="2099936943"/>
        <c:scaling>
          <c:orientation val="minMax"/>
          <c:max val="450000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54112"/>
        <c:crosses val="autoZero"/>
        <c:crossBetween val="between"/>
        <c:majorUnit val="45000"/>
        <c:dispUnits>
          <c:builtInUnit val="thousands"/>
        </c:dispUnits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Figur C. Forældres Uddannelse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Sheet1!$C$53:$C$57</c:f>
              <c:numCache>
                <c:formatCode>0.00</c:formatCode>
                <c:ptCount val="5"/>
                <c:pt idx="0">
                  <c:v>-1.3398339758275455</c:v>
                </c:pt>
                <c:pt idx="1">
                  <c:v>-0.66979864859741001</c:v>
                </c:pt>
                <c:pt idx="2">
                  <c:v>-0.34654089264899679</c:v>
                </c:pt>
                <c:pt idx="3">
                  <c:v>-0.20000000298023224</c:v>
                </c:pt>
                <c:pt idx="4">
                  <c:v>-0.10000000149011612</c:v>
                </c:pt>
              </c:numCache>
            </c:numRef>
          </c:xVal>
          <c:yVal>
            <c:numRef>
              <c:f>Sheet1!$D$53:$D$57</c:f>
              <c:numCache>
                <c:formatCode>0.00</c:formatCode>
                <c:ptCount val="5"/>
                <c:pt idx="0">
                  <c:v>0.22406639474061515</c:v>
                </c:pt>
                <c:pt idx="1">
                  <c:v>0.29753914815467475</c:v>
                </c:pt>
                <c:pt idx="2">
                  <c:v>0.3427672933482524</c:v>
                </c:pt>
                <c:pt idx="3">
                  <c:v>0.30722892248486899</c:v>
                </c:pt>
                <c:pt idx="4">
                  <c:v>0.40845070632410724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8-814F-B10B-1336EF3AF18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Sheet1!$C$58:$C$62</c:f>
              <c:numCache>
                <c:formatCode>0.00</c:formatCode>
                <c:ptCount val="5"/>
                <c:pt idx="0">
                  <c:v>0</c:v>
                </c:pt>
                <c:pt idx="1">
                  <c:v>0.10000000149011612</c:v>
                </c:pt>
                <c:pt idx="2">
                  <c:v>0.24940477373699346</c:v>
                </c:pt>
                <c:pt idx="3">
                  <c:v>0.43818182701414282</c:v>
                </c:pt>
                <c:pt idx="4">
                  <c:v>0.88445946574211121</c:v>
                </c:pt>
              </c:numCache>
            </c:numRef>
          </c:xVal>
          <c:yVal>
            <c:numRef>
              <c:f>Sheet1!$D$58:$D$62</c:f>
              <c:numCache>
                <c:formatCode>0.00</c:formatCode>
                <c:ptCount val="5"/>
                <c:pt idx="0">
                  <c:v>0.37614678297567805</c:v>
                </c:pt>
                <c:pt idx="1">
                  <c:v>0.36296295435340314</c:v>
                </c:pt>
                <c:pt idx="2">
                  <c:v>0.434523805975914</c:v>
                </c:pt>
                <c:pt idx="3">
                  <c:v>0.38181818886236712</c:v>
                </c:pt>
                <c:pt idx="4">
                  <c:v>0.43918919563293457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38-814F-B10B-1336EF3AF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951791"/>
        <c:axId val="2078746767"/>
      </c:scatterChart>
      <c:valAx>
        <c:axId val="212695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746767"/>
        <c:crosses val="autoZero"/>
        <c:crossBetween val="midCat"/>
      </c:valAx>
      <c:valAx>
        <c:axId val="207874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951791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Figur 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59711286089241"/>
          <c:y val="0.17168999708369787"/>
          <c:w val="0.84051399825021866"/>
          <c:h val="0.720948891805191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Sheet1!$B$71:$B$75</c:f>
              <c:numCache>
                <c:formatCode>General</c:formatCode>
                <c:ptCount val="5"/>
                <c:pt idx="0">
                  <c:v>-1.3398339758275455</c:v>
                </c:pt>
                <c:pt idx="1">
                  <c:v>-0.66979864859741001</c:v>
                </c:pt>
                <c:pt idx="2">
                  <c:v>-0.34654089264899679</c:v>
                </c:pt>
                <c:pt idx="3">
                  <c:v>-0.20000000298023224</c:v>
                </c:pt>
                <c:pt idx="4">
                  <c:v>-0.10000000149011612</c:v>
                </c:pt>
              </c:numCache>
            </c:numRef>
          </c:xVal>
          <c:yVal>
            <c:numRef>
              <c:f>Sheet1!$C$71:$C$75</c:f>
              <c:numCache>
                <c:formatCode>0.0</c:formatCode>
                <c:ptCount val="5"/>
                <c:pt idx="0">
                  <c:v>287779.78688796679</c:v>
                </c:pt>
                <c:pt idx="1">
                  <c:v>305180.86803667166</c:v>
                </c:pt>
                <c:pt idx="2">
                  <c:v>323468.15542549128</c:v>
                </c:pt>
                <c:pt idx="3">
                  <c:v>339082.02409638552</c:v>
                </c:pt>
                <c:pt idx="4">
                  <c:v>344737.55816901405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1-8A4E-9FA3-52F68238415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Sheet1!$B$76:$B$80</c:f>
              <c:numCache>
                <c:formatCode>General</c:formatCode>
                <c:ptCount val="5"/>
                <c:pt idx="0">
                  <c:v>0</c:v>
                </c:pt>
                <c:pt idx="1">
                  <c:v>0.10000000149011612</c:v>
                </c:pt>
                <c:pt idx="2">
                  <c:v>0.24940477373699346</c:v>
                </c:pt>
                <c:pt idx="3">
                  <c:v>0.43818182701414282</c:v>
                </c:pt>
                <c:pt idx="4">
                  <c:v>0.88445946574211121</c:v>
                </c:pt>
              </c:numCache>
            </c:numRef>
          </c:xVal>
          <c:yVal>
            <c:numRef>
              <c:f>Sheet1!$C$76:$C$80</c:f>
              <c:numCache>
                <c:formatCode>0.0</c:formatCode>
                <c:ptCount val="5"/>
                <c:pt idx="0">
                  <c:v>370474.76146788988</c:v>
                </c:pt>
                <c:pt idx="1">
                  <c:v>373256.91851851851</c:v>
                </c:pt>
                <c:pt idx="2">
                  <c:v>372681.56573956524</c:v>
                </c:pt>
                <c:pt idx="3">
                  <c:v>388938.5</c:v>
                </c:pt>
                <c:pt idx="4">
                  <c:v>386993.65540540538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11-8A4E-9FA3-52F682384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318671"/>
        <c:axId val="1503548399"/>
      </c:scatterChart>
      <c:valAx>
        <c:axId val="157431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548399"/>
        <c:crosses val="autoZero"/>
        <c:crossBetween val="midCat"/>
      </c:valAx>
      <c:valAx>
        <c:axId val="1503548399"/>
        <c:scaling>
          <c:orientation val="minMax"/>
          <c:max val="400000"/>
          <c:min val="265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318671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1.1111111111111112E-2"/>
                <c:y val="9.2986293379994173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GB"/>
                    <a:t>Tusinde kroner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</xdr:row>
      <xdr:rowOff>158750</xdr:rowOff>
    </xdr:from>
    <xdr:to>
      <xdr:col>9</xdr:col>
      <xdr:colOff>692150</xdr:colOff>
      <xdr:row>16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6C1DC6-A68A-474C-BCEF-2CC19BCF0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679938</xdr:colOff>
      <xdr:row>32</xdr:row>
      <xdr:rowOff>177800</xdr:rowOff>
    </xdr:from>
    <xdr:to>
      <xdr:col>10</xdr:col>
      <xdr:colOff>298938</xdr:colOff>
      <xdr:row>48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8E367A-D044-B34E-B5F6-8A5C5454F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482600</xdr:colOff>
      <xdr:row>16</xdr:row>
      <xdr:rowOff>88900</xdr:rowOff>
    </xdr:from>
    <xdr:to>
      <xdr:col>10</xdr:col>
      <xdr:colOff>101600</xdr:colOff>
      <xdr:row>30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BFB3CC-0AE6-EB4B-B404-5C1F9B60A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618393</xdr:colOff>
      <xdr:row>50</xdr:row>
      <xdr:rowOff>11723</xdr:rowOff>
    </xdr:from>
    <xdr:to>
      <xdr:col>10</xdr:col>
      <xdr:colOff>237393</xdr:colOff>
      <xdr:row>64</xdr:row>
      <xdr:rowOff>92808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A46A8C-9523-A847-BA1E-7B2CA5583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598854</xdr:colOff>
      <xdr:row>65</xdr:row>
      <xdr:rowOff>51778</xdr:rowOff>
    </xdr:from>
    <xdr:to>
      <xdr:col>10</xdr:col>
      <xdr:colOff>217854</xdr:colOff>
      <xdr:row>79</xdr:row>
      <xdr:rowOff>132862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FA39DE-C54B-434C-B11B-00E03ADA3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0.60417</cdr:x>
      <cdr:y>0.04861</cdr:y>
    </cdr:from>
    <cdr:to>
      <cdr:x>0.60694</cdr:x>
      <cdr:y>0.91898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373BC74-12DB-D14F-98AB-D83F495038F8}"/>
            </a:ext>
          </a:extLst>
        </cdr:cNvPr>
        <cdr:cNvCxnSpPr/>
      </cdr:nvCxnSpPr>
      <cdr:spPr>
        <a:xfrm xmlns:a="http://schemas.openxmlformats.org/drawingml/2006/main">
          <a:off x="2762250" y="133350"/>
          <a:ext cx="12700" cy="23876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0.6017</cdr:x>
      <cdr:y>0.25667</cdr:y>
    </cdr:from>
    <cdr:to>
      <cdr:x>0.6017</cdr:x>
      <cdr:y>0.9047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DE7B211-67DE-2E40-85DC-75D98CED6E6F}"/>
            </a:ext>
          </a:extLst>
        </cdr:cNvPr>
        <cdr:cNvCxnSpPr/>
      </cdr:nvCxnSpPr>
      <cdr:spPr>
        <a:xfrm xmlns:a="http://schemas.openxmlformats.org/drawingml/2006/main">
          <a:off x="2768600" y="789354"/>
          <a:ext cx="1" cy="199292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0.00278</cdr:x>
      <cdr:y>0.11574</cdr:y>
    </cdr:from>
    <cdr:to>
      <cdr:x>0.31944</cdr:x>
      <cdr:y>0.21296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A106CDA-2214-B247-8F17-347F8234E41A}"/>
            </a:ext>
          </a:extLst>
        </cdr:cNvPr>
        <cdr:cNvSpPr txBox="1"/>
      </cdr:nvSpPr>
      <cdr:spPr>
        <a:xfrm xmlns:a="http://schemas.openxmlformats.org/drawingml/2006/main">
          <a:off x="12700" y="317500"/>
          <a:ext cx="14478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000" i="0"/>
            <a:t>Tusinde kroner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0.60234</cdr:x>
      <cdr:y>0.16233</cdr:y>
    </cdr:from>
    <cdr:to>
      <cdr:x>0.60234</cdr:x>
      <cdr:y>0.90114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FE20423-A3B1-B548-9B29-59B078F55A60}"/>
            </a:ext>
          </a:extLst>
        </cdr:cNvPr>
        <cdr:cNvCxnSpPr/>
      </cdr:nvCxnSpPr>
      <cdr:spPr>
        <a:xfrm xmlns:a="http://schemas.openxmlformats.org/drawingml/2006/main">
          <a:off x="2771531" y="457200"/>
          <a:ext cx="0" cy="20808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0.62569</cdr:x>
      <cdr:y>0.17239</cdr:y>
    </cdr:from>
    <cdr:to>
      <cdr:x>0.62781</cdr:x>
      <cdr:y>0.89039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A33F117-2BE8-A045-8289-0C0717366DBA}"/>
            </a:ext>
          </a:extLst>
        </cdr:cNvPr>
        <cdr:cNvCxnSpPr/>
      </cdr:nvCxnSpPr>
      <cdr:spPr>
        <a:xfrm xmlns:a="http://schemas.openxmlformats.org/drawingml/2006/main">
          <a:off x="2878992" y="485531"/>
          <a:ext cx="9770" cy="202223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9"/>
  <sheetViews>
    <sheetView showGridLines="0" topLeftCell="A6" zoomScaleNormal="100" workbookViewId="0">
      <selection activeCell="B29" sqref="B29"/>
    </sheetView>
  </sheetViews>
  <sheetFormatPr baseColWidth="10" defaultColWidth="8.83203125" defaultRowHeight="15" x14ac:dyDescent="0.2"/>
  <cols>
    <col min="1" max="1" width="21.83203125" customWidth="1"/>
    <col min="2" max="2" width="10.1640625" customWidth="1"/>
    <col min="3" max="3" width="16.5" customWidth="1"/>
    <col min="4" max="13" width="10.1640625" customWidth="1"/>
    <col min="14" max="14" width="9.6640625" customWidth="1"/>
  </cols>
  <sheetData>
    <row r="1" spans="1:26" ht="24.5" customHeight="1" x14ac:dyDescent="0.2">
      <c r="B1" s="29" t="s">
        <v>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5"/>
    </row>
    <row r="2" spans="1:26" ht="25.5" customHeight="1" x14ac:dyDescent="0.2">
      <c r="A2" s="11" t="s">
        <v>13</v>
      </c>
      <c r="B2" s="12" t="s">
        <v>14</v>
      </c>
      <c r="C2" s="12" t="s">
        <v>15</v>
      </c>
      <c r="D2" s="12" t="s">
        <v>16</v>
      </c>
      <c r="E2" s="12" t="s">
        <v>17</v>
      </c>
      <c r="F2" s="12" t="s">
        <v>18</v>
      </c>
      <c r="G2" s="12" t="s">
        <v>24</v>
      </c>
      <c r="H2" s="12" t="s">
        <v>23</v>
      </c>
      <c r="I2" s="14" t="s">
        <v>48</v>
      </c>
      <c r="J2" s="12" t="s">
        <v>20</v>
      </c>
      <c r="K2" s="12" t="s">
        <v>21</v>
      </c>
      <c r="L2" s="12" t="s">
        <v>19</v>
      </c>
      <c r="M2" s="12" t="s">
        <v>22</v>
      </c>
      <c r="O2" s="18" t="s">
        <v>40</v>
      </c>
      <c r="Z2" s="7"/>
    </row>
    <row r="3" spans="1:26" x14ac:dyDescent="0.2">
      <c r="A3" s="9" t="s">
        <v>4</v>
      </c>
      <c r="B3" s="10">
        <v>217</v>
      </c>
      <c r="C3" s="1">
        <v>-1.3456220626831055</v>
      </c>
      <c r="D3" s="3">
        <v>1.8433179706335068E-2</v>
      </c>
      <c r="E3" s="3">
        <v>0.95852535963058472</v>
      </c>
      <c r="F3" s="1">
        <v>0</v>
      </c>
      <c r="G3" s="1">
        <v>0.60465115308761597</v>
      </c>
      <c r="H3" s="1">
        <v>20.688371658325195</v>
      </c>
      <c r="I3" s="15">
        <v>0.10232558101415634</v>
      </c>
      <c r="J3" s="4">
        <v>311180.46875</v>
      </c>
      <c r="K3" s="8">
        <v>0.21658986806869507</v>
      </c>
      <c r="L3" s="4">
        <v>60882.514431239375</v>
      </c>
      <c r="M3" s="6">
        <v>268368.71262672811</v>
      </c>
      <c r="N3">
        <f>B3*D3</f>
        <v>3.9999999962747097</v>
      </c>
      <c r="Z3" s="2"/>
    </row>
    <row r="4" spans="1:26" x14ac:dyDescent="0.2">
      <c r="A4" s="9" t="s">
        <v>5</v>
      </c>
      <c r="B4" s="10">
        <v>366</v>
      </c>
      <c r="C4" s="1">
        <v>-0.67786884307861328</v>
      </c>
      <c r="D4" s="3">
        <v>4.3715845793485641E-2</v>
      </c>
      <c r="E4" s="3">
        <v>0.91256833076477051</v>
      </c>
      <c r="F4" s="1">
        <v>0</v>
      </c>
      <c r="G4" s="1">
        <v>0.57660168409347534</v>
      </c>
      <c r="H4" s="1">
        <v>20.604455947875977</v>
      </c>
      <c r="I4" s="15">
        <v>0.11420612782239914</v>
      </c>
      <c r="J4" s="4">
        <v>326027.75</v>
      </c>
      <c r="K4" s="8">
        <v>0.27868852019309998</v>
      </c>
      <c r="L4" s="4">
        <v>58239.323698590728</v>
      </c>
      <c r="M4" s="6">
        <v>278912.82240437157</v>
      </c>
      <c r="N4">
        <f t="shared" ref="N4:N12" si="0">B4*D4</f>
        <v>15.999999560415745</v>
      </c>
      <c r="O4" s="17" t="s">
        <v>27</v>
      </c>
      <c r="Q4" s="17" t="s">
        <v>26</v>
      </c>
      <c r="Z4" s="2"/>
    </row>
    <row r="5" spans="1:26" x14ac:dyDescent="0.2">
      <c r="A5" s="9" t="s">
        <v>6</v>
      </c>
      <c r="B5" s="10">
        <v>250</v>
      </c>
      <c r="C5" s="1">
        <v>-0.34560000896453857</v>
      </c>
      <c r="D5" s="3">
        <v>3.9999999105930328E-2</v>
      </c>
      <c r="E5" s="3">
        <v>0.92799997329711914</v>
      </c>
      <c r="F5" s="1">
        <v>0</v>
      </c>
      <c r="G5" s="1">
        <v>0.62650603055953979</v>
      </c>
      <c r="H5" s="1">
        <v>20.397590637207031</v>
      </c>
      <c r="I5" s="15">
        <v>0.11244980245828629</v>
      </c>
      <c r="J5" s="4">
        <v>338354</v>
      </c>
      <c r="K5" s="8">
        <v>0.35199999809265137</v>
      </c>
      <c r="L5" s="4">
        <v>58101.134315789466</v>
      </c>
      <c r="M5" s="6">
        <v>291334.68570122489</v>
      </c>
      <c r="N5">
        <f t="shared" si="0"/>
        <v>9.9999997764825821</v>
      </c>
      <c r="O5" s="16" t="s">
        <v>25</v>
      </c>
      <c r="Q5">
        <v>185</v>
      </c>
      <c r="Z5" s="2"/>
    </row>
    <row r="6" spans="1:26" x14ac:dyDescent="0.2">
      <c r="A6" s="9">
        <v>-0.2</v>
      </c>
      <c r="B6" s="10">
        <v>102</v>
      </c>
      <c r="C6" s="1">
        <v>-0.20000000298023224</v>
      </c>
      <c r="D6" s="3">
        <v>1.9607843831181526E-2</v>
      </c>
      <c r="E6" s="3">
        <v>0.93137252330780029</v>
      </c>
      <c r="F6" s="1">
        <v>0</v>
      </c>
      <c r="G6" s="1">
        <v>0.59405940771102905</v>
      </c>
      <c r="H6" s="1">
        <v>20.633663177490234</v>
      </c>
      <c r="I6" s="15">
        <v>0.10891088843345642</v>
      </c>
      <c r="J6" s="4">
        <v>337457.46875</v>
      </c>
      <c r="K6" s="8">
        <v>0.31372550129890442</v>
      </c>
      <c r="L6" s="4">
        <v>51776.115583075341</v>
      </c>
      <c r="M6" s="6">
        <v>273526.5588235294</v>
      </c>
      <c r="N6">
        <f t="shared" si="0"/>
        <v>2.0000000707805157</v>
      </c>
      <c r="O6" s="16" t="s">
        <v>28</v>
      </c>
      <c r="Q6">
        <v>182</v>
      </c>
      <c r="Z6" s="2"/>
    </row>
    <row r="7" spans="1:26" x14ac:dyDescent="0.2">
      <c r="A7" s="9" t="s">
        <v>7</v>
      </c>
      <c r="B7" s="10">
        <v>92</v>
      </c>
      <c r="C7" s="1">
        <v>-0.10000000149011612</v>
      </c>
      <c r="D7" s="3">
        <v>5.4347824305295944E-2</v>
      </c>
      <c r="E7" s="3">
        <v>0.88043481111526489</v>
      </c>
      <c r="F7" s="1">
        <v>0</v>
      </c>
      <c r="G7" s="1">
        <v>0.6413043737411499</v>
      </c>
      <c r="H7" s="1">
        <v>20.532608032226562</v>
      </c>
      <c r="I7" s="15">
        <v>5.4347824305295944E-2</v>
      </c>
      <c r="J7" s="4">
        <v>346040.90625</v>
      </c>
      <c r="K7" s="8">
        <v>0.3804347813129425</v>
      </c>
      <c r="L7" s="4">
        <v>55136.985697940501</v>
      </c>
      <c r="M7" s="6">
        <v>296841.73108695651</v>
      </c>
      <c r="N7">
        <f t="shared" si="0"/>
        <v>4.9999998360872269</v>
      </c>
      <c r="O7" s="16" t="s">
        <v>29</v>
      </c>
      <c r="Q7">
        <v>180</v>
      </c>
      <c r="Z7" s="2"/>
    </row>
    <row r="8" spans="1:26" x14ac:dyDescent="0.2">
      <c r="A8" s="9" t="s">
        <v>8</v>
      </c>
      <c r="B8" s="10">
        <v>37</v>
      </c>
      <c r="C8" s="1">
        <v>0</v>
      </c>
      <c r="D8" s="3">
        <v>0.837837815284729</v>
      </c>
      <c r="E8" s="3">
        <v>0.16216215491294861</v>
      </c>
      <c r="F8" s="1">
        <v>0</v>
      </c>
      <c r="G8" s="1">
        <v>0.80555558204650879</v>
      </c>
      <c r="H8" s="1">
        <v>20.777778625488281</v>
      </c>
      <c r="I8" s="15">
        <v>5.55555559694767E-2</v>
      </c>
      <c r="J8" s="4">
        <v>328660.96875</v>
      </c>
      <c r="K8" s="8">
        <v>0.29729729890823364</v>
      </c>
      <c r="L8" s="4">
        <v>43169.200568990047</v>
      </c>
      <c r="M8" s="6">
        <v>225835.75675675675</v>
      </c>
      <c r="N8">
        <f t="shared" si="0"/>
        <v>30.999999165534973</v>
      </c>
      <c r="O8" s="16" t="s">
        <v>30</v>
      </c>
      <c r="Q8">
        <v>165</v>
      </c>
      <c r="Z8" s="2"/>
    </row>
    <row r="9" spans="1:26" x14ac:dyDescent="0.2">
      <c r="A9" s="9" t="s">
        <v>9</v>
      </c>
      <c r="B9" s="10">
        <v>38</v>
      </c>
      <c r="C9" s="1">
        <v>0.10000000149011612</v>
      </c>
      <c r="D9" s="3">
        <v>0.97368419170379639</v>
      </c>
      <c r="E9" s="3">
        <v>0</v>
      </c>
      <c r="F9" s="1">
        <v>0</v>
      </c>
      <c r="G9" s="1">
        <v>0.76315790414810181</v>
      </c>
      <c r="H9" s="1">
        <v>20.5</v>
      </c>
      <c r="I9" s="15">
        <v>0.15789473056793213</v>
      </c>
      <c r="J9" s="4">
        <v>347922.8125</v>
      </c>
      <c r="K9" s="8">
        <v>0.31578946113586426</v>
      </c>
      <c r="L9" s="4">
        <v>66156.289473684214</v>
      </c>
      <c r="M9" s="6">
        <v>200479.5</v>
      </c>
      <c r="N9">
        <f t="shared" si="0"/>
        <v>36.999999284744263</v>
      </c>
      <c r="O9" s="16" t="s">
        <v>31</v>
      </c>
      <c r="Q9">
        <v>122</v>
      </c>
      <c r="Z9" s="2"/>
    </row>
    <row r="10" spans="1:26" x14ac:dyDescent="0.2">
      <c r="A10" s="9" t="s">
        <v>10</v>
      </c>
      <c r="B10" s="10">
        <v>61</v>
      </c>
      <c r="C10" s="1">
        <v>0.24262295663356781</v>
      </c>
      <c r="D10" s="3">
        <v>1</v>
      </c>
      <c r="E10" s="3">
        <v>0</v>
      </c>
      <c r="F10" s="1">
        <v>0</v>
      </c>
      <c r="G10" s="1">
        <v>0.55000001192092896</v>
      </c>
      <c r="H10" s="1">
        <v>20.799999237060547</v>
      </c>
      <c r="I10" s="15">
        <v>0.1666666716337204</v>
      </c>
      <c r="J10" s="4">
        <v>322350.03125</v>
      </c>
      <c r="K10" s="8">
        <v>0.36065572500228882</v>
      </c>
      <c r="L10" s="4">
        <v>56781.177739430546</v>
      </c>
      <c r="M10" s="6">
        <v>263664.54170896654</v>
      </c>
      <c r="N10">
        <f t="shared" si="0"/>
        <v>61</v>
      </c>
      <c r="O10" s="16" t="s">
        <v>32</v>
      </c>
      <c r="Q10">
        <v>118</v>
      </c>
      <c r="Z10" s="2"/>
    </row>
    <row r="11" spans="1:26" x14ac:dyDescent="0.2">
      <c r="A11" s="9" t="s">
        <v>11</v>
      </c>
      <c r="B11" s="10">
        <v>25</v>
      </c>
      <c r="C11" s="1">
        <v>0.4440000057220459</v>
      </c>
      <c r="D11" s="3">
        <v>0.95999997854232788</v>
      </c>
      <c r="E11" s="3">
        <v>3.9999999105930328E-2</v>
      </c>
      <c r="F11" s="1">
        <v>0</v>
      </c>
      <c r="G11" s="1">
        <v>0.51999998092651367</v>
      </c>
      <c r="H11" s="1">
        <v>20.360000610351562</v>
      </c>
      <c r="I11" s="15">
        <v>0.11999999731779099</v>
      </c>
      <c r="J11" s="4">
        <v>310485.8125</v>
      </c>
      <c r="K11" s="8">
        <v>0.40000000596046448</v>
      </c>
      <c r="L11" s="4">
        <v>44274.722105263158</v>
      </c>
      <c r="M11" s="6">
        <v>241913.16</v>
      </c>
      <c r="N11">
        <f t="shared" si="0"/>
        <v>23.999999463558197</v>
      </c>
      <c r="O11" s="16" t="s">
        <v>33</v>
      </c>
      <c r="Q11">
        <v>118</v>
      </c>
      <c r="Z11" s="2"/>
    </row>
    <row r="12" spans="1:26" x14ac:dyDescent="0.2">
      <c r="A12" s="9" t="s">
        <v>12</v>
      </c>
      <c r="B12" s="10">
        <v>37</v>
      </c>
      <c r="C12" s="1">
        <v>0.98648649454116821</v>
      </c>
      <c r="D12" s="3">
        <v>0.94594591856002808</v>
      </c>
      <c r="E12" s="3">
        <v>2.7027027681469917E-2</v>
      </c>
      <c r="F12" s="1">
        <v>0</v>
      </c>
      <c r="G12" s="1">
        <v>0.59459459781646729</v>
      </c>
      <c r="H12" s="1">
        <v>20.756755828857422</v>
      </c>
      <c r="I12" s="15">
        <v>8.1081077456474304E-2</v>
      </c>
      <c r="J12" s="4">
        <v>365436</v>
      </c>
      <c r="K12" s="8">
        <v>0.45945945382118225</v>
      </c>
      <c r="L12" s="4">
        <v>42404.88904694168</v>
      </c>
      <c r="M12" s="6">
        <v>269866.05405405408</v>
      </c>
      <c r="N12">
        <f t="shared" si="0"/>
        <v>34.999998986721039</v>
      </c>
      <c r="O12" s="16" t="s">
        <v>34</v>
      </c>
      <c r="Q12">
        <v>71</v>
      </c>
      <c r="Z12" s="2"/>
    </row>
    <row r="13" spans="1:26" x14ac:dyDescent="0.2">
      <c r="B13" s="19">
        <f>SUM(B3:B12)</f>
        <v>1225</v>
      </c>
      <c r="M13">
        <f>SUMPRODUCT(M3:M12,B3:B12)/SUM(B3:B12)</f>
        <v>274654.26724045159</v>
      </c>
      <c r="N13">
        <f>SUM(N3:N12)</f>
        <v>224.99999614059925</v>
      </c>
      <c r="O13" s="16" t="s">
        <v>35</v>
      </c>
      <c r="Q13">
        <v>60</v>
      </c>
    </row>
    <row r="14" spans="1:26" x14ac:dyDescent="0.2">
      <c r="O14" s="16" t="s">
        <v>36</v>
      </c>
      <c r="Q14">
        <v>55</v>
      </c>
    </row>
    <row r="15" spans="1:26" ht="18.5" customHeight="1" x14ac:dyDescent="0.2">
      <c r="B15" s="29" t="s">
        <v>1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5"/>
      <c r="O15" s="16" t="s">
        <v>37</v>
      </c>
      <c r="Q15">
        <v>45</v>
      </c>
    </row>
    <row r="16" spans="1:26" ht="27" x14ac:dyDescent="0.2">
      <c r="A16" s="11" t="s">
        <v>13</v>
      </c>
      <c r="B16" s="12" t="s">
        <v>14</v>
      </c>
      <c r="C16" s="12" t="s">
        <v>15</v>
      </c>
      <c r="D16" s="12" t="s">
        <v>16</v>
      </c>
      <c r="E16" s="12" t="s">
        <v>17</v>
      </c>
      <c r="F16" s="12" t="s">
        <v>18</v>
      </c>
      <c r="G16" s="12" t="s">
        <v>24</v>
      </c>
      <c r="H16" s="12" t="s">
        <v>23</v>
      </c>
      <c r="I16" s="14" t="s">
        <v>48</v>
      </c>
      <c r="J16" s="12" t="s">
        <v>20</v>
      </c>
      <c r="K16" s="12" t="s">
        <v>21</v>
      </c>
      <c r="L16" s="12" t="s">
        <v>19</v>
      </c>
      <c r="M16" s="12" t="s">
        <v>22</v>
      </c>
      <c r="O16" s="16" t="s">
        <v>38</v>
      </c>
      <c r="Q16">
        <v>44</v>
      </c>
    </row>
    <row r="17" spans="1:17" x14ac:dyDescent="0.2">
      <c r="A17" s="9" t="s">
        <v>4</v>
      </c>
      <c r="B17" s="10">
        <v>24</v>
      </c>
      <c r="C17" s="1">
        <v>-1.2875000238418579</v>
      </c>
      <c r="D17" s="3">
        <v>4.1666667908430099E-2</v>
      </c>
      <c r="E17" s="3">
        <v>0.66666668653488159</v>
      </c>
      <c r="F17" s="1">
        <v>1</v>
      </c>
      <c r="G17" s="1">
        <v>0.5</v>
      </c>
      <c r="H17" s="1">
        <v>21.25</v>
      </c>
      <c r="I17" s="15">
        <v>0</v>
      </c>
      <c r="J17" s="4">
        <v>314394.5</v>
      </c>
      <c r="K17" s="8">
        <v>0.2916666567325592</v>
      </c>
      <c r="L17" s="4">
        <v>79083.175438596489</v>
      </c>
      <c r="M17" s="6">
        <v>463288.25</v>
      </c>
      <c r="N17" s="19">
        <f>B17</f>
        <v>24</v>
      </c>
      <c r="O17" s="16" t="s">
        <v>39</v>
      </c>
      <c r="Q17">
        <v>639</v>
      </c>
    </row>
    <row r="18" spans="1:17" x14ac:dyDescent="0.2">
      <c r="A18" s="9" t="s">
        <v>5</v>
      </c>
      <c r="B18" s="10">
        <v>81</v>
      </c>
      <c r="C18" s="1">
        <v>-0.63333332538604736</v>
      </c>
      <c r="D18" s="3">
        <v>0.34567901492118835</v>
      </c>
      <c r="E18" s="3">
        <v>0.50617283582687378</v>
      </c>
      <c r="F18" s="1">
        <v>1</v>
      </c>
      <c r="G18" s="1">
        <v>0.61538463830947876</v>
      </c>
      <c r="H18" s="1">
        <v>20.666666030883789</v>
      </c>
      <c r="I18" s="15">
        <v>6.4102567732334137E-2</v>
      </c>
      <c r="J18" s="4">
        <v>387031.5625</v>
      </c>
      <c r="K18" s="8">
        <v>0.38271605968475342</v>
      </c>
      <c r="L18" s="4">
        <v>64044.744639376222</v>
      </c>
      <c r="M18" s="6">
        <v>423873.51867150876</v>
      </c>
      <c r="N18" s="19">
        <f t="shared" ref="N18:N26" si="1">B18</f>
        <v>81</v>
      </c>
      <c r="Q18">
        <f>SUM(Q5:Q17)</f>
        <v>1984</v>
      </c>
    </row>
    <row r="19" spans="1:17" x14ac:dyDescent="0.2">
      <c r="A19" s="9" t="s">
        <v>6</v>
      </c>
      <c r="B19" s="10">
        <v>68</v>
      </c>
      <c r="C19" s="1">
        <v>-0.35000002384185791</v>
      </c>
      <c r="D19" s="3">
        <v>0.35294118523597717</v>
      </c>
      <c r="E19" s="3">
        <v>0.51470589637756348</v>
      </c>
      <c r="F19" s="1">
        <v>1</v>
      </c>
      <c r="G19" s="1">
        <v>0.73134326934814453</v>
      </c>
      <c r="H19" s="1">
        <v>20.731344223022461</v>
      </c>
      <c r="I19" s="15">
        <v>4.4776119291782379E-2</v>
      </c>
      <c r="J19" s="4">
        <v>367841.59375</v>
      </c>
      <c r="K19" s="8">
        <v>0.30882352590560913</v>
      </c>
      <c r="L19" s="4">
        <v>67725.681114551058</v>
      </c>
      <c r="M19" s="6">
        <v>441605.9117647059</v>
      </c>
      <c r="N19" s="19">
        <f t="shared" si="1"/>
        <v>68</v>
      </c>
    </row>
    <row r="20" spans="1:17" x14ac:dyDescent="0.2">
      <c r="A20" s="9">
        <v>-0.2</v>
      </c>
      <c r="B20" s="10">
        <v>64</v>
      </c>
      <c r="C20" s="1">
        <v>-0.20000000298023224</v>
      </c>
      <c r="D20" s="3">
        <v>0.359375</v>
      </c>
      <c r="E20" s="3">
        <v>0.453125</v>
      </c>
      <c r="F20" s="1">
        <v>1</v>
      </c>
      <c r="G20" s="1">
        <v>0.69841271638870239</v>
      </c>
      <c r="H20" s="1">
        <v>20.714284896850586</v>
      </c>
      <c r="I20" s="15">
        <v>7.9365082085132599E-2</v>
      </c>
      <c r="J20" s="4">
        <v>367872.8125</v>
      </c>
      <c r="K20" s="8">
        <v>0.296875</v>
      </c>
      <c r="L20" s="4">
        <v>59668.823190789473</v>
      </c>
      <c r="M20" s="6">
        <v>443561.046875</v>
      </c>
      <c r="N20" s="19">
        <f t="shared" si="1"/>
        <v>64</v>
      </c>
    </row>
    <row r="21" spans="1:17" x14ac:dyDescent="0.2">
      <c r="A21" s="9" t="s">
        <v>7</v>
      </c>
      <c r="B21" s="10">
        <v>50</v>
      </c>
      <c r="C21" s="1">
        <v>-0.10000000149011612</v>
      </c>
      <c r="D21" s="3">
        <v>0.46000000834465027</v>
      </c>
      <c r="E21" s="3">
        <v>0.43999999761581421</v>
      </c>
      <c r="F21" s="1">
        <v>1</v>
      </c>
      <c r="G21" s="1">
        <v>0.66666668653488159</v>
      </c>
      <c r="H21" s="1">
        <v>20.75</v>
      </c>
      <c r="I21" s="15">
        <v>2.083333395421505E-2</v>
      </c>
      <c r="J21" s="4">
        <v>347069.25</v>
      </c>
      <c r="K21" s="8">
        <v>0.46000000834465027</v>
      </c>
      <c r="L21" s="4">
        <v>54531.96</v>
      </c>
      <c r="M21" s="6">
        <v>432865.88</v>
      </c>
      <c r="N21" s="19">
        <f t="shared" si="1"/>
        <v>50</v>
      </c>
    </row>
    <row r="22" spans="1:17" x14ac:dyDescent="0.2">
      <c r="A22" s="9" t="s">
        <v>8</v>
      </c>
      <c r="B22" s="10">
        <v>72</v>
      </c>
      <c r="C22" s="1">
        <v>0</v>
      </c>
      <c r="D22" s="3">
        <v>0.97222220897674561</v>
      </c>
      <c r="E22" s="3">
        <v>2.777777798473835E-2</v>
      </c>
      <c r="F22" s="1">
        <v>1</v>
      </c>
      <c r="G22" s="1">
        <v>0.60000002384185791</v>
      </c>
      <c r="H22" s="1">
        <v>20.571428298950195</v>
      </c>
      <c r="I22" s="15">
        <v>0.11428571492433548</v>
      </c>
      <c r="J22" s="4">
        <v>358094</v>
      </c>
      <c r="K22" s="8">
        <v>0.4166666567325592</v>
      </c>
      <c r="L22" s="4">
        <v>58282.638888888891</v>
      </c>
      <c r="M22" s="6">
        <v>444803.13888888888</v>
      </c>
      <c r="N22" s="19">
        <f t="shared" si="1"/>
        <v>72</v>
      </c>
    </row>
    <row r="23" spans="1:17" x14ac:dyDescent="0.2">
      <c r="A23" s="9" t="s">
        <v>9</v>
      </c>
      <c r="B23" s="10">
        <v>97</v>
      </c>
      <c r="C23" s="1">
        <v>0.10000000149011612</v>
      </c>
      <c r="D23" s="3">
        <v>1</v>
      </c>
      <c r="E23" s="3">
        <v>0</v>
      </c>
      <c r="F23" s="1">
        <v>1</v>
      </c>
      <c r="G23" s="1">
        <v>0.62886595726013184</v>
      </c>
      <c r="H23" s="1">
        <v>20.206186294555664</v>
      </c>
      <c r="I23" s="15">
        <v>0.10309278219938278</v>
      </c>
      <c r="J23" s="4">
        <v>317143.40625</v>
      </c>
      <c r="K23" s="8">
        <v>0.38144329190254211</v>
      </c>
      <c r="L23" s="4">
        <v>50994.572978838856</v>
      </c>
      <c r="M23" s="6">
        <v>440942.91752577317</v>
      </c>
      <c r="N23" s="19">
        <f t="shared" si="1"/>
        <v>97</v>
      </c>
    </row>
    <row r="24" spans="1:17" x14ac:dyDescent="0.2">
      <c r="A24" s="9" t="s">
        <v>10</v>
      </c>
      <c r="B24" s="10">
        <v>107</v>
      </c>
      <c r="C24" s="1">
        <v>0.25327104330062866</v>
      </c>
      <c r="D24" s="3">
        <v>0.99065423011779785</v>
      </c>
      <c r="E24" s="3">
        <v>9.3457940965890884E-3</v>
      </c>
      <c r="F24" s="1">
        <v>1</v>
      </c>
      <c r="G24" s="1">
        <v>0.6355140209197998</v>
      </c>
      <c r="H24" s="1">
        <v>20.271028518676758</v>
      </c>
      <c r="I24" s="15">
        <v>0.10280373692512512</v>
      </c>
      <c r="J24" s="4">
        <v>357209.6875</v>
      </c>
      <c r="K24" s="8">
        <v>0.47663551568984985</v>
      </c>
      <c r="L24" s="4">
        <v>50578.842597147079</v>
      </c>
      <c r="M24" s="6">
        <v>434831.45794392523</v>
      </c>
      <c r="N24" s="19">
        <f t="shared" si="1"/>
        <v>107</v>
      </c>
    </row>
    <row r="25" spans="1:17" x14ac:dyDescent="0.2">
      <c r="A25" s="9" t="s">
        <v>11</v>
      </c>
      <c r="B25" s="10">
        <v>85</v>
      </c>
      <c r="C25" s="1">
        <v>0.43647059798240662</v>
      </c>
      <c r="D25" s="3">
        <v>1</v>
      </c>
      <c r="E25" s="3">
        <v>0</v>
      </c>
      <c r="F25" s="1">
        <v>1</v>
      </c>
      <c r="G25" s="1">
        <v>0.63529413938522339</v>
      </c>
      <c r="H25" s="1">
        <v>20.482353210449219</v>
      </c>
      <c r="I25" s="15">
        <v>8.235294371843338E-2</v>
      </c>
      <c r="J25" s="4">
        <v>370181.1875</v>
      </c>
      <c r="K25" s="8">
        <v>0.37647059559822083</v>
      </c>
      <c r="L25" s="4">
        <v>47266.648297213622</v>
      </c>
      <c r="M25" s="6">
        <v>432181.24705882353</v>
      </c>
      <c r="N25" s="19">
        <f t="shared" si="1"/>
        <v>85</v>
      </c>
    </row>
    <row r="26" spans="1:17" x14ac:dyDescent="0.2">
      <c r="A26" s="9" t="s">
        <v>12</v>
      </c>
      <c r="B26" s="10">
        <v>111</v>
      </c>
      <c r="C26" s="1">
        <v>0.85045045614242554</v>
      </c>
      <c r="D26" s="3">
        <v>1</v>
      </c>
      <c r="E26" s="3">
        <v>0</v>
      </c>
      <c r="F26" s="1">
        <v>1</v>
      </c>
      <c r="G26" s="1">
        <v>0.53636366128921509</v>
      </c>
      <c r="H26" s="1">
        <v>20.409090042114258</v>
      </c>
      <c r="I26" s="15">
        <v>0.15454545617103577</v>
      </c>
      <c r="J26" s="4">
        <v>337399.03125</v>
      </c>
      <c r="K26" s="8">
        <v>0.43243244290351868</v>
      </c>
      <c r="L26" s="4">
        <v>40569.178757705078</v>
      </c>
      <c r="M26" s="6">
        <v>426036.18918918917</v>
      </c>
      <c r="N26" s="19">
        <f t="shared" si="1"/>
        <v>111</v>
      </c>
    </row>
    <row r="27" spans="1:17" x14ac:dyDescent="0.2">
      <c r="B27" s="19">
        <f>SUM(B17:B26)</f>
        <v>759</v>
      </c>
      <c r="M27">
        <f>SUMPRODUCT(M17:M26,B17:B26)/SUM(B17:B26)</f>
        <v>435919.30699919927</v>
      </c>
      <c r="N27" s="19">
        <f>SUM(N17:N26)</f>
        <v>759</v>
      </c>
      <c r="O27" s="19">
        <f>N27+N13</f>
        <v>983.99999614059925</v>
      </c>
    </row>
    <row r="28" spans="1:17" x14ac:dyDescent="0.2">
      <c r="B28" s="19">
        <f>B13+B27</f>
        <v>1984</v>
      </c>
      <c r="F28" t="s">
        <v>54</v>
      </c>
      <c r="M28" t="s">
        <v>56</v>
      </c>
      <c r="N28" s="24">
        <f>N27/(N13+N27)</f>
        <v>0.77134146643995516</v>
      </c>
    </row>
    <row r="29" spans="1:17" x14ac:dyDescent="0.2">
      <c r="A29" s="11" t="s">
        <v>13</v>
      </c>
      <c r="B29" s="19"/>
      <c r="C29" s="13" t="s">
        <v>51</v>
      </c>
      <c r="D29" s="13" t="s">
        <v>52</v>
      </c>
      <c r="E29" s="13" t="s">
        <v>53</v>
      </c>
      <c r="F29" s="13" t="s">
        <v>55</v>
      </c>
      <c r="G29" s="13"/>
    </row>
    <row r="30" spans="1:17" x14ac:dyDescent="0.2">
      <c r="A30" s="9" t="s">
        <v>4</v>
      </c>
      <c r="B30" s="19">
        <f>SUM(B17,B3)</f>
        <v>241</v>
      </c>
      <c r="C30" s="23">
        <f>(B3*C3+B17*C17)/SUM(B3,B17)</f>
        <v>-1.3398339758275455</v>
      </c>
      <c r="D30">
        <f>(D17*B17+D3*B3)/(B3+B17)</f>
        <v>2.0746888075008432E-2</v>
      </c>
      <c r="E30" s="22">
        <f>(K3*B3+K17*B17)/(B3+B17)</f>
        <v>0.22406639474061515</v>
      </c>
      <c r="F30">
        <f t="shared" ref="F30:F39" si="2">(B3*M3+B17*M17)/SUM(B3,B17)</f>
        <v>287779.78688796679</v>
      </c>
      <c r="G30" s="21"/>
    </row>
    <row r="31" spans="1:17" x14ac:dyDescent="0.2">
      <c r="A31" s="9" t="s">
        <v>5</v>
      </c>
      <c r="B31" s="19">
        <f t="shared" ref="B31:B39" si="3">SUM(B18,B4)</f>
        <v>447</v>
      </c>
      <c r="C31" s="23">
        <f t="shared" ref="C31:C39" si="4">(B4*C4+B18*C18)/SUM(B4,B18)</f>
        <v>-0.66979864859741001</v>
      </c>
      <c r="D31">
        <f t="shared" ref="D31:D39" si="5">(D18*B18+D4*B4)/(B4+B18)</f>
        <v>9.8434003957566005E-2</v>
      </c>
      <c r="E31" s="22">
        <f t="shared" ref="E31:E39" si="6">(K4*B4+K18*B18)/(B4+B18)</f>
        <v>0.29753914815467475</v>
      </c>
      <c r="F31">
        <f t="shared" si="2"/>
        <v>305180.86803667166</v>
      </c>
      <c r="G31" s="21"/>
    </row>
    <row r="32" spans="1:17" x14ac:dyDescent="0.2">
      <c r="A32" s="9" t="s">
        <v>6</v>
      </c>
      <c r="B32" s="19">
        <f t="shared" si="3"/>
        <v>318</v>
      </c>
      <c r="C32" s="23">
        <f>(B5*C5+B19*C19)/SUM(B5,B19)</f>
        <v>-0.34654089264899679</v>
      </c>
      <c r="D32">
        <f t="shared" si="5"/>
        <v>0.10691824016518563</v>
      </c>
      <c r="E32" s="22">
        <f t="shared" si="6"/>
        <v>0.3427672933482524</v>
      </c>
      <c r="F32">
        <f t="shared" si="2"/>
        <v>323468.15542549128</v>
      </c>
      <c r="G32" s="21"/>
    </row>
    <row r="33" spans="1:7" x14ac:dyDescent="0.2">
      <c r="A33" s="9">
        <v>-0.2</v>
      </c>
      <c r="B33" s="19">
        <f t="shared" si="3"/>
        <v>166</v>
      </c>
      <c r="C33" s="23">
        <f t="shared" si="4"/>
        <v>-0.20000000298023224</v>
      </c>
      <c r="D33">
        <f t="shared" si="5"/>
        <v>0.15060241006494288</v>
      </c>
      <c r="E33" s="22">
        <f t="shared" si="6"/>
        <v>0.30722892248486899</v>
      </c>
      <c r="F33">
        <f t="shared" si="2"/>
        <v>339082.02409638552</v>
      </c>
      <c r="G33" s="21"/>
    </row>
    <row r="34" spans="1:7" x14ac:dyDescent="0.2">
      <c r="A34" s="9" t="s">
        <v>7</v>
      </c>
      <c r="B34" s="19">
        <f t="shared" si="3"/>
        <v>142</v>
      </c>
      <c r="C34" s="23">
        <f t="shared" si="4"/>
        <v>-0.10000000149011612</v>
      </c>
      <c r="D34">
        <f>(D21*B21+D7*B7)/(B7+B21)</f>
        <v>0.19718310037549114</v>
      </c>
      <c r="E34" s="22">
        <f t="shared" si="6"/>
        <v>0.40845070632410724</v>
      </c>
      <c r="F34">
        <f t="shared" si="2"/>
        <v>344737.55816901405</v>
      </c>
      <c r="G34" s="21"/>
    </row>
    <row r="35" spans="1:7" x14ac:dyDescent="0.2">
      <c r="A35" s="9" t="s">
        <v>8</v>
      </c>
      <c r="B35" s="19">
        <f t="shared" si="3"/>
        <v>109</v>
      </c>
      <c r="C35" s="23">
        <f>(B8*C8+B22*C22)/SUM(B8,B22)</f>
        <v>0</v>
      </c>
      <c r="D35">
        <f t="shared" si="5"/>
        <v>0.92660548818220789</v>
      </c>
      <c r="E35" s="22">
        <f t="shared" si="6"/>
        <v>0.37614678297567805</v>
      </c>
      <c r="F35">
        <f t="shared" si="2"/>
        <v>370474.76146788988</v>
      </c>
      <c r="G35" s="21"/>
    </row>
    <row r="36" spans="1:7" x14ac:dyDescent="0.2">
      <c r="A36" s="9" t="s">
        <v>9</v>
      </c>
      <c r="B36" s="19">
        <f t="shared" si="3"/>
        <v>135</v>
      </c>
      <c r="C36" s="23">
        <f t="shared" si="4"/>
        <v>0.10000000149011612</v>
      </c>
      <c r="D36">
        <f t="shared" si="5"/>
        <v>0.99259258729440192</v>
      </c>
      <c r="E36" s="22">
        <f t="shared" si="6"/>
        <v>0.36296295435340314</v>
      </c>
      <c r="F36">
        <f t="shared" si="2"/>
        <v>373256.91851851851</v>
      </c>
      <c r="G36" s="21"/>
    </row>
    <row r="37" spans="1:7" x14ac:dyDescent="0.2">
      <c r="A37" s="9" t="s">
        <v>10</v>
      </c>
      <c r="B37" s="19">
        <f t="shared" si="3"/>
        <v>168</v>
      </c>
      <c r="C37" s="23">
        <f t="shared" si="4"/>
        <v>0.24940477373699346</v>
      </c>
      <c r="D37">
        <f t="shared" si="5"/>
        <v>0.99404763465835932</v>
      </c>
      <c r="E37" s="22">
        <f t="shared" si="6"/>
        <v>0.434523805975914</v>
      </c>
      <c r="F37">
        <f t="shared" si="2"/>
        <v>372681.56573956524</v>
      </c>
      <c r="G37" s="21"/>
    </row>
    <row r="38" spans="1:7" x14ac:dyDescent="0.2">
      <c r="A38" s="9" t="s">
        <v>11</v>
      </c>
      <c r="B38" s="19">
        <f t="shared" si="3"/>
        <v>110</v>
      </c>
      <c r="C38" s="23">
        <f t="shared" si="4"/>
        <v>0.43818182701414282</v>
      </c>
      <c r="D38">
        <f t="shared" si="5"/>
        <v>0.99090908603234729</v>
      </c>
      <c r="E38" s="22">
        <f t="shared" si="6"/>
        <v>0.38181818886236712</v>
      </c>
      <c r="F38">
        <f t="shared" si="2"/>
        <v>388938.5</v>
      </c>
      <c r="G38" s="21"/>
    </row>
    <row r="39" spans="1:7" x14ac:dyDescent="0.2">
      <c r="A39" s="9" t="s">
        <v>12</v>
      </c>
      <c r="B39" s="19">
        <f t="shared" si="3"/>
        <v>148</v>
      </c>
      <c r="C39" s="23">
        <f t="shared" si="4"/>
        <v>0.88445946574211121</v>
      </c>
      <c r="D39">
        <f t="shared" si="5"/>
        <v>0.98648647964000702</v>
      </c>
      <c r="E39" s="22">
        <f t="shared" si="6"/>
        <v>0.43918919563293457</v>
      </c>
      <c r="F39">
        <f t="shared" si="2"/>
        <v>386993.65540540538</v>
      </c>
      <c r="G39" s="21"/>
    </row>
  </sheetData>
  <mergeCells count="2">
    <mergeCell ref="B1:L1"/>
    <mergeCell ref="B15:L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44ADF-CA47-094F-80C1-B02E7E6BADD5}">
  <dimension ref="B2:N80"/>
  <sheetViews>
    <sheetView tabSelected="1" topLeftCell="E63" zoomScale="130" zoomScaleNormal="130" workbookViewId="0">
      <selection activeCell="L74" sqref="L74"/>
    </sheetView>
  </sheetViews>
  <sheetFormatPr baseColWidth="10" defaultRowHeight="15" x14ac:dyDescent="0.2"/>
  <cols>
    <col min="3" max="3" width="15.6640625" bestFit="1" customWidth="1"/>
    <col min="4" max="4" width="14" customWidth="1"/>
  </cols>
  <sheetData>
    <row r="2" spans="3:4" x14ac:dyDescent="0.2">
      <c r="C2" s="13" t="s">
        <v>15</v>
      </c>
      <c r="D2" s="13" t="s">
        <v>49</v>
      </c>
    </row>
    <row r="3" spans="3:4" x14ac:dyDescent="0.2">
      <c r="C3" s="1">
        <v>-1.2875000238418579</v>
      </c>
      <c r="D3" s="3">
        <v>4.1666667908430099E-2</v>
      </c>
    </row>
    <row r="4" spans="3:4" x14ac:dyDescent="0.2">
      <c r="C4" s="1">
        <v>-0.63333332538604736</v>
      </c>
      <c r="D4" s="3">
        <v>0.34567901492118835</v>
      </c>
    </row>
    <row r="5" spans="3:4" x14ac:dyDescent="0.2">
      <c r="C5" s="1">
        <v>-0.35000002384185791</v>
      </c>
      <c r="D5" s="3">
        <v>0.35294118523597717</v>
      </c>
    </row>
    <row r="6" spans="3:4" x14ac:dyDescent="0.2">
      <c r="C6" s="1">
        <v>-0.20000000298023224</v>
      </c>
      <c r="D6" s="3">
        <v>0.359375</v>
      </c>
    </row>
    <row r="7" spans="3:4" x14ac:dyDescent="0.2">
      <c r="C7" s="1">
        <v>-0.10000000149011612</v>
      </c>
      <c r="D7" s="3">
        <v>0.46000000834465027</v>
      </c>
    </row>
    <row r="8" spans="3:4" x14ac:dyDescent="0.2">
      <c r="C8" s="1">
        <v>0</v>
      </c>
      <c r="D8" s="3">
        <v>0.97222220897674561</v>
      </c>
    </row>
    <row r="9" spans="3:4" x14ac:dyDescent="0.2">
      <c r="C9" s="1">
        <v>0.10000000149011612</v>
      </c>
      <c r="D9" s="3">
        <v>1</v>
      </c>
    </row>
    <row r="10" spans="3:4" x14ac:dyDescent="0.2">
      <c r="C10" s="1">
        <v>0.25327104330062866</v>
      </c>
      <c r="D10" s="3">
        <v>0.99065423011779785</v>
      </c>
    </row>
    <row r="11" spans="3:4" x14ac:dyDescent="0.2">
      <c r="C11" s="1">
        <v>0.43647059798240662</v>
      </c>
      <c r="D11" s="3">
        <v>1</v>
      </c>
    </row>
    <row r="12" spans="3:4" x14ac:dyDescent="0.2">
      <c r="C12" s="1">
        <v>0.85045045614242554</v>
      </c>
      <c r="D12" s="3">
        <v>1</v>
      </c>
    </row>
    <row r="20" spans="2:3" x14ac:dyDescent="0.2">
      <c r="B20" s="13" t="s">
        <v>50</v>
      </c>
      <c r="C20" s="25">
        <v>274654.26724045159</v>
      </c>
    </row>
    <row r="21" spans="2:3" x14ac:dyDescent="0.2">
      <c r="B21" s="13" t="s">
        <v>18</v>
      </c>
      <c r="C21" s="25">
        <v>435919.30699919927</v>
      </c>
    </row>
    <row r="35" spans="3:11" x14ac:dyDescent="0.2">
      <c r="C35" s="15">
        <v>-1.3398339758275455</v>
      </c>
      <c r="D35" s="15">
        <v>2.0746888075008432E-2</v>
      </c>
    </row>
    <row r="36" spans="3:11" x14ac:dyDescent="0.2">
      <c r="C36" s="15">
        <v>-0.66979864859741001</v>
      </c>
      <c r="D36" s="15">
        <v>9.8434003957566005E-2</v>
      </c>
    </row>
    <row r="37" spans="3:11" x14ac:dyDescent="0.2">
      <c r="C37" s="15">
        <v>-0.34654089264899679</v>
      </c>
      <c r="D37" s="15">
        <v>0.10691824016518563</v>
      </c>
    </row>
    <row r="38" spans="3:11" x14ac:dyDescent="0.2">
      <c r="C38" s="15">
        <v>-0.20000000298023224</v>
      </c>
      <c r="D38" s="15">
        <v>0.15060241006494288</v>
      </c>
    </row>
    <row r="39" spans="3:11" x14ac:dyDescent="0.2">
      <c r="C39" s="15">
        <v>-0.10000000149011612</v>
      </c>
      <c r="D39" s="15">
        <v>0.19718310037549114</v>
      </c>
    </row>
    <row r="40" spans="3:11" x14ac:dyDescent="0.2">
      <c r="C40" s="15">
        <v>0</v>
      </c>
      <c r="D40" s="15">
        <v>0.92660548818220789</v>
      </c>
    </row>
    <row r="41" spans="3:11" x14ac:dyDescent="0.2">
      <c r="C41" s="15">
        <v>0.10000000149011612</v>
      </c>
      <c r="D41" s="15">
        <v>0.99259258729440192</v>
      </c>
      <c r="K41" s="15"/>
    </row>
    <row r="42" spans="3:11" x14ac:dyDescent="0.2">
      <c r="C42" s="15">
        <v>0.24940477373699346</v>
      </c>
      <c r="D42" s="15">
        <v>0.99404763465835932</v>
      </c>
    </row>
    <row r="43" spans="3:11" x14ac:dyDescent="0.2">
      <c r="C43" s="15">
        <v>0.43818182701414282</v>
      </c>
      <c r="D43" s="15">
        <v>0.99090908603234729</v>
      </c>
    </row>
    <row r="44" spans="3:11" x14ac:dyDescent="0.2">
      <c r="C44" s="15">
        <v>0.88445946574211121</v>
      </c>
      <c r="D44" s="15">
        <v>0.98648647964000702</v>
      </c>
    </row>
    <row r="52" spans="3:4" x14ac:dyDescent="0.2">
      <c r="D52" s="13" t="s">
        <v>53</v>
      </c>
    </row>
    <row r="53" spans="3:4" x14ac:dyDescent="0.2">
      <c r="C53" s="15">
        <v>-1.3398339758275455</v>
      </c>
      <c r="D53" s="15">
        <v>0.22406639474061515</v>
      </c>
    </row>
    <row r="54" spans="3:4" x14ac:dyDescent="0.2">
      <c r="C54" s="15">
        <v>-0.66979864859741001</v>
      </c>
      <c r="D54" s="15">
        <v>0.29753914815467475</v>
      </c>
    </row>
    <row r="55" spans="3:4" x14ac:dyDescent="0.2">
      <c r="C55" s="15">
        <v>-0.34654089264899679</v>
      </c>
      <c r="D55" s="15">
        <v>0.3427672933482524</v>
      </c>
    </row>
    <row r="56" spans="3:4" x14ac:dyDescent="0.2">
      <c r="C56" s="15">
        <v>-0.20000000298023224</v>
      </c>
      <c r="D56" s="15">
        <v>0.30722892248486899</v>
      </c>
    </row>
    <row r="57" spans="3:4" x14ac:dyDescent="0.2">
      <c r="C57" s="15">
        <v>-0.10000000149011612</v>
      </c>
      <c r="D57" s="15">
        <v>0.40845070632410724</v>
      </c>
    </row>
    <row r="58" spans="3:4" x14ac:dyDescent="0.2">
      <c r="C58" s="15">
        <v>0</v>
      </c>
      <c r="D58" s="15">
        <v>0.37614678297567805</v>
      </c>
    </row>
    <row r="59" spans="3:4" x14ac:dyDescent="0.2">
      <c r="C59" s="15">
        <v>0.10000000149011612</v>
      </c>
      <c r="D59" s="15">
        <v>0.36296295435340314</v>
      </c>
    </row>
    <row r="60" spans="3:4" x14ac:dyDescent="0.2">
      <c r="C60" s="15">
        <v>0.24940477373699346</v>
      </c>
      <c r="D60" s="15">
        <v>0.434523805975914</v>
      </c>
    </row>
    <row r="61" spans="3:4" x14ac:dyDescent="0.2">
      <c r="C61" s="15">
        <v>0.43818182701414282</v>
      </c>
      <c r="D61" s="15">
        <v>0.38181818886236712</v>
      </c>
    </row>
    <row r="62" spans="3:4" x14ac:dyDescent="0.2">
      <c r="C62" s="15">
        <v>0.88445946574211121</v>
      </c>
      <c r="D62" s="15">
        <v>0.43918919563293457</v>
      </c>
    </row>
    <row r="70" spans="2:14" x14ac:dyDescent="0.2">
      <c r="D70" s="13"/>
    </row>
    <row r="71" spans="2:14" x14ac:dyDescent="0.2">
      <c r="B71">
        <v>-1.3398339758275455</v>
      </c>
      <c r="C71" s="25">
        <v>287779.78688796679</v>
      </c>
    </row>
    <row r="72" spans="2:14" x14ac:dyDescent="0.2">
      <c r="B72">
        <v>-0.66979864859741001</v>
      </c>
      <c r="C72" s="25">
        <v>305180.86803667166</v>
      </c>
    </row>
    <row r="73" spans="2:14" x14ac:dyDescent="0.2">
      <c r="B73">
        <v>-0.34654089264899679</v>
      </c>
      <c r="C73" s="25">
        <v>323468.15542549128</v>
      </c>
      <c r="L73" s="13">
        <v>25000</v>
      </c>
      <c r="M73" s="13" t="s">
        <v>57</v>
      </c>
      <c r="N73" s="27">
        <v>0.73</v>
      </c>
    </row>
    <row r="74" spans="2:14" x14ac:dyDescent="0.2">
      <c r="B74">
        <v>-0.20000000298023224</v>
      </c>
      <c r="C74" s="25">
        <v>339082.02409638552</v>
      </c>
      <c r="L74" s="28">
        <f>L73/N73*N74</f>
        <v>34246.575342465752</v>
      </c>
      <c r="M74" s="13" t="s">
        <v>57</v>
      </c>
      <c r="N74" s="27">
        <v>1</v>
      </c>
    </row>
    <row r="75" spans="2:14" x14ac:dyDescent="0.2">
      <c r="B75">
        <v>-0.10000000149011612</v>
      </c>
      <c r="C75" s="25">
        <v>344737.55816901405</v>
      </c>
    </row>
    <row r="76" spans="2:14" x14ac:dyDescent="0.2">
      <c r="B76">
        <v>0</v>
      </c>
      <c r="C76" s="25">
        <v>370474.76146788988</v>
      </c>
      <c r="D76" s="26"/>
    </row>
    <row r="77" spans="2:14" x14ac:dyDescent="0.2">
      <c r="B77">
        <v>0.10000000149011612</v>
      </c>
      <c r="C77" s="25">
        <v>373256.91851851851</v>
      </c>
    </row>
    <row r="78" spans="2:14" x14ac:dyDescent="0.2">
      <c r="B78">
        <v>0.24940477373699346</v>
      </c>
      <c r="C78" s="25">
        <v>372681.56573956524</v>
      </c>
    </row>
    <row r="79" spans="2:14" x14ac:dyDescent="0.2">
      <c r="B79">
        <v>0.43818182701414282</v>
      </c>
      <c r="C79" s="25">
        <v>388938.5</v>
      </c>
    </row>
    <row r="80" spans="2:14" x14ac:dyDescent="0.2">
      <c r="B80">
        <v>0.88445946574211121</v>
      </c>
      <c r="C80" s="25">
        <v>386993.65540540538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opLeftCell="A18" workbookViewId="0">
      <selection activeCell="J3" sqref="J3:J12"/>
    </sheetView>
  </sheetViews>
  <sheetFormatPr baseColWidth="10" defaultColWidth="8.83203125" defaultRowHeight="15" x14ac:dyDescent="0.2"/>
  <cols>
    <col min="1" max="1" width="21.83203125" customWidth="1"/>
    <col min="2" max="13" width="10.1640625" customWidth="1"/>
    <col min="14" max="14" width="9.6640625" customWidth="1"/>
  </cols>
  <sheetData>
    <row r="1" spans="1:26" ht="24.5" customHeight="1" x14ac:dyDescent="0.2">
      <c r="B1" s="29" t="s">
        <v>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5"/>
    </row>
    <row r="2" spans="1:26" ht="25.5" customHeight="1" x14ac:dyDescent="0.2">
      <c r="A2" s="11" t="s">
        <v>13</v>
      </c>
      <c r="B2" s="12" t="s">
        <v>14</v>
      </c>
      <c r="C2" s="12" t="s">
        <v>15</v>
      </c>
      <c r="D2" s="12" t="s">
        <v>16</v>
      </c>
      <c r="E2" s="12" t="s">
        <v>17</v>
      </c>
      <c r="F2" s="12" t="s">
        <v>18</v>
      </c>
      <c r="G2" s="12" t="s">
        <v>24</v>
      </c>
      <c r="H2" s="12" t="s">
        <v>23</v>
      </c>
      <c r="I2" s="14" t="s">
        <v>48</v>
      </c>
      <c r="J2" s="12" t="s">
        <v>20</v>
      </c>
      <c r="K2" s="12" t="s">
        <v>21</v>
      </c>
      <c r="L2" s="12" t="s">
        <v>19</v>
      </c>
      <c r="M2" s="12" t="s">
        <v>22</v>
      </c>
      <c r="Z2" s="7"/>
    </row>
    <row r="3" spans="1:26" x14ac:dyDescent="0.2">
      <c r="A3" s="9" t="s">
        <v>4</v>
      </c>
      <c r="B3" s="10">
        <v>169</v>
      </c>
      <c r="C3" s="1">
        <v>-1.3514792919158936</v>
      </c>
      <c r="D3" s="3">
        <v>2.958579920232296E-2</v>
      </c>
      <c r="E3" s="3">
        <v>0.94674557447433472</v>
      </c>
      <c r="F3" s="1">
        <v>0</v>
      </c>
      <c r="G3" s="1">
        <v>0.51497006416320801</v>
      </c>
      <c r="H3" s="1">
        <v>20.886226654052734</v>
      </c>
      <c r="I3" s="15">
        <v>0.11377245187759399</v>
      </c>
      <c r="J3" s="4">
        <v>270789.96875</v>
      </c>
      <c r="K3" s="8">
        <v>0.15976330637931824</v>
      </c>
      <c r="L3" s="4">
        <v>52928.049205854863</v>
      </c>
      <c r="M3" s="6">
        <v>238342.45562130178</v>
      </c>
      <c r="Z3" s="2"/>
    </row>
    <row r="4" spans="1:26" x14ac:dyDescent="0.2">
      <c r="A4" s="9" t="s">
        <v>5</v>
      </c>
      <c r="B4" s="10">
        <v>264</v>
      </c>
      <c r="C4" s="1">
        <v>-0.65530306100845337</v>
      </c>
      <c r="D4" s="3">
        <v>7.5757578015327454E-2</v>
      </c>
      <c r="E4" s="3">
        <v>0.87121212482452393</v>
      </c>
      <c r="F4" s="1">
        <v>0</v>
      </c>
      <c r="G4" s="1">
        <v>0.52918285131454468</v>
      </c>
      <c r="H4" s="1">
        <v>20.789882659912109</v>
      </c>
      <c r="I4" s="15">
        <v>0.12451361864805222</v>
      </c>
      <c r="J4" s="4">
        <v>295960.625</v>
      </c>
      <c r="K4" s="8">
        <v>0.22727273404598236</v>
      </c>
      <c r="L4" s="4">
        <v>67188.478269537474</v>
      </c>
      <c r="M4" s="6">
        <v>275468.41909090907</v>
      </c>
      <c r="Z4" s="2"/>
    </row>
    <row r="5" spans="1:26" x14ac:dyDescent="0.2">
      <c r="A5" s="9" t="s">
        <v>6</v>
      </c>
      <c r="B5" s="10">
        <v>216</v>
      </c>
      <c r="C5" s="1">
        <v>-0.34768518805503845</v>
      </c>
      <c r="D5" s="3">
        <v>8.7962962687015533E-2</v>
      </c>
      <c r="E5" s="3">
        <v>0.86574071645736694</v>
      </c>
      <c r="F5" s="1">
        <v>0</v>
      </c>
      <c r="G5" s="1">
        <v>0.514018714427948</v>
      </c>
      <c r="H5" s="1">
        <v>20.570093154907227</v>
      </c>
      <c r="I5" s="15">
        <v>9.8130844533443451E-2</v>
      </c>
      <c r="J5" s="4">
        <v>296145.375</v>
      </c>
      <c r="K5" s="8">
        <v>0.20370370149612427</v>
      </c>
      <c r="L5" s="4">
        <v>53990.71710526316</v>
      </c>
      <c r="M5" s="6">
        <v>278951.13425925927</v>
      </c>
      <c r="Z5" s="2"/>
    </row>
    <row r="6" spans="1:26" x14ac:dyDescent="0.2">
      <c r="A6" s="9">
        <v>-0.2</v>
      </c>
      <c r="B6" s="10">
        <v>95</v>
      </c>
      <c r="C6" s="1">
        <v>-0.20000000298023224</v>
      </c>
      <c r="D6" s="3">
        <v>0.17894737422466278</v>
      </c>
      <c r="E6" s="3">
        <v>0.73684209585189819</v>
      </c>
      <c r="F6" s="1">
        <v>0</v>
      </c>
      <c r="G6" s="1">
        <v>0.57894736528396606</v>
      </c>
      <c r="H6" s="1">
        <v>20.799999237060547</v>
      </c>
      <c r="I6" s="15">
        <v>0.13684210181236267</v>
      </c>
      <c r="J6" s="4">
        <v>317169.9375</v>
      </c>
      <c r="K6" s="8">
        <v>0.23157894611358643</v>
      </c>
      <c r="L6" s="4">
        <v>60707.792797783928</v>
      </c>
      <c r="M6" s="6">
        <v>316896.84842105262</v>
      </c>
      <c r="Z6" s="2"/>
    </row>
    <row r="7" spans="1:26" x14ac:dyDescent="0.2">
      <c r="A7" s="9" t="s">
        <v>7</v>
      </c>
      <c r="B7" s="10">
        <v>80</v>
      </c>
      <c r="C7" s="1">
        <v>-0.10000000149011612</v>
      </c>
      <c r="D7" s="3">
        <v>0.22499999403953552</v>
      </c>
      <c r="E7" s="3">
        <v>0.72500002384185791</v>
      </c>
      <c r="F7" s="1">
        <v>0</v>
      </c>
      <c r="G7" s="1">
        <v>0.5625</v>
      </c>
      <c r="H7" s="1">
        <v>20.912500381469727</v>
      </c>
      <c r="I7" s="15">
        <v>0.10000000149011612</v>
      </c>
      <c r="J7" s="4">
        <v>326407.4375</v>
      </c>
      <c r="K7" s="8">
        <v>0.26249998807907104</v>
      </c>
      <c r="L7" s="4">
        <v>62470.507894736846</v>
      </c>
      <c r="M7" s="6">
        <v>316961.72499999998</v>
      </c>
      <c r="Z7" s="2"/>
    </row>
    <row r="8" spans="1:26" x14ac:dyDescent="0.2">
      <c r="A8" s="9" t="s">
        <v>8</v>
      </c>
      <c r="B8" s="10">
        <v>70</v>
      </c>
      <c r="C8" s="1">
        <v>0</v>
      </c>
      <c r="D8" s="3">
        <v>0.82857143878936768</v>
      </c>
      <c r="E8" s="3">
        <v>0.17142857611179352</v>
      </c>
      <c r="F8" s="1">
        <v>0</v>
      </c>
      <c r="G8" s="1">
        <v>0.6086956262588501</v>
      </c>
      <c r="H8" s="1">
        <v>20.985507965087891</v>
      </c>
      <c r="I8" s="15">
        <v>8.6956523358821869E-2</v>
      </c>
      <c r="J8" s="4">
        <v>301610.78125</v>
      </c>
      <c r="K8" s="8">
        <v>0.15714286267757416</v>
      </c>
      <c r="L8" s="4">
        <v>57940.396240601505</v>
      </c>
      <c r="M8" s="6">
        <v>257683.04642857143</v>
      </c>
      <c r="Z8" s="2"/>
    </row>
    <row r="9" spans="1:26" x14ac:dyDescent="0.2">
      <c r="A9" s="9" t="s">
        <v>9</v>
      </c>
      <c r="B9" s="10">
        <v>63</v>
      </c>
      <c r="C9" s="1">
        <v>0.10000000149011612</v>
      </c>
      <c r="D9" s="3">
        <v>1</v>
      </c>
      <c r="E9" s="3">
        <v>0</v>
      </c>
      <c r="F9" s="1">
        <v>0</v>
      </c>
      <c r="G9" s="1">
        <v>0.48387095332145691</v>
      </c>
      <c r="H9" s="1">
        <v>21.370967864990234</v>
      </c>
      <c r="I9" s="15">
        <v>6.4516127109527588E-2</v>
      </c>
      <c r="J9" s="4">
        <v>269308.4375</v>
      </c>
      <c r="K9" s="8">
        <v>0.1269841343164444</v>
      </c>
      <c r="L9" s="4">
        <v>60539.951545530486</v>
      </c>
      <c r="M9" s="6">
        <v>255432.53523809521</v>
      </c>
      <c r="Z9" s="2"/>
    </row>
    <row r="10" spans="1:26" x14ac:dyDescent="0.2">
      <c r="A10" s="9" t="s">
        <v>10</v>
      </c>
      <c r="B10" s="10">
        <v>88</v>
      </c>
      <c r="C10" s="1">
        <v>0.24431818723678589</v>
      </c>
      <c r="D10" s="3">
        <v>1</v>
      </c>
      <c r="E10" s="3">
        <v>0</v>
      </c>
      <c r="F10" s="1">
        <v>0</v>
      </c>
      <c r="G10" s="1">
        <v>0.56321841478347778</v>
      </c>
      <c r="H10" s="1">
        <v>20.931034088134766</v>
      </c>
      <c r="I10" s="15">
        <v>0.12643678486347198</v>
      </c>
      <c r="J10" s="4">
        <v>327245.125</v>
      </c>
      <c r="K10" s="8">
        <v>0.21590909361839294</v>
      </c>
      <c r="L10" s="4">
        <v>51372.920454545441</v>
      </c>
      <c r="M10" s="6">
        <v>248096.13636363635</v>
      </c>
      <c r="Z10" s="2"/>
    </row>
    <row r="11" spans="1:26" x14ac:dyDescent="0.2">
      <c r="A11" s="9" t="s">
        <v>11</v>
      </c>
      <c r="B11" s="10">
        <v>69</v>
      </c>
      <c r="C11" s="1">
        <v>0.44492754340171814</v>
      </c>
      <c r="D11" s="3">
        <v>0.97101449966430664</v>
      </c>
      <c r="E11" s="3">
        <v>2.8985507786273956E-2</v>
      </c>
      <c r="F11" s="1">
        <v>0</v>
      </c>
      <c r="G11" s="1">
        <v>0.52941179275512695</v>
      </c>
      <c r="H11" s="1">
        <v>20.911764144897461</v>
      </c>
      <c r="I11" s="15">
        <v>0.14705882966518402</v>
      </c>
      <c r="J11" s="4">
        <v>336016.625</v>
      </c>
      <c r="K11" s="8">
        <v>0.23188406229019165</v>
      </c>
      <c r="L11" s="4">
        <v>52070.137299771173</v>
      </c>
      <c r="M11" s="6">
        <v>303565.62318840582</v>
      </c>
      <c r="Z11" s="2"/>
    </row>
    <row r="12" spans="1:26" x14ac:dyDescent="0.2">
      <c r="A12" s="9" t="s">
        <v>12</v>
      </c>
      <c r="B12" s="10">
        <v>158</v>
      </c>
      <c r="C12" s="1">
        <v>0.96265822649002075</v>
      </c>
      <c r="D12" s="3">
        <v>0.99367088079452515</v>
      </c>
      <c r="E12" s="3">
        <v>6.3291140832006931E-3</v>
      </c>
      <c r="F12" s="1">
        <v>0</v>
      </c>
      <c r="G12" s="1">
        <v>0.53205126523971558</v>
      </c>
      <c r="H12" s="1">
        <v>21.224359512329102</v>
      </c>
      <c r="I12" s="15">
        <v>0.17307692766189575</v>
      </c>
      <c r="J12" s="4">
        <v>349279.375</v>
      </c>
      <c r="K12" s="8">
        <v>0.32911393046379089</v>
      </c>
      <c r="L12" s="4">
        <v>46441.977204156894</v>
      </c>
      <c r="M12" s="6">
        <v>249862.68354430379</v>
      </c>
      <c r="Z12" s="2"/>
    </row>
    <row r="15" spans="1:26" ht="18.5" customHeight="1" x14ac:dyDescent="0.2">
      <c r="B15" s="29" t="s">
        <v>3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5"/>
    </row>
    <row r="16" spans="1:26" ht="27" x14ac:dyDescent="0.2">
      <c r="A16" s="11" t="s">
        <v>13</v>
      </c>
      <c r="B16" s="12" t="s">
        <v>14</v>
      </c>
      <c r="C16" s="12" t="s">
        <v>15</v>
      </c>
      <c r="D16" s="12" t="s">
        <v>16</v>
      </c>
      <c r="E16" s="12" t="s">
        <v>17</v>
      </c>
      <c r="F16" s="12" t="s">
        <v>18</v>
      </c>
      <c r="G16" s="12" t="s">
        <v>24</v>
      </c>
      <c r="H16" s="12" t="s">
        <v>23</v>
      </c>
      <c r="I16" s="14" t="s">
        <v>48</v>
      </c>
      <c r="J16" s="12" t="s">
        <v>20</v>
      </c>
      <c r="K16" s="12" t="s">
        <v>21</v>
      </c>
      <c r="L16" s="12" t="s">
        <v>19</v>
      </c>
      <c r="M16" s="12" t="s">
        <v>22</v>
      </c>
    </row>
    <row r="17" spans="1:13" x14ac:dyDescent="0.2">
      <c r="A17" s="9" t="s">
        <v>4</v>
      </c>
      <c r="B17" s="10">
        <v>10</v>
      </c>
      <c r="C17" s="1">
        <v>-1.2400000095367432</v>
      </c>
      <c r="D17" s="3">
        <v>0.30000001192092896</v>
      </c>
      <c r="E17" s="3">
        <v>0.69999998807907104</v>
      </c>
      <c r="F17" s="1">
        <v>1</v>
      </c>
      <c r="G17" s="1">
        <v>0.60000002384185791</v>
      </c>
      <c r="H17" s="1">
        <v>21.200000762939453</v>
      </c>
      <c r="I17" s="15">
        <v>0.10000000149011612</v>
      </c>
      <c r="J17" s="4">
        <v>301117.15625</v>
      </c>
      <c r="K17" s="8">
        <v>0.20000000298023224</v>
      </c>
      <c r="L17" s="4">
        <v>62729.7</v>
      </c>
      <c r="M17" s="6">
        <v>335363.7</v>
      </c>
    </row>
    <row r="18" spans="1:13" x14ac:dyDescent="0.2">
      <c r="A18" s="9" t="s">
        <v>5</v>
      </c>
      <c r="B18" s="10">
        <v>36</v>
      </c>
      <c r="C18" s="1">
        <v>-0.63611114025115967</v>
      </c>
      <c r="D18" s="3">
        <v>0.4444444477558136</v>
      </c>
      <c r="E18" s="3">
        <v>0.5</v>
      </c>
      <c r="F18" s="1">
        <v>1</v>
      </c>
      <c r="G18" s="1">
        <v>0.5</v>
      </c>
      <c r="H18" s="1">
        <v>20.888889312744141</v>
      </c>
      <c r="I18" s="15">
        <v>0</v>
      </c>
      <c r="J18" s="4">
        <v>327314.5</v>
      </c>
      <c r="K18" s="8">
        <v>0.4166666567325592</v>
      </c>
      <c r="L18" s="4">
        <v>98241.194444444438</v>
      </c>
      <c r="M18" s="6">
        <v>441738.44444444444</v>
      </c>
    </row>
    <row r="19" spans="1:13" x14ac:dyDescent="0.2">
      <c r="A19" s="9" t="s">
        <v>6</v>
      </c>
      <c r="B19" s="10">
        <v>46</v>
      </c>
      <c r="C19" s="1">
        <v>-0.33913043141365051</v>
      </c>
      <c r="D19" s="3">
        <v>0.54347825050354004</v>
      </c>
      <c r="E19" s="3">
        <v>0.3695652186870575</v>
      </c>
      <c r="F19" s="1">
        <v>1</v>
      </c>
      <c r="G19" s="1">
        <v>0.43181818723678589</v>
      </c>
      <c r="H19" s="1">
        <v>21.045454025268555</v>
      </c>
      <c r="I19" s="15">
        <v>0</v>
      </c>
      <c r="J19" s="4">
        <v>348219.84375</v>
      </c>
      <c r="K19" s="8">
        <v>0.26086956262588501</v>
      </c>
      <c r="L19" s="4">
        <v>85895.593821510294</v>
      </c>
      <c r="M19" s="6">
        <v>406070.04347826086</v>
      </c>
    </row>
    <row r="20" spans="1:13" x14ac:dyDescent="0.2">
      <c r="A20" s="9">
        <v>-0.2</v>
      </c>
      <c r="B20" s="10">
        <v>31</v>
      </c>
      <c r="C20" s="1">
        <v>-0.20000000298023224</v>
      </c>
      <c r="D20" s="3">
        <v>0.83870965242385864</v>
      </c>
      <c r="E20" s="3">
        <v>0.16129031777381897</v>
      </c>
      <c r="F20" s="1">
        <v>1</v>
      </c>
      <c r="G20" s="1">
        <v>0.62068963050842285</v>
      </c>
      <c r="H20" s="1">
        <v>20.79310417175293</v>
      </c>
      <c r="I20" s="15">
        <v>0</v>
      </c>
      <c r="J20" s="4">
        <v>385211.0625</v>
      </c>
      <c r="K20" s="8">
        <v>0.19354838132858276</v>
      </c>
      <c r="L20" s="4">
        <v>68453.419354838712</v>
      </c>
      <c r="M20" s="6">
        <v>410255.40387096774</v>
      </c>
    </row>
    <row r="21" spans="1:13" x14ac:dyDescent="0.2">
      <c r="A21" s="9" t="s">
        <v>7</v>
      </c>
      <c r="B21" s="10">
        <v>24</v>
      </c>
      <c r="C21" s="1">
        <v>-0.10000000149011612</v>
      </c>
      <c r="D21" s="3">
        <v>0.79166668653488159</v>
      </c>
      <c r="E21" s="3">
        <v>0.2083333283662796</v>
      </c>
      <c r="F21" s="1">
        <v>1</v>
      </c>
      <c r="G21" s="1">
        <v>0.54166668653488159</v>
      </c>
      <c r="H21" s="1">
        <v>20.875</v>
      </c>
      <c r="I21" s="15">
        <v>8.3333335816860199E-2</v>
      </c>
      <c r="J21" s="4">
        <v>361637.28125</v>
      </c>
      <c r="K21" s="8">
        <v>0.1666666716337204</v>
      </c>
      <c r="L21" s="4">
        <v>56111.875</v>
      </c>
      <c r="M21" s="6">
        <v>406808.20833333331</v>
      </c>
    </row>
    <row r="22" spans="1:13" x14ac:dyDescent="0.2">
      <c r="A22" s="9" t="s">
        <v>8</v>
      </c>
      <c r="B22" s="10">
        <v>68</v>
      </c>
      <c r="C22" s="1">
        <v>0</v>
      </c>
      <c r="D22" s="3">
        <v>0.95588237047195435</v>
      </c>
      <c r="E22" s="3">
        <v>2.9411764815449715E-2</v>
      </c>
      <c r="F22" s="1">
        <v>1</v>
      </c>
      <c r="G22" s="1">
        <v>0.52941179275512695</v>
      </c>
      <c r="H22" s="1">
        <v>20.485294342041016</v>
      </c>
      <c r="I22" s="15">
        <v>0.11764705926179886</v>
      </c>
      <c r="J22" s="4">
        <v>361677.09375</v>
      </c>
      <c r="K22" s="8">
        <v>0.3382352888584137</v>
      </c>
      <c r="L22" s="4">
        <v>72962.202012383903</v>
      </c>
      <c r="M22" s="6">
        <v>430727.10294117645</v>
      </c>
    </row>
    <row r="23" spans="1:13" x14ac:dyDescent="0.2">
      <c r="A23" s="9" t="s">
        <v>9</v>
      </c>
      <c r="B23" s="10">
        <v>69</v>
      </c>
      <c r="C23" s="1">
        <v>0.10000000149011612</v>
      </c>
      <c r="D23" s="3">
        <v>1</v>
      </c>
      <c r="E23" s="3">
        <v>0</v>
      </c>
      <c r="F23" s="1">
        <v>1</v>
      </c>
      <c r="G23" s="1">
        <v>0.6086956262588501</v>
      </c>
      <c r="H23" s="1">
        <v>20.420289993286133</v>
      </c>
      <c r="I23" s="15">
        <v>4.3478261679410934E-2</v>
      </c>
      <c r="J23" s="4">
        <v>345128.03125</v>
      </c>
      <c r="K23" s="8">
        <v>0.31884059309959412</v>
      </c>
      <c r="L23" s="4">
        <v>61457.290617848979</v>
      </c>
      <c r="M23" s="6">
        <v>395852.97101449274</v>
      </c>
    </row>
    <row r="24" spans="1:13" x14ac:dyDescent="0.2">
      <c r="A24" s="9" t="s">
        <v>10</v>
      </c>
      <c r="B24" s="10">
        <v>144</v>
      </c>
      <c r="C24" s="1">
        <v>0.24930556118488312</v>
      </c>
      <c r="D24" s="3">
        <v>1</v>
      </c>
      <c r="E24" s="3">
        <v>0</v>
      </c>
      <c r="F24" s="1">
        <v>1</v>
      </c>
      <c r="G24" s="1">
        <v>0.5845070481300354</v>
      </c>
      <c r="H24" s="1">
        <v>20.169013977050781</v>
      </c>
      <c r="I24" s="15">
        <v>9.8591551184654236E-2</v>
      </c>
      <c r="J24" s="4">
        <v>343667</v>
      </c>
      <c r="K24" s="8">
        <v>0.3263888955116272</v>
      </c>
      <c r="L24" s="4">
        <v>53607.742690058476</v>
      </c>
      <c r="M24" s="6">
        <v>427908.48611111112</v>
      </c>
    </row>
    <row r="25" spans="1:13" x14ac:dyDescent="0.2">
      <c r="A25" s="9" t="s">
        <v>11</v>
      </c>
      <c r="B25" s="10">
        <v>129</v>
      </c>
      <c r="C25" s="1">
        <v>0.44031009078025818</v>
      </c>
      <c r="D25" s="3">
        <v>1</v>
      </c>
      <c r="E25" s="3">
        <v>0</v>
      </c>
      <c r="F25" s="1">
        <v>1</v>
      </c>
      <c r="G25" s="1">
        <v>0.5625</v>
      </c>
      <c r="H25" s="1">
        <v>20.3046875</v>
      </c>
      <c r="I25" s="15">
        <v>9.375E-2</v>
      </c>
      <c r="J25" s="4">
        <v>330010</v>
      </c>
      <c r="K25" s="8">
        <v>0.27906978130340576</v>
      </c>
      <c r="L25" s="4">
        <v>56721.950632394939</v>
      </c>
      <c r="M25" s="6">
        <v>480626.43682170543</v>
      </c>
    </row>
    <row r="26" spans="1:13" x14ac:dyDescent="0.2">
      <c r="A26" s="9" t="s">
        <v>12</v>
      </c>
      <c r="B26" s="10">
        <v>224</v>
      </c>
      <c r="C26" s="1">
        <v>0.93794643878936768</v>
      </c>
      <c r="D26" s="3">
        <v>0.99553573131561279</v>
      </c>
      <c r="E26" s="3">
        <v>4.4642859138548374E-3</v>
      </c>
      <c r="F26" s="1">
        <v>1</v>
      </c>
      <c r="G26" s="1">
        <v>0.60273975133895874</v>
      </c>
      <c r="H26" s="1">
        <v>20.56620979309082</v>
      </c>
      <c r="I26" s="15">
        <v>0.10045661777257919</v>
      </c>
      <c r="J26" s="4">
        <v>355369.875</v>
      </c>
      <c r="K26" s="8">
        <v>0.3258928656578064</v>
      </c>
      <c r="L26" s="4">
        <v>59245.284774436084</v>
      </c>
      <c r="M26" s="6">
        <v>496971.12410714285</v>
      </c>
    </row>
    <row r="29" spans="1:13" x14ac:dyDescent="0.2">
      <c r="B29" s="20"/>
    </row>
    <row r="32" spans="1:13" x14ac:dyDescent="0.2">
      <c r="A32" s="18" t="s">
        <v>41</v>
      </c>
    </row>
    <row r="34" spans="1:3" x14ac:dyDescent="0.2">
      <c r="A34" s="17" t="s">
        <v>27</v>
      </c>
      <c r="C34" s="17" t="s">
        <v>26</v>
      </c>
    </row>
    <row r="35" spans="1:3" x14ac:dyDescent="0.2">
      <c r="A35" s="13" t="s">
        <v>42</v>
      </c>
      <c r="C35">
        <v>488</v>
      </c>
    </row>
    <row r="36" spans="1:3" x14ac:dyDescent="0.2">
      <c r="A36" s="13" t="s">
        <v>36</v>
      </c>
      <c r="C36">
        <v>297</v>
      </c>
    </row>
    <row r="37" spans="1:3" x14ac:dyDescent="0.2">
      <c r="A37" s="13" t="s">
        <v>43</v>
      </c>
      <c r="C37">
        <v>124</v>
      </c>
    </row>
    <row r="38" spans="1:3" x14ac:dyDescent="0.2">
      <c r="A38" s="13" t="s">
        <v>44</v>
      </c>
      <c r="C38">
        <v>110</v>
      </c>
    </row>
    <row r="39" spans="1:3" x14ac:dyDescent="0.2">
      <c r="A39" s="13" t="s">
        <v>45</v>
      </c>
      <c r="C39">
        <v>107</v>
      </c>
    </row>
    <row r="40" spans="1:3" x14ac:dyDescent="0.2">
      <c r="A40" s="13" t="s">
        <v>46</v>
      </c>
      <c r="C40">
        <v>80</v>
      </c>
    </row>
    <row r="41" spans="1:3" x14ac:dyDescent="0.2">
      <c r="A41" s="13" t="s">
        <v>47</v>
      </c>
      <c r="C41">
        <v>60</v>
      </c>
    </row>
    <row r="42" spans="1:3" x14ac:dyDescent="0.2">
      <c r="A42" s="13" t="s">
        <v>39</v>
      </c>
      <c r="C42">
        <v>787</v>
      </c>
    </row>
  </sheetData>
  <mergeCells count="2">
    <mergeCell ref="B1:L1"/>
    <mergeCell ref="B15:L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Medicin</vt:lpstr>
      <vt:lpstr>Sheet1</vt:lpstr>
      <vt:lpstr>Jura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Asger Lau Andersen</dc:creator>
  <cp:lastModifiedBy>Jeppe Vanderhaegen</cp:lastModifiedBy>
  <dcterms:created xsi:type="dcterms:W3CDTF">2020-11-05T00:09:28Z</dcterms:created>
  <dcterms:modified xsi:type="dcterms:W3CDTF">2020-12-20T21:55:55Z</dcterms:modified>
</cp:coreProperties>
</file>