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pee/Documents/University/Samf A /Opgaver/"/>
    </mc:Choice>
  </mc:AlternateContent>
  <xr:revisionPtr revIDLastSave="0" documentId="13_ncr:1_{A3B1685C-4A49-6848-A0FF-0D6962F1D56D}" xr6:coauthVersionLast="45" xr6:coauthVersionMax="45" xr10:uidLastSave="{00000000-0000-0000-0000-000000000000}"/>
  <bookViews>
    <workbookView xWindow="0" yWindow="0" windowWidth="25600" windowHeight="16000" activeTab="1" xr2:uid="{00000000-000D-0000-FFFF-FFFF00000000}"/>
  </bookViews>
  <sheets>
    <sheet name="Sheet1" sheetId="3" r:id="rId1"/>
    <sheet name="Bilag 1" sheetId="1" r:id="rId2"/>
    <sheet name="Ark1" sheetId="2" r:id="rId3"/>
  </sheets>
  <definedNames>
    <definedName name="_xlchart.v1.0" hidden="1">'Bilag 1'!$A$60</definedName>
    <definedName name="_xlchart.v1.1" hidden="1">'Bilag 1'!$B$61</definedName>
    <definedName name="_xlchart.v1.2" hidden="1">'Bilag 1'!$C$57:$L$57</definedName>
    <definedName name="_xlchart.v1.3" hidden="1">'Bilag 1'!$C$60:$L$60</definedName>
    <definedName name="_xlchart.v1.4" hidden="1">'Bilag 1'!$C$61:$L$61</definedName>
    <definedName name="_xlchart.v1.5" hidden="1">'Bilag 1'!$A$60</definedName>
    <definedName name="_xlchart.v1.6" hidden="1">'Bilag 1'!$B$60:$L$60</definedName>
    <definedName name="_xlchart.v1.7" hidden="1">'Bilag 1'!$B$61</definedName>
    <definedName name="_xlchart.v1.8" hidden="1">'Bilag 1'!$C$57:$L$57</definedName>
    <definedName name="_xlchart.v1.9" hidden="1">'Bilag 1'!$C$61:$L$61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6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3" i="1"/>
  <c r="V4" i="1" l="1"/>
  <c r="U4" i="1"/>
  <c r="R4" i="1"/>
  <c r="F20" i="1"/>
  <c r="F22" i="1"/>
  <c r="F24" i="1"/>
  <c r="E24" i="1"/>
  <c r="F23" i="1"/>
  <c r="E23" i="1"/>
  <c r="F19" i="1"/>
  <c r="E19" i="1"/>
  <c r="F8" i="1"/>
  <c r="E8" i="1"/>
  <c r="E7" i="1"/>
  <c r="E20" i="1"/>
  <c r="F10" i="1"/>
  <c r="E10" i="1"/>
  <c r="E22" i="1"/>
  <c r="F21" i="1"/>
  <c r="E21" i="1"/>
  <c r="C96" i="1"/>
  <c r="D96" i="1"/>
  <c r="E96" i="1"/>
  <c r="F96" i="1"/>
  <c r="G96" i="1"/>
  <c r="H96" i="1"/>
  <c r="I96" i="1"/>
  <c r="J96" i="1"/>
  <c r="K96" i="1"/>
  <c r="L96" i="1"/>
  <c r="B96" i="1"/>
  <c r="B89" i="1"/>
  <c r="C89" i="1"/>
  <c r="D89" i="1"/>
  <c r="E89" i="1"/>
  <c r="F89" i="1"/>
  <c r="G89" i="1"/>
  <c r="H89" i="1"/>
  <c r="I89" i="1"/>
  <c r="J89" i="1"/>
  <c r="K89" i="1"/>
  <c r="L89" i="1"/>
  <c r="L60" i="1"/>
  <c r="C60" i="1"/>
  <c r="D60" i="1"/>
  <c r="E60" i="1"/>
  <c r="F60" i="1"/>
  <c r="G60" i="1"/>
  <c r="H60" i="1"/>
  <c r="I60" i="1"/>
  <c r="J60" i="1"/>
  <c r="K60" i="1"/>
  <c r="B60" i="1"/>
  <c r="I61" i="1" l="1"/>
  <c r="E61" i="1"/>
  <c r="D61" i="1"/>
  <c r="J61" i="1"/>
  <c r="F61" i="1"/>
  <c r="E62" i="1"/>
  <c r="L61" i="1"/>
  <c r="G62" i="1"/>
  <c r="H61" i="1"/>
  <c r="K61" i="1"/>
  <c r="G61" i="1"/>
  <c r="C61" i="1"/>
  <c r="L62" i="1"/>
  <c r="H62" i="1"/>
  <c r="D62" i="1"/>
  <c r="K62" i="1"/>
  <c r="C62" i="1"/>
  <c r="J62" i="1"/>
  <c r="F62" i="1"/>
  <c r="I62" i="1"/>
  <c r="T3" i="1"/>
  <c r="T4" i="1" s="1"/>
  <c r="T5" i="1" s="1"/>
  <c r="S3" i="1"/>
  <c r="S4" i="1" s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3" i="1"/>
  <c r="F7" i="1"/>
  <c r="F5" i="1"/>
  <c r="F6" i="1"/>
  <c r="F9" i="1"/>
  <c r="E9" i="1"/>
  <c r="E14" i="1" s="1"/>
  <c r="E6" i="1"/>
  <c r="E5" i="1"/>
  <c r="E13" i="1" s="1"/>
  <c r="F14" i="1" l="1"/>
  <c r="F13" i="1"/>
  <c r="W18" i="1"/>
  <c r="S5" i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U27" i="1" s="1"/>
  <c r="W27" i="1"/>
  <c r="Z18" i="1"/>
  <c r="AB7" i="1" s="1"/>
  <c r="T6" i="1"/>
  <c r="Z27" i="1"/>
  <c r="U24" i="1" l="1"/>
  <c r="U16" i="1"/>
  <c r="U25" i="1"/>
  <c r="U19" i="1"/>
  <c r="U14" i="1"/>
  <c r="U5" i="1"/>
  <c r="U22" i="1"/>
  <c r="U20" i="1"/>
  <c r="U9" i="1"/>
  <c r="U6" i="1"/>
  <c r="U13" i="1"/>
  <c r="U8" i="1"/>
  <c r="U21" i="1"/>
  <c r="U18" i="1"/>
  <c r="U7" i="1"/>
  <c r="U15" i="1"/>
  <c r="U23" i="1"/>
  <c r="U12" i="1"/>
  <c r="U17" i="1"/>
  <c r="U10" i="1"/>
  <c r="U26" i="1"/>
  <c r="U11" i="1"/>
  <c r="U3" i="1"/>
  <c r="T7" i="1"/>
  <c r="T8" i="1" l="1"/>
  <c r="T9" i="1" l="1"/>
  <c r="T10" i="1" l="1"/>
  <c r="T11" i="1" l="1"/>
  <c r="T12" i="1" l="1"/>
  <c r="T13" i="1" l="1"/>
  <c r="T14" i="1" l="1"/>
  <c r="T15" i="1" l="1"/>
  <c r="T16" i="1" l="1"/>
  <c r="T17" i="1" l="1"/>
  <c r="T18" i="1" l="1"/>
  <c r="T19" i="1" l="1"/>
  <c r="T20" i="1" l="1"/>
  <c r="T21" i="1" l="1"/>
  <c r="T22" i="1" l="1"/>
  <c r="T23" i="1" l="1"/>
  <c r="T24" i="1" l="1"/>
  <c r="T25" i="1" l="1"/>
  <c r="T26" i="1" l="1"/>
  <c r="T27" i="1" l="1"/>
  <c r="V26" i="1" s="1"/>
  <c r="V27" i="1" l="1"/>
  <c r="V3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</calcChain>
</file>

<file path=xl/sharedStrings.xml><?xml version="1.0" encoding="utf-8"?>
<sst xmlns="http://schemas.openxmlformats.org/spreadsheetml/2006/main" count="66" uniqueCount="48">
  <si>
    <t>Bedrift nr.</t>
  </si>
  <si>
    <t>Bilag 2. Bedrifter med køer efter størrelse (antal køer) 2000 og 2010</t>
  </si>
  <si>
    <t>Nedre</t>
  </si>
  <si>
    <t>Max</t>
  </si>
  <si>
    <t>Median</t>
  </si>
  <si>
    <t>Øvre</t>
  </si>
  <si>
    <t>Min</t>
  </si>
  <si>
    <t>Nr - Kum</t>
  </si>
  <si>
    <t>2000, kum</t>
  </si>
  <si>
    <t>2010, kum</t>
  </si>
  <si>
    <t>2000%kum</t>
  </si>
  <si>
    <t>2010%kum</t>
  </si>
  <si>
    <t>Gennemsnit</t>
  </si>
  <si>
    <t>Middelværdi</t>
  </si>
  <si>
    <t>Udjævningsgrad</t>
  </si>
  <si>
    <r>
      <t>Husholdningernes forbrugsudgifter</t>
    </r>
    <r>
      <rPr>
        <sz val="10"/>
        <color rgb="FF000000"/>
        <rFont val="Arial"/>
        <family val="2"/>
      </rPr>
      <t xml:space="preserve"> </t>
    </r>
  </si>
  <si>
    <t xml:space="preserve">NPISH forbrugsudgifter </t>
  </si>
  <si>
    <t>2017*</t>
  </si>
  <si>
    <t>2018*</t>
  </si>
  <si>
    <t>2019*</t>
  </si>
  <si>
    <t>Relativ ændring</t>
  </si>
  <si>
    <t>BNP</t>
  </si>
  <si>
    <t>Hus</t>
  </si>
  <si>
    <t>NPISH</t>
  </si>
  <si>
    <t>Sum</t>
  </si>
  <si>
    <t>Andel</t>
  </si>
  <si>
    <t>Husholdning+NPISH</t>
  </si>
  <si>
    <t>Gennemsnitlig</t>
  </si>
  <si>
    <t>Column1</t>
  </si>
  <si>
    <t>Column2</t>
  </si>
  <si>
    <t>Column3</t>
  </si>
  <si>
    <t>Tabel 2.1</t>
  </si>
  <si>
    <t>Kilde:Hjarns/Jakobs/Kaspers data</t>
  </si>
  <si>
    <t>Middeværdi</t>
  </si>
  <si>
    <t>Ned-med</t>
  </si>
  <si>
    <t>Øvre-Med</t>
  </si>
  <si>
    <t>Tabel 2.2</t>
  </si>
  <si>
    <t>Tabel 3.1</t>
  </si>
  <si>
    <t>Kilde: STO side 105. Anm: De sidste tre år(2017-2019) er stadig under revision)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</si>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</sst>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6" formatCode="0.000"/>
    <numFmt numFmtId="167" formatCode="0.0%"/>
  </numFmts>
  <fonts count="8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right"/>
    </xf>
    <xf numFmtId="0" fontId="2" fillId="0" borderId="0" xfId="0" applyFont="1" applyAlignment="1" applyProtection="1">
      <protection locked="0"/>
    </xf>
    <xf numFmtId="0" fontId="3" fillId="0" borderId="0" xfId="0" applyFont="1" applyAlignment="1"/>
    <xf numFmtId="1" fontId="3" fillId="0" borderId="0" xfId="0" applyNumberFormat="1" applyFont="1" applyBorder="1" applyAlignment="1"/>
    <xf numFmtId="0" fontId="3" fillId="0" borderId="0" xfId="0" applyFont="1" applyAlignment="1">
      <alignment horizontal="right"/>
    </xf>
    <xf numFmtId="1" fontId="3" fillId="0" borderId="0" xfId="0" applyNumberFormat="1" applyFont="1"/>
    <xf numFmtId="164" fontId="3" fillId="0" borderId="0" xfId="0" applyNumberFormat="1" applyFont="1"/>
    <xf numFmtId="0" fontId="3" fillId="0" borderId="0" xfId="0" applyFont="1" applyFill="1" applyBorder="1" applyAlignment="1">
      <alignment horizontal="right"/>
    </xf>
    <xf numFmtId="9" fontId="3" fillId="0" borderId="0" xfId="0" applyNumberFormat="1" applyFont="1"/>
    <xf numFmtId="166" fontId="3" fillId="0" borderId="0" xfId="0" applyNumberFormat="1" applyFont="1"/>
    <xf numFmtId="2" fontId="3" fillId="0" borderId="0" xfId="0" applyNumberFormat="1" applyFont="1"/>
    <xf numFmtId="0" fontId="3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167" fontId="3" fillId="0" borderId="0" xfId="1" applyNumberFormat="1" applyFont="1"/>
    <xf numFmtId="0" fontId="2" fillId="0" borderId="0" xfId="0" applyFont="1" applyAlignment="1">
      <alignment vertical="top"/>
    </xf>
    <xf numFmtId="0" fontId="6" fillId="0" borderId="0" xfId="0" applyFont="1" applyAlignment="1">
      <alignment vertical="top"/>
    </xf>
    <xf numFmtId="1" fontId="7" fillId="0" borderId="0" xfId="0" applyNumberFormat="1" applyFont="1"/>
    <xf numFmtId="0" fontId="7" fillId="0" borderId="0" xfId="0" applyFont="1" applyAlignment="1"/>
  </cellXfs>
  <cellStyles count="2">
    <cellStyle name="Normal" xfId="0" builtinId="0"/>
    <cellStyle name="Per cent" xfId="1" builtinId="5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Figur</a:t>
            </a:r>
            <a:r>
              <a:rPr lang="en-GB" baseline="0"/>
              <a:t> 2.1: Bedrifter med køers størrelse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48600174978127"/>
          <c:y val="0.17168999708369787"/>
          <c:w val="0.84795844269466314"/>
          <c:h val="0.65613407699037618"/>
        </c:manualLayout>
      </c:layout>
      <c:lineChart>
        <c:grouping val="standard"/>
        <c:varyColors val="0"/>
        <c:ser>
          <c:idx val="0"/>
          <c:order val="0"/>
          <c:tx>
            <c:strRef>
              <c:f>'Bilag 1'!$D$5</c:f>
              <c:strCache>
                <c:ptCount val="1"/>
                <c:pt idx="0">
                  <c:v>Nedre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'Bilag 1'!$E$4:$F$4</c:f>
              <c:numCache>
                <c:formatCode>General</c:formatCode>
                <c:ptCount val="2"/>
                <c:pt idx="0">
                  <c:v>2000</c:v>
                </c:pt>
                <c:pt idx="1">
                  <c:v>2010</c:v>
                </c:pt>
              </c:numCache>
            </c:numRef>
          </c:cat>
          <c:val>
            <c:numRef>
              <c:f>'Bilag 1'!$E$5:$F$5</c:f>
              <c:numCache>
                <c:formatCode>0</c:formatCode>
                <c:ptCount val="2"/>
                <c:pt idx="0">
                  <c:v>56</c:v>
                </c:pt>
                <c:pt idx="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D-1C43-813E-16105234A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219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1557300415"/>
        <c:axId val="1589417343"/>
      </c:lineChart>
      <c:catAx>
        <c:axId val="155730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417343"/>
        <c:crosses val="autoZero"/>
        <c:auto val="1"/>
        <c:lblAlgn val="ctr"/>
        <c:lblOffset val="100"/>
        <c:noMultiLvlLbl val="0"/>
      </c:catAx>
      <c:valAx>
        <c:axId val="158941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Ko-størrelse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8.493037328667249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30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2.2: Størrelsesuligheden for køer</a:t>
            </a:r>
            <a:r>
              <a:rPr lang="en-GB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597823012563753E-2"/>
          <c:y val="9.7801078885239853E-2"/>
          <c:w val="0.79041724071860675"/>
          <c:h val="0.74118650997771007"/>
        </c:manualLayout>
      </c:layout>
      <c:scatterChart>
        <c:scatterStyle val="smoothMarker"/>
        <c:varyColors val="0"/>
        <c:ser>
          <c:idx val="0"/>
          <c:order val="0"/>
          <c:tx>
            <c:v>2000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'Bilag 1'!$R$2:$R$27</c:f>
              <c:numCache>
                <c:formatCode>General</c:formatCode>
                <c:ptCount val="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</c:numCache>
            </c:numRef>
          </c:xVal>
          <c:yVal>
            <c:numRef>
              <c:f>'Bilag 1'!$U$2:$U$27</c:f>
              <c:numCache>
                <c:formatCode>0.000</c:formatCode>
                <c:ptCount val="26"/>
                <c:pt idx="0" formatCode="General">
                  <c:v>0</c:v>
                </c:pt>
                <c:pt idx="1">
                  <c:v>4.1303350160624142E-3</c:v>
                </c:pt>
                <c:pt idx="2">
                  <c:v>8.4901330885727398E-3</c:v>
                </c:pt>
                <c:pt idx="3">
                  <c:v>1.3079394217530977E-2</c:v>
                </c:pt>
                <c:pt idx="4">
                  <c:v>1.9963285910968333E-2</c:v>
                </c:pt>
                <c:pt idx="5">
                  <c:v>2.9141808168884811E-2</c:v>
                </c:pt>
                <c:pt idx="6">
                  <c:v>3.8779256539697111E-2</c:v>
                </c:pt>
                <c:pt idx="7">
                  <c:v>5.1629187700780177E-2</c:v>
                </c:pt>
                <c:pt idx="8">
                  <c:v>6.7691601652134004E-2</c:v>
                </c:pt>
                <c:pt idx="9">
                  <c:v>8.6048646167966952E-2</c:v>
                </c:pt>
                <c:pt idx="10">
                  <c:v>0.10899495181275815</c:v>
                </c:pt>
                <c:pt idx="11">
                  <c:v>0.13538320330426801</c:v>
                </c:pt>
                <c:pt idx="12">
                  <c:v>0.16590178981184028</c:v>
                </c:pt>
                <c:pt idx="13">
                  <c:v>0.19756769160165213</c:v>
                </c:pt>
                <c:pt idx="14">
                  <c:v>0.22969251950435979</c:v>
                </c:pt>
                <c:pt idx="15">
                  <c:v>0.26434144102799451</c:v>
                </c:pt>
                <c:pt idx="16">
                  <c:v>0.30266177145479578</c:v>
                </c:pt>
                <c:pt idx="17">
                  <c:v>0.34511243689765947</c:v>
                </c:pt>
                <c:pt idx="18">
                  <c:v>0.39513538320330427</c:v>
                </c:pt>
                <c:pt idx="19">
                  <c:v>0.45273061037173012</c:v>
                </c:pt>
                <c:pt idx="20">
                  <c:v>0.51491509866911422</c:v>
                </c:pt>
                <c:pt idx="21">
                  <c:v>0.58375401560348783</c:v>
                </c:pt>
                <c:pt idx="22">
                  <c:v>0.65626434144102797</c:v>
                </c:pt>
                <c:pt idx="23">
                  <c:v>0.74070674621385957</c:v>
                </c:pt>
                <c:pt idx="24">
                  <c:v>0.84488297384121158</c:v>
                </c:pt>
                <c:pt idx="2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5F-DD45-9EFC-5450216B23BE}"/>
            </c:ext>
          </c:extLst>
        </c:ser>
        <c:ser>
          <c:idx val="1"/>
          <c:order val="1"/>
          <c:tx>
            <c:v>2010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'Bilag 1'!$R$2:$R$27</c:f>
              <c:numCache>
                <c:formatCode>General</c:formatCode>
                <c:ptCount val="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</c:numCache>
            </c:numRef>
          </c:xVal>
          <c:yVal>
            <c:numRef>
              <c:f>'Bilag 1'!$V$2:$V$27</c:f>
              <c:numCache>
                <c:formatCode>0.000</c:formatCode>
                <c:ptCount val="26"/>
                <c:pt idx="0" formatCode="General">
                  <c:v>0</c:v>
                </c:pt>
                <c:pt idx="1">
                  <c:v>3.7608123354644601E-3</c:v>
                </c:pt>
                <c:pt idx="2">
                  <c:v>8.4618277547950354E-3</c:v>
                </c:pt>
                <c:pt idx="3">
                  <c:v>1.4103046257991726E-2</c:v>
                </c:pt>
                <c:pt idx="4">
                  <c:v>2.1436630312147424E-2</c:v>
                </c:pt>
                <c:pt idx="5">
                  <c:v>3.0274539300488904E-2</c:v>
                </c:pt>
                <c:pt idx="6">
                  <c:v>3.9488529522376831E-2</c:v>
                </c:pt>
                <c:pt idx="7">
                  <c:v>5.0582925911996993E-2</c:v>
                </c:pt>
                <c:pt idx="8">
                  <c:v>6.242948476871004E-2</c:v>
                </c:pt>
                <c:pt idx="9">
                  <c:v>7.8789018427980445E-2</c:v>
                </c:pt>
                <c:pt idx="10">
                  <c:v>9.7593080105302751E-2</c:v>
                </c:pt>
                <c:pt idx="11">
                  <c:v>0.12072207596840917</c:v>
                </c:pt>
                <c:pt idx="12">
                  <c:v>0.14817600601729974</c:v>
                </c:pt>
                <c:pt idx="13">
                  <c:v>0.17769838285069575</c:v>
                </c:pt>
                <c:pt idx="14">
                  <c:v>0.20910116585182401</c:v>
                </c:pt>
                <c:pt idx="15">
                  <c:v>0.24238435502068448</c:v>
                </c:pt>
                <c:pt idx="16">
                  <c:v>0.27735990974050395</c:v>
                </c:pt>
                <c:pt idx="17">
                  <c:v>0.3145919518616021</c:v>
                </c:pt>
                <c:pt idx="18">
                  <c:v>0.35802933433621664</c:v>
                </c:pt>
                <c:pt idx="19">
                  <c:v>0.40767205716434751</c:v>
                </c:pt>
                <c:pt idx="20">
                  <c:v>0.46163971417826249</c:v>
                </c:pt>
                <c:pt idx="21">
                  <c:v>0.53666792027077848</c:v>
                </c:pt>
                <c:pt idx="22">
                  <c:v>0.6237307258367808</c:v>
                </c:pt>
                <c:pt idx="23">
                  <c:v>0.72583678074464086</c:v>
                </c:pt>
                <c:pt idx="24">
                  <c:v>0.85577284693493794</c:v>
                </c:pt>
                <c:pt idx="2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5F-DD45-9EFC-5450216B23BE}"/>
            </c:ext>
          </c:extLst>
        </c:ser>
        <c:ser>
          <c:idx val="2"/>
          <c:order val="2"/>
          <c:tx>
            <c:v>45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'Bilag 1'!$R$2:$R$27</c:f>
              <c:numCache>
                <c:formatCode>General</c:formatCode>
                <c:ptCount val="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</c:numCache>
            </c:numRef>
          </c:xVal>
          <c:yVal>
            <c:numRef>
              <c:f>'Bilag 1'!$R$2:$R$27</c:f>
              <c:numCache>
                <c:formatCode>General</c:formatCode>
                <c:ptCount val="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5F-DD45-9EFC-5450216B2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817615"/>
        <c:axId val="1589088319"/>
      </c:scatterChart>
      <c:valAx>
        <c:axId val="1588817615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088319"/>
        <c:crosses val="autoZero"/>
        <c:crossBetween val="midCat"/>
      </c:valAx>
      <c:valAx>
        <c:axId val="15890883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Pct. %</a:t>
                </a:r>
              </a:p>
            </c:rich>
          </c:tx>
          <c:layout>
            <c:manualLayout>
              <c:xMode val="edge"/>
              <c:yMode val="edge"/>
              <c:x val="2.3174971031286212E-2"/>
              <c:y val="3.587042825676941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817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Figur 3.1:</a:t>
            </a:r>
            <a:r>
              <a:rPr lang="en-GB" baseline="0"/>
              <a:t> Realudviklingen i husholdningernes forbrug</a:t>
            </a:r>
            <a:endParaRPr lang="en-GB"/>
          </a:p>
        </c:rich>
      </c:tx>
      <c:layout>
        <c:manualLayout>
          <c:xMode val="edge"/>
          <c:yMode val="edge"/>
          <c:x val="4.767370336376664E-2"/>
          <c:y val="2.4439918533604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71983640081802"/>
          <c:y val="0.15105922350337572"/>
          <c:w val="0.62285219715633711"/>
          <c:h val="0.6681055855798065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'Bilag 1'!$C$57:$L$57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2017*</c:v>
                </c:pt>
                <c:pt idx="8">
                  <c:v>2018*</c:v>
                </c:pt>
                <c:pt idx="9">
                  <c:v>2019*</c:v>
                </c:pt>
              </c:strCache>
            </c:strRef>
          </c:cat>
          <c:val>
            <c:numRef>
              <c:f>'Bilag 1'!$C$61:$L$61</c:f>
              <c:numCache>
                <c:formatCode>0.0%</c:formatCode>
                <c:ptCount val="10"/>
                <c:pt idx="0">
                  <c:v>7.8316773816480278E-3</c:v>
                </c:pt>
                <c:pt idx="1">
                  <c:v>2.7835768963118124E-3</c:v>
                </c:pt>
                <c:pt idx="2">
                  <c:v>5.0890585241729624E-3</c:v>
                </c:pt>
                <c:pt idx="3">
                  <c:v>2.7617951668585938E-3</c:v>
                </c:pt>
                <c:pt idx="4">
                  <c:v>9.1806288730775787E-3</c:v>
                </c:pt>
                <c:pt idx="5">
                  <c:v>2.2742779167614247E-2</c:v>
                </c:pt>
                <c:pt idx="6">
                  <c:v>2.4238381142984267E-2</c:v>
                </c:pt>
                <c:pt idx="7">
                  <c:v>1.5957446808510634E-2</c:v>
                </c:pt>
                <c:pt idx="8">
                  <c:v>2.649855753819863E-2</c:v>
                </c:pt>
                <c:pt idx="9">
                  <c:v>2.2171333402727145E-2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829-CD4A-AAD4-18BFABA77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8893647"/>
        <c:axId val="1572892495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'Bilag 1'!$C$60:$L$60</c:f>
              <c:numCache>
                <c:formatCode>General</c:formatCode>
                <c:ptCount val="10"/>
                <c:pt idx="0">
                  <c:v>862.19999999999993</c:v>
                </c:pt>
                <c:pt idx="1">
                  <c:v>864.6</c:v>
                </c:pt>
                <c:pt idx="2">
                  <c:v>869</c:v>
                </c:pt>
                <c:pt idx="3">
                  <c:v>871.40000000000009</c:v>
                </c:pt>
                <c:pt idx="4">
                  <c:v>879.4</c:v>
                </c:pt>
                <c:pt idx="5">
                  <c:v>899.4</c:v>
                </c:pt>
                <c:pt idx="6">
                  <c:v>921.2</c:v>
                </c:pt>
                <c:pt idx="7">
                  <c:v>935.9</c:v>
                </c:pt>
                <c:pt idx="8">
                  <c:v>960.7</c:v>
                </c:pt>
                <c:pt idx="9">
                  <c:v>982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3829-CD4A-AAD4-18BFABA77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1173215"/>
        <c:axId val="1571210783"/>
      </c:lineChart>
      <c:catAx>
        <c:axId val="158889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i="1"/>
                  <a:t>Anm:</a:t>
                </a:r>
                <a:r>
                  <a:rPr lang="en-GB" sz="800" i="1" baseline="0"/>
                  <a:t> De sidste tre år(2017-2019) er stadig under revision.</a:t>
                </a:r>
              </a:p>
              <a:p>
                <a:pPr>
                  <a:defRPr/>
                </a:pPr>
                <a:r>
                  <a:rPr lang="en-GB" sz="800" i="1" baseline="0"/>
                  <a:t>Kilde: STO side 105</a:t>
                </a:r>
                <a:endParaRPr lang="en-GB" sz="800" i="1"/>
              </a:p>
            </c:rich>
          </c:tx>
          <c:layout>
            <c:manualLayout>
              <c:xMode val="edge"/>
              <c:yMode val="edge"/>
              <c:x val="0.32515337423312884"/>
              <c:y val="0.89325849543756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892495"/>
        <c:crosses val="autoZero"/>
        <c:auto val="1"/>
        <c:lblAlgn val="ctr"/>
        <c:lblOffset val="100"/>
        <c:noMultiLvlLbl val="0"/>
      </c:catAx>
      <c:valAx>
        <c:axId val="157289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/>
                  <a:t>Målt i mia.</a:t>
                </a:r>
                <a:r>
                  <a:rPr lang="en-GB" sz="900" baseline="0"/>
                  <a:t> kroner</a:t>
                </a:r>
                <a:endParaRPr lang="en-GB" sz="900"/>
              </a:p>
            </c:rich>
          </c:tx>
          <c:layout>
            <c:manualLayout>
              <c:xMode val="edge"/>
              <c:yMode val="edge"/>
              <c:x val="0.70347648261758688"/>
              <c:y val="5.495902625206473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893647"/>
        <c:crosses val="autoZero"/>
        <c:crossBetween val="between"/>
      </c:valAx>
      <c:valAx>
        <c:axId val="1571210783"/>
        <c:scaling>
          <c:orientation val="minMax"/>
          <c:min val="8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173215"/>
        <c:crosses val="max"/>
        <c:crossBetween val="between"/>
      </c:valAx>
      <c:catAx>
        <c:axId val="1571173215"/>
        <c:scaling>
          <c:orientation val="minMax"/>
        </c:scaling>
        <c:delete val="1"/>
        <c:axPos val="b"/>
        <c:majorTickMark val="out"/>
        <c:minorTickMark val="none"/>
        <c:tickLblPos val="nextTo"/>
        <c:crossAx val="157121078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1</xdr:row>
      <xdr:rowOff>139700</xdr:rowOff>
    </xdr:from>
    <xdr:to>
      <xdr:col>13</xdr:col>
      <xdr:colOff>38100</xdr:colOff>
      <xdr:row>18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B78BD7-73EF-6846-9FF7-7DD4D1145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</xdr:colOff>
      <xdr:row>29</xdr:row>
      <xdr:rowOff>69850</xdr:rowOff>
    </xdr:from>
    <xdr:to>
      <xdr:col>21</xdr:col>
      <xdr:colOff>406400</xdr:colOff>
      <xdr:row>52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58C9CF-A991-3846-89FB-FB7F84C4A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355600</xdr:colOff>
      <xdr:row>64</xdr:row>
      <xdr:rowOff>57150</xdr:rowOff>
    </xdr:from>
    <xdr:to>
      <xdr:col>13</xdr:col>
      <xdr:colOff>279400</xdr:colOff>
      <xdr:row>83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47440D-1418-FC4B-A803-81A8E459E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0.02778</cdr:x>
      <cdr:y>0.84722</cdr:y>
    </cdr:from>
    <cdr:to>
      <cdr:x>0.56944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C6883D1-14B0-B94B-8664-72DC0E34E8AC}"/>
            </a:ext>
          </a:extLst>
        </cdr:cNvPr>
        <cdr:cNvSpPr txBox="1"/>
      </cdr:nvSpPr>
      <cdr:spPr>
        <a:xfrm xmlns:a="http://schemas.openxmlformats.org/drawingml/2006/main">
          <a:off x="127000" y="2324100"/>
          <a:ext cx="247650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800" i="1"/>
            <a:t>Anm:</a:t>
          </a:r>
          <a:br>
            <a:rPr lang="en-GB" sz="800" i="1"/>
          </a:br>
          <a:r>
            <a:rPr lang="en-GB" sz="800" i="1"/>
            <a:t>Kilde:</a:t>
          </a:r>
          <a:r>
            <a:rPr lang="en-GB" sz="800" i="1" baseline="0"/>
            <a:t> Kaspers/Jakobs/Hjarns data</a:t>
          </a:r>
          <a:endParaRPr lang="en-GB" sz="800" i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0.07764</cdr:x>
      <cdr:y>0.88119</cdr:y>
    </cdr:from>
    <cdr:to>
      <cdr:x>0.30243</cdr:x>
      <cdr:y>0.97624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DB61971-F138-9D46-9779-54E45455A148}"/>
            </a:ext>
          </a:extLst>
        </cdr:cNvPr>
        <cdr:cNvSpPr txBox="1"/>
      </cdr:nvSpPr>
      <cdr:spPr>
        <a:xfrm xmlns:a="http://schemas.openxmlformats.org/drawingml/2006/main">
          <a:off x="425450" y="2825750"/>
          <a:ext cx="12319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0.03824</cdr:x>
      <cdr:y>0.88945</cdr:y>
    </cdr:from>
    <cdr:to>
      <cdr:x>0.45539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7D351EB-668A-FB40-8AD3-83B8E1F307B5}"/>
            </a:ext>
          </a:extLst>
        </cdr:cNvPr>
        <cdr:cNvSpPr txBox="1"/>
      </cdr:nvSpPr>
      <cdr:spPr>
        <a:xfrm xmlns:a="http://schemas.openxmlformats.org/drawingml/2006/main">
          <a:off x="209550" y="3371850"/>
          <a:ext cx="228600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800" i="1"/>
            <a:t>Anm:</a:t>
          </a:r>
          <a:br>
            <a:rPr lang="en-GB" sz="800" i="1"/>
          </a:br>
          <a:r>
            <a:rPr lang="en-GB" sz="800" i="1"/>
            <a:t>Kilde:Jakobs/Hjarns/Kaaspers</a:t>
          </a:r>
          <a:r>
            <a:rPr lang="en-GB" sz="800" i="1" baseline="0"/>
            <a:t> data</a:t>
          </a:r>
          <a:endParaRPr lang="en-GB" sz="800" i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0.11247</cdr:x>
      <cdr:y>0.51527</cdr:y>
    </cdr:from>
    <cdr:to>
      <cdr:x>0.7137</cdr:x>
      <cdr:y>0.51935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470F2C4-F13E-5E4F-9408-C617993CE357}"/>
            </a:ext>
          </a:extLst>
        </cdr:cNvPr>
        <cdr:cNvCxnSpPr/>
      </cdr:nvCxnSpPr>
      <cdr:spPr>
        <a:xfrm xmlns:a="http://schemas.openxmlformats.org/drawingml/2006/main" flipV="1">
          <a:off x="698500" y="1606550"/>
          <a:ext cx="3733800" cy="127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191A77-D536-064F-B741-9E96672AF87D}" name="Table2" displayName="Table2" ref="D17:F25" totalsRowShown="0" dataDxfId="19">
  <autoFilter ref="D17:F25" xr:uid="{09984C9C-F379-9C40-BA61-108AE856ABE5}"/>
  <tableColumns count="3">
    <tableColumn id="1" xr3:uid="{6B585311-3DA5-F84E-BE4A-40DBD7A583D8}" name="Column1" dataDxfId="22"/>
    <tableColumn id="2" xr3:uid="{421AD9D0-12F0-5348-BCD2-4F7691A5003A}" name="Column2" dataDxfId="21"/>
    <tableColumn id="3" xr3:uid="{E40D4AFE-6B06-894A-AC9B-8B84B9523118}" name="Column3" dataDxfId="2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48A51B-7613-D841-BB9B-4EEB0A45FB1E}" name="Table3" displayName="Table3" ref="D3:F11" totalsRowShown="0" dataDxfId="15">
  <autoFilter ref="D3:F11" xr:uid="{80D347E5-6515-DE4B-AAC8-56E8CD1870E1}"/>
  <tableColumns count="3">
    <tableColumn id="1" xr3:uid="{F77AFF48-7C36-AD4C-A76C-D8F89F4F474A}" name="Column1" dataDxfId="18"/>
    <tableColumn id="2" xr3:uid="{5B481858-753F-F642-B773-B5598550F915}" name="Column2" dataDxfId="17"/>
    <tableColumn id="3" xr3:uid="{59865930-B2CC-F44C-8E71-3A3F14F31A16}" name="Column3" dataDxfId="16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C9DDEF-0F58-CF48-916C-A4BB621DE4B0}" name="Table4" displayName="Table4" ref="AA4:AB7" totalsRowShown="0" headerRowDxfId="13">
  <autoFilter ref="AA4:AB7" xr:uid="{8875C90E-7EFE-2140-ACEE-8604F0425A39}"/>
  <tableColumns count="2">
    <tableColumn id="1" xr3:uid="{F3FD6142-6124-B94D-B750-CE40144914C8}" name="Column1" dataDxfId="14"/>
    <tableColumn id="2" xr3:uid="{A41A236C-FC69-3A42-ADF6-6E6AE4F9F31A}" name="Column2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4FEB14B-EECD-B54C-869E-1B6DE5161D2B}" name="Table5" displayName="Table5" ref="A92:L97" totalsRowShown="0" headerRowDxfId="0" dataDxfId="1">
  <autoFilter ref="A92:L97" xr:uid="{2B64DD80-ABFE-494E-A562-85B3BBC482B9}"/>
  <tableColumns count="12">
    <tableColumn id="1" xr3:uid="{72ABE7BF-0C7B-C943-BC5E-B206D02364E3}" name="Column1" dataDxfId="12"/>
    <tableColumn id="2" xr3:uid="{5DA458E9-3739-3545-83CE-6BCF26B13A15}" name="Column2"/>
    <tableColumn id="3" xr3:uid="{4ED541A3-28D1-6B4F-ADA6-E9630692F688}" name="Column3" dataDxfId="11"/>
    <tableColumn id="4" xr3:uid="{43E23D40-1287-5244-91FC-E2B19153191B}" name="Column4" dataDxfId="10"/>
    <tableColumn id="5" xr3:uid="{1BA0984F-231A-D340-BB76-070D504335A2}" name="Column5" dataDxfId="9"/>
    <tableColumn id="6" xr3:uid="{B23C6234-8C35-9E4D-AFF3-3C172B849D92}" name="Column6" dataDxfId="8"/>
    <tableColumn id="7" xr3:uid="{8BEB16D0-56EF-7E4E-B73D-E41BB85DC45C}" name="Column7" dataDxfId="7"/>
    <tableColumn id="8" xr3:uid="{5C05DEBC-9535-464F-ACEC-81280D405202}" name="Column8" dataDxfId="6"/>
    <tableColumn id="9" xr3:uid="{F2C00157-0A7A-9A47-AE8A-A0AACC876FCC}" name="Column9" dataDxfId="5"/>
    <tableColumn id="10" xr3:uid="{CA793A71-A846-0144-A1A8-CD8CEE9F442A}" name="Column10" dataDxfId="4"/>
    <tableColumn id="11" xr3:uid="{7B508E6B-82AB-AA4B-998A-09DCB8B8CFCC}" name="Column11" dataDxfId="3"/>
    <tableColumn id="12" xr3:uid="{E5F74F31-E2B0-DA44-943E-966DCC860F4E}" name="Column12" data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088A0-4EC2-284C-943E-DA3B5CF12009}">
  <dimension ref="A1"/>
  <sheetViews>
    <sheetView workbookViewId="0">
      <selection activeCell="A3" sqref="A3"/>
    </sheetView>
  </sheetViews>
  <sheetFormatPr baseColWidth="10" defaultRowHeight="13" x14ac:dyDescent="0.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7"/>
  <sheetViews>
    <sheetView tabSelected="1" workbookViewId="0">
      <selection activeCell="AA24" sqref="AA24"/>
    </sheetView>
  </sheetViews>
  <sheetFormatPr baseColWidth="10" defaultColWidth="9.1640625" defaultRowHeight="13" x14ac:dyDescent="0.15"/>
  <cols>
    <col min="1" max="1" width="19.6640625" style="4" customWidth="1"/>
    <col min="2" max="9" width="10.6640625" style="1" customWidth="1"/>
    <col min="10" max="12" width="11.6640625" style="1" customWidth="1"/>
    <col min="13" max="26" width="9.1640625" style="1"/>
    <col min="27" max="27" width="10.6640625" style="1" customWidth="1"/>
    <col min="28" max="28" width="13.5" style="1" customWidth="1"/>
    <col min="29" max="16384" width="9.1640625" style="1"/>
  </cols>
  <sheetData>
    <row r="1" spans="1:28" x14ac:dyDescent="0.15">
      <c r="A1" s="3" t="s">
        <v>1</v>
      </c>
      <c r="R1" s="1" t="s">
        <v>7</v>
      </c>
      <c r="U1" s="9" t="s">
        <v>10</v>
      </c>
      <c r="V1" s="9" t="s">
        <v>11</v>
      </c>
    </row>
    <row r="2" spans="1:28" x14ac:dyDescent="0.15">
      <c r="O2" s="2" t="s">
        <v>0</v>
      </c>
      <c r="P2" s="2">
        <v>2000</v>
      </c>
      <c r="Q2" s="2">
        <v>2010</v>
      </c>
      <c r="R2" s="1">
        <v>0</v>
      </c>
      <c r="S2" s="10" t="s">
        <v>8</v>
      </c>
      <c r="T2" s="9" t="s">
        <v>9</v>
      </c>
      <c r="U2" s="9">
        <v>0</v>
      </c>
      <c r="V2" s="9">
        <v>0</v>
      </c>
      <c r="X2" s="1">
        <v>2000</v>
      </c>
      <c r="Y2" s="9">
        <v>2010</v>
      </c>
    </row>
    <row r="3" spans="1:28" x14ac:dyDescent="0.15">
      <c r="A3" s="2" t="s">
        <v>0</v>
      </c>
      <c r="B3" s="2">
        <v>2000</v>
      </c>
      <c r="C3" s="2">
        <v>2010</v>
      </c>
      <c r="D3" s="1" t="s">
        <v>28</v>
      </c>
      <c r="E3" s="1" t="s">
        <v>29</v>
      </c>
      <c r="F3" s="9" t="s">
        <v>30</v>
      </c>
      <c r="O3" s="6">
        <v>1</v>
      </c>
      <c r="P3" s="8">
        <v>18</v>
      </c>
      <c r="Q3" s="8">
        <v>20</v>
      </c>
      <c r="R3" s="1">
        <f>O3/$O$27</f>
        <v>0.04</v>
      </c>
      <c r="S3" s="8">
        <f>P3</f>
        <v>18</v>
      </c>
      <c r="T3" s="8">
        <f>Q3</f>
        <v>20</v>
      </c>
      <c r="U3" s="11">
        <f>S3/$S$27</f>
        <v>4.1303350160624142E-3</v>
      </c>
      <c r="V3" s="11">
        <f>T3/$T$27</f>
        <v>3.7608123354644601E-3</v>
      </c>
      <c r="X3" s="12">
        <f>$E$10-P3</f>
        <v>156.32</v>
      </c>
      <c r="Y3" s="12">
        <f>$F$10-Q3</f>
        <v>192.72</v>
      </c>
    </row>
    <row r="4" spans="1:28" x14ac:dyDescent="0.15">
      <c r="A4" s="6">
        <v>1</v>
      </c>
      <c r="B4" s="8">
        <v>18</v>
      </c>
      <c r="C4" s="8">
        <v>20</v>
      </c>
      <c r="D4" s="1" t="s">
        <v>31</v>
      </c>
      <c r="E4" s="1">
        <v>2000</v>
      </c>
      <c r="F4" s="9">
        <v>2010</v>
      </c>
      <c r="O4" s="6">
        <v>2</v>
      </c>
      <c r="P4" s="8">
        <v>19</v>
      </c>
      <c r="Q4" s="8">
        <v>25</v>
      </c>
      <c r="R4" s="1">
        <f>O4/$O$27</f>
        <v>0.08</v>
      </c>
      <c r="S4" s="8">
        <f>S3+P4</f>
        <v>37</v>
      </c>
      <c r="T4" s="8">
        <f>T3+Q4</f>
        <v>45</v>
      </c>
      <c r="U4" s="11">
        <f>S4/$S$27</f>
        <v>8.4901330885727398E-3</v>
      </c>
      <c r="V4" s="11">
        <f>T4/$T$27</f>
        <v>8.4618277547950354E-3</v>
      </c>
      <c r="X4" s="12">
        <f t="shared" ref="X4:X27" si="0">$E$10-P4</f>
        <v>155.32</v>
      </c>
      <c r="Y4" s="12">
        <f t="shared" ref="Y4:Y27" si="1">$F$10-Q4</f>
        <v>187.72</v>
      </c>
      <c r="AA4" s="1" t="s">
        <v>28</v>
      </c>
      <c r="AB4" s="1" t="s">
        <v>29</v>
      </c>
    </row>
    <row r="5" spans="1:28" x14ac:dyDescent="0.15">
      <c r="A5" s="6">
        <v>2</v>
      </c>
      <c r="B5" s="8">
        <v>19</v>
      </c>
      <c r="C5" s="8">
        <v>25</v>
      </c>
      <c r="D5" s="7" t="s">
        <v>2</v>
      </c>
      <c r="E5" s="7">
        <f>QUARTILE(B4:B28,1)</f>
        <v>56</v>
      </c>
      <c r="F5" s="7">
        <f>QUARTILE(C4:C28,1)</f>
        <v>59</v>
      </c>
      <c r="O5" s="6">
        <v>3</v>
      </c>
      <c r="P5" s="8">
        <v>20</v>
      </c>
      <c r="Q5" s="8">
        <v>30</v>
      </c>
      <c r="R5" s="1">
        <f t="shared" ref="R4:R27" si="2">O5/$O$27</f>
        <v>0.12</v>
      </c>
      <c r="S5" s="8">
        <f t="shared" ref="S5:S27" si="3">S4+P5</f>
        <v>57</v>
      </c>
      <c r="T5" s="8">
        <f t="shared" ref="T5:T27" si="4">T4+Q5</f>
        <v>75</v>
      </c>
      <c r="U5" s="11">
        <f t="shared" ref="U4:U27" si="5">S5/$S$27</f>
        <v>1.3079394217530977E-2</v>
      </c>
      <c r="V5" s="11">
        <f t="shared" ref="V4:V28" si="6">T5/$T$27</f>
        <v>1.4103046257991726E-2</v>
      </c>
      <c r="X5" s="12">
        <f t="shared" si="0"/>
        <v>154.32</v>
      </c>
      <c r="Y5" s="12">
        <f t="shared" si="1"/>
        <v>182.72</v>
      </c>
      <c r="AA5" s="1" t="s">
        <v>36</v>
      </c>
      <c r="AB5" s="1" t="s">
        <v>14</v>
      </c>
    </row>
    <row r="6" spans="1:28" x14ac:dyDescent="0.15">
      <c r="A6" s="6">
        <v>3</v>
      </c>
      <c r="B6" s="8">
        <v>20</v>
      </c>
      <c r="C6" s="8">
        <v>30</v>
      </c>
      <c r="D6" s="7" t="s">
        <v>6</v>
      </c>
      <c r="E6" s="7">
        <f>MIN(B4:B28)</f>
        <v>18</v>
      </c>
      <c r="F6" s="7">
        <f>MIN(C4:C28)</f>
        <v>20</v>
      </c>
      <c r="O6" s="6">
        <v>4</v>
      </c>
      <c r="P6" s="8">
        <v>30</v>
      </c>
      <c r="Q6" s="8">
        <v>39</v>
      </c>
      <c r="R6" s="1">
        <f t="shared" si="2"/>
        <v>0.16</v>
      </c>
      <c r="S6" s="8">
        <f t="shared" si="3"/>
        <v>87</v>
      </c>
      <c r="T6" s="8">
        <f t="shared" si="4"/>
        <v>114</v>
      </c>
      <c r="U6" s="11">
        <f t="shared" si="5"/>
        <v>1.9963285910968333E-2</v>
      </c>
      <c r="V6" s="11">
        <f t="shared" si="6"/>
        <v>2.1436630312147424E-2</v>
      </c>
      <c r="X6" s="12">
        <f t="shared" si="0"/>
        <v>144.32</v>
      </c>
      <c r="Y6" s="12">
        <f t="shared" si="1"/>
        <v>173.72</v>
      </c>
      <c r="AA6" s="1">
        <v>2000</v>
      </c>
      <c r="AB6" s="12">
        <f>W18/S27*100</f>
        <v>33.733822854520405</v>
      </c>
    </row>
    <row r="7" spans="1:28" x14ac:dyDescent="0.15">
      <c r="A7" s="6">
        <v>4</v>
      </c>
      <c r="B7" s="8">
        <v>30</v>
      </c>
      <c r="C7" s="8">
        <v>39</v>
      </c>
      <c r="D7" s="7" t="s">
        <v>4</v>
      </c>
      <c r="E7" s="7">
        <f>QUARTILE(B4:B28,2)</f>
        <v>138</v>
      </c>
      <c r="F7" s="7">
        <f>QUARTILE(C4:C28,2)</f>
        <v>157</v>
      </c>
      <c r="O7" s="6">
        <v>5</v>
      </c>
      <c r="P7" s="8">
        <v>40</v>
      </c>
      <c r="Q7" s="8">
        <v>47</v>
      </c>
      <c r="R7" s="1">
        <f t="shared" si="2"/>
        <v>0.2</v>
      </c>
      <c r="S7" s="8">
        <f t="shared" si="3"/>
        <v>127</v>
      </c>
      <c r="T7" s="8">
        <f t="shared" si="4"/>
        <v>161</v>
      </c>
      <c r="U7" s="11">
        <f t="shared" si="5"/>
        <v>2.9141808168884811E-2</v>
      </c>
      <c r="V7" s="11">
        <f t="shared" si="6"/>
        <v>3.0274539300488904E-2</v>
      </c>
      <c r="X7" s="12">
        <f t="shared" si="0"/>
        <v>134.32</v>
      </c>
      <c r="Y7" s="12">
        <f t="shared" si="1"/>
        <v>165.72</v>
      </c>
      <c r="AA7" s="1">
        <v>2010</v>
      </c>
      <c r="AB7" s="12">
        <f>Z18/T27*100</f>
        <v>36.540804813839792</v>
      </c>
    </row>
    <row r="8" spans="1:28" x14ac:dyDescent="0.15">
      <c r="A8" s="6">
        <v>5</v>
      </c>
      <c r="B8" s="8">
        <v>40</v>
      </c>
      <c r="C8" s="8">
        <v>47</v>
      </c>
      <c r="D8" s="7" t="s">
        <v>3</v>
      </c>
      <c r="E8" s="7">
        <f>MAX(B4:B28)</f>
        <v>676</v>
      </c>
      <c r="F8" s="7">
        <f>MAX(C4:C28)</f>
        <v>767</v>
      </c>
      <c r="O8" s="6">
        <v>6</v>
      </c>
      <c r="P8" s="8">
        <v>42</v>
      </c>
      <c r="Q8" s="8">
        <v>49</v>
      </c>
      <c r="R8" s="1">
        <f t="shared" si="2"/>
        <v>0.24</v>
      </c>
      <c r="S8" s="8">
        <f t="shared" si="3"/>
        <v>169</v>
      </c>
      <c r="T8" s="8">
        <f t="shared" si="4"/>
        <v>210</v>
      </c>
      <c r="U8" s="11">
        <f t="shared" si="5"/>
        <v>3.8779256539697111E-2</v>
      </c>
      <c r="V8" s="11">
        <f t="shared" si="6"/>
        <v>3.9488529522376831E-2</v>
      </c>
      <c r="X8" s="12">
        <f t="shared" si="0"/>
        <v>132.32</v>
      </c>
      <c r="Y8" s="12">
        <f t="shared" si="1"/>
        <v>163.72</v>
      </c>
    </row>
    <row r="9" spans="1:28" x14ac:dyDescent="0.15">
      <c r="A9" s="6">
        <v>6</v>
      </c>
      <c r="B9" s="8">
        <v>42</v>
      </c>
      <c r="C9" s="8">
        <v>49</v>
      </c>
      <c r="D9" s="7" t="s">
        <v>5</v>
      </c>
      <c r="E9" s="7">
        <f>QUARTILE(B4:B28,3)</f>
        <v>251</v>
      </c>
      <c r="F9" s="7">
        <f>QUARTILE(C4:C28,3)</f>
        <v>264</v>
      </c>
      <c r="O9" s="6">
        <v>7</v>
      </c>
      <c r="P9" s="8">
        <v>56</v>
      </c>
      <c r="Q9" s="8">
        <v>59</v>
      </c>
      <c r="R9" s="1">
        <f t="shared" si="2"/>
        <v>0.28000000000000003</v>
      </c>
      <c r="S9" s="8">
        <f t="shared" si="3"/>
        <v>225</v>
      </c>
      <c r="T9" s="8">
        <f t="shared" si="4"/>
        <v>269</v>
      </c>
      <c r="U9" s="11">
        <f t="shared" si="5"/>
        <v>5.1629187700780177E-2</v>
      </c>
      <c r="V9" s="11">
        <f t="shared" si="6"/>
        <v>5.0582925911996993E-2</v>
      </c>
      <c r="X9" s="12">
        <f t="shared" si="0"/>
        <v>118.32</v>
      </c>
      <c r="Y9" s="12">
        <f t="shared" si="1"/>
        <v>153.72</v>
      </c>
    </row>
    <row r="10" spans="1:28" x14ac:dyDescent="0.15">
      <c r="A10" s="6">
        <v>7</v>
      </c>
      <c r="B10" s="8">
        <v>56</v>
      </c>
      <c r="C10" s="8">
        <v>59</v>
      </c>
      <c r="D10" s="7" t="s">
        <v>13</v>
      </c>
      <c r="E10" s="7">
        <f>AVERAGE(B4:B28)</f>
        <v>174.32</v>
      </c>
      <c r="F10" s="7">
        <f>AVERAGE(C4:C28)</f>
        <v>212.72</v>
      </c>
      <c r="O10" s="6">
        <v>8</v>
      </c>
      <c r="P10" s="8">
        <v>70</v>
      </c>
      <c r="Q10" s="8">
        <v>63</v>
      </c>
      <c r="R10" s="1">
        <f t="shared" si="2"/>
        <v>0.32</v>
      </c>
      <c r="S10" s="8">
        <f t="shared" si="3"/>
        <v>295</v>
      </c>
      <c r="T10" s="8">
        <f t="shared" si="4"/>
        <v>332</v>
      </c>
      <c r="U10" s="11">
        <f t="shared" si="5"/>
        <v>6.7691601652134004E-2</v>
      </c>
      <c r="V10" s="11">
        <f t="shared" si="6"/>
        <v>6.242948476871004E-2</v>
      </c>
      <c r="X10" s="12">
        <f t="shared" si="0"/>
        <v>104.32</v>
      </c>
      <c r="Y10" s="12">
        <f t="shared" si="1"/>
        <v>149.72</v>
      </c>
    </row>
    <row r="11" spans="1:28" x14ac:dyDescent="0.15">
      <c r="A11" s="6">
        <v>8</v>
      </c>
      <c r="B11" s="8">
        <v>70</v>
      </c>
      <c r="C11" s="8">
        <v>63</v>
      </c>
      <c r="D11" s="18" t="s">
        <v>32</v>
      </c>
      <c r="E11" s="7"/>
      <c r="F11" s="7"/>
      <c r="O11" s="6">
        <v>9</v>
      </c>
      <c r="P11" s="8">
        <v>80</v>
      </c>
      <c r="Q11" s="8">
        <v>87</v>
      </c>
      <c r="R11" s="1">
        <f t="shared" si="2"/>
        <v>0.36</v>
      </c>
      <c r="S11" s="8">
        <f t="shared" si="3"/>
        <v>375</v>
      </c>
      <c r="T11" s="8">
        <f t="shared" si="4"/>
        <v>419</v>
      </c>
      <c r="U11" s="11">
        <f t="shared" si="5"/>
        <v>8.6048646167966952E-2</v>
      </c>
      <c r="V11" s="11">
        <f t="shared" si="6"/>
        <v>7.8789018427980445E-2</v>
      </c>
      <c r="X11" s="12">
        <f t="shared" si="0"/>
        <v>94.32</v>
      </c>
      <c r="Y11" s="12">
        <f t="shared" si="1"/>
        <v>125.72</v>
      </c>
    </row>
    <row r="12" spans="1:28" x14ac:dyDescent="0.15">
      <c r="A12" s="6">
        <v>9</v>
      </c>
      <c r="B12" s="8">
        <v>80</v>
      </c>
      <c r="C12" s="8">
        <v>87</v>
      </c>
      <c r="D12" s="7"/>
      <c r="E12" s="7"/>
      <c r="F12" s="7"/>
      <c r="O12" s="6">
        <v>10</v>
      </c>
      <c r="P12" s="8">
        <v>100</v>
      </c>
      <c r="Q12" s="8">
        <v>100</v>
      </c>
      <c r="R12" s="1">
        <f t="shared" si="2"/>
        <v>0.4</v>
      </c>
      <c r="S12" s="8">
        <f t="shared" si="3"/>
        <v>475</v>
      </c>
      <c r="T12" s="8">
        <f t="shared" si="4"/>
        <v>519</v>
      </c>
      <c r="U12" s="11">
        <f t="shared" si="5"/>
        <v>0.10899495181275815</v>
      </c>
      <c r="V12" s="11">
        <f t="shared" si="6"/>
        <v>9.7593080105302751E-2</v>
      </c>
      <c r="X12" s="12">
        <f t="shared" si="0"/>
        <v>74.319999999999993</v>
      </c>
      <c r="Y12" s="12">
        <f t="shared" si="1"/>
        <v>112.72</v>
      </c>
    </row>
    <row r="13" spans="1:28" x14ac:dyDescent="0.15">
      <c r="A13" s="6">
        <v>10</v>
      </c>
      <c r="B13" s="8">
        <v>100</v>
      </c>
      <c r="C13" s="8">
        <v>100</v>
      </c>
      <c r="D13" s="7" t="s">
        <v>34</v>
      </c>
      <c r="E13" s="7">
        <f>E7-E5</f>
        <v>82</v>
      </c>
      <c r="F13" s="7">
        <f>F7-F5</f>
        <v>98</v>
      </c>
      <c r="O13" s="6">
        <v>11</v>
      </c>
      <c r="P13" s="8">
        <v>115</v>
      </c>
      <c r="Q13" s="8">
        <v>123</v>
      </c>
      <c r="R13" s="1">
        <f t="shared" si="2"/>
        <v>0.44</v>
      </c>
      <c r="S13" s="8">
        <f t="shared" si="3"/>
        <v>590</v>
      </c>
      <c r="T13" s="8">
        <f t="shared" si="4"/>
        <v>642</v>
      </c>
      <c r="U13" s="11">
        <f t="shared" si="5"/>
        <v>0.13538320330426801</v>
      </c>
      <c r="V13" s="11">
        <f t="shared" si="6"/>
        <v>0.12072207596840917</v>
      </c>
      <c r="X13" s="12">
        <f t="shared" si="0"/>
        <v>59.319999999999993</v>
      </c>
      <c r="Y13" s="12">
        <f t="shared" si="1"/>
        <v>89.72</v>
      </c>
    </row>
    <row r="14" spans="1:28" x14ac:dyDescent="0.15">
      <c r="A14" s="6">
        <v>11</v>
      </c>
      <c r="B14" s="8">
        <v>115</v>
      </c>
      <c r="C14" s="8">
        <v>123</v>
      </c>
      <c r="D14" s="7" t="s">
        <v>35</v>
      </c>
      <c r="E14" s="7">
        <f>E9-E7</f>
        <v>113</v>
      </c>
      <c r="F14" s="7">
        <f>F9-F7</f>
        <v>107</v>
      </c>
      <c r="O14" s="6">
        <v>12</v>
      </c>
      <c r="P14" s="8">
        <v>133</v>
      </c>
      <c r="Q14" s="8">
        <v>146</v>
      </c>
      <c r="R14" s="1">
        <f t="shared" si="2"/>
        <v>0.48</v>
      </c>
      <c r="S14" s="8">
        <f t="shared" si="3"/>
        <v>723</v>
      </c>
      <c r="T14" s="8">
        <f t="shared" si="4"/>
        <v>788</v>
      </c>
      <c r="U14" s="11">
        <f t="shared" si="5"/>
        <v>0.16590178981184028</v>
      </c>
      <c r="V14" s="11">
        <f t="shared" si="6"/>
        <v>0.14817600601729974</v>
      </c>
      <c r="X14" s="12">
        <f t="shared" si="0"/>
        <v>41.319999999999993</v>
      </c>
      <c r="Y14" s="12">
        <f t="shared" si="1"/>
        <v>66.72</v>
      </c>
    </row>
    <row r="15" spans="1:28" x14ac:dyDescent="0.15">
      <c r="A15" s="6">
        <v>12</v>
      </c>
      <c r="B15" s="8">
        <v>133</v>
      </c>
      <c r="C15" s="8">
        <v>146</v>
      </c>
      <c r="D15" s="7"/>
      <c r="E15" s="7"/>
      <c r="O15" s="6">
        <v>13</v>
      </c>
      <c r="P15" s="8">
        <v>138</v>
      </c>
      <c r="Q15" s="8">
        <v>157</v>
      </c>
      <c r="R15" s="1">
        <f t="shared" si="2"/>
        <v>0.52</v>
      </c>
      <c r="S15" s="8">
        <f t="shared" si="3"/>
        <v>861</v>
      </c>
      <c r="T15" s="8">
        <f t="shared" si="4"/>
        <v>945</v>
      </c>
      <c r="U15" s="11">
        <f t="shared" si="5"/>
        <v>0.19756769160165213</v>
      </c>
      <c r="V15" s="11">
        <f t="shared" si="6"/>
        <v>0.17769838285069575</v>
      </c>
      <c r="X15" s="12">
        <f t="shared" si="0"/>
        <v>36.319999999999993</v>
      </c>
      <c r="Y15" s="12">
        <f t="shared" si="1"/>
        <v>55.72</v>
      </c>
    </row>
    <row r="16" spans="1:28" x14ac:dyDescent="0.15">
      <c r="A16" s="6">
        <v>13</v>
      </c>
      <c r="B16" s="8">
        <v>138</v>
      </c>
      <c r="C16" s="8">
        <v>157</v>
      </c>
      <c r="D16" s="7"/>
      <c r="E16" s="7"/>
      <c r="O16" s="6">
        <v>14</v>
      </c>
      <c r="P16" s="8">
        <v>140</v>
      </c>
      <c r="Q16" s="8">
        <v>167</v>
      </c>
      <c r="R16" s="1">
        <f t="shared" si="2"/>
        <v>0.56000000000000005</v>
      </c>
      <c r="S16" s="8">
        <f t="shared" si="3"/>
        <v>1001</v>
      </c>
      <c r="T16" s="8">
        <f t="shared" si="4"/>
        <v>1112</v>
      </c>
      <c r="U16" s="11">
        <f t="shared" si="5"/>
        <v>0.22969251950435979</v>
      </c>
      <c r="V16" s="11">
        <f t="shared" si="6"/>
        <v>0.20910116585182401</v>
      </c>
      <c r="X16" s="12">
        <f t="shared" si="0"/>
        <v>34.319999999999993</v>
      </c>
      <c r="Y16" s="12">
        <f t="shared" si="1"/>
        <v>45.72</v>
      </c>
    </row>
    <row r="17" spans="1:26" x14ac:dyDescent="0.15">
      <c r="A17" s="6">
        <v>14</v>
      </c>
      <c r="B17" s="8">
        <v>140</v>
      </c>
      <c r="C17" s="8">
        <v>167</v>
      </c>
      <c r="D17" s="1" t="s">
        <v>28</v>
      </c>
      <c r="E17" s="1" t="s">
        <v>29</v>
      </c>
      <c r="F17" s="9" t="s">
        <v>30</v>
      </c>
      <c r="O17" s="6">
        <v>15</v>
      </c>
      <c r="P17" s="8">
        <v>151</v>
      </c>
      <c r="Q17" s="8">
        <v>177</v>
      </c>
      <c r="R17" s="1">
        <f t="shared" si="2"/>
        <v>0.6</v>
      </c>
      <c r="S17" s="8">
        <f t="shared" si="3"/>
        <v>1152</v>
      </c>
      <c r="T17" s="8">
        <f t="shared" si="4"/>
        <v>1289</v>
      </c>
      <c r="U17" s="11">
        <f t="shared" si="5"/>
        <v>0.26434144102799451</v>
      </c>
      <c r="V17" s="11">
        <f t="shared" si="6"/>
        <v>0.24238435502068448</v>
      </c>
      <c r="X17" s="12">
        <f t="shared" si="0"/>
        <v>23.319999999999993</v>
      </c>
      <c r="Y17" s="12">
        <f t="shared" si="1"/>
        <v>35.72</v>
      </c>
    </row>
    <row r="18" spans="1:26" x14ac:dyDescent="0.15">
      <c r="A18" s="6">
        <v>15</v>
      </c>
      <c r="B18" s="8">
        <v>151</v>
      </c>
      <c r="C18" s="8">
        <v>177</v>
      </c>
      <c r="D18" s="1" t="s">
        <v>31</v>
      </c>
      <c r="E18" s="1">
        <v>2000</v>
      </c>
      <c r="F18" s="9">
        <v>2010</v>
      </c>
      <c r="O18" s="6">
        <v>16</v>
      </c>
      <c r="P18" s="8">
        <v>167</v>
      </c>
      <c r="Q18" s="8">
        <v>186</v>
      </c>
      <c r="R18" s="1">
        <f t="shared" si="2"/>
        <v>0.64</v>
      </c>
      <c r="S18" s="8">
        <f t="shared" si="3"/>
        <v>1319</v>
      </c>
      <c r="T18" s="8">
        <f t="shared" si="4"/>
        <v>1475</v>
      </c>
      <c r="U18" s="11">
        <f t="shared" si="5"/>
        <v>0.30266177145479578</v>
      </c>
      <c r="V18" s="11">
        <f t="shared" si="6"/>
        <v>0.27735990974050395</v>
      </c>
      <c r="W18" s="12">
        <f>SUM(X3:X18)</f>
        <v>1470.1199999999992</v>
      </c>
      <c r="X18" s="12">
        <f t="shared" si="0"/>
        <v>7.3199999999999932</v>
      </c>
      <c r="Y18" s="12">
        <f t="shared" si="1"/>
        <v>26.72</v>
      </c>
      <c r="Z18" s="12">
        <f>SUM(Y3:Y19)</f>
        <v>1943.2400000000002</v>
      </c>
    </row>
    <row r="19" spans="1:26" x14ac:dyDescent="0.15">
      <c r="A19" s="6">
        <v>16</v>
      </c>
      <c r="B19" s="8">
        <v>167</v>
      </c>
      <c r="C19" s="8">
        <v>186</v>
      </c>
      <c r="D19" s="7" t="s">
        <v>2</v>
      </c>
      <c r="E19" s="7">
        <f>QUARTILE(B4:B28,1)</f>
        <v>56</v>
      </c>
      <c r="F19" s="7">
        <f>QUARTILE(C4:C28,1)</f>
        <v>59</v>
      </c>
      <c r="O19" s="6">
        <v>17</v>
      </c>
      <c r="P19" s="8">
        <v>185</v>
      </c>
      <c r="Q19" s="8">
        <v>198</v>
      </c>
      <c r="R19" s="1">
        <f t="shared" si="2"/>
        <v>0.68</v>
      </c>
      <c r="S19" s="8">
        <f t="shared" si="3"/>
        <v>1504</v>
      </c>
      <c r="T19" s="8">
        <f t="shared" si="4"/>
        <v>1673</v>
      </c>
      <c r="U19" s="11">
        <f t="shared" si="5"/>
        <v>0.34511243689765947</v>
      </c>
      <c r="V19" s="11">
        <f t="shared" si="6"/>
        <v>0.3145919518616021</v>
      </c>
      <c r="X19" s="12">
        <f t="shared" si="0"/>
        <v>-10.680000000000007</v>
      </c>
      <c r="Y19" s="12">
        <f t="shared" si="1"/>
        <v>14.719999999999999</v>
      </c>
    </row>
    <row r="20" spans="1:26" x14ac:dyDescent="0.15">
      <c r="A20" s="6">
        <v>17</v>
      </c>
      <c r="B20" s="8">
        <v>185</v>
      </c>
      <c r="C20" s="8">
        <v>198</v>
      </c>
      <c r="D20" s="7" t="s">
        <v>6</v>
      </c>
      <c r="E20" s="7">
        <f>MIN(B4:B28)</f>
        <v>18</v>
      </c>
      <c r="F20" s="7">
        <f>MIN(C4:C28)</f>
        <v>20</v>
      </c>
      <c r="O20" s="6">
        <v>18</v>
      </c>
      <c r="P20" s="8">
        <v>218</v>
      </c>
      <c r="Q20" s="8">
        <v>231</v>
      </c>
      <c r="R20" s="1">
        <f t="shared" si="2"/>
        <v>0.72</v>
      </c>
      <c r="S20" s="8">
        <f t="shared" si="3"/>
        <v>1722</v>
      </c>
      <c r="T20" s="8">
        <f t="shared" si="4"/>
        <v>1904</v>
      </c>
      <c r="U20" s="11">
        <f t="shared" si="5"/>
        <v>0.39513538320330427</v>
      </c>
      <c r="V20" s="11">
        <f t="shared" si="6"/>
        <v>0.35802933433621664</v>
      </c>
      <c r="X20" s="12">
        <f t="shared" si="0"/>
        <v>-43.680000000000007</v>
      </c>
      <c r="Y20" s="12">
        <f t="shared" si="1"/>
        <v>-18.28</v>
      </c>
    </row>
    <row r="21" spans="1:26" x14ac:dyDescent="0.15">
      <c r="A21" s="6">
        <v>18</v>
      </c>
      <c r="B21" s="8">
        <v>218</v>
      </c>
      <c r="C21" s="8">
        <v>231</v>
      </c>
      <c r="D21" s="7" t="s">
        <v>4</v>
      </c>
      <c r="E21" s="7">
        <f>QUARTILE(B16:B40,2)</f>
        <v>251</v>
      </c>
      <c r="F21" s="7">
        <f>QUARTILE(C16:C40,2)</f>
        <v>264</v>
      </c>
      <c r="O21" s="6">
        <v>19</v>
      </c>
      <c r="P21" s="8">
        <v>251</v>
      </c>
      <c r="Q21" s="8">
        <v>264</v>
      </c>
      <c r="R21" s="1">
        <f t="shared" si="2"/>
        <v>0.76</v>
      </c>
      <c r="S21" s="8">
        <f t="shared" si="3"/>
        <v>1973</v>
      </c>
      <c r="T21" s="8">
        <f t="shared" si="4"/>
        <v>2168</v>
      </c>
      <c r="U21" s="11">
        <f t="shared" si="5"/>
        <v>0.45273061037173012</v>
      </c>
      <c r="V21" s="11">
        <f t="shared" si="6"/>
        <v>0.40767205716434751</v>
      </c>
      <c r="X21" s="12">
        <f t="shared" si="0"/>
        <v>-76.680000000000007</v>
      </c>
      <c r="Y21" s="12">
        <f t="shared" si="1"/>
        <v>-51.28</v>
      </c>
    </row>
    <row r="22" spans="1:26" x14ac:dyDescent="0.15">
      <c r="A22" s="6">
        <v>19</v>
      </c>
      <c r="B22" s="8">
        <v>251</v>
      </c>
      <c r="C22" s="8">
        <v>264</v>
      </c>
      <c r="D22" s="7" t="s">
        <v>3</v>
      </c>
      <c r="E22" s="7">
        <f>MAX(B16:B40)</f>
        <v>676</v>
      </c>
      <c r="F22" s="7">
        <f>MAX(C4:C28)</f>
        <v>767</v>
      </c>
      <c r="O22" s="6">
        <v>20</v>
      </c>
      <c r="P22" s="8">
        <v>271</v>
      </c>
      <c r="Q22" s="8">
        <v>287</v>
      </c>
      <c r="R22" s="1">
        <f t="shared" si="2"/>
        <v>0.8</v>
      </c>
      <c r="S22" s="8">
        <f t="shared" si="3"/>
        <v>2244</v>
      </c>
      <c r="T22" s="8">
        <f t="shared" si="4"/>
        <v>2455</v>
      </c>
      <c r="U22" s="11">
        <f t="shared" si="5"/>
        <v>0.51491509866911422</v>
      </c>
      <c r="V22" s="11">
        <f t="shared" si="6"/>
        <v>0.46163971417826249</v>
      </c>
      <c r="X22" s="12">
        <f t="shared" si="0"/>
        <v>-96.68</v>
      </c>
      <c r="Y22" s="12">
        <f t="shared" si="1"/>
        <v>-74.28</v>
      </c>
    </row>
    <row r="23" spans="1:26" x14ac:dyDescent="0.15">
      <c r="A23" s="6">
        <v>20</v>
      </c>
      <c r="B23" s="8">
        <v>271</v>
      </c>
      <c r="C23" s="8">
        <v>287</v>
      </c>
      <c r="D23" s="7" t="s">
        <v>5</v>
      </c>
      <c r="E23" s="7">
        <f>QUARTILE(B4:B28,3)</f>
        <v>251</v>
      </c>
      <c r="F23" s="7">
        <f>QUARTILE(C4:C28,3)</f>
        <v>264</v>
      </c>
      <c r="O23" s="6">
        <v>21</v>
      </c>
      <c r="P23" s="8">
        <v>300</v>
      </c>
      <c r="Q23" s="8">
        <v>399</v>
      </c>
      <c r="R23" s="1">
        <f t="shared" si="2"/>
        <v>0.84</v>
      </c>
      <c r="S23" s="8">
        <f t="shared" si="3"/>
        <v>2544</v>
      </c>
      <c r="T23" s="8">
        <f t="shared" si="4"/>
        <v>2854</v>
      </c>
      <c r="U23" s="11">
        <f t="shared" si="5"/>
        <v>0.58375401560348783</v>
      </c>
      <c r="V23" s="11">
        <f t="shared" si="6"/>
        <v>0.53666792027077848</v>
      </c>
      <c r="X23" s="12">
        <f t="shared" si="0"/>
        <v>-125.68</v>
      </c>
      <c r="Y23" s="12">
        <f t="shared" si="1"/>
        <v>-186.28</v>
      </c>
    </row>
    <row r="24" spans="1:26" x14ac:dyDescent="0.15">
      <c r="A24" s="6">
        <v>21</v>
      </c>
      <c r="B24" s="8">
        <v>300</v>
      </c>
      <c r="C24" s="8">
        <v>399</v>
      </c>
      <c r="D24" s="7" t="s">
        <v>33</v>
      </c>
      <c r="E24" s="7">
        <f>AVERAGE(B4:B28)</f>
        <v>174.32</v>
      </c>
      <c r="F24" s="7">
        <f>AVERAGE(C4:C28)</f>
        <v>212.72</v>
      </c>
      <c r="O24" s="6">
        <v>22</v>
      </c>
      <c r="P24" s="8">
        <v>316</v>
      </c>
      <c r="Q24" s="8">
        <v>463</v>
      </c>
      <c r="R24" s="1">
        <f t="shared" si="2"/>
        <v>0.88</v>
      </c>
      <c r="S24" s="8">
        <f t="shared" si="3"/>
        <v>2860</v>
      </c>
      <c r="T24" s="8">
        <f t="shared" si="4"/>
        <v>3317</v>
      </c>
      <c r="U24" s="11">
        <f t="shared" si="5"/>
        <v>0.65626434144102797</v>
      </c>
      <c r="V24" s="11">
        <f t="shared" si="6"/>
        <v>0.6237307258367808</v>
      </c>
      <c r="X24" s="12">
        <f t="shared" si="0"/>
        <v>-141.68</v>
      </c>
      <c r="Y24" s="12">
        <f t="shared" si="1"/>
        <v>-250.28</v>
      </c>
    </row>
    <row r="25" spans="1:26" x14ac:dyDescent="0.15">
      <c r="A25" s="6">
        <v>22</v>
      </c>
      <c r="B25" s="8">
        <v>316</v>
      </c>
      <c r="C25" s="8">
        <v>463</v>
      </c>
      <c r="D25" s="18" t="s">
        <v>32</v>
      </c>
      <c r="E25" s="7"/>
      <c r="F25" s="7"/>
      <c r="O25" s="6">
        <v>23</v>
      </c>
      <c r="P25" s="8">
        <v>368</v>
      </c>
      <c r="Q25" s="8">
        <v>543</v>
      </c>
      <c r="R25" s="1">
        <f t="shared" si="2"/>
        <v>0.92</v>
      </c>
      <c r="S25" s="8">
        <f t="shared" si="3"/>
        <v>3228</v>
      </c>
      <c r="T25" s="8">
        <f t="shared" si="4"/>
        <v>3860</v>
      </c>
      <c r="U25" s="11">
        <f t="shared" si="5"/>
        <v>0.74070674621385957</v>
      </c>
      <c r="V25" s="11">
        <f t="shared" si="6"/>
        <v>0.72583678074464086</v>
      </c>
      <c r="X25" s="12">
        <f t="shared" si="0"/>
        <v>-193.68</v>
      </c>
      <c r="Y25" s="12">
        <f t="shared" si="1"/>
        <v>-330.28</v>
      </c>
    </row>
    <row r="26" spans="1:26" x14ac:dyDescent="0.15">
      <c r="A26" s="6">
        <v>23</v>
      </c>
      <c r="B26" s="8">
        <v>368</v>
      </c>
      <c r="C26" s="8">
        <v>543</v>
      </c>
      <c r="D26" s="7"/>
      <c r="E26" s="7"/>
      <c r="O26" s="6">
        <v>24</v>
      </c>
      <c r="P26" s="8">
        <v>454</v>
      </c>
      <c r="Q26" s="8">
        <v>691</v>
      </c>
      <c r="R26" s="1">
        <f t="shared" si="2"/>
        <v>0.96</v>
      </c>
      <c r="S26" s="8">
        <f t="shared" si="3"/>
        <v>3682</v>
      </c>
      <c r="T26" s="8">
        <f t="shared" si="4"/>
        <v>4551</v>
      </c>
      <c r="U26" s="11">
        <f t="shared" si="5"/>
        <v>0.84488297384121158</v>
      </c>
      <c r="V26" s="11">
        <f t="shared" si="6"/>
        <v>0.85577284693493794</v>
      </c>
      <c r="X26" s="12">
        <f t="shared" si="0"/>
        <v>-279.68</v>
      </c>
      <c r="Y26" s="12">
        <f t="shared" si="1"/>
        <v>-478.28</v>
      </c>
    </row>
    <row r="27" spans="1:26" x14ac:dyDescent="0.15">
      <c r="A27" s="6">
        <v>24</v>
      </c>
      <c r="B27" s="8">
        <v>454</v>
      </c>
      <c r="C27" s="8">
        <v>691</v>
      </c>
      <c r="D27" s="7"/>
      <c r="E27" s="7"/>
      <c r="O27" s="6">
        <v>25</v>
      </c>
      <c r="P27" s="8">
        <v>676</v>
      </c>
      <c r="Q27" s="8">
        <v>767</v>
      </c>
      <c r="R27" s="1">
        <f t="shared" si="2"/>
        <v>1</v>
      </c>
      <c r="S27" s="8">
        <f t="shared" si="3"/>
        <v>4358</v>
      </c>
      <c r="T27" s="8">
        <f t="shared" si="4"/>
        <v>5318</v>
      </c>
      <c r="U27" s="11">
        <f t="shared" si="5"/>
        <v>1</v>
      </c>
      <c r="V27" s="11">
        <f>T27/$T$27</f>
        <v>1</v>
      </c>
      <c r="W27" s="12">
        <f>SUM(X19:X27)</f>
        <v>-1470.1200000000001</v>
      </c>
      <c r="X27" s="12">
        <f t="shared" si="0"/>
        <v>-501.68</v>
      </c>
      <c r="Y27" s="12">
        <f t="shared" si="1"/>
        <v>-554.28</v>
      </c>
      <c r="Z27" s="12">
        <f>SUM(Y20:Y27)</f>
        <v>-1943.24</v>
      </c>
    </row>
    <row r="28" spans="1:26" x14ac:dyDescent="0.15">
      <c r="A28" s="6">
        <v>25</v>
      </c>
      <c r="B28" s="8">
        <v>676</v>
      </c>
      <c r="C28" s="8">
        <v>767</v>
      </c>
      <c r="D28" s="7"/>
      <c r="E28" s="7"/>
    </row>
    <row r="29" spans="1:26" x14ac:dyDescent="0.15">
      <c r="D29" s="7"/>
      <c r="E29" s="7"/>
    </row>
    <row r="30" spans="1:26" x14ac:dyDescent="0.15">
      <c r="A30" s="5"/>
      <c r="D30" s="7"/>
      <c r="E30" s="7"/>
    </row>
    <row r="31" spans="1:26" x14ac:dyDescent="0.15">
      <c r="D31" s="7"/>
      <c r="E31" s="7"/>
    </row>
    <row r="51" spans="1:12" x14ac:dyDescent="0.15">
      <c r="B51" s="17"/>
      <c r="C51" s="17"/>
      <c r="G51" s="17"/>
      <c r="H51" s="17"/>
      <c r="I51" s="17"/>
      <c r="J51" s="17"/>
      <c r="K51" s="17"/>
      <c r="L51" s="17"/>
    </row>
    <row r="54" spans="1:12" x14ac:dyDescent="0.15">
      <c r="D54" s="17"/>
      <c r="E54" s="17"/>
      <c r="F54" s="17"/>
    </row>
    <row r="57" spans="1:12" x14ac:dyDescent="0.15">
      <c r="B57" s="16">
        <v>2009</v>
      </c>
      <c r="C57" s="16">
        <v>2010</v>
      </c>
      <c r="D57" s="16">
        <v>2011</v>
      </c>
      <c r="E57" s="16">
        <v>2012</v>
      </c>
      <c r="F57" s="16">
        <v>2013</v>
      </c>
      <c r="G57" s="16">
        <v>2014</v>
      </c>
      <c r="H57" s="16">
        <v>2015</v>
      </c>
      <c r="I57" s="16">
        <v>2016</v>
      </c>
      <c r="J57" s="16" t="s">
        <v>17</v>
      </c>
      <c r="K57" s="16" t="s">
        <v>18</v>
      </c>
      <c r="L57" s="16" t="s">
        <v>19</v>
      </c>
    </row>
    <row r="58" spans="1:12" ht="14" x14ac:dyDescent="0.15">
      <c r="A58" s="13" t="s">
        <v>16</v>
      </c>
      <c r="B58" s="14">
        <v>27.7</v>
      </c>
      <c r="C58" s="14">
        <v>27.9</v>
      </c>
      <c r="D58" s="14">
        <v>29</v>
      </c>
      <c r="E58" s="14">
        <v>30.3</v>
      </c>
      <c r="F58" s="14">
        <v>29.2</v>
      </c>
      <c r="G58" s="14">
        <v>28.8</v>
      </c>
      <c r="H58" s="14">
        <v>28.8</v>
      </c>
      <c r="I58" s="14">
        <v>29.5</v>
      </c>
      <c r="J58" s="14">
        <v>29.1</v>
      </c>
      <c r="K58" s="14">
        <v>28.1</v>
      </c>
      <c r="L58" s="14">
        <v>28.4</v>
      </c>
    </row>
    <row r="59" spans="1:12" ht="32" customHeight="1" x14ac:dyDescent="0.15">
      <c r="A59" s="13" t="s">
        <v>15</v>
      </c>
      <c r="B59" s="14">
        <v>827.8</v>
      </c>
      <c r="C59" s="14">
        <v>834.3</v>
      </c>
      <c r="D59" s="14">
        <v>835.6</v>
      </c>
      <c r="E59" s="14">
        <v>838.7</v>
      </c>
      <c r="F59" s="14">
        <v>842.2</v>
      </c>
      <c r="G59" s="14">
        <v>850.6</v>
      </c>
      <c r="H59" s="14">
        <v>870.6</v>
      </c>
      <c r="I59" s="14">
        <v>891.7</v>
      </c>
      <c r="J59" s="14">
        <v>906.8</v>
      </c>
      <c r="K59" s="14">
        <v>932.6</v>
      </c>
      <c r="L59" s="14">
        <v>953.6</v>
      </c>
    </row>
    <row r="60" spans="1:12" x14ac:dyDescent="0.15">
      <c r="A60" s="4" t="s">
        <v>26</v>
      </c>
      <c r="B60" s="1">
        <f>SUM(B58:B59)</f>
        <v>855.5</v>
      </c>
      <c r="C60" s="1">
        <f t="shared" ref="C60:K63" si="7">SUM(C58:C59)</f>
        <v>862.19999999999993</v>
      </c>
      <c r="D60" s="1">
        <f>SUM(D58:D59)</f>
        <v>864.6</v>
      </c>
      <c r="E60" s="1">
        <f>SUM(E58:E59)</f>
        <v>869</v>
      </c>
      <c r="F60" s="1">
        <f>SUM(F58:F59)</f>
        <v>871.40000000000009</v>
      </c>
      <c r="G60" s="1">
        <f t="shared" si="7"/>
        <v>879.4</v>
      </c>
      <c r="H60" s="1">
        <f t="shared" si="7"/>
        <v>899.4</v>
      </c>
      <c r="I60" s="1">
        <f t="shared" si="7"/>
        <v>921.2</v>
      </c>
      <c r="J60" s="1">
        <f t="shared" si="7"/>
        <v>935.9</v>
      </c>
      <c r="K60" s="1">
        <f t="shared" si="7"/>
        <v>960.7</v>
      </c>
      <c r="L60" s="1">
        <f>SUM(L58:L59)</f>
        <v>982</v>
      </c>
    </row>
    <row r="61" spans="1:12" x14ac:dyDescent="0.15">
      <c r="B61" s="4" t="s">
        <v>20</v>
      </c>
      <c r="C61" s="15">
        <f>(C60/B60-1)</f>
        <v>7.8316773816480278E-3</v>
      </c>
      <c r="D61" s="15">
        <f>(D60/C60-1)</f>
        <v>2.7835768963118124E-3</v>
      </c>
      <c r="E61" s="15">
        <f>(E60/D60-1)</f>
        <v>5.0890585241729624E-3</v>
      </c>
      <c r="F61" s="15">
        <f>(F60/E60-1)</f>
        <v>2.7617951668585938E-3</v>
      </c>
      <c r="G61" s="15">
        <f>(G60/F60-1)</f>
        <v>9.1806288730775787E-3</v>
      </c>
      <c r="H61" s="15">
        <f t="shared" ref="E61:L64" si="8">(H60/G60-1)</f>
        <v>2.2742779167614247E-2</v>
      </c>
      <c r="I61" s="15">
        <f t="shared" si="8"/>
        <v>2.4238381142984267E-2</v>
      </c>
      <c r="J61" s="15">
        <f t="shared" si="8"/>
        <v>1.5957446808510634E-2</v>
      </c>
      <c r="K61" s="15">
        <f t="shared" si="8"/>
        <v>2.649855753819863E-2</v>
      </c>
      <c r="L61" s="15">
        <f t="shared" si="8"/>
        <v>2.2171333402727145E-2</v>
      </c>
    </row>
    <row r="62" spans="1:12" x14ac:dyDescent="0.15">
      <c r="B62" s="4" t="s">
        <v>12</v>
      </c>
      <c r="C62" s="8">
        <f>(($L$60/$B$60)^(1/10)-1)*100</f>
        <v>1.3886049365110509</v>
      </c>
      <c r="D62" s="8">
        <f t="shared" ref="D62:L65" si="9">(($L$60/$B$60)^(1/10)-1)*100</f>
        <v>1.3886049365110509</v>
      </c>
      <c r="E62" s="8">
        <f t="shared" si="9"/>
        <v>1.3886049365110509</v>
      </c>
      <c r="F62" s="8">
        <f t="shared" si="9"/>
        <v>1.3886049365110509</v>
      </c>
      <c r="G62" s="8">
        <f t="shared" si="9"/>
        <v>1.3886049365110509</v>
      </c>
      <c r="H62" s="8">
        <f t="shared" si="9"/>
        <v>1.3886049365110509</v>
      </c>
      <c r="I62" s="8">
        <f t="shared" si="9"/>
        <v>1.3886049365110509</v>
      </c>
      <c r="J62" s="8">
        <f t="shared" si="9"/>
        <v>1.3886049365110509</v>
      </c>
      <c r="K62" s="8">
        <f t="shared" si="9"/>
        <v>1.3886049365110509</v>
      </c>
      <c r="L62" s="8">
        <f t="shared" si="9"/>
        <v>1.3886049365110509</v>
      </c>
    </row>
    <row r="86" spans="1:12" x14ac:dyDescent="0.15">
      <c r="A86" s="4" t="s">
        <v>21</v>
      </c>
      <c r="B86" s="17">
        <v>1722.1</v>
      </c>
      <c r="C86" s="17">
        <v>1810.9</v>
      </c>
      <c r="D86" s="17">
        <v>1846.9</v>
      </c>
      <c r="E86" s="17">
        <v>1895</v>
      </c>
      <c r="F86" s="17">
        <v>1929.7</v>
      </c>
      <c r="G86" s="17">
        <v>1981.2</v>
      </c>
      <c r="H86" s="17">
        <v>2036.4</v>
      </c>
      <c r="I86" s="17">
        <v>2107.8000000000002</v>
      </c>
      <c r="J86" s="17">
        <v>2175.1</v>
      </c>
      <c r="K86" s="17">
        <v>2246</v>
      </c>
      <c r="L86" s="17">
        <v>2321.5</v>
      </c>
    </row>
    <row r="87" spans="1:12" x14ac:dyDescent="0.15">
      <c r="A87" s="4" t="s">
        <v>22</v>
      </c>
      <c r="B87" s="14">
        <v>807.9</v>
      </c>
      <c r="C87" s="14">
        <v>834.3</v>
      </c>
      <c r="D87" s="14">
        <v>855.7</v>
      </c>
      <c r="E87" s="14">
        <v>879.7</v>
      </c>
      <c r="F87" s="14">
        <v>890.6</v>
      </c>
      <c r="G87" s="14">
        <v>904.5</v>
      </c>
      <c r="H87" s="14">
        <v>929.3</v>
      </c>
      <c r="I87" s="14">
        <v>952.7</v>
      </c>
      <c r="J87" s="14">
        <v>980.7</v>
      </c>
      <c r="K87" s="14">
        <v>1017</v>
      </c>
      <c r="L87" s="14">
        <v>1048.5999999999999</v>
      </c>
    </row>
    <row r="88" spans="1:12" x14ac:dyDescent="0.15">
      <c r="A88" s="4" t="s">
        <v>23</v>
      </c>
      <c r="B88" s="14">
        <v>27</v>
      </c>
      <c r="C88" s="14">
        <v>27.9</v>
      </c>
      <c r="D88" s="14">
        <v>29.2</v>
      </c>
      <c r="E88" s="14">
        <v>30.7</v>
      </c>
      <c r="F88" s="14">
        <v>29.8</v>
      </c>
      <c r="G88" s="14">
        <v>29.8</v>
      </c>
      <c r="H88" s="14">
        <v>30.1</v>
      </c>
      <c r="I88" s="14">
        <v>31.1</v>
      </c>
      <c r="J88" s="14">
        <v>31.4</v>
      </c>
      <c r="K88" s="14">
        <v>30.7</v>
      </c>
      <c r="L88" s="14">
        <v>31.4</v>
      </c>
    </row>
    <row r="89" spans="1:12" x14ac:dyDescent="0.15">
      <c r="A89" s="4" t="s">
        <v>24</v>
      </c>
      <c r="B89" s="4">
        <f>B87+B88</f>
        <v>834.9</v>
      </c>
      <c r="C89" s="1">
        <f>C87+C88</f>
        <v>862.19999999999993</v>
      </c>
      <c r="D89" s="1">
        <f>D87+D88</f>
        <v>884.90000000000009</v>
      </c>
      <c r="E89" s="1">
        <f>E87+E88</f>
        <v>910.40000000000009</v>
      </c>
      <c r="F89" s="1">
        <f>F87+F88</f>
        <v>920.4</v>
      </c>
      <c r="G89" s="1">
        <f t="shared" ref="D89:L92" si="10">G87+G88</f>
        <v>934.3</v>
      </c>
      <c r="H89" s="1">
        <f t="shared" si="10"/>
        <v>959.4</v>
      </c>
      <c r="I89" s="1">
        <f t="shared" si="10"/>
        <v>983.80000000000007</v>
      </c>
      <c r="J89" s="1">
        <f t="shared" si="10"/>
        <v>1012.1</v>
      </c>
      <c r="K89" s="1">
        <f t="shared" si="10"/>
        <v>1047.7</v>
      </c>
      <c r="L89" s="1">
        <f t="shared" si="10"/>
        <v>1080</v>
      </c>
    </row>
    <row r="90" spans="1:12" x14ac:dyDescent="0.15">
      <c r="A90" s="4" t="s">
        <v>27</v>
      </c>
      <c r="B90" s="4"/>
    </row>
    <row r="91" spans="1:12" x14ac:dyDescent="0.15">
      <c r="B91" s="4"/>
    </row>
    <row r="92" spans="1:12" x14ac:dyDescent="0.15">
      <c r="A92" s="4" t="s">
        <v>28</v>
      </c>
      <c r="B92" s="1" t="s">
        <v>29</v>
      </c>
      <c r="C92" s="1" t="s">
        <v>30</v>
      </c>
      <c r="D92" s="1" t="s">
        <v>39</v>
      </c>
      <c r="E92" s="1" t="s">
        <v>40</v>
      </c>
      <c r="F92" s="1" t="s">
        <v>41</v>
      </c>
      <c r="G92" s="1" t="s">
        <v>42</v>
      </c>
      <c r="H92" s="1" t="s">
        <v>43</v>
      </c>
      <c r="I92" s="1" t="s">
        <v>44</v>
      </c>
      <c r="J92" s="1" t="s">
        <v>45</v>
      </c>
      <c r="K92" s="1" t="s">
        <v>46</v>
      </c>
      <c r="L92" s="1" t="s">
        <v>47</v>
      </c>
    </row>
    <row r="93" spans="1:12" x14ac:dyDescent="0.15">
      <c r="A93" s="4" t="s">
        <v>37</v>
      </c>
    </row>
    <row r="94" spans="1:12" x14ac:dyDescent="0.15">
      <c r="A94" s="1" t="s">
        <v>21</v>
      </c>
      <c r="B94" s="17">
        <v>1722.1</v>
      </c>
      <c r="C94" s="17">
        <v>1810.9</v>
      </c>
      <c r="D94" s="17">
        <v>1846.9</v>
      </c>
      <c r="E94" s="17">
        <v>1895</v>
      </c>
      <c r="F94" s="17">
        <v>1929.7</v>
      </c>
      <c r="G94" s="17">
        <v>1981.2</v>
      </c>
      <c r="H94" s="17">
        <v>2036.4</v>
      </c>
      <c r="I94" s="17">
        <v>2107.8000000000002</v>
      </c>
      <c r="J94" s="17">
        <v>2175.1</v>
      </c>
      <c r="K94" s="17">
        <v>2246</v>
      </c>
      <c r="L94" s="17">
        <v>2321.5</v>
      </c>
    </row>
    <row r="95" spans="1:12" x14ac:dyDescent="0.15">
      <c r="A95" s="4" t="s">
        <v>26</v>
      </c>
      <c r="B95" s="4">
        <v>834.9</v>
      </c>
      <c r="C95" s="1">
        <v>862.19999999999993</v>
      </c>
      <c r="D95" s="1">
        <v>884.90000000000009</v>
      </c>
      <c r="E95" s="1">
        <v>910.40000000000009</v>
      </c>
      <c r="F95" s="1">
        <v>920.4</v>
      </c>
      <c r="G95" s="1">
        <v>934.3</v>
      </c>
      <c r="H95" s="1">
        <v>959.4</v>
      </c>
      <c r="I95" s="1">
        <v>983.80000000000007</v>
      </c>
      <c r="J95" s="1">
        <v>1012.1</v>
      </c>
      <c r="K95" s="1">
        <v>1047.7</v>
      </c>
      <c r="L95" s="1">
        <v>1080</v>
      </c>
    </row>
    <row r="96" spans="1:12" x14ac:dyDescent="0.15">
      <c r="A96" s="4" t="s">
        <v>25</v>
      </c>
      <c r="B96" s="15">
        <f>B95/B94</f>
        <v>0.48481505139074388</v>
      </c>
      <c r="C96" s="15">
        <f>C95/C94</f>
        <v>0.4761168479761444</v>
      </c>
      <c r="D96" s="15">
        <f>D95/D94</f>
        <v>0.47912718609561972</v>
      </c>
      <c r="E96" s="15">
        <f>E95/E94</f>
        <v>0.48042216358839057</v>
      </c>
      <c r="F96" s="15">
        <f>F95/F94</f>
        <v>0.47696533139866298</v>
      </c>
      <c r="G96" s="15">
        <f>G95/G94</f>
        <v>0.47158287906319402</v>
      </c>
      <c r="H96" s="15">
        <f>H95/H94</f>
        <v>0.47112551561579252</v>
      </c>
      <c r="I96" s="15">
        <f>I95/I94</f>
        <v>0.46674257519688772</v>
      </c>
      <c r="J96" s="15">
        <f>J95/J94</f>
        <v>0.46531193968093426</v>
      </c>
      <c r="K96" s="15">
        <f>K95/K94</f>
        <v>0.46647373107747109</v>
      </c>
      <c r="L96" s="15">
        <f>L95/L94</f>
        <v>0.46521645487831143</v>
      </c>
    </row>
    <row r="97" spans="1:1" x14ac:dyDescent="0.15">
      <c r="A97" s="19" t="s">
        <v>38</v>
      </c>
    </row>
  </sheetData>
  <sortState xmlns:xlrd2="http://schemas.microsoft.com/office/spreadsheetml/2017/richdata2" ref="C5:C28">
    <sortCondition ref="C5:C28"/>
  </sortState>
  <phoneticPr fontId="1" type="noConversion"/>
  <pageMargins left="0.75" right="0.75" top="1" bottom="1" header="0.5" footer="0.5"/>
  <pageSetup orientation="portrait" verticalDpi="0"/>
  <headerFooter alignWithMargins="0"/>
  <drawing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Bilag 1</vt:lpstr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Jeppe Vanderhaegen</cp:lastModifiedBy>
  <dcterms:created xsi:type="dcterms:W3CDTF">2012-04-27T14:08:14Z</dcterms:created>
  <dcterms:modified xsi:type="dcterms:W3CDTF">2020-11-30T11:22:47Z</dcterms:modified>
</cp:coreProperties>
</file>