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Samf A /"/>
    </mc:Choice>
  </mc:AlternateContent>
  <xr:revisionPtr revIDLastSave="0" documentId="13_ncr:1_{2800D3B8-9C4C-EE40-B5AF-EE7AFDB846EB}" xr6:coauthVersionLast="45" xr6:coauthVersionMax="45" xr10:uidLastSave="{00000000-0000-0000-0000-000000000000}"/>
  <bookViews>
    <workbookView xWindow="0" yWindow="460" windowWidth="25600" windowHeight="14140" xr2:uid="{00000000-000D-0000-FFFF-FFFF00000000}"/>
  </bookViews>
  <sheets>
    <sheet name="data" sheetId="1" r:id="rId1"/>
  </sheets>
  <definedNames>
    <definedName name="_xlchart.v1.0" hidden="1">data!$D$29</definedName>
    <definedName name="_xlchart.v1.1" hidden="1">data!$D$30</definedName>
    <definedName name="_xlchart.v1.10" hidden="1">data!$D$29</definedName>
    <definedName name="_xlchart.v1.11" hidden="1">data!$D$30</definedName>
    <definedName name="_xlchart.v1.12" hidden="1">data!$D$31</definedName>
    <definedName name="_xlchart.v1.13" hidden="1">data!$D$32</definedName>
    <definedName name="_xlchart.v1.14" hidden="1">data!$D$33</definedName>
    <definedName name="_xlchart.v1.15" hidden="1">data!$E$29:$F$29</definedName>
    <definedName name="_xlchart.v1.16" hidden="1">data!$E$30:$F$30</definedName>
    <definedName name="_xlchart.v1.17" hidden="1">data!$E$31:$F$31</definedName>
    <definedName name="_xlchart.v1.18" hidden="1">data!$E$32:$F$32</definedName>
    <definedName name="_xlchart.v1.19" hidden="1">data!$E$33:$F$33</definedName>
    <definedName name="_xlchart.v1.2" hidden="1">data!$D$31</definedName>
    <definedName name="_xlchart.v1.20" hidden="1">data!$D$29</definedName>
    <definedName name="_xlchart.v1.21" hidden="1">data!$D$30</definedName>
    <definedName name="_xlchart.v1.22" hidden="1">data!$D$31</definedName>
    <definedName name="_xlchart.v1.23" hidden="1">data!$D$32</definedName>
    <definedName name="_xlchart.v1.24" hidden="1">data!$D$33</definedName>
    <definedName name="_xlchart.v1.25" hidden="1">data!$E$29:$F$29</definedName>
    <definedName name="_xlchart.v1.26" hidden="1">data!$E$30:$F$30</definedName>
    <definedName name="_xlchart.v1.27" hidden="1">data!$E$31:$F$31</definedName>
    <definedName name="_xlchart.v1.28" hidden="1">data!$E$32:$F$32</definedName>
    <definedName name="_xlchart.v1.29" hidden="1">data!$E$33:$F$33</definedName>
    <definedName name="_xlchart.v1.3" hidden="1">data!$D$32</definedName>
    <definedName name="_xlchart.v1.30" hidden="1">data!$D$29</definedName>
    <definedName name="_xlchart.v1.31" hidden="1">data!$D$30</definedName>
    <definedName name="_xlchart.v1.32" hidden="1">data!$D$31</definedName>
    <definedName name="_xlchart.v1.33" hidden="1">data!$D$32</definedName>
    <definedName name="_xlchart.v1.34" hidden="1">data!$D$33</definedName>
    <definedName name="_xlchart.v1.35" hidden="1">data!$E$29:$F$29</definedName>
    <definedName name="_xlchart.v1.36" hidden="1">data!$E$30:$F$30</definedName>
    <definedName name="_xlchart.v1.37" hidden="1">data!$E$31:$F$31</definedName>
    <definedName name="_xlchart.v1.38" hidden="1">data!$E$32:$F$32</definedName>
    <definedName name="_xlchart.v1.39" hidden="1">data!$E$33:$F$33</definedName>
    <definedName name="_xlchart.v1.4" hidden="1">data!$D$33</definedName>
    <definedName name="_xlchart.v1.40" hidden="1">data!$D$29</definedName>
    <definedName name="_xlchart.v1.41" hidden="1">data!$D$30</definedName>
    <definedName name="_xlchart.v1.42" hidden="1">data!$D$31</definedName>
    <definedName name="_xlchart.v1.43" hidden="1">data!$D$32</definedName>
    <definedName name="_xlchart.v1.44" hidden="1">data!$D$33</definedName>
    <definedName name="_xlchart.v1.45" hidden="1">data!$E$29:$F$29</definedName>
    <definedName name="_xlchart.v1.46" hidden="1">data!$E$30:$F$30</definedName>
    <definedName name="_xlchart.v1.47" hidden="1">data!$E$31:$F$31</definedName>
    <definedName name="_xlchart.v1.48" hidden="1">data!$E$32:$F$32</definedName>
    <definedName name="_xlchart.v1.49" hidden="1">data!$E$33:$F$33</definedName>
    <definedName name="_xlchart.v1.5" hidden="1">data!$E$29:$F$29</definedName>
    <definedName name="_xlchart.v1.50" hidden="1">data!$D$29</definedName>
    <definedName name="_xlchart.v1.51" hidden="1">data!$D$30</definedName>
    <definedName name="_xlchart.v1.52" hidden="1">data!$D$31</definedName>
    <definedName name="_xlchart.v1.53" hidden="1">data!$D$32</definedName>
    <definedName name="_xlchart.v1.54" hidden="1">data!$D$33</definedName>
    <definedName name="_xlchart.v1.55" hidden="1">data!$E$29:$F$29</definedName>
    <definedName name="_xlchart.v1.56" hidden="1">data!$E$30:$F$30</definedName>
    <definedName name="_xlchart.v1.57" hidden="1">data!$E$31:$F$31</definedName>
    <definedName name="_xlchart.v1.58" hidden="1">data!$E$32:$F$32</definedName>
    <definedName name="_xlchart.v1.59" hidden="1">data!$E$33:$F$33</definedName>
    <definedName name="_xlchart.v1.6" hidden="1">data!$E$30:$F$30</definedName>
    <definedName name="_xlchart.v1.60" hidden="1">data!$D$29</definedName>
    <definedName name="_xlchart.v1.61" hidden="1">data!$D$30</definedName>
    <definedName name="_xlchart.v1.62" hidden="1">data!$D$31</definedName>
    <definedName name="_xlchart.v1.63" hidden="1">data!$D$32</definedName>
    <definedName name="_xlchart.v1.64" hidden="1">data!$D$33</definedName>
    <definedName name="_xlchart.v1.65" hidden="1">data!$E$29:$F$29</definedName>
    <definedName name="_xlchart.v1.66" hidden="1">data!$E$30:$F$30</definedName>
    <definedName name="_xlchart.v1.67" hidden="1">data!$E$31:$F$31</definedName>
    <definedName name="_xlchart.v1.68" hidden="1">data!$E$32:$F$32</definedName>
    <definedName name="_xlchart.v1.69" hidden="1">data!$E$33:$F$33</definedName>
    <definedName name="_xlchart.v1.7" hidden="1">data!$E$31:$F$31</definedName>
    <definedName name="_xlchart.v1.8" hidden="1">data!$E$32:$F$32</definedName>
    <definedName name="_xlchart.v1.9" hidden="1">data!$E$33:$F$33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N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" i="1"/>
  <c r="L26" i="1"/>
  <c r="L28" i="1"/>
  <c r="L2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3" i="1"/>
  <c r="I30" i="1"/>
  <c r="I29" i="1"/>
  <c r="B30" i="1"/>
  <c r="G7" i="1" s="1"/>
  <c r="B28" i="1"/>
  <c r="B27" i="1"/>
  <c r="B26" i="1"/>
  <c r="H22" i="1" l="1"/>
  <c r="H18" i="1"/>
  <c r="G14" i="1"/>
  <c r="G23" i="1" s="1"/>
  <c r="G10" i="1"/>
  <c r="G6" i="1"/>
  <c r="D5" i="1"/>
  <c r="H21" i="1"/>
  <c r="H17" i="1"/>
  <c r="G13" i="1"/>
  <c r="G9" i="1"/>
  <c r="G5" i="1"/>
  <c r="H20" i="1"/>
  <c r="H16" i="1"/>
  <c r="G12" i="1"/>
  <c r="G8" i="1"/>
  <c r="G4" i="1"/>
  <c r="G3" i="1"/>
  <c r="H19" i="1"/>
  <c r="H15" i="1"/>
  <c r="H23" i="1" s="1"/>
  <c r="G11" i="1"/>
  <c r="B25" i="1"/>
  <c r="E29" i="1" s="1"/>
  <c r="I34" i="1"/>
  <c r="I33" i="1"/>
  <c r="I32" i="1"/>
  <c r="I31" i="1"/>
  <c r="E32" i="1"/>
  <c r="E33" i="1"/>
  <c r="B24" i="1"/>
  <c r="E30" i="1" s="1"/>
  <c r="D33" i="1"/>
  <c r="D32" i="1"/>
  <c r="D31" i="1"/>
  <c r="D30" i="1"/>
  <c r="D29" i="1"/>
  <c r="D6" i="1" l="1"/>
  <c r="I35" i="1"/>
  <c r="J33" i="1" s="1"/>
  <c r="B33" i="1"/>
  <c r="B34" i="1"/>
  <c r="E31" i="1"/>
  <c r="B32" i="1"/>
  <c r="D7" i="1" l="1"/>
  <c r="J32" i="1"/>
  <c r="J34" i="1"/>
  <c r="J30" i="1"/>
  <c r="J31" i="1"/>
  <c r="J29" i="1"/>
  <c r="D8" i="1" l="1"/>
  <c r="J35" i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F21" i="1"/>
  <c r="F22" i="1" l="1"/>
  <c r="F3" i="1"/>
  <c r="F4" i="1"/>
  <c r="H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<sst xmlns="http://schemas.openxmlformats.org/spreadsheetml/2006/main" count="35" uniqueCount="34">
  <si>
    <t>Grunddata</t>
  </si>
  <si>
    <t>Personnr.</t>
  </si>
  <si>
    <t>Sorteret</t>
  </si>
  <si>
    <t>Kumuleret</t>
  </si>
  <si>
    <t>Øvre kvartil</t>
  </si>
  <si>
    <t>antal</t>
  </si>
  <si>
    <t>pct</t>
  </si>
  <si>
    <t>100-199</t>
  </si>
  <si>
    <t>200-299</t>
  </si>
  <si>
    <t>300-399</t>
  </si>
  <si>
    <t>400-499</t>
  </si>
  <si>
    <t>500-599</t>
  </si>
  <si>
    <t>600-699</t>
  </si>
  <si>
    <t>I alt</t>
  </si>
  <si>
    <t>Minimum</t>
  </si>
  <si>
    <t>Nedre kvartil</t>
  </si>
  <si>
    <t>Median</t>
  </si>
  <si>
    <t>Maksimum</t>
  </si>
  <si>
    <t>Gennemsnit</t>
  </si>
  <si>
    <t>Median - nedre kvartil</t>
  </si>
  <si>
    <t>Øvre kvartil - median</t>
  </si>
  <si>
    <t>Gennemsnit - median</t>
  </si>
  <si>
    <t>Personandel</t>
  </si>
  <si>
    <t>Indkomstandel</t>
  </si>
  <si>
    <t>Land A</t>
  </si>
  <si>
    <t>Maksimal udjævningsgrad:</t>
  </si>
  <si>
    <t>Land B</t>
  </si>
  <si>
    <t>Max. Udjævningsg.</t>
  </si>
  <si>
    <t xml:space="preserve">Max udjævn: </t>
  </si>
  <si>
    <t>Boxplot</t>
  </si>
  <si>
    <t>Indkomstfordeling</t>
  </si>
  <si>
    <t>(xi-gns)&gt;0</t>
  </si>
  <si>
    <t>(xi-gns)&lt;0</t>
  </si>
  <si>
    <t>sum[(xi-gns)] / sum(xi)*100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</si>
</sst>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wrapText="1"/>
    </xf>
    <xf numFmtId="3" fontId="0" fillId="0" borderId="0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3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2" xfId="0" applyBorder="1"/>
    <xf numFmtId="0" fontId="0" fillId="4" borderId="3" xfId="0" applyFill="1" applyBorder="1" applyAlignment="1">
      <alignment horizontal="right"/>
    </xf>
    <xf numFmtId="3" fontId="0" fillId="4" borderId="5" xfId="0" applyNumberFormat="1" applyFill="1" applyBorder="1"/>
    <xf numFmtId="3" fontId="0" fillId="0" borderId="7" xfId="0" applyNumberFormat="1" applyBorder="1"/>
    <xf numFmtId="3" fontId="0" fillId="4" borderId="8" xfId="0" applyNumberFormat="1" applyFill="1" applyBorder="1"/>
    <xf numFmtId="0" fontId="4" fillId="5" borderId="0" xfId="0" applyFont="1" applyFill="1"/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wrapText="1"/>
    </xf>
    <xf numFmtId="164" fontId="3" fillId="6" borderId="0" xfId="0" applyNumberFormat="1" applyFont="1" applyFill="1"/>
    <xf numFmtId="165" fontId="3" fillId="6" borderId="0" xfId="0" applyNumberFormat="1" applyFont="1" applyFill="1"/>
    <xf numFmtId="0" fontId="1" fillId="0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0" fillId="4" borderId="4" xfId="0" applyFill="1" applyBorder="1"/>
    <xf numFmtId="2" fontId="0" fillId="0" borderId="0" xfId="1" applyNumberFormat="1" applyFont="1"/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data!$D$29</c:f>
              <c:strCache>
                <c:ptCount val="1"/>
                <c:pt idx="0">
                  <c:v>Nedre kvartil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data!$E$29:$F$29</c:f>
              <c:numCache>
                <c:formatCode>#,##0</c:formatCode>
                <c:ptCount val="2"/>
                <c:pt idx="0">
                  <c:v>234441.5</c:v>
                </c:pt>
                <c:pt idx="1">
                  <c:v>200010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E-6E46-8E7E-442FFDD5ACD0}"/>
            </c:ext>
          </c:extLst>
        </c:ser>
        <c:ser>
          <c:idx val="1"/>
          <c:order val="1"/>
          <c:tx>
            <c:strRef>
              <c:f>data!$D$30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data!$E$30:$F$30</c:f>
              <c:numCache>
                <c:formatCode>#,##0</c:formatCode>
                <c:ptCount val="2"/>
                <c:pt idx="0">
                  <c:v>160231</c:v>
                </c:pt>
                <c:pt idx="1">
                  <c:v>105033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E-6E46-8E7E-442FFDD5ACD0}"/>
            </c:ext>
          </c:extLst>
        </c:ser>
        <c:ser>
          <c:idx val="2"/>
          <c:order val="2"/>
          <c:tx>
            <c:strRef>
              <c:f>data!$D$31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data!$E$31:$F$31</c:f>
              <c:numCache>
                <c:formatCode>#,##0</c:formatCode>
                <c:ptCount val="2"/>
                <c:pt idx="0">
                  <c:v>312221.5</c:v>
                </c:pt>
                <c:pt idx="1">
                  <c:v>355000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E-6E46-8E7E-442FFDD5ACD0}"/>
            </c:ext>
          </c:extLst>
        </c:ser>
        <c:ser>
          <c:idx val="3"/>
          <c:order val="3"/>
          <c:tx>
            <c:strRef>
              <c:f>data!$D$32</c:f>
              <c:strCache>
                <c:ptCount val="1"/>
                <c:pt idx="0">
                  <c:v>Maksimum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data!$E$32:$F$32</c:f>
              <c:numCache>
                <c:formatCode>#,##0</c:formatCode>
                <c:ptCount val="2"/>
                <c:pt idx="0">
                  <c:v>675432</c:v>
                </c:pt>
                <c:pt idx="1">
                  <c:v>817540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AE-6E46-8E7E-442FFDD5ACD0}"/>
            </c:ext>
          </c:extLst>
        </c:ser>
        <c:ser>
          <c:idx val="4"/>
          <c:order val="4"/>
          <c:tx>
            <c:strRef>
              <c:f>data!$D$33</c:f>
              <c:strCache>
                <c:ptCount val="1"/>
                <c:pt idx="0">
                  <c:v>Øvre kvartil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data!$E$33:$F$33</c:f>
              <c:numCache>
                <c:formatCode>#,##0</c:formatCode>
                <c:ptCount val="2"/>
                <c:pt idx="0">
                  <c:v>476533.5</c:v>
                </c:pt>
                <c:pt idx="1">
                  <c:v>560123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AE-6E46-8E7E-442FFDD5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086984479"/>
        <c:axId val="2000745135"/>
      </c:lineChart>
      <c:catAx>
        <c:axId val="208698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745135"/>
        <c:crosses val="autoZero"/>
        <c:auto val="1"/>
        <c:lblAlgn val="ctr"/>
        <c:lblOffset val="100"/>
        <c:noMultiLvlLbl val="0"/>
      </c:catAx>
      <c:valAx>
        <c:axId val="20007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8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data!$E$2:$E$22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data!$F$2:$F$22</c:f>
              <c:numCache>
                <c:formatCode>0.0</c:formatCode>
                <c:ptCount val="21"/>
                <c:pt idx="0" formatCode="General">
                  <c:v>0</c:v>
                </c:pt>
                <c:pt idx="1">
                  <c:v>2.2834186053206187</c:v>
                </c:pt>
                <c:pt idx="2">
                  <c:v>4.8978118479372119</c:v>
                </c:pt>
                <c:pt idx="3">
                  <c:v>7.6815900007324913</c:v>
                </c:pt>
                <c:pt idx="4">
                  <c:v>10.476156002846739</c:v>
                </c:pt>
                <c:pt idx="5">
                  <c:v>13.811767562746949</c:v>
                </c:pt>
                <c:pt idx="6">
                  <c:v>17.154533020081931</c:v>
                </c:pt>
                <c:pt idx="7">
                  <c:v>20.652133329267109</c:v>
                </c:pt>
                <c:pt idx="8">
                  <c:v>24.311551378236818</c:v>
                </c:pt>
                <c:pt idx="9">
                  <c:v>28.088011179461077</c:v>
                </c:pt>
                <c:pt idx="10">
                  <c:v>32.345648962528109</c:v>
                </c:pt>
                <c:pt idx="11">
                  <c:v>36.986818302690807</c:v>
                </c:pt>
                <c:pt idx="12">
                  <c:v>41.985497254299965</c:v>
                </c:pt>
                <c:pt idx="13">
                  <c:v>47.478208401867768</c:v>
                </c:pt>
                <c:pt idx="14">
                  <c:v>53.036102670683874</c:v>
                </c:pt>
                <c:pt idx="15">
                  <c:v>59.737309456226839</c:v>
                </c:pt>
                <c:pt idx="16">
                  <c:v>66.79760769109528</c:v>
                </c:pt>
                <c:pt idx="17">
                  <c:v>73.905403814708919</c:v>
                </c:pt>
                <c:pt idx="18">
                  <c:v>82.036093265161341</c:v>
                </c:pt>
                <c:pt idx="19">
                  <c:v>90.374559258639607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0-B74B-A6C4-8033F3125EF6}"/>
            </c:ext>
          </c:extLst>
        </c:ser>
        <c:ser>
          <c:idx val="1"/>
          <c:order val="1"/>
          <c:tx>
            <c:v>45 gradslinjen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data!$E$2:$E$22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data!$E$2:$E$22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0-B74B-A6C4-8033F312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99488"/>
        <c:axId val="217836256"/>
      </c:scatterChart>
      <c:valAx>
        <c:axId val="216099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6256"/>
        <c:crosses val="autoZero"/>
        <c:crossBetween val="midCat"/>
      </c:valAx>
      <c:valAx>
        <c:axId val="217836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data!$E$29</c:f>
              <c:numCache>
                <c:formatCode>#,##0</c:formatCode>
                <c:ptCount val="1"/>
                <c:pt idx="0">
                  <c:v>234441.5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2-564A-BAE7-6C75682003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data!$E$30</c:f>
              <c:numCache>
                <c:formatCode>#,##0</c:formatCode>
                <c:ptCount val="1"/>
                <c:pt idx="0">
                  <c:v>160231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2-564A-BAE7-6C75682003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data!$E$31</c:f>
              <c:numCache>
                <c:formatCode>#,##0</c:formatCode>
                <c:ptCount val="1"/>
                <c:pt idx="0">
                  <c:v>312221.5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2-564A-BAE7-6C756820035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data!$E$32</c:f>
              <c:numCache>
                <c:formatCode>#,##0</c:formatCode>
                <c:ptCount val="1"/>
                <c:pt idx="0">
                  <c:v>675432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2-564A-BAE7-6C756820035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data!$E$33</c:f>
              <c:numCache>
                <c:formatCode>#,##0</c:formatCode>
                <c:ptCount val="1"/>
                <c:pt idx="0">
                  <c:v>476533.5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82-564A-BAE7-6C756820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91499360"/>
        <c:axId val="2013159135"/>
      </c:lineChart>
      <c:catAx>
        <c:axId val="19149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59135"/>
        <c:crosses val="autoZero"/>
        <c:auto val="1"/>
        <c:lblAlgn val="ctr"/>
        <c:lblOffset val="100"/>
        <c:noMultiLvlLbl val="0"/>
      </c:catAx>
      <c:valAx>
        <c:axId val="20131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data!$E$2:$E$22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data!$F$2:$F$22</c:f>
              <c:numCache>
                <c:formatCode>0.0</c:formatCode>
                <c:ptCount val="21"/>
                <c:pt idx="0" formatCode="General">
                  <c:v>0</c:v>
                </c:pt>
                <c:pt idx="1">
                  <c:v>2.2834186053206187</c:v>
                </c:pt>
                <c:pt idx="2">
                  <c:v>4.8978118479372119</c:v>
                </c:pt>
                <c:pt idx="3">
                  <c:v>7.6815900007324913</c:v>
                </c:pt>
                <c:pt idx="4">
                  <c:v>10.476156002846739</c:v>
                </c:pt>
                <c:pt idx="5">
                  <c:v>13.811767562746949</c:v>
                </c:pt>
                <c:pt idx="6">
                  <c:v>17.154533020081931</c:v>
                </c:pt>
                <c:pt idx="7">
                  <c:v>20.652133329267109</c:v>
                </c:pt>
                <c:pt idx="8">
                  <c:v>24.311551378236818</c:v>
                </c:pt>
                <c:pt idx="9">
                  <c:v>28.088011179461077</c:v>
                </c:pt>
                <c:pt idx="10">
                  <c:v>32.345648962528109</c:v>
                </c:pt>
                <c:pt idx="11">
                  <c:v>36.986818302690807</c:v>
                </c:pt>
                <c:pt idx="12">
                  <c:v>41.985497254299965</c:v>
                </c:pt>
                <c:pt idx="13">
                  <c:v>47.478208401867768</c:v>
                </c:pt>
                <c:pt idx="14">
                  <c:v>53.036102670683874</c:v>
                </c:pt>
                <c:pt idx="15">
                  <c:v>59.737309456226839</c:v>
                </c:pt>
                <c:pt idx="16">
                  <c:v>66.79760769109528</c:v>
                </c:pt>
                <c:pt idx="17">
                  <c:v>73.905403814708919</c:v>
                </c:pt>
                <c:pt idx="18">
                  <c:v>82.036093265161341</c:v>
                </c:pt>
                <c:pt idx="19">
                  <c:v>90.374559258639607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A-9A4B-A10F-6FA7722751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data!$E$2:$E$22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data!$E$2:$E$22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A-9A4B-A10F-6FA772275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41376"/>
        <c:axId val="2103524015"/>
      </c:scatterChart>
      <c:valAx>
        <c:axId val="2547413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4015"/>
        <c:crosses val="autoZero"/>
        <c:crossBetween val="midCat"/>
      </c:valAx>
      <c:valAx>
        <c:axId val="21035240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390770</xdr:colOff>
      <xdr:row>36</xdr:row>
      <xdr:rowOff>20516</xdr:rowOff>
    </xdr:from>
    <xdr:to>
      <xdr:col>6</xdr:col>
      <xdr:colOff>859693</xdr:colOff>
      <xdr:row>52</xdr:row>
      <xdr:rowOff>106485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A6D055-FC01-1842-A5A4-8C309B7BD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332153</xdr:colOff>
      <xdr:row>0</xdr:row>
      <xdr:rowOff>0</xdr:rowOff>
    </xdr:from>
    <xdr:to>
      <xdr:col>25</xdr:col>
      <xdr:colOff>156307</xdr:colOff>
      <xdr:row>21</xdr:row>
      <xdr:rowOff>145562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4A69C-8D4F-D647-9C35-8E3891E0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4885</xdr:colOff>
      <xdr:row>36</xdr:row>
      <xdr:rowOff>127977</xdr:rowOff>
    </xdr:from>
    <xdr:to>
      <xdr:col>13</xdr:col>
      <xdr:colOff>63500</xdr:colOff>
      <xdr:row>53</xdr:row>
      <xdr:rowOff>47869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51E45-B826-FF41-8B94-5C03D24FC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439615</xdr:colOff>
      <xdr:row>23</xdr:row>
      <xdr:rowOff>9769</xdr:rowOff>
    </xdr:from>
    <xdr:to>
      <xdr:col>22</xdr:col>
      <xdr:colOff>380999</xdr:colOff>
      <xdr:row>40</xdr:row>
      <xdr:rowOff>77176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78960-7610-0248-A390-D9F7005C1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C29" zoomScale="130" zoomScaleNormal="130" workbookViewId="0">
      <selection activeCell="E2" sqref="E2:F22"/>
    </sheetView>
  </sheetViews>
  <sheetFormatPr baseColWidth="10" defaultColWidth="8.83203125" defaultRowHeight="13" x14ac:dyDescent="0.15"/>
  <cols>
    <col min="1" max="1" width="19" bestFit="1" customWidth="1"/>
    <col min="2" max="2" width="8.83203125" customWidth="1"/>
    <col min="3" max="7" width="13.5" customWidth="1"/>
    <col min="8" max="8" width="15" customWidth="1"/>
  </cols>
  <sheetData>
    <row r="1" spans="1:15" ht="14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22</v>
      </c>
      <c r="F1" s="7" t="s">
        <v>23</v>
      </c>
      <c r="G1" s="8" t="s">
        <v>28</v>
      </c>
      <c r="H1" s="8" t="s">
        <v>28</v>
      </c>
    </row>
    <row r="2" spans="1:15" ht="12" customHeight="1" x14ac:dyDescent="0.15">
      <c r="A2" s="7"/>
      <c r="B2" s="7"/>
      <c r="C2" s="7"/>
      <c r="D2" s="7"/>
      <c r="E2" s="30">
        <v>0</v>
      </c>
      <c r="F2" s="30">
        <v>0</v>
      </c>
      <c r="G2" s="26" t="s">
        <v>32</v>
      </c>
      <c r="H2" s="26" t="s">
        <v>31</v>
      </c>
    </row>
    <row r="3" spans="1:15" ht="13.75" customHeight="1" x14ac:dyDescent="0.15">
      <c r="A3" s="6">
        <v>256787</v>
      </c>
      <c r="B3" s="4">
        <v>1</v>
      </c>
      <c r="C3" s="6">
        <v>160231</v>
      </c>
      <c r="D3" s="1">
        <f>C3</f>
        <v>160231</v>
      </c>
      <c r="E3" s="4">
        <f>B3/$B$22*100</f>
        <v>5</v>
      </c>
      <c r="F3" s="25">
        <f>D3/$D$22*100</f>
        <v>2.2834186053206187</v>
      </c>
      <c r="G3" s="3">
        <f>C3-$B$30</f>
        <v>-190626.7</v>
      </c>
      <c r="H3" s="4"/>
      <c r="L3" s="6">
        <v>160231</v>
      </c>
      <c r="M3">
        <v>1</v>
      </c>
      <c r="N3" s="32">
        <f>M3/$M$22*100</f>
        <v>5</v>
      </c>
      <c r="O3" s="32">
        <f>(D3/$D$22)*100</f>
        <v>2.2834186053206187</v>
      </c>
    </row>
    <row r="4" spans="1:15" ht="13.75" customHeight="1" x14ac:dyDescent="0.15">
      <c r="A4" s="6">
        <v>470234</v>
      </c>
      <c r="B4" s="4">
        <v>2</v>
      </c>
      <c r="C4" s="6">
        <v>183456</v>
      </c>
      <c r="D4" s="1">
        <f>D3+C4</f>
        <v>343687</v>
      </c>
      <c r="E4" s="4">
        <f t="shared" ref="E4:E22" si="0">B4/$B$22*100</f>
        <v>10</v>
      </c>
      <c r="F4" s="25">
        <f t="shared" ref="F4:F22" si="1">D4/$D$22*100</f>
        <v>4.8978118479372119</v>
      </c>
      <c r="G4" s="3">
        <f t="shared" ref="G4:G14" si="2">C4-$B$30</f>
        <v>-167401.70000000001</v>
      </c>
      <c r="H4" s="4"/>
      <c r="L4" s="6">
        <v>183456</v>
      </c>
      <c r="M4">
        <f>M3+1</f>
        <v>2</v>
      </c>
      <c r="N4" s="32">
        <f t="shared" ref="N4:N21" si="3">M4/$M$22*100</f>
        <v>10</v>
      </c>
      <c r="O4" s="32">
        <f t="shared" ref="O4:O22" si="4">(D4/$D$22)*100</f>
        <v>4.8978118479372119</v>
      </c>
    </row>
    <row r="5" spans="1:15" ht="13.75" customHeight="1" x14ac:dyDescent="0.15">
      <c r="A5" s="6">
        <v>196099</v>
      </c>
      <c r="B5" s="4">
        <v>3</v>
      </c>
      <c r="C5" s="6">
        <v>195342</v>
      </c>
      <c r="D5" s="1">
        <f t="shared" ref="D5:D22" si="5">D4+C5</f>
        <v>539029</v>
      </c>
      <c r="E5" s="4">
        <f t="shared" si="0"/>
        <v>15</v>
      </c>
      <c r="F5" s="25">
        <f t="shared" si="1"/>
        <v>7.6815900007324913</v>
      </c>
      <c r="G5" s="3">
        <f t="shared" si="2"/>
        <v>-155515.70000000001</v>
      </c>
      <c r="H5" s="4"/>
      <c r="L5" s="6">
        <v>195342</v>
      </c>
      <c r="M5">
        <f t="shared" ref="M5:M22" si="6">M4+1</f>
        <v>3</v>
      </c>
      <c r="N5" s="32">
        <f t="shared" si="3"/>
        <v>15</v>
      </c>
      <c r="O5" s="32">
        <f t="shared" si="4"/>
        <v>7.6815900007324913</v>
      </c>
    </row>
    <row r="6" spans="1:15" ht="13.75" customHeight="1" x14ac:dyDescent="0.15">
      <c r="A6" s="6">
        <v>195342</v>
      </c>
      <c r="B6" s="4">
        <v>4</v>
      </c>
      <c r="C6" s="6">
        <v>196099</v>
      </c>
      <c r="D6" s="1">
        <f t="shared" si="5"/>
        <v>735128</v>
      </c>
      <c r="E6" s="4">
        <f t="shared" si="0"/>
        <v>20</v>
      </c>
      <c r="F6" s="25">
        <f t="shared" si="1"/>
        <v>10.476156002846739</v>
      </c>
      <c r="G6" s="3">
        <f t="shared" si="2"/>
        <v>-154758.70000000001</v>
      </c>
      <c r="H6" s="4"/>
      <c r="L6" s="6">
        <v>196099</v>
      </c>
      <c r="M6">
        <f t="shared" si="6"/>
        <v>4</v>
      </c>
      <c r="N6" s="32">
        <f t="shared" si="3"/>
        <v>20</v>
      </c>
      <c r="O6" s="32">
        <f t="shared" si="4"/>
        <v>10.476156002846739</v>
      </c>
    </row>
    <row r="7" spans="1:15" ht="13.75" customHeight="1" x14ac:dyDescent="0.15">
      <c r="A7" s="6">
        <v>245432</v>
      </c>
      <c r="B7" s="4">
        <v>5</v>
      </c>
      <c r="C7" s="6">
        <v>234065</v>
      </c>
      <c r="D7" s="1">
        <f t="shared" si="5"/>
        <v>969193</v>
      </c>
      <c r="E7" s="4">
        <f t="shared" si="0"/>
        <v>25</v>
      </c>
      <c r="F7" s="25">
        <f t="shared" si="1"/>
        <v>13.811767562746949</v>
      </c>
      <c r="G7" s="3">
        <f t="shared" si="2"/>
        <v>-116792.70000000001</v>
      </c>
      <c r="H7" s="4"/>
      <c r="L7" s="6">
        <v>234065</v>
      </c>
      <c r="M7">
        <f t="shared" si="6"/>
        <v>5</v>
      </c>
      <c r="N7" s="32">
        <f t="shared" si="3"/>
        <v>25</v>
      </c>
      <c r="O7" s="32">
        <f t="shared" si="4"/>
        <v>13.811767562746949</v>
      </c>
    </row>
    <row r="8" spans="1:15" ht="13.75" customHeight="1" x14ac:dyDescent="0.15">
      <c r="A8" s="6">
        <v>183456</v>
      </c>
      <c r="B8" s="4">
        <v>6</v>
      </c>
      <c r="C8" s="6">
        <v>234567</v>
      </c>
      <c r="D8" s="1">
        <f t="shared" si="5"/>
        <v>1203760</v>
      </c>
      <c r="E8" s="4">
        <f t="shared" si="0"/>
        <v>30</v>
      </c>
      <c r="F8" s="25">
        <f t="shared" si="1"/>
        <v>17.154533020081931</v>
      </c>
      <c r="G8" s="3">
        <f t="shared" si="2"/>
        <v>-116290.70000000001</v>
      </c>
      <c r="H8" s="4"/>
      <c r="L8" s="6">
        <v>234567</v>
      </c>
      <c r="M8">
        <f t="shared" si="6"/>
        <v>6</v>
      </c>
      <c r="N8" s="32">
        <f t="shared" si="3"/>
        <v>30</v>
      </c>
      <c r="O8" s="32">
        <f t="shared" si="4"/>
        <v>17.154533020081931</v>
      </c>
    </row>
    <row r="9" spans="1:15" ht="13.75" customHeight="1" x14ac:dyDescent="0.15">
      <c r="A9" s="6">
        <v>390006</v>
      </c>
      <c r="B9" s="4">
        <v>7</v>
      </c>
      <c r="C9" s="6">
        <v>245432</v>
      </c>
      <c r="D9" s="1">
        <f t="shared" si="5"/>
        <v>1449192</v>
      </c>
      <c r="E9" s="4">
        <f t="shared" si="0"/>
        <v>35</v>
      </c>
      <c r="F9" s="25">
        <f t="shared" si="1"/>
        <v>20.652133329267109</v>
      </c>
      <c r="G9" s="3">
        <f t="shared" si="2"/>
        <v>-105425.70000000001</v>
      </c>
      <c r="H9" s="4"/>
      <c r="L9" s="6">
        <v>245432</v>
      </c>
      <c r="M9">
        <f t="shared" si="6"/>
        <v>7</v>
      </c>
      <c r="N9" s="32">
        <f t="shared" si="3"/>
        <v>35</v>
      </c>
      <c r="O9" s="32">
        <f t="shared" si="4"/>
        <v>20.652133329267109</v>
      </c>
    </row>
    <row r="10" spans="1:15" ht="13.75" customHeight="1" x14ac:dyDescent="0.15">
      <c r="A10" s="6">
        <v>234065</v>
      </c>
      <c r="B10" s="4">
        <v>8</v>
      </c>
      <c r="C10" s="6">
        <v>256787</v>
      </c>
      <c r="D10" s="1">
        <f t="shared" si="5"/>
        <v>1705979</v>
      </c>
      <c r="E10" s="4">
        <f t="shared" si="0"/>
        <v>40</v>
      </c>
      <c r="F10" s="25">
        <f t="shared" si="1"/>
        <v>24.311551378236818</v>
      </c>
      <c r="G10" s="3">
        <f t="shared" si="2"/>
        <v>-94070.700000000012</v>
      </c>
      <c r="H10" s="4"/>
      <c r="L10" s="6">
        <v>256787</v>
      </c>
      <c r="M10">
        <f t="shared" si="6"/>
        <v>8</v>
      </c>
      <c r="N10" s="32">
        <f t="shared" si="3"/>
        <v>40</v>
      </c>
      <c r="O10" s="32">
        <f t="shared" si="4"/>
        <v>24.311551378236818</v>
      </c>
    </row>
    <row r="11" spans="1:15" ht="13.75" customHeight="1" x14ac:dyDescent="0.15">
      <c r="A11" s="6">
        <v>495432</v>
      </c>
      <c r="B11" s="4">
        <v>9</v>
      </c>
      <c r="C11" s="6">
        <v>265000</v>
      </c>
      <c r="D11" s="1">
        <f t="shared" si="5"/>
        <v>1970979</v>
      </c>
      <c r="E11" s="4">
        <f t="shared" si="0"/>
        <v>45</v>
      </c>
      <c r="F11" s="25">
        <f t="shared" si="1"/>
        <v>28.088011179461077</v>
      </c>
      <c r="G11" s="3">
        <f t="shared" si="2"/>
        <v>-85857.700000000012</v>
      </c>
      <c r="H11" s="4"/>
      <c r="L11" s="6">
        <v>265000</v>
      </c>
      <c r="M11">
        <f t="shared" si="6"/>
        <v>9</v>
      </c>
      <c r="N11" s="32">
        <f t="shared" si="3"/>
        <v>45</v>
      </c>
      <c r="O11" s="32">
        <f t="shared" si="4"/>
        <v>28.088011179461077</v>
      </c>
    </row>
    <row r="12" spans="1:15" ht="13.75" customHeight="1" x14ac:dyDescent="0.15">
      <c r="A12" s="6">
        <v>675432</v>
      </c>
      <c r="B12" s="4">
        <v>10</v>
      </c>
      <c r="C12" s="6">
        <v>298765</v>
      </c>
      <c r="D12" s="1">
        <f t="shared" si="5"/>
        <v>2269744</v>
      </c>
      <c r="E12" s="4">
        <f t="shared" si="0"/>
        <v>50</v>
      </c>
      <c r="F12" s="25">
        <f t="shared" si="1"/>
        <v>32.345648962528109</v>
      </c>
      <c r="G12" s="3">
        <f t="shared" si="2"/>
        <v>-52092.700000000012</v>
      </c>
      <c r="H12" s="4"/>
      <c r="L12" s="6">
        <v>298765</v>
      </c>
      <c r="M12">
        <f t="shared" si="6"/>
        <v>10</v>
      </c>
      <c r="N12" s="32">
        <f t="shared" si="3"/>
        <v>50</v>
      </c>
      <c r="O12" s="32">
        <f t="shared" si="4"/>
        <v>32.345648962528109</v>
      </c>
    </row>
    <row r="13" spans="1:15" ht="13.75" customHeight="1" x14ac:dyDescent="0.15">
      <c r="A13" s="6">
        <v>234567</v>
      </c>
      <c r="B13" s="4">
        <v>11</v>
      </c>
      <c r="C13" s="6">
        <v>325678</v>
      </c>
      <c r="D13" s="1">
        <f>D12+C13</f>
        <v>2595422</v>
      </c>
      <c r="E13" s="4">
        <f t="shared" si="0"/>
        <v>55.000000000000007</v>
      </c>
      <c r="F13" s="25">
        <f t="shared" si="1"/>
        <v>36.986818302690807</v>
      </c>
      <c r="G13" s="3">
        <f t="shared" si="2"/>
        <v>-25179.700000000012</v>
      </c>
      <c r="H13" s="4"/>
      <c r="L13" s="6">
        <v>325678</v>
      </c>
      <c r="M13">
        <f t="shared" si="6"/>
        <v>11</v>
      </c>
      <c r="N13" s="32">
        <f t="shared" si="3"/>
        <v>55.000000000000007</v>
      </c>
      <c r="O13" s="32">
        <f t="shared" si="4"/>
        <v>36.986818302690807</v>
      </c>
    </row>
    <row r="14" spans="1:15" ht="13.75" customHeight="1" x14ac:dyDescent="0.15">
      <c r="A14" s="6">
        <v>160231</v>
      </c>
      <c r="B14" s="4">
        <v>12</v>
      </c>
      <c r="C14" s="6">
        <v>350765</v>
      </c>
      <c r="D14" s="1">
        <f t="shared" si="5"/>
        <v>2946187</v>
      </c>
      <c r="E14" s="4">
        <f t="shared" si="0"/>
        <v>60</v>
      </c>
      <c r="F14" s="25">
        <f t="shared" si="1"/>
        <v>41.985497254299965</v>
      </c>
      <c r="G14" s="3">
        <f t="shared" si="2"/>
        <v>-92.700000000011642</v>
      </c>
      <c r="H14" s="4"/>
      <c r="L14" s="6">
        <v>350765</v>
      </c>
      <c r="M14">
        <f t="shared" si="6"/>
        <v>12</v>
      </c>
      <c r="N14" s="32">
        <f t="shared" si="3"/>
        <v>60</v>
      </c>
      <c r="O14" s="32">
        <f t="shared" si="4"/>
        <v>41.985497254299965</v>
      </c>
    </row>
    <row r="15" spans="1:15" ht="13.75" customHeight="1" x14ac:dyDescent="0.15">
      <c r="A15" s="6">
        <v>298765</v>
      </c>
      <c r="B15" s="4">
        <v>13</v>
      </c>
      <c r="C15" s="6">
        <v>385432</v>
      </c>
      <c r="D15" s="1">
        <f t="shared" si="5"/>
        <v>3331619</v>
      </c>
      <c r="E15" s="4">
        <f t="shared" si="0"/>
        <v>65</v>
      </c>
      <c r="F15" s="25">
        <f t="shared" si="1"/>
        <v>47.478208401867768</v>
      </c>
      <c r="H15" s="3">
        <f t="shared" ref="H15:H22" si="7">C15-$B$30</f>
        <v>34574.299999999988</v>
      </c>
      <c r="L15" s="6">
        <v>385432</v>
      </c>
      <c r="M15">
        <f t="shared" si="6"/>
        <v>13</v>
      </c>
      <c r="N15" s="32">
        <f t="shared" si="3"/>
        <v>65</v>
      </c>
      <c r="O15" s="32">
        <f t="shared" si="4"/>
        <v>47.478208401867768</v>
      </c>
    </row>
    <row r="16" spans="1:15" ht="13.75" customHeight="1" x14ac:dyDescent="0.15">
      <c r="A16" s="6">
        <v>570543</v>
      </c>
      <c r="B16" s="4">
        <v>14</v>
      </c>
      <c r="C16" s="6">
        <v>390006</v>
      </c>
      <c r="D16" s="1">
        <f t="shared" si="5"/>
        <v>3721625</v>
      </c>
      <c r="E16" s="4">
        <f t="shared" si="0"/>
        <v>70</v>
      </c>
      <c r="F16" s="25">
        <f t="shared" si="1"/>
        <v>53.036102670683874</v>
      </c>
      <c r="H16" s="3">
        <f t="shared" si="7"/>
        <v>39148.299999999988</v>
      </c>
      <c r="L16" s="6">
        <v>390006</v>
      </c>
      <c r="M16">
        <f t="shared" si="6"/>
        <v>14</v>
      </c>
      <c r="N16" s="32">
        <f t="shared" si="3"/>
        <v>70</v>
      </c>
      <c r="O16" s="32">
        <f t="shared" si="4"/>
        <v>53.036102670683874</v>
      </c>
    </row>
    <row r="17" spans="1:15" ht="13.75" customHeight="1" x14ac:dyDescent="0.15">
      <c r="A17" s="6">
        <v>385432</v>
      </c>
      <c r="B17" s="4">
        <v>15</v>
      </c>
      <c r="C17" s="6">
        <v>470234</v>
      </c>
      <c r="D17" s="1">
        <f t="shared" si="5"/>
        <v>4191859</v>
      </c>
      <c r="E17" s="4">
        <f t="shared" si="0"/>
        <v>75</v>
      </c>
      <c r="F17" s="25">
        <f t="shared" si="1"/>
        <v>59.737309456226839</v>
      </c>
      <c r="H17" s="3">
        <f t="shared" si="7"/>
        <v>119376.29999999999</v>
      </c>
      <c r="L17" s="6">
        <v>470234</v>
      </c>
      <c r="M17">
        <f t="shared" si="6"/>
        <v>15</v>
      </c>
      <c r="N17" s="32">
        <f t="shared" si="3"/>
        <v>75</v>
      </c>
      <c r="O17" s="32">
        <f t="shared" si="4"/>
        <v>59.737309456226839</v>
      </c>
    </row>
    <row r="18" spans="1:15" ht="13.75" customHeight="1" x14ac:dyDescent="0.15">
      <c r="A18" s="6">
        <v>265000</v>
      </c>
      <c r="B18" s="4">
        <v>16</v>
      </c>
      <c r="C18" s="6">
        <v>495432</v>
      </c>
      <c r="D18" s="1">
        <f t="shared" si="5"/>
        <v>4687291</v>
      </c>
      <c r="E18" s="4">
        <f t="shared" si="0"/>
        <v>80</v>
      </c>
      <c r="F18" s="25">
        <f t="shared" si="1"/>
        <v>66.79760769109528</v>
      </c>
      <c r="H18" s="3">
        <f t="shared" si="7"/>
        <v>144574.29999999999</v>
      </c>
      <c r="L18" s="6">
        <v>495432</v>
      </c>
      <c r="M18">
        <f t="shared" si="6"/>
        <v>16</v>
      </c>
      <c r="N18" s="32">
        <f t="shared" si="3"/>
        <v>80</v>
      </c>
      <c r="O18" s="32">
        <f t="shared" si="4"/>
        <v>66.79760769109528</v>
      </c>
    </row>
    <row r="19" spans="1:15" ht="13.75" customHeight="1" x14ac:dyDescent="0.15">
      <c r="A19" s="6">
        <v>325678</v>
      </c>
      <c r="B19" s="4">
        <v>17</v>
      </c>
      <c r="C19" s="6">
        <v>498765</v>
      </c>
      <c r="D19" s="1">
        <f t="shared" si="5"/>
        <v>5186056</v>
      </c>
      <c r="E19" s="4">
        <f t="shared" si="0"/>
        <v>85</v>
      </c>
      <c r="F19" s="25">
        <f t="shared" si="1"/>
        <v>73.905403814708919</v>
      </c>
      <c r="H19" s="3">
        <f t="shared" si="7"/>
        <v>147907.29999999999</v>
      </c>
      <c r="L19" s="6">
        <v>498765</v>
      </c>
      <c r="M19">
        <f t="shared" si="6"/>
        <v>17</v>
      </c>
      <c r="N19" s="32">
        <f t="shared" si="3"/>
        <v>85</v>
      </c>
      <c r="O19" s="32">
        <f t="shared" si="4"/>
        <v>73.905403814708919</v>
      </c>
    </row>
    <row r="20" spans="1:15" ht="13.75" customHeight="1" x14ac:dyDescent="0.15">
      <c r="A20" s="6">
        <v>498765</v>
      </c>
      <c r="B20" s="4">
        <v>18</v>
      </c>
      <c r="C20" s="6">
        <v>570543</v>
      </c>
      <c r="D20" s="1">
        <f t="shared" si="5"/>
        <v>5756599</v>
      </c>
      <c r="E20" s="4">
        <f t="shared" si="0"/>
        <v>90</v>
      </c>
      <c r="F20" s="25">
        <f t="shared" si="1"/>
        <v>82.036093265161341</v>
      </c>
      <c r="H20" s="3">
        <f t="shared" si="7"/>
        <v>219685.3</v>
      </c>
      <c r="L20" s="6">
        <v>570543</v>
      </c>
      <c r="M20">
        <f t="shared" si="6"/>
        <v>18</v>
      </c>
      <c r="N20" s="32">
        <f t="shared" si="3"/>
        <v>90</v>
      </c>
      <c r="O20" s="32">
        <f t="shared" si="4"/>
        <v>82.036093265161341</v>
      </c>
    </row>
    <row r="21" spans="1:15" ht="13.75" customHeight="1" x14ac:dyDescent="0.15">
      <c r="A21" s="6">
        <v>350765</v>
      </c>
      <c r="B21" s="4">
        <v>19</v>
      </c>
      <c r="C21" s="6">
        <v>585123</v>
      </c>
      <c r="D21" s="1">
        <f t="shared" si="5"/>
        <v>6341722</v>
      </c>
      <c r="E21" s="4">
        <f t="shared" si="0"/>
        <v>95</v>
      </c>
      <c r="F21" s="25">
        <f t="shared" si="1"/>
        <v>90.374559258639607</v>
      </c>
      <c r="H21" s="3">
        <f t="shared" si="7"/>
        <v>234265.3</v>
      </c>
      <c r="L21" s="6">
        <v>585123</v>
      </c>
      <c r="M21">
        <f t="shared" si="6"/>
        <v>19</v>
      </c>
      <c r="N21" s="32">
        <f t="shared" si="3"/>
        <v>95</v>
      </c>
      <c r="O21" s="32">
        <f t="shared" si="4"/>
        <v>90.374559258639607</v>
      </c>
    </row>
    <row r="22" spans="1:15" ht="13.75" customHeight="1" x14ac:dyDescent="0.15">
      <c r="A22" s="6">
        <v>585123</v>
      </c>
      <c r="B22" s="4">
        <v>20</v>
      </c>
      <c r="C22" s="6">
        <v>675432</v>
      </c>
      <c r="D22" s="1">
        <f t="shared" si="5"/>
        <v>7017154</v>
      </c>
      <c r="E22" s="4">
        <f t="shared" si="0"/>
        <v>100</v>
      </c>
      <c r="F22" s="25">
        <f t="shared" si="1"/>
        <v>100</v>
      </c>
      <c r="H22" s="3">
        <f t="shared" si="7"/>
        <v>324574.3</v>
      </c>
      <c r="L22" s="6">
        <v>675432</v>
      </c>
      <c r="M22">
        <f t="shared" si="6"/>
        <v>20</v>
      </c>
      <c r="N22" s="32">
        <f>M22/$M$22*100</f>
        <v>100</v>
      </c>
      <c r="O22" s="32">
        <f t="shared" si="4"/>
        <v>100</v>
      </c>
    </row>
    <row r="23" spans="1:15" x14ac:dyDescent="0.15">
      <c r="C23" s="1"/>
      <c r="E23" s="2"/>
      <c r="F23" s="2"/>
      <c r="G23" s="1">
        <f>SUM(G3:G22)</f>
        <v>-1264105.3999999997</v>
      </c>
      <c r="H23" s="1">
        <f>SUM(H3:H22)</f>
        <v>1264105.3999999999</v>
      </c>
    </row>
    <row r="24" spans="1:15" x14ac:dyDescent="0.15">
      <c r="A24" t="s">
        <v>14</v>
      </c>
      <c r="B24" s="1">
        <f>MIN(C3:C22)</f>
        <v>160231</v>
      </c>
      <c r="C24" s="1"/>
      <c r="E24" s="2"/>
      <c r="F24" s="27" t="s">
        <v>27</v>
      </c>
      <c r="G24" s="28"/>
      <c r="H24" s="28">
        <f>H23/D22*100</f>
        <v>18.014502745700035</v>
      </c>
      <c r="L24" s="1">
        <f>MIN(L3:L22)</f>
        <v>160231</v>
      </c>
    </row>
    <row r="25" spans="1:15" x14ac:dyDescent="0.15">
      <c r="A25" t="s">
        <v>15</v>
      </c>
      <c r="B25" s="1">
        <f>PERCENTILE($C$3:$C$22,0.25)</f>
        <v>234441.5</v>
      </c>
      <c r="C25" s="1"/>
      <c r="E25" s="2"/>
      <c r="F25" s="5" t="s">
        <v>25</v>
      </c>
      <c r="H25" s="29" t="s">
        <v>33</v>
      </c>
    </row>
    <row r="26" spans="1:15" x14ac:dyDescent="0.15">
      <c r="A26" t="s">
        <v>16</v>
      </c>
      <c r="B26" s="1">
        <f>PERCENTILE($C$3:$C$22,0.5)</f>
        <v>312221.5</v>
      </c>
      <c r="C26" s="1"/>
      <c r="L26" s="1">
        <f>MEDIAN(L3:L22)</f>
        <v>312221.5</v>
      </c>
    </row>
    <row r="27" spans="1:15" ht="14" thickBot="1" x14ac:dyDescent="0.2">
      <c r="A27" t="s">
        <v>4</v>
      </c>
      <c r="B27" s="1">
        <f>PERCENTILE($C$3:$C$22,0.75)</f>
        <v>476533.5</v>
      </c>
      <c r="C27" s="1"/>
      <c r="D27" s="24" t="s">
        <v>29</v>
      </c>
      <c r="H27" s="24" t="s">
        <v>30</v>
      </c>
      <c r="I27" s="24"/>
    </row>
    <row r="28" spans="1:15" x14ac:dyDescent="0.15">
      <c r="A28" t="s">
        <v>17</v>
      </c>
      <c r="B28" s="1">
        <f>MAX(C3:C22)</f>
        <v>675432</v>
      </c>
      <c r="C28" s="1"/>
      <c r="D28" s="10"/>
      <c r="E28" s="19" t="s">
        <v>24</v>
      </c>
      <c r="F28" s="20" t="s">
        <v>26</v>
      </c>
      <c r="H28" s="10"/>
      <c r="I28" s="11" t="s">
        <v>5</v>
      </c>
      <c r="J28" s="12" t="s">
        <v>6</v>
      </c>
      <c r="L28" s="1">
        <f>MAX(L3:L22)</f>
        <v>675432</v>
      </c>
    </row>
    <row r="29" spans="1:15" x14ac:dyDescent="0.15">
      <c r="C29" s="1"/>
      <c r="D29" s="13" t="str">
        <f>A25</f>
        <v>Nedre kvartil</v>
      </c>
      <c r="E29" s="9">
        <f>B25</f>
        <v>234441.5</v>
      </c>
      <c r="F29" s="21">
        <v>200010</v>
      </c>
      <c r="H29" s="13" t="s">
        <v>7</v>
      </c>
      <c r="I29" s="14">
        <f>COUNT(C3:C6)</f>
        <v>4</v>
      </c>
      <c r="J29" s="15">
        <f t="shared" ref="J29:J34" si="8">I29/$I$35*100</f>
        <v>20</v>
      </c>
    </row>
    <row r="30" spans="1:15" x14ac:dyDescent="0.15">
      <c r="A30" t="s">
        <v>18</v>
      </c>
      <c r="B30" s="1">
        <f>AVERAGE(C3:C22)</f>
        <v>350857.7</v>
      </c>
      <c r="C30" s="1"/>
      <c r="D30" s="31" t="str">
        <f>A24</f>
        <v>Minimum</v>
      </c>
      <c r="E30" s="9">
        <f>B24</f>
        <v>160231</v>
      </c>
      <c r="F30" s="21">
        <v>105033</v>
      </c>
      <c r="H30" s="13" t="s">
        <v>8</v>
      </c>
      <c r="I30" s="14">
        <f>COUNT(C7:C12)</f>
        <v>6</v>
      </c>
      <c r="J30" s="15">
        <f t="shared" si="8"/>
        <v>30</v>
      </c>
    </row>
    <row r="31" spans="1:15" x14ac:dyDescent="0.15">
      <c r="D31" s="13" t="str">
        <f>A26</f>
        <v>Median</v>
      </c>
      <c r="E31" s="9">
        <f>B26</f>
        <v>312221.5</v>
      </c>
      <c r="F31" s="21">
        <v>355000</v>
      </c>
      <c r="H31" s="13" t="s">
        <v>9</v>
      </c>
      <c r="I31" s="14">
        <f>COUNT(C13:C16)</f>
        <v>4</v>
      </c>
      <c r="J31" s="15">
        <f t="shared" si="8"/>
        <v>20</v>
      </c>
    </row>
    <row r="32" spans="1:15" x14ac:dyDescent="0.15">
      <c r="A32" t="s">
        <v>19</v>
      </c>
      <c r="B32" s="1">
        <f>B26-B25</f>
        <v>77780</v>
      </c>
      <c r="C32" s="1"/>
      <c r="D32" s="31" t="str">
        <f>A28</f>
        <v>Maksimum</v>
      </c>
      <c r="E32" s="9">
        <f>B28</f>
        <v>675432</v>
      </c>
      <c r="F32" s="21">
        <v>817540</v>
      </c>
      <c r="H32" s="13" t="s">
        <v>10</v>
      </c>
      <c r="I32" s="14">
        <f>COUNT(C17:C19)</f>
        <v>3</v>
      </c>
      <c r="J32" s="15">
        <f t="shared" si="8"/>
        <v>15</v>
      </c>
    </row>
    <row r="33" spans="1:10" ht="14" thickBot="1" x14ac:dyDescent="0.2">
      <c r="A33" t="s">
        <v>20</v>
      </c>
      <c r="B33" s="1">
        <f>B27-B26</f>
        <v>164312</v>
      </c>
      <c r="D33" s="16" t="str">
        <f>A27</f>
        <v>Øvre kvartil</v>
      </c>
      <c r="E33" s="22">
        <f>B27</f>
        <v>476533.5</v>
      </c>
      <c r="F33" s="23">
        <v>560123</v>
      </c>
      <c r="H33" s="13" t="s">
        <v>11</v>
      </c>
      <c r="I33" s="14">
        <f>COUNT(C20:C21)</f>
        <v>2</v>
      </c>
      <c r="J33" s="15">
        <f t="shared" si="8"/>
        <v>10</v>
      </c>
    </row>
    <row r="34" spans="1:10" x14ac:dyDescent="0.15">
      <c r="A34" t="s">
        <v>21</v>
      </c>
      <c r="B34" s="1">
        <f>B30-B26</f>
        <v>38636.200000000012</v>
      </c>
      <c r="C34" s="1"/>
      <c r="H34" s="13" t="s">
        <v>12</v>
      </c>
      <c r="I34" s="14">
        <f>COUNT(C22)</f>
        <v>1</v>
      </c>
      <c r="J34" s="15">
        <f t="shared" si="8"/>
        <v>5</v>
      </c>
    </row>
    <row r="35" spans="1:10" ht="14" thickBot="1" x14ac:dyDescent="0.2">
      <c r="C35" s="1"/>
      <c r="H35" s="16" t="s">
        <v>13</v>
      </c>
      <c r="I35" s="17">
        <f>SUM(I29:I34)</f>
        <v>20</v>
      </c>
      <c r="J35" s="18">
        <f>SUM(J29:J34)</f>
        <v>100</v>
      </c>
    </row>
    <row r="36" spans="1:10" x14ac:dyDescent="0.15">
      <c r="C36" s="1"/>
    </row>
  </sheetData>
  <sortState xmlns:xlrd2="http://schemas.microsoft.com/office/spreadsheetml/2017/richdata2" ref="L3:L22">
    <sortCondition ref="L3:L22"/>
  </sortState>
  <phoneticPr fontId="0" type="noConversion"/>
  <conditionalFormatting sqref="O3:O22">
    <cfRule type="cellIs" dxfId="0" priority="1" operator="greaterThan">
      <formula>2</formula>
    </cfRule>
  </conditionalFormatting>
  <pageMargins left="0.75" right="0.75" top="1" bottom="1" header="0" footer="0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Økonomi- og Erhvervsministeriet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Ulstrup Johansen</dc:creator>
  <cp:lastModifiedBy>Jeppe Vanderhaegen</cp:lastModifiedBy>
  <dcterms:created xsi:type="dcterms:W3CDTF">2005-10-21T13:38:05Z</dcterms:created>
  <dcterms:modified xsi:type="dcterms:W3CDTF">2020-11-10T09:43:01Z</dcterms:modified>
</cp:coreProperties>
</file>