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Samf A /"/>
    </mc:Choice>
  </mc:AlternateContent>
  <xr:revisionPtr revIDLastSave="0" documentId="13_ncr:1_{6F61BDFC-15CD-FA46-93BE-A284C9D0C372}" xr6:coauthVersionLast="45" xr6:coauthVersionMax="45" xr10:uidLastSave="{00000000-0000-0000-0000-000000000000}"/>
  <bookViews>
    <workbookView xWindow="0" yWindow="460" windowWidth="25600" windowHeight="14140" xr2:uid="{4E56FCD0-325B-9E44-8E9B-F5379EB17C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5" i="1" l="1"/>
  <c r="W61" i="1"/>
  <c r="W62" i="1"/>
  <c r="F55" i="1" l="1"/>
  <c r="C70" i="1"/>
  <c r="D70" i="1"/>
  <c r="E70" i="1"/>
  <c r="F70" i="1"/>
  <c r="G70" i="1"/>
  <c r="H70" i="1"/>
  <c r="I70" i="1"/>
  <c r="J70" i="1"/>
  <c r="K70" i="1"/>
  <c r="L70" i="1"/>
  <c r="B70" i="1"/>
  <c r="S62" i="1" l="1"/>
  <c r="D55" i="1" l="1"/>
  <c r="D54" i="1"/>
  <c r="N49" i="1" l="1"/>
  <c r="D35" i="1" l="1"/>
  <c r="C36" i="1"/>
  <c r="M45" i="1" l="1"/>
  <c r="M41" i="1"/>
  <c r="C41" i="1"/>
  <c r="D41" i="1"/>
  <c r="E41" i="1"/>
  <c r="F41" i="1"/>
  <c r="G41" i="1"/>
  <c r="H41" i="1"/>
  <c r="I41" i="1"/>
  <c r="J41" i="1"/>
  <c r="K41" i="1"/>
  <c r="L41" i="1"/>
  <c r="B41" i="1"/>
  <c r="M25" i="1" l="1"/>
  <c r="M31" i="1" l="1"/>
  <c r="M21" i="1" l="1"/>
  <c r="O15" i="1"/>
  <c r="E19" i="1" l="1"/>
  <c r="F19" i="1"/>
  <c r="G19" i="1"/>
  <c r="H19" i="1"/>
  <c r="I19" i="1"/>
  <c r="J19" i="1"/>
  <c r="K19" i="1"/>
  <c r="L19" i="1"/>
  <c r="M19" i="1"/>
  <c r="D19" i="1"/>
  <c r="G7" i="1" l="1"/>
  <c r="D8" i="1"/>
  <c r="G5" i="1"/>
  <c r="G6" i="1"/>
  <c r="N11" i="1" l="1"/>
</calcChain>
</file>

<file path=xl/sharedStrings.xml><?xml version="1.0" encoding="utf-8"?>
<sst xmlns="http://schemas.openxmlformats.org/spreadsheetml/2006/main" count="86" uniqueCount="70">
  <si>
    <t>Ugens beregninger</t>
  </si>
  <si>
    <t>Uge 43</t>
  </si>
  <si>
    <t>side 126</t>
  </si>
  <si>
    <t>pct. P.a</t>
  </si>
  <si>
    <t>2016*</t>
  </si>
  <si>
    <t>2017*</t>
  </si>
  <si>
    <t>2018*</t>
  </si>
  <si>
    <t>Løb-priser</t>
  </si>
  <si>
    <t>Faste</t>
  </si>
  <si>
    <t>pct</t>
  </si>
  <si>
    <t>2. Beregn den annualiserede vækst, hvis den kvartal vise vækst er 0,8</t>
  </si>
  <si>
    <t xml:space="preserve">pct </t>
  </si>
  <si>
    <t xml:space="preserve">pct. Pro anno </t>
  </si>
  <si>
    <t>side 47 v 146</t>
  </si>
  <si>
    <t>side 130</t>
  </si>
  <si>
    <t xml:space="preserve">3. Beregn prisindekses for investeringer i anlæg </t>
  </si>
  <si>
    <t>1. Gennesnitlige vækst i reallønnen i bygge/anlæg</t>
  </si>
  <si>
    <t xml:space="preserve">Uge 44 </t>
  </si>
  <si>
    <t>Gennemsnitlige årlig vækst for timeporduktiviteten</t>
  </si>
  <si>
    <t>BVT: kædede</t>
  </si>
  <si>
    <t>Timer</t>
  </si>
  <si>
    <t>Side 123 og 125 STO</t>
  </si>
  <si>
    <t xml:space="preserve">pct pr. A. </t>
  </si>
  <si>
    <t>Vækstbidraget fra beskæftigelsen i off adm,</t>
  </si>
  <si>
    <t xml:space="preserve">I alt </t>
  </si>
  <si>
    <t>Off adm</t>
  </si>
  <si>
    <t xml:space="preserve">Side 126 STO . </t>
  </si>
  <si>
    <t>Måles i procent point</t>
  </si>
  <si>
    <t xml:space="preserve">Offentlig forbrugsudgift i alt  </t>
  </si>
  <si>
    <t xml:space="preserve">  Offentlige individuelle forbrugsudgifter  </t>
  </si>
  <si>
    <t>Uge 46</t>
  </si>
  <si>
    <t xml:space="preserve">side 127 </t>
  </si>
  <si>
    <t xml:space="preserve">pct. Point </t>
  </si>
  <si>
    <r>
      <t>Finansiering og forsikring</t>
    </r>
    <r>
      <rPr>
        <sz val="10"/>
        <color rgb="FF000000"/>
        <rFont val="Arial"/>
        <family val="2"/>
      </rPr>
      <t xml:space="preserve">  </t>
    </r>
  </si>
  <si>
    <t>2019*</t>
  </si>
  <si>
    <t>tusinde personer</t>
  </si>
  <si>
    <t>Uge 47</t>
  </si>
  <si>
    <t>Beregn lønkvoten for industrien i 2019</t>
  </si>
  <si>
    <t>Aflønning</t>
  </si>
  <si>
    <t>BFI</t>
  </si>
  <si>
    <t>Beregn ændringen i opsparingskvoten</t>
  </si>
  <si>
    <r>
      <t>Disponibel bruttonationalindkomst</t>
    </r>
    <r>
      <rPr>
        <sz val="10"/>
        <color rgb="FF000000"/>
        <rFont val="Arial"/>
        <family val="2"/>
      </rPr>
      <t xml:space="preserve">  </t>
    </r>
  </si>
  <si>
    <r>
      <t xml:space="preserve">Bruttoopsparing </t>
    </r>
    <r>
      <rPr>
        <sz val="10"/>
        <color rgb="FF000000"/>
        <rFont val="Arial"/>
        <family val="2"/>
      </rPr>
      <t xml:space="preserve">  </t>
    </r>
  </si>
  <si>
    <t xml:space="preserve">pct point </t>
  </si>
  <si>
    <t>side 108</t>
  </si>
  <si>
    <t>Beregn ændringen i væksten for prisudviklingen</t>
  </si>
  <si>
    <t xml:space="preserve">Bruttoværditilvækst (BVT)   - Årets  pris </t>
  </si>
  <si>
    <t xml:space="preserve">BVT Faste priser </t>
  </si>
  <si>
    <t xml:space="preserve">side 106. </t>
  </si>
  <si>
    <t>side 124 + 108</t>
  </si>
  <si>
    <t>Beregn reallønnen</t>
  </si>
  <si>
    <t>Lønning</t>
  </si>
  <si>
    <t>Inflation</t>
  </si>
  <si>
    <t>side 146</t>
  </si>
  <si>
    <t>Implicitte prisindeks transport</t>
  </si>
  <si>
    <t>Årets</t>
  </si>
  <si>
    <t>Løbende</t>
  </si>
  <si>
    <t xml:space="preserve">side 130 </t>
  </si>
  <si>
    <t>side 47</t>
  </si>
  <si>
    <t>Uge 49</t>
  </si>
  <si>
    <t>2020*</t>
  </si>
  <si>
    <t xml:space="preserve">Beskyttelse og forvaltning af naturressourcerne  </t>
  </si>
  <si>
    <t xml:space="preserve">Bæredygtig udvikling </t>
  </si>
  <si>
    <t>pct pro anno</t>
  </si>
  <si>
    <r>
      <t>Beskyttelse og forvaltning af naturressourcerne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 </t>
    </r>
  </si>
  <si>
    <t>pct point</t>
  </si>
  <si>
    <t>side 165</t>
  </si>
  <si>
    <t>Side 165</t>
  </si>
  <si>
    <r>
      <t>Grækenland</t>
    </r>
    <r>
      <rPr>
        <sz val="10"/>
        <color rgb="FF000000"/>
        <rFont val="Arial"/>
        <family val="2"/>
      </rPr>
      <t xml:space="preserve">  </t>
    </r>
  </si>
  <si>
    <r>
      <t>Tyskland</t>
    </r>
    <r>
      <rPr>
        <sz val="10"/>
        <color rgb="FF000000"/>
        <rFont val="Arial"/>
        <family val="2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</si>
</sst>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2"/>
      <color rgb="FF211E1E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EAEA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2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5" fillId="0" borderId="0" xfId="0" applyFont="1"/>
    <xf numFmtId="0" fontId="6" fillId="0" borderId="0" xfId="0" applyFont="1" applyAlignment="1">
      <alignment vertical="top"/>
    </xf>
    <xf numFmtId="164" fontId="0" fillId="0" borderId="0" xfId="0" applyNumberFormat="1"/>
    <xf numFmtId="0" fontId="4" fillId="0" borderId="0" xfId="1" applyAlignment="1">
      <alignment horizontal="right" vertical="top" wrapText="1"/>
    </xf>
    <xf numFmtId="0" fontId="4" fillId="0" borderId="0" xfId="1" applyAlignment="1">
      <alignment horizontal="right"/>
    </xf>
    <xf numFmtId="0" fontId="4" fillId="0" borderId="0" xfId="1"/>
    <xf numFmtId="0" fontId="4" fillId="0" borderId="0" xfId="1" applyAlignment="1">
      <alignment horizontal="left" vertical="top"/>
    </xf>
    <xf numFmtId="0" fontId="7" fillId="0" borderId="0" xfId="1" applyFont="1" applyAlignment="1">
      <alignment horizontal="right"/>
    </xf>
    <xf numFmtId="0" fontId="1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vertical="top"/>
    </xf>
  </cellXfs>
  <cellStyles count="2">
    <cellStyle name="Normal" xfId="0" builtinId="0"/>
    <cellStyle name="Normal 2" xfId="1" xr:uid="{29AEF1B4-AF85-F04C-BCBE-59B25CB15E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17AFE-AE4D-7346-A59B-07C1E6377026}">
  <dimension ref="A1:Y70"/>
  <sheetViews>
    <sheetView tabSelected="1" topLeftCell="A9" workbookViewId="0">
      <selection activeCell="B70" sqref="B70"/>
    </sheetView>
  </sheetViews>
  <sheetFormatPr baseColWidth="10" defaultRowHeight="16" x14ac:dyDescent="0.2"/>
  <cols>
    <col min="1" max="1" width="42.5" customWidth="1"/>
    <col min="6" max="6" width="15" customWidth="1"/>
    <col min="14" max="14" width="17.6640625" customWidth="1"/>
  </cols>
  <sheetData>
    <row r="1" spans="1:16" x14ac:dyDescent="0.2">
      <c r="A1" t="s">
        <v>0</v>
      </c>
    </row>
    <row r="3" spans="1:16" x14ac:dyDescent="0.2">
      <c r="A3" t="s">
        <v>1</v>
      </c>
    </row>
    <row r="4" spans="1:16" x14ac:dyDescent="0.2">
      <c r="A4" t="s">
        <v>16</v>
      </c>
      <c r="B4">
        <v>2014</v>
      </c>
      <c r="C4">
        <v>2015</v>
      </c>
      <c r="D4">
        <v>2016</v>
      </c>
      <c r="E4">
        <v>2017</v>
      </c>
    </row>
    <row r="5" spans="1:16" x14ac:dyDescent="0.2">
      <c r="B5">
        <v>58</v>
      </c>
      <c r="C5">
        <v>61.6</v>
      </c>
      <c r="D5">
        <v>65.8</v>
      </c>
      <c r="E5">
        <v>69.5</v>
      </c>
      <c r="F5" t="s">
        <v>2</v>
      </c>
      <c r="G5">
        <f>((E5/B5)^(1/4)-1)*100</f>
        <v>4.6258990134818045</v>
      </c>
      <c r="H5" t="s">
        <v>3</v>
      </c>
    </row>
    <row r="6" spans="1:16" x14ac:dyDescent="0.2">
      <c r="B6" s="2">
        <v>122.7</v>
      </c>
      <c r="C6" s="2">
        <v>125</v>
      </c>
      <c r="D6" s="2">
        <v>127.6</v>
      </c>
      <c r="E6" s="2">
        <v>130.30000000000001</v>
      </c>
      <c r="F6" t="s">
        <v>13</v>
      </c>
      <c r="G6">
        <f>((E6/B6)^(1/4)-1)*100</f>
        <v>1.5137715010607344</v>
      </c>
      <c r="H6" t="s">
        <v>12</v>
      </c>
    </row>
    <row r="7" spans="1:16" x14ac:dyDescent="0.2">
      <c r="B7">
        <v>99.6</v>
      </c>
      <c r="C7">
        <v>100</v>
      </c>
      <c r="D7">
        <v>100.4</v>
      </c>
      <c r="E7">
        <v>101.4</v>
      </c>
      <c r="G7">
        <f>(((E6/E7)/(B6/B7))^(1/3)-1)*100</f>
        <v>1.416140457957904</v>
      </c>
    </row>
    <row r="8" spans="1:16" x14ac:dyDescent="0.2">
      <c r="A8" t="s">
        <v>10</v>
      </c>
      <c r="D8">
        <f>(1.008^4-1)*100</f>
        <v>3.2386052096000206</v>
      </c>
      <c r="E8" t="s">
        <v>11</v>
      </c>
    </row>
    <row r="9" spans="1:16" x14ac:dyDescent="0.2">
      <c r="A9" t="s">
        <v>15</v>
      </c>
      <c r="C9" s="1">
        <v>2008</v>
      </c>
      <c r="D9" s="1">
        <v>2009</v>
      </c>
      <c r="E9" s="1">
        <v>2010</v>
      </c>
      <c r="F9" s="1">
        <v>2011</v>
      </c>
      <c r="G9" s="1">
        <v>2012</v>
      </c>
      <c r="H9" s="1">
        <v>2013</v>
      </c>
      <c r="I9" s="1">
        <v>2014</v>
      </c>
      <c r="J9" s="1">
        <v>2015</v>
      </c>
      <c r="K9" s="3" t="s">
        <v>4</v>
      </c>
      <c r="L9" s="3" t="s">
        <v>5</v>
      </c>
      <c r="M9" s="3" t="s">
        <v>6</v>
      </c>
    </row>
    <row r="10" spans="1:16" x14ac:dyDescent="0.2">
      <c r="B10" t="s">
        <v>7</v>
      </c>
      <c r="C10" s="2">
        <v>28.9</v>
      </c>
      <c r="D10" s="2">
        <v>27.3</v>
      </c>
      <c r="E10" s="2">
        <v>30.2</v>
      </c>
      <c r="F10" s="2">
        <v>34.1</v>
      </c>
      <c r="G10" s="2">
        <v>38.200000000000003</v>
      </c>
      <c r="H10" s="2">
        <v>40.799999999999997</v>
      </c>
      <c r="I10" s="2">
        <v>37.4</v>
      </c>
      <c r="J10" s="2">
        <v>46.5</v>
      </c>
      <c r="K10" s="2">
        <v>47.9</v>
      </c>
      <c r="L10" s="2">
        <v>44.4</v>
      </c>
      <c r="M10" s="2">
        <v>51.1</v>
      </c>
    </row>
    <row r="11" spans="1:16" x14ac:dyDescent="0.2">
      <c r="B11" t="s">
        <v>8</v>
      </c>
      <c r="C11" s="2">
        <v>28.6</v>
      </c>
      <c r="D11" s="2">
        <v>28.5</v>
      </c>
      <c r="E11" s="2">
        <v>30.2</v>
      </c>
      <c r="F11" s="2">
        <v>32.200000000000003</v>
      </c>
      <c r="G11" s="2">
        <v>35.700000000000003</v>
      </c>
      <c r="H11" s="2">
        <v>38.299999999999997</v>
      </c>
      <c r="I11" s="2">
        <v>35.299999999999997</v>
      </c>
      <c r="J11" s="2">
        <v>44.7</v>
      </c>
      <c r="K11" s="2">
        <v>45</v>
      </c>
      <c r="L11" s="2">
        <v>40.6</v>
      </c>
      <c r="M11" s="2">
        <v>44.8</v>
      </c>
      <c r="N11">
        <f>(((M10/C10)/(M11/C11))-1)*100</f>
        <v>12.878460207612473</v>
      </c>
      <c r="O11" t="s">
        <v>9</v>
      </c>
      <c r="P11" t="s">
        <v>14</v>
      </c>
    </row>
    <row r="13" spans="1:16" x14ac:dyDescent="0.2">
      <c r="A13" t="s">
        <v>17</v>
      </c>
    </row>
    <row r="14" spans="1:16" x14ac:dyDescent="0.2">
      <c r="A14" t="s">
        <v>18</v>
      </c>
      <c r="B14" s="4" t="s">
        <v>19</v>
      </c>
      <c r="C14" s="4">
        <v>16.7</v>
      </c>
      <c r="D14" s="4">
        <v>21.8</v>
      </c>
      <c r="E14" s="4">
        <v>19.399999999999999</v>
      </c>
      <c r="F14" s="4">
        <v>21.7</v>
      </c>
      <c r="G14" s="4">
        <v>20.7</v>
      </c>
      <c r="H14" s="4">
        <v>24.2</v>
      </c>
      <c r="I14" s="4">
        <v>21.2</v>
      </c>
      <c r="J14" s="4">
        <v>17.899999999999999</v>
      </c>
      <c r="K14" s="4">
        <v>20.8</v>
      </c>
      <c r="L14" s="4">
        <v>18.100000000000001</v>
      </c>
      <c r="M14" s="4">
        <v>20.9</v>
      </c>
    </row>
    <row r="15" spans="1:16" x14ac:dyDescent="0.2">
      <c r="B15" t="s">
        <v>20</v>
      </c>
      <c r="C15" s="4">
        <v>112.8</v>
      </c>
      <c r="D15" s="4">
        <v>57.3</v>
      </c>
      <c r="E15" s="4">
        <v>57.1</v>
      </c>
      <c r="F15" s="4">
        <v>56.8</v>
      </c>
      <c r="G15" s="4">
        <v>56.9</v>
      </c>
      <c r="H15" s="4">
        <v>59.1</v>
      </c>
      <c r="I15" s="4">
        <v>56.7</v>
      </c>
      <c r="J15" s="4">
        <v>57</v>
      </c>
      <c r="K15" s="4">
        <v>57.3</v>
      </c>
      <c r="L15" s="4">
        <v>56.5</v>
      </c>
      <c r="M15" s="4">
        <v>97.6</v>
      </c>
      <c r="N15" t="s">
        <v>21</v>
      </c>
      <c r="O15">
        <f>(((M14/M15)/(C14/C15))^(1/10)-1)*100</f>
        <v>3.759748330342183</v>
      </c>
      <c r="P15" t="s">
        <v>22</v>
      </c>
    </row>
    <row r="17" spans="1:15" x14ac:dyDescent="0.2">
      <c r="A17" t="s">
        <v>23</v>
      </c>
      <c r="B17" t="s">
        <v>24</v>
      </c>
      <c r="C17" s="4">
        <v>2854.3</v>
      </c>
      <c r="D17" s="4">
        <v>2787.9</v>
      </c>
      <c r="E17" s="4">
        <v>2786.6</v>
      </c>
      <c r="F17" s="4">
        <v>2766.8</v>
      </c>
      <c r="G17" s="4">
        <v>2766.4</v>
      </c>
      <c r="H17" s="4">
        <v>2790.5</v>
      </c>
      <c r="I17" s="4">
        <v>2829</v>
      </c>
      <c r="J17" s="4">
        <v>2876.5</v>
      </c>
      <c r="K17" s="4">
        <v>2921.9</v>
      </c>
      <c r="L17" s="4">
        <v>2963.3</v>
      </c>
      <c r="M17" s="4">
        <v>2998.3</v>
      </c>
    </row>
    <row r="18" spans="1:15" x14ac:dyDescent="0.2">
      <c r="B18" t="s">
        <v>25</v>
      </c>
      <c r="C18" s="4">
        <v>895.3</v>
      </c>
      <c r="D18" s="4">
        <v>904</v>
      </c>
      <c r="E18" s="4">
        <v>888.9</v>
      </c>
      <c r="F18" s="4">
        <v>880.6</v>
      </c>
      <c r="G18" s="4">
        <v>881</v>
      </c>
      <c r="H18" s="4">
        <v>883.6</v>
      </c>
      <c r="I18" s="4">
        <v>887.4</v>
      </c>
      <c r="J18" s="4">
        <v>888.8</v>
      </c>
      <c r="K18" s="4">
        <v>889.5</v>
      </c>
      <c r="L18" s="4">
        <v>895.6</v>
      </c>
      <c r="M18" s="4">
        <v>904.6</v>
      </c>
    </row>
    <row r="19" spans="1:15" x14ac:dyDescent="0.2">
      <c r="D19">
        <f>(D17-C17)/C17*100</f>
        <v>-2.3263146831096972</v>
      </c>
      <c r="E19">
        <f t="shared" ref="E19:M19" si="0">(E17-D17)/D17*100</f>
        <v>-4.6630079988528347E-2</v>
      </c>
      <c r="F19">
        <f t="shared" si="0"/>
        <v>-0.71054331443334984</v>
      </c>
      <c r="G19">
        <f t="shared" si="0"/>
        <v>-1.4457134595926376E-2</v>
      </c>
      <c r="H19">
        <f t="shared" si="0"/>
        <v>0.87116830537882839</v>
      </c>
      <c r="I19">
        <f t="shared" si="0"/>
        <v>1.3796810607418024</v>
      </c>
      <c r="J19">
        <f t="shared" si="0"/>
        <v>1.67903852951573</v>
      </c>
      <c r="K19">
        <f t="shared" si="0"/>
        <v>1.5783069702763806</v>
      </c>
      <c r="L19">
        <f t="shared" si="0"/>
        <v>1.4168862726308253</v>
      </c>
      <c r="M19">
        <f t="shared" si="0"/>
        <v>1.1811156480950291</v>
      </c>
      <c r="N19" t="s">
        <v>26</v>
      </c>
    </row>
    <row r="20" spans="1:15" x14ac:dyDescent="0.2">
      <c r="M20" t="s">
        <v>27</v>
      </c>
    </row>
    <row r="21" spans="1:15" x14ac:dyDescent="0.2">
      <c r="M21">
        <f>((C18-M18)/C17)*100</f>
        <v>-0.3258241950741011</v>
      </c>
    </row>
    <row r="23" spans="1:15" x14ac:dyDescent="0.2">
      <c r="A23" t="s">
        <v>30</v>
      </c>
      <c r="B23">
        <v>2009</v>
      </c>
      <c r="C23">
        <v>2010</v>
      </c>
      <c r="D23">
        <v>2011</v>
      </c>
      <c r="E23">
        <v>2012</v>
      </c>
      <c r="F23">
        <v>2013</v>
      </c>
      <c r="G23">
        <v>2014</v>
      </c>
      <c r="H23">
        <v>2015</v>
      </c>
      <c r="I23">
        <v>2016</v>
      </c>
      <c r="J23">
        <v>2017</v>
      </c>
      <c r="K23">
        <v>2018</v>
      </c>
      <c r="L23">
        <v>2019</v>
      </c>
    </row>
    <row r="24" spans="1:15" x14ac:dyDescent="0.2">
      <c r="A24" s="5" t="s">
        <v>28</v>
      </c>
      <c r="B24" s="4">
        <v>487.8</v>
      </c>
      <c r="C24" s="4">
        <v>495.6</v>
      </c>
      <c r="D24" s="4">
        <v>492.5</v>
      </c>
      <c r="E24" s="4">
        <v>496.2</v>
      </c>
      <c r="F24" s="4">
        <v>495.7</v>
      </c>
      <c r="G24" s="4">
        <v>505.3</v>
      </c>
      <c r="H24" s="4">
        <v>513.79999999999995</v>
      </c>
      <c r="I24" s="4">
        <v>514.6</v>
      </c>
      <c r="J24" s="4">
        <v>519.70000000000005</v>
      </c>
      <c r="K24" s="4">
        <v>521.9</v>
      </c>
      <c r="L24" s="4">
        <v>524.70000000000005</v>
      </c>
    </row>
    <row r="25" spans="1:15" x14ac:dyDescent="0.2">
      <c r="A25" s="6" t="s">
        <v>29</v>
      </c>
      <c r="B25" s="2">
        <v>336.8</v>
      </c>
      <c r="C25" s="2">
        <v>346.5</v>
      </c>
      <c r="D25" s="2">
        <v>347.7</v>
      </c>
      <c r="E25" s="2">
        <v>348.8</v>
      </c>
      <c r="F25" s="2">
        <v>351.6</v>
      </c>
      <c r="G25" s="2">
        <v>363.3</v>
      </c>
      <c r="H25" s="2">
        <v>371.7</v>
      </c>
      <c r="I25" s="2">
        <v>373.6</v>
      </c>
      <c r="J25" s="2">
        <v>375</v>
      </c>
      <c r="K25" s="2">
        <v>375.4</v>
      </c>
      <c r="L25" s="2">
        <v>377.9</v>
      </c>
      <c r="M25">
        <f>((L25-D25)/D24)*100*(D28/D27)</f>
        <v>4.3021349595750342</v>
      </c>
      <c r="N25" t="s">
        <v>32</v>
      </c>
      <c r="O25" t="s">
        <v>31</v>
      </c>
    </row>
    <row r="27" spans="1:15" x14ac:dyDescent="0.2">
      <c r="A27" s="5" t="s">
        <v>28</v>
      </c>
      <c r="B27" s="4">
        <v>481.1</v>
      </c>
      <c r="C27" s="4">
        <v>495.6</v>
      </c>
      <c r="D27" s="4">
        <v>490.6</v>
      </c>
      <c r="E27" s="4">
        <v>501.6</v>
      </c>
      <c r="F27" s="4">
        <v>501.9</v>
      </c>
      <c r="G27" s="4">
        <v>510.9</v>
      </c>
      <c r="H27" s="4">
        <v>518.6</v>
      </c>
      <c r="I27" s="4">
        <v>524.20000000000005</v>
      </c>
      <c r="J27" s="4">
        <v>535.6</v>
      </c>
      <c r="K27" s="4">
        <v>546.79999999999995</v>
      </c>
      <c r="L27" s="4">
        <v>558</v>
      </c>
    </row>
    <row r="28" spans="1:15" x14ac:dyDescent="0.2">
      <c r="A28" s="6" t="s">
        <v>29</v>
      </c>
      <c r="B28" s="2">
        <v>333.9</v>
      </c>
      <c r="C28" s="2">
        <v>346.5</v>
      </c>
      <c r="D28" s="2">
        <v>344.2</v>
      </c>
      <c r="E28" s="2">
        <v>350.3</v>
      </c>
      <c r="F28" s="2">
        <v>353.3</v>
      </c>
      <c r="G28" s="2">
        <v>363.2</v>
      </c>
      <c r="H28" s="2">
        <v>369.5</v>
      </c>
      <c r="I28" s="2">
        <v>374.9</v>
      </c>
      <c r="J28" s="2">
        <v>381.1</v>
      </c>
      <c r="K28" s="2">
        <v>389.1</v>
      </c>
      <c r="L28" s="2">
        <v>396.9</v>
      </c>
    </row>
    <row r="30" spans="1:15" x14ac:dyDescent="0.2">
      <c r="B30" s="1">
        <v>2009</v>
      </c>
      <c r="C30" s="1">
        <v>2010</v>
      </c>
      <c r="D30" s="1">
        <v>2011</v>
      </c>
      <c r="E30" s="1">
        <v>2012</v>
      </c>
      <c r="F30" s="1">
        <v>2013</v>
      </c>
      <c r="G30" s="1">
        <v>2014</v>
      </c>
      <c r="H30" s="1">
        <v>2015</v>
      </c>
      <c r="I30" s="1">
        <v>2016</v>
      </c>
      <c r="J30" s="1" t="s">
        <v>5</v>
      </c>
      <c r="K30" s="1" t="s">
        <v>6</v>
      </c>
      <c r="L30" s="1" t="s">
        <v>34</v>
      </c>
      <c r="M30" s="9"/>
      <c r="N30" s="9"/>
    </row>
    <row r="31" spans="1:15" x14ac:dyDescent="0.2">
      <c r="A31" s="7" t="s">
        <v>33</v>
      </c>
      <c r="B31" s="4">
        <v>90.2</v>
      </c>
      <c r="C31" s="4">
        <v>83.5</v>
      </c>
      <c r="D31" s="4">
        <v>83</v>
      </c>
      <c r="E31" s="4">
        <v>79.599999999999994</v>
      </c>
      <c r="F31" s="4">
        <v>77.2</v>
      </c>
      <c r="G31" s="4">
        <v>76.599999999999994</v>
      </c>
      <c r="H31" s="4">
        <v>77.400000000000006</v>
      </c>
      <c r="I31" s="4">
        <v>75.400000000000006</v>
      </c>
      <c r="J31" s="4">
        <v>80.599999999999994</v>
      </c>
      <c r="K31" s="4">
        <v>78.900000000000006</v>
      </c>
      <c r="L31" s="4">
        <v>79.400000000000006</v>
      </c>
      <c r="M31" s="8">
        <f>((L31-B31)/10)</f>
        <v>-1.0799999999999996</v>
      </c>
      <c r="N31" s="8" t="s">
        <v>35</v>
      </c>
      <c r="O31" s="2" t="s">
        <v>2</v>
      </c>
    </row>
    <row r="34" spans="1:15" x14ac:dyDescent="0.2">
      <c r="A34" t="s">
        <v>36</v>
      </c>
    </row>
    <row r="35" spans="1:15" x14ac:dyDescent="0.2">
      <c r="A35" t="s">
        <v>37</v>
      </c>
      <c r="B35" t="s">
        <v>38</v>
      </c>
      <c r="C35">
        <v>147.9</v>
      </c>
      <c r="D35">
        <f>C35/C36*100</f>
        <v>48.989731699238163</v>
      </c>
      <c r="E35" t="s">
        <v>49</v>
      </c>
    </row>
    <row r="36" spans="1:15" x14ac:dyDescent="0.2">
      <c r="B36" t="s">
        <v>39</v>
      </c>
      <c r="C36" s="10">
        <f>154+C35</f>
        <v>301.89999999999998</v>
      </c>
    </row>
    <row r="38" spans="1:15" x14ac:dyDescent="0.2">
      <c r="A38" t="s">
        <v>40</v>
      </c>
      <c r="B38">
        <v>2009</v>
      </c>
      <c r="C38">
        <v>2010</v>
      </c>
      <c r="D38">
        <v>2011</v>
      </c>
      <c r="E38">
        <v>2012</v>
      </c>
      <c r="F38">
        <v>2013</v>
      </c>
      <c r="G38">
        <v>2014</v>
      </c>
      <c r="H38">
        <v>2015</v>
      </c>
      <c r="I38">
        <v>2016</v>
      </c>
      <c r="J38">
        <v>2017</v>
      </c>
      <c r="K38">
        <v>2018</v>
      </c>
      <c r="L38">
        <v>2019</v>
      </c>
    </row>
    <row r="39" spans="1:15" x14ac:dyDescent="0.2">
      <c r="A39" s="7" t="s">
        <v>42</v>
      </c>
      <c r="B39" s="4">
        <v>388.4</v>
      </c>
      <c r="C39" s="4">
        <v>446.2</v>
      </c>
      <c r="D39" s="4">
        <v>474.9</v>
      </c>
      <c r="E39" s="4">
        <v>487.9</v>
      </c>
      <c r="F39" s="4">
        <v>529.70000000000005</v>
      </c>
      <c r="G39" s="4">
        <v>574.79999999999995</v>
      </c>
      <c r="H39" s="4">
        <v>588</v>
      </c>
      <c r="I39" s="4">
        <v>622.79999999999995</v>
      </c>
      <c r="J39" s="4">
        <v>643.9</v>
      </c>
      <c r="K39" s="4">
        <v>673.5</v>
      </c>
      <c r="L39" s="4">
        <v>709.6</v>
      </c>
    </row>
    <row r="40" spans="1:15" x14ac:dyDescent="0.2">
      <c r="A40" s="7" t="s">
        <v>41</v>
      </c>
      <c r="B40" s="4">
        <v>1704.4</v>
      </c>
      <c r="C40" s="4">
        <v>1804</v>
      </c>
      <c r="D40" s="4">
        <v>1850.4</v>
      </c>
      <c r="E40" s="4">
        <v>1900</v>
      </c>
      <c r="F40" s="4">
        <v>1951.9</v>
      </c>
      <c r="G40" s="4">
        <v>2020</v>
      </c>
      <c r="H40" s="4">
        <v>2066</v>
      </c>
      <c r="I40" s="4">
        <v>2130.8000000000002</v>
      </c>
      <c r="J40" s="4">
        <v>2191.6</v>
      </c>
      <c r="K40" s="4">
        <v>2268</v>
      </c>
      <c r="L40" s="4">
        <v>2347.6999999999998</v>
      </c>
    </row>
    <row r="41" spans="1:15" x14ac:dyDescent="0.2">
      <c r="B41">
        <f>B39/B40</f>
        <v>0.22788077915982161</v>
      </c>
      <c r="C41">
        <f t="shared" ref="C41:L41" si="1">C39/C40</f>
        <v>0.24733924611973393</v>
      </c>
      <c r="D41">
        <f t="shared" si="1"/>
        <v>0.25664721141374836</v>
      </c>
      <c r="E41">
        <f t="shared" si="1"/>
        <v>0.25678947368421051</v>
      </c>
      <c r="F41">
        <f t="shared" si="1"/>
        <v>0.27137660740816644</v>
      </c>
      <c r="G41">
        <f t="shared" si="1"/>
        <v>0.28455445544554453</v>
      </c>
      <c r="H41">
        <f t="shared" si="1"/>
        <v>0.2846079380445305</v>
      </c>
      <c r="I41">
        <f t="shared" si="1"/>
        <v>0.2922845879481884</v>
      </c>
      <c r="J41">
        <f t="shared" si="1"/>
        <v>0.29380361379813835</v>
      </c>
      <c r="K41">
        <f t="shared" si="1"/>
        <v>0.29695767195767198</v>
      </c>
      <c r="L41">
        <f t="shared" si="1"/>
        <v>0.30225326915704737</v>
      </c>
      <c r="M41">
        <f>(L41-B41)*100</f>
        <v>7.4372489997225761</v>
      </c>
      <c r="N41" t="s">
        <v>43</v>
      </c>
      <c r="O41" t="s">
        <v>44</v>
      </c>
    </row>
    <row r="43" spans="1:15" x14ac:dyDescent="0.2">
      <c r="A43" t="s">
        <v>45</v>
      </c>
      <c r="B43">
        <v>2009</v>
      </c>
      <c r="C43">
        <v>2010</v>
      </c>
      <c r="D43">
        <v>2011</v>
      </c>
      <c r="E43">
        <v>2012</v>
      </c>
      <c r="F43">
        <v>2013</v>
      </c>
      <c r="G43">
        <v>2014</v>
      </c>
      <c r="H43">
        <v>2015</v>
      </c>
      <c r="I43">
        <v>2016</v>
      </c>
      <c r="J43">
        <v>2017</v>
      </c>
      <c r="K43">
        <v>2018</v>
      </c>
      <c r="L43">
        <v>2019</v>
      </c>
    </row>
    <row r="44" spans="1:15" x14ac:dyDescent="0.2">
      <c r="A44" s="5" t="s">
        <v>46</v>
      </c>
      <c r="B44" s="4">
        <v>1484.9</v>
      </c>
      <c r="C44" s="4">
        <v>1562.7</v>
      </c>
      <c r="D44" s="4">
        <v>1593.7</v>
      </c>
      <c r="E44" s="4">
        <v>1636.1</v>
      </c>
      <c r="F44" s="4">
        <v>1669.5</v>
      </c>
      <c r="G44" s="4">
        <v>1719</v>
      </c>
      <c r="H44" s="4">
        <v>1767.1</v>
      </c>
      <c r="I44" s="4">
        <v>1829.1</v>
      </c>
      <c r="J44" s="4">
        <v>1889.6</v>
      </c>
      <c r="K44" s="4">
        <v>1948.4</v>
      </c>
      <c r="L44" s="4">
        <v>2023.8</v>
      </c>
    </row>
    <row r="45" spans="1:15" x14ac:dyDescent="0.2">
      <c r="A45" t="s">
        <v>47</v>
      </c>
      <c r="B45" s="2">
        <v>1534.5</v>
      </c>
      <c r="C45" s="2">
        <v>1562.7</v>
      </c>
      <c r="D45" s="2">
        <v>1586.9</v>
      </c>
      <c r="E45" s="2">
        <v>1590.4</v>
      </c>
      <c r="F45" s="2">
        <v>1605</v>
      </c>
      <c r="G45" s="2">
        <v>1629.8</v>
      </c>
      <c r="H45" s="2">
        <v>1665.2</v>
      </c>
      <c r="I45" s="2">
        <v>1718.1</v>
      </c>
      <c r="J45" s="2">
        <v>1752.5</v>
      </c>
      <c r="K45" s="2">
        <v>1793.9</v>
      </c>
      <c r="L45" s="2">
        <v>1836.4</v>
      </c>
      <c r="M45">
        <f>((C44/B44)/(C45/B45)-1)*100</f>
        <v>3.3402922755741304</v>
      </c>
      <c r="N45" t="s">
        <v>9</v>
      </c>
      <c r="O45" t="s">
        <v>48</v>
      </c>
    </row>
    <row r="48" spans="1:15" x14ac:dyDescent="0.2">
      <c r="A48" t="s">
        <v>54</v>
      </c>
      <c r="B48" s="1">
        <v>2008</v>
      </c>
      <c r="C48" s="1">
        <v>2009</v>
      </c>
      <c r="D48" s="1">
        <v>2010</v>
      </c>
      <c r="E48" s="1">
        <v>2011</v>
      </c>
      <c r="F48" s="1">
        <v>2012</v>
      </c>
      <c r="G48" s="1">
        <v>2013</v>
      </c>
      <c r="H48" s="1">
        <v>2014</v>
      </c>
      <c r="I48" s="1">
        <v>2015</v>
      </c>
      <c r="J48" s="1" t="s">
        <v>4</v>
      </c>
      <c r="K48" s="1" t="s">
        <v>5</v>
      </c>
      <c r="L48" s="1" t="s">
        <v>6</v>
      </c>
    </row>
    <row r="49" spans="1:25" x14ac:dyDescent="0.2">
      <c r="A49" t="s">
        <v>55</v>
      </c>
      <c r="B49" s="2">
        <v>47</v>
      </c>
      <c r="C49" s="2">
        <v>41.5</v>
      </c>
      <c r="D49" s="2">
        <v>36.200000000000003</v>
      </c>
      <c r="E49" s="2">
        <v>26.9</v>
      </c>
      <c r="F49" s="2">
        <v>32.1</v>
      </c>
      <c r="G49" s="2">
        <v>34.200000000000003</v>
      </c>
      <c r="H49" s="2">
        <v>44.7</v>
      </c>
      <c r="I49" s="2">
        <v>48.1</v>
      </c>
      <c r="J49" s="2">
        <v>49.1</v>
      </c>
      <c r="K49" s="2">
        <v>52.4</v>
      </c>
      <c r="L49" s="2">
        <v>59.6</v>
      </c>
      <c r="M49" t="s">
        <v>57</v>
      </c>
      <c r="N49">
        <f>((L49/B49)/(L50/B50)-1)*100</f>
        <v>-11.103312129853048</v>
      </c>
    </row>
    <row r="50" spans="1:25" x14ac:dyDescent="0.2">
      <c r="A50" t="s">
        <v>56</v>
      </c>
      <c r="B50" s="2">
        <v>40.799999999999997</v>
      </c>
      <c r="C50" s="2">
        <v>40.700000000000003</v>
      </c>
      <c r="D50" s="2">
        <v>36.200000000000003</v>
      </c>
      <c r="E50" s="2">
        <v>27.7</v>
      </c>
      <c r="F50" s="2">
        <v>32.700000000000003</v>
      </c>
      <c r="G50" s="2">
        <v>34.799999999999997</v>
      </c>
      <c r="H50" s="2">
        <v>47</v>
      </c>
      <c r="I50" s="2">
        <v>48.1</v>
      </c>
      <c r="J50" s="2">
        <v>48.3</v>
      </c>
      <c r="K50" s="2">
        <v>51.7</v>
      </c>
      <c r="L50" s="2">
        <v>58.2</v>
      </c>
    </row>
    <row r="52" spans="1:25" x14ac:dyDescent="0.2">
      <c r="A52" t="s">
        <v>50</v>
      </c>
    </row>
    <row r="53" spans="1:25" x14ac:dyDescent="0.2">
      <c r="B53">
        <v>2013</v>
      </c>
      <c r="C53">
        <v>2016</v>
      </c>
    </row>
    <row r="54" spans="1:25" x14ac:dyDescent="0.2">
      <c r="A54" t="s">
        <v>51</v>
      </c>
      <c r="B54" s="4">
        <v>123.5</v>
      </c>
      <c r="C54" s="2">
        <v>130.80000000000001</v>
      </c>
      <c r="D54">
        <f>C54/B54</f>
        <v>1.0591093117408907</v>
      </c>
      <c r="E54" t="s">
        <v>58</v>
      </c>
    </row>
    <row r="55" spans="1:25" x14ac:dyDescent="0.2">
      <c r="A55" t="s">
        <v>52</v>
      </c>
      <c r="B55" s="11">
        <v>99</v>
      </c>
      <c r="C55" s="11">
        <v>100.3</v>
      </c>
      <c r="D55">
        <f>C55/B55</f>
        <v>1.0131313131313131</v>
      </c>
      <c r="E55" t="s">
        <v>53</v>
      </c>
      <c r="F55" s="12">
        <f>(D54/D55-1)*100</f>
        <v>4.5382072406263019</v>
      </c>
      <c r="G55" t="s">
        <v>9</v>
      </c>
    </row>
    <row r="59" spans="1:25" x14ac:dyDescent="0.2">
      <c r="A59" t="s">
        <v>59</v>
      </c>
    </row>
    <row r="60" spans="1:25" x14ac:dyDescent="0.2">
      <c r="A60" s="13"/>
      <c r="B60" s="14">
        <v>2000</v>
      </c>
      <c r="C60" s="14">
        <v>2001</v>
      </c>
      <c r="D60" s="14">
        <v>2002</v>
      </c>
      <c r="E60" s="14">
        <v>2003</v>
      </c>
      <c r="F60" s="14">
        <v>2004</v>
      </c>
      <c r="G60" s="14">
        <v>2005</v>
      </c>
      <c r="H60" s="14">
        <v>2006</v>
      </c>
      <c r="I60" s="14">
        <v>2007</v>
      </c>
      <c r="J60" s="14">
        <v>2008</v>
      </c>
      <c r="K60" s="14">
        <v>2009</v>
      </c>
      <c r="L60" s="14">
        <v>2010</v>
      </c>
      <c r="M60" s="14">
        <v>2011</v>
      </c>
      <c r="N60" s="14">
        <v>2012</v>
      </c>
      <c r="O60" s="14">
        <v>2013</v>
      </c>
      <c r="P60" s="14">
        <v>2014</v>
      </c>
      <c r="Q60" s="14">
        <v>2015</v>
      </c>
      <c r="R60" s="15">
        <v>2016</v>
      </c>
      <c r="S60" s="14">
        <v>2017</v>
      </c>
      <c r="T60" s="15">
        <v>2018</v>
      </c>
      <c r="U60" s="15" t="s">
        <v>34</v>
      </c>
      <c r="V60" s="15" t="s">
        <v>60</v>
      </c>
    </row>
    <row r="61" spans="1:25" x14ac:dyDescent="0.2">
      <c r="A61" s="16" t="s">
        <v>61</v>
      </c>
      <c r="B61" s="14">
        <v>44949</v>
      </c>
      <c r="C61" s="14">
        <v>45136</v>
      </c>
      <c r="D61" s="14">
        <v>45920</v>
      </c>
      <c r="E61" s="14">
        <v>48015</v>
      </c>
      <c r="F61" s="14">
        <v>48286</v>
      </c>
      <c r="G61" s="14">
        <v>52969</v>
      </c>
      <c r="H61" s="14">
        <v>54596</v>
      </c>
      <c r="I61" s="14">
        <v>54016</v>
      </c>
      <c r="J61" s="14">
        <v>52267</v>
      </c>
      <c r="K61" s="14">
        <v>50799</v>
      </c>
      <c r="L61" s="17">
        <v>56060</v>
      </c>
      <c r="M61" s="17">
        <v>56038</v>
      </c>
      <c r="N61" s="17">
        <v>58032</v>
      </c>
      <c r="O61" s="17">
        <v>57773</v>
      </c>
      <c r="P61" s="17">
        <v>55083</v>
      </c>
      <c r="Q61" s="17">
        <v>56634</v>
      </c>
      <c r="R61" s="17">
        <v>57412</v>
      </c>
      <c r="S61" s="17">
        <v>56743</v>
      </c>
      <c r="T61" s="17">
        <v>58046</v>
      </c>
      <c r="U61" s="17">
        <v>57400</v>
      </c>
      <c r="V61" s="17">
        <v>57904</v>
      </c>
      <c r="W61">
        <f>((T61/L61)^(1/8)-1)*100</f>
        <v>0.43611389473514617</v>
      </c>
      <c r="X61" t="s">
        <v>63</v>
      </c>
      <c r="Y61" t="s">
        <v>67</v>
      </c>
    </row>
    <row r="62" spans="1:25" x14ac:dyDescent="0.2">
      <c r="A62" s="16" t="s">
        <v>62</v>
      </c>
      <c r="B62" s="14">
        <v>25257</v>
      </c>
      <c r="C62" s="14">
        <v>23990</v>
      </c>
      <c r="D62" s="14">
        <v>27449</v>
      </c>
      <c r="E62" s="14">
        <v>28472</v>
      </c>
      <c r="F62" s="14">
        <v>35661</v>
      </c>
      <c r="G62" s="14">
        <v>34498</v>
      </c>
      <c r="H62" s="14">
        <v>34882</v>
      </c>
      <c r="I62" s="14">
        <v>43174</v>
      </c>
      <c r="J62" s="14">
        <v>45059</v>
      </c>
      <c r="K62" s="14">
        <v>43999</v>
      </c>
      <c r="L62" s="17">
        <v>48093</v>
      </c>
      <c r="M62" s="17">
        <v>53892</v>
      </c>
      <c r="N62" s="17">
        <v>60456</v>
      </c>
      <c r="O62" s="17">
        <v>68974</v>
      </c>
      <c r="P62" s="17">
        <v>65997</v>
      </c>
      <c r="Q62" s="17">
        <v>66542</v>
      </c>
      <c r="R62" s="17">
        <v>56265</v>
      </c>
      <c r="S62" s="17">
        <f>21376+35654</f>
        <v>57030</v>
      </c>
      <c r="T62" s="17">
        <v>75976</v>
      </c>
      <c r="U62" s="17">
        <v>67577</v>
      </c>
      <c r="V62" s="17">
        <v>72354</v>
      </c>
      <c r="W62">
        <f>((T62/L62)^(1/8)-1)*100</f>
        <v>5.882532330458945</v>
      </c>
      <c r="X62" t="s">
        <v>63</v>
      </c>
      <c r="Y62" t="s">
        <v>67</v>
      </c>
    </row>
    <row r="64" spans="1:25" x14ac:dyDescent="0.2">
      <c r="B64" s="18">
        <v>2010</v>
      </c>
      <c r="C64" s="18">
        <v>2011</v>
      </c>
      <c r="D64" s="18">
        <v>2012</v>
      </c>
      <c r="E64" s="18">
        <v>2013</v>
      </c>
      <c r="F64" s="18">
        <v>2014</v>
      </c>
      <c r="G64" s="18">
        <v>2015</v>
      </c>
      <c r="H64" s="18">
        <v>2016</v>
      </c>
      <c r="I64" s="18">
        <v>2017</v>
      </c>
      <c r="J64" s="18">
        <v>2018</v>
      </c>
      <c r="K64" s="18" t="s">
        <v>34</v>
      </c>
      <c r="L64" s="18" t="s">
        <v>60</v>
      </c>
    </row>
    <row r="65" spans="1:15" x14ac:dyDescent="0.2">
      <c r="A65" s="5" t="s">
        <v>64</v>
      </c>
      <c r="B65" s="18">
        <v>46.5</v>
      </c>
      <c r="C65" s="18">
        <v>44.3</v>
      </c>
      <c r="D65" s="19">
        <v>42.8</v>
      </c>
      <c r="E65" s="19">
        <v>40.200000000000003</v>
      </c>
      <c r="F65" s="19">
        <v>39.799999999999997</v>
      </c>
      <c r="G65" s="20">
        <v>40</v>
      </c>
      <c r="H65" s="20">
        <v>42.1</v>
      </c>
      <c r="I65" s="20">
        <v>41.3</v>
      </c>
      <c r="J65" s="20">
        <v>37</v>
      </c>
      <c r="K65" s="20">
        <v>38.700000000000003</v>
      </c>
      <c r="L65" s="20">
        <v>37.700000000000003</v>
      </c>
      <c r="M65">
        <f>J65-B65</f>
        <v>-9.5</v>
      </c>
      <c r="N65" t="s">
        <v>65</v>
      </c>
      <c r="O65" t="s">
        <v>66</v>
      </c>
    </row>
    <row r="67" spans="1:15" x14ac:dyDescent="0.2">
      <c r="A67" s="5"/>
      <c r="B67" s="1">
        <v>2009</v>
      </c>
      <c r="C67" s="1">
        <v>2010</v>
      </c>
      <c r="D67" s="1">
        <v>2011</v>
      </c>
      <c r="E67" s="1">
        <v>2012</v>
      </c>
      <c r="F67" s="1">
        <v>2013</v>
      </c>
      <c r="G67" s="1">
        <v>2014</v>
      </c>
      <c r="H67" s="1">
        <v>2015</v>
      </c>
      <c r="I67" s="1">
        <v>2016</v>
      </c>
      <c r="J67" s="1">
        <v>2017</v>
      </c>
      <c r="K67" s="1">
        <v>2018</v>
      </c>
      <c r="L67" s="1">
        <v>2019</v>
      </c>
    </row>
    <row r="68" spans="1:15" x14ac:dyDescent="0.2">
      <c r="A68" s="6" t="s">
        <v>68</v>
      </c>
      <c r="B68" s="21">
        <v>5.2</v>
      </c>
      <c r="C68" s="21">
        <v>9.1</v>
      </c>
      <c r="D68" s="21">
        <v>15.7</v>
      </c>
      <c r="E68" s="21">
        <v>22.5</v>
      </c>
      <c r="F68" s="21">
        <v>10.1</v>
      </c>
      <c r="G68" s="21">
        <v>6.9</v>
      </c>
      <c r="H68" s="21">
        <v>9.6</v>
      </c>
      <c r="I68" s="21">
        <v>8.5</v>
      </c>
      <c r="J68" s="21">
        <v>6.1</v>
      </c>
      <c r="K68" s="21">
        <v>4.2</v>
      </c>
      <c r="L68" s="21">
        <v>3.9</v>
      </c>
    </row>
    <row r="69" spans="1:15" x14ac:dyDescent="0.2">
      <c r="A69" s="6" t="s">
        <v>69</v>
      </c>
      <c r="B69" s="21">
        <v>3.2</v>
      </c>
      <c r="C69" s="21">
        <v>2.7</v>
      </c>
      <c r="D69" s="21">
        <v>2.6</v>
      </c>
      <c r="E69" s="21">
        <v>1.5</v>
      </c>
      <c r="F69" s="21">
        <v>1.6</v>
      </c>
      <c r="G69" s="21">
        <v>1.2</v>
      </c>
      <c r="H69" s="21">
        <v>0.5</v>
      </c>
      <c r="I69" s="21">
        <v>0.1</v>
      </c>
      <c r="J69" s="21">
        <v>0.3</v>
      </c>
      <c r="K69" s="21">
        <v>0.4</v>
      </c>
      <c r="L69" s="21">
        <v>0.1</v>
      </c>
    </row>
    <row r="70" spans="1:15" x14ac:dyDescent="0.2">
      <c r="B70" s="12">
        <f>B68-B69</f>
        <v>2</v>
      </c>
      <c r="C70">
        <f t="shared" ref="C70:L70" si="2">C68-C69</f>
        <v>6.3999999999999995</v>
      </c>
      <c r="D70">
        <f t="shared" si="2"/>
        <v>13.1</v>
      </c>
      <c r="E70">
        <f t="shared" si="2"/>
        <v>21</v>
      </c>
      <c r="F70">
        <f t="shared" si="2"/>
        <v>8.5</v>
      </c>
      <c r="G70">
        <f t="shared" si="2"/>
        <v>5.7</v>
      </c>
      <c r="H70">
        <f t="shared" si="2"/>
        <v>9.1</v>
      </c>
      <c r="I70">
        <f t="shared" si="2"/>
        <v>8.4</v>
      </c>
      <c r="J70">
        <f t="shared" si="2"/>
        <v>5.8</v>
      </c>
      <c r="K70">
        <f t="shared" si="2"/>
        <v>3.8000000000000003</v>
      </c>
      <c r="L70">
        <f t="shared" si="2"/>
        <v>3.8</v>
      </c>
      <c r="M70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2020-10-19T20:32:04Z</dcterms:created>
  <dcterms:modified xsi:type="dcterms:W3CDTF">2020-12-03T07:39:58Z</dcterms:modified>
</cp:coreProperties>
</file>