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ee/Documents/University/2. Sem /EØ/Eksamen/"/>
    </mc:Choice>
  </mc:AlternateContent>
  <xr:revisionPtr revIDLastSave="0" documentId="13_ncr:1_{C9B519B0-F36D-F94F-B48E-8EC6287A71DF}" xr6:coauthVersionLast="47" xr6:coauthVersionMax="47" xr10:uidLastSave="{00000000-0000-0000-0000-000000000000}"/>
  <bookViews>
    <workbookView xWindow="0" yWindow="0" windowWidth="25600" windowHeight="16000" activeTab="6" xr2:uid="{D48CAC04-0FD8-B043-8FA3-4B927D2856A1}"/>
  </bookViews>
  <sheets>
    <sheet name="Skabelon (7)" sheetId="11" r:id="rId1"/>
    <sheet name="Skabelon (6)" sheetId="10" r:id="rId2"/>
    <sheet name="Skabelon (5)" sheetId="9" r:id="rId3"/>
    <sheet name="Skabelon (4)" sheetId="8" r:id="rId4"/>
    <sheet name="Skabelon" sheetId="5" r:id="rId5"/>
    <sheet name="Sheet1" sheetId="1" r:id="rId6"/>
    <sheet name="Sheet2" sheetId="2" r:id="rId7"/>
    <sheet name="Sheet3" sheetId="3" r:id="rId8"/>
    <sheet name="Sheet4" sheetId="4" r:id="rId9"/>
    <sheet name="Skabelon (2)" sheetId="6" r:id="rId10"/>
    <sheet name="Skabelon (3)" sheetId="7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9" i="11" l="1"/>
  <c r="H99" i="11"/>
  <c r="M90" i="11"/>
  <c r="H90" i="11"/>
  <c r="M81" i="11"/>
  <c r="H81" i="11"/>
  <c r="M72" i="11"/>
  <c r="H72" i="11"/>
  <c r="M63" i="11"/>
  <c r="H63" i="11"/>
  <c r="M54" i="11"/>
  <c r="H54" i="11"/>
  <c r="M45" i="11"/>
  <c r="H45" i="11"/>
  <c r="M36" i="11"/>
  <c r="H36" i="11"/>
  <c r="M27" i="11"/>
  <c r="H27" i="11"/>
  <c r="M18" i="11"/>
  <c r="H18" i="11"/>
  <c r="M9" i="11"/>
  <c r="H9" i="11"/>
  <c r="S20" i="9"/>
  <c r="R20" i="9"/>
  <c r="S6" i="9"/>
  <c r="S4" i="9"/>
  <c r="S18" i="9" s="1"/>
  <c r="S19" i="9" s="1"/>
  <c r="R6" i="9"/>
  <c r="R4" i="9"/>
  <c r="R18" i="9" s="1"/>
  <c r="R19" i="9" s="1"/>
  <c r="S17" i="9"/>
  <c r="R17" i="9"/>
  <c r="S14" i="9"/>
  <c r="R14" i="9"/>
  <c r="S13" i="9"/>
  <c r="R13" i="9"/>
  <c r="S3" i="9"/>
  <c r="R3" i="9"/>
  <c r="C12" i="9"/>
  <c r="M30" i="9"/>
  <c r="K29" i="9"/>
  <c r="C8" i="9"/>
  <c r="C7" i="9"/>
  <c r="C6" i="9"/>
  <c r="C13" i="9"/>
  <c r="C14" i="9"/>
  <c r="C15" i="9"/>
  <c r="B22" i="9"/>
  <c r="B21" i="9"/>
  <c r="B20" i="9"/>
  <c r="H40" i="9"/>
  <c r="H39" i="9"/>
  <c r="G38" i="9"/>
  <c r="H30" i="9"/>
  <c r="M21" i="9"/>
  <c r="K20" i="9"/>
  <c r="H21" i="9"/>
  <c r="G20" i="9"/>
  <c r="M12" i="9"/>
  <c r="K11" i="9"/>
  <c r="M4" i="9"/>
  <c r="H13" i="9"/>
  <c r="H3" i="9"/>
  <c r="G2" i="9"/>
  <c r="C16" i="9"/>
  <c r="B16" i="9"/>
  <c r="B9" i="9"/>
  <c r="M99" i="10"/>
  <c r="H99" i="10"/>
  <c r="M90" i="10"/>
  <c r="H90" i="10"/>
  <c r="M81" i="10"/>
  <c r="H81" i="10"/>
  <c r="M72" i="10"/>
  <c r="H72" i="10"/>
  <c r="M63" i="10"/>
  <c r="H63" i="10"/>
  <c r="M54" i="10"/>
  <c r="H54" i="10"/>
  <c r="M45" i="10"/>
  <c r="H45" i="10"/>
  <c r="M36" i="10"/>
  <c r="H36" i="10"/>
  <c r="M27" i="10"/>
  <c r="H27" i="10"/>
  <c r="M18" i="10"/>
  <c r="H18" i="10"/>
  <c r="M9" i="10"/>
  <c r="H9" i="10"/>
  <c r="R15" i="9" l="1"/>
  <c r="R16" i="9" s="1"/>
  <c r="S15" i="9"/>
  <c r="S16" i="9" s="1"/>
  <c r="S20" i="8" l="1"/>
  <c r="R20" i="8"/>
  <c r="S19" i="8"/>
  <c r="R19" i="8"/>
  <c r="S18" i="8"/>
  <c r="R18" i="8"/>
  <c r="S17" i="8"/>
  <c r="R17" i="8"/>
  <c r="S16" i="8"/>
  <c r="R16" i="8"/>
  <c r="S15" i="8"/>
  <c r="R15" i="8"/>
  <c r="S14" i="8"/>
  <c r="R14" i="8"/>
  <c r="S12" i="8"/>
  <c r="R12" i="8"/>
  <c r="B21" i="8"/>
  <c r="B20" i="8"/>
  <c r="B19" i="8"/>
  <c r="C15" i="8"/>
  <c r="C14" i="8"/>
  <c r="C13" i="8"/>
  <c r="C8" i="8"/>
  <c r="C7" i="8"/>
  <c r="C6" i="8"/>
  <c r="H30" i="8"/>
  <c r="G29" i="8"/>
  <c r="M31" i="8"/>
  <c r="M30" i="8"/>
  <c r="H21" i="8"/>
  <c r="H5" i="8"/>
  <c r="M22" i="8"/>
  <c r="M21" i="8"/>
  <c r="M27" i="8" s="1"/>
  <c r="K20" i="8"/>
  <c r="I4" i="8"/>
  <c r="H3" i="8"/>
  <c r="H9" i="8" s="1"/>
  <c r="L4" i="8"/>
  <c r="M3" i="8"/>
  <c r="K2" i="8"/>
  <c r="B16" i="8"/>
  <c r="B9" i="8"/>
  <c r="M99" i="9"/>
  <c r="H99" i="9"/>
  <c r="M90" i="9"/>
  <c r="H90" i="9"/>
  <c r="M81" i="9"/>
  <c r="H81" i="9"/>
  <c r="M72" i="9"/>
  <c r="H72" i="9"/>
  <c r="M63" i="9"/>
  <c r="H63" i="9"/>
  <c r="M54" i="9"/>
  <c r="H54" i="9"/>
  <c r="M45" i="9"/>
  <c r="H45" i="9"/>
  <c r="M36" i="9"/>
  <c r="H36" i="9"/>
  <c r="C5" i="9" s="1"/>
  <c r="C9" i="9" s="1"/>
  <c r="M27" i="9"/>
  <c r="H27" i="9"/>
  <c r="M18" i="9"/>
  <c r="H18" i="9"/>
  <c r="M9" i="9"/>
  <c r="H9" i="9"/>
  <c r="B18" i="5"/>
  <c r="B19" i="5"/>
  <c r="C12" i="5"/>
  <c r="C11" i="5"/>
  <c r="C9" i="5"/>
  <c r="C8" i="5"/>
  <c r="C7" i="5"/>
  <c r="C6" i="5"/>
  <c r="C5" i="5"/>
  <c r="B17" i="5"/>
  <c r="H5" i="5"/>
  <c r="M14" i="5"/>
  <c r="H21" i="5"/>
  <c r="G20" i="5"/>
  <c r="H94" i="5"/>
  <c r="M22" i="5"/>
  <c r="H13" i="5"/>
  <c r="I4" i="5"/>
  <c r="H3" i="5"/>
  <c r="H93" i="5"/>
  <c r="M12" i="5"/>
  <c r="K11" i="5"/>
  <c r="M3" i="5"/>
  <c r="K2" i="5"/>
  <c r="B14" i="5"/>
  <c r="B9" i="5"/>
  <c r="M99" i="8"/>
  <c r="H99" i="8"/>
  <c r="M90" i="8"/>
  <c r="H90" i="8"/>
  <c r="M81" i="8"/>
  <c r="H81" i="8"/>
  <c r="M72" i="8"/>
  <c r="H72" i="8"/>
  <c r="M63" i="8"/>
  <c r="H63" i="8"/>
  <c r="M54" i="8"/>
  <c r="H54" i="8"/>
  <c r="M45" i="8"/>
  <c r="H45" i="8"/>
  <c r="H36" i="8"/>
  <c r="H27" i="8"/>
  <c r="C5" i="8" s="1"/>
  <c r="C9" i="8" s="1"/>
  <c r="M18" i="8"/>
  <c r="H18" i="8"/>
  <c r="M9" i="8"/>
  <c r="M36" i="8" l="1"/>
  <c r="C12" i="8" s="1"/>
  <c r="C16" i="8" s="1"/>
  <c r="B20" i="5"/>
  <c r="C13" i="5" s="1"/>
  <c r="C14" i="5" s="1"/>
  <c r="C20" i="7" l="1"/>
  <c r="C19" i="7"/>
  <c r="C11" i="7"/>
  <c r="C8" i="7"/>
  <c r="C7" i="7"/>
  <c r="C6" i="7"/>
  <c r="C5" i="7"/>
  <c r="M30" i="7"/>
  <c r="H101" i="7"/>
  <c r="H30" i="7"/>
  <c r="H36" i="7" s="1"/>
  <c r="C9" i="7" s="1"/>
  <c r="H12" i="7"/>
  <c r="H3" i="7"/>
  <c r="M12" i="7"/>
  <c r="M18" i="7" s="1"/>
  <c r="C17" i="7" s="1"/>
  <c r="M3" i="7"/>
  <c r="M9" i="7" s="1"/>
  <c r="H93" i="7"/>
  <c r="B21" i="7"/>
  <c r="B12" i="7"/>
  <c r="M101" i="7"/>
  <c r="M90" i="7"/>
  <c r="H90" i="7"/>
  <c r="M81" i="7"/>
  <c r="H81" i="7"/>
  <c r="M72" i="7"/>
  <c r="H72" i="7"/>
  <c r="M63" i="7"/>
  <c r="H63" i="7"/>
  <c r="M54" i="7"/>
  <c r="H54" i="7"/>
  <c r="M45" i="7"/>
  <c r="H45" i="7"/>
  <c r="M36" i="7"/>
  <c r="C18" i="7" s="1"/>
  <c r="M27" i="7"/>
  <c r="B24" i="7" s="1"/>
  <c r="H27" i="7"/>
  <c r="B25" i="7" s="1"/>
  <c r="H18" i="7"/>
  <c r="H9" i="7"/>
  <c r="C10" i="7" s="1"/>
  <c r="B30" i="6"/>
  <c r="B29" i="6"/>
  <c r="B28" i="6"/>
  <c r="H35" i="6"/>
  <c r="B27" i="6" s="1"/>
  <c r="I5" i="6"/>
  <c r="H34" i="6"/>
  <c r="B31" i="6" s="1"/>
  <c r="I101" i="6"/>
  <c r="H98" i="6"/>
  <c r="H22" i="6"/>
  <c r="M22" i="6"/>
  <c r="M27" i="6" s="1"/>
  <c r="B26" i="6" s="1"/>
  <c r="I96" i="6"/>
  <c r="H102" i="6" s="1"/>
  <c r="B13" i="6" s="1"/>
  <c r="M102" i="6"/>
  <c r="M90" i="6"/>
  <c r="H90" i="6"/>
  <c r="M81" i="6"/>
  <c r="H81" i="6"/>
  <c r="M72" i="6"/>
  <c r="H72" i="6"/>
  <c r="M63" i="6"/>
  <c r="H63" i="6"/>
  <c r="M54" i="6"/>
  <c r="H54" i="6"/>
  <c r="M45" i="6"/>
  <c r="H45" i="6"/>
  <c r="M36" i="6"/>
  <c r="B21" i="6" s="1"/>
  <c r="H27" i="6"/>
  <c r="B10" i="6" s="1"/>
  <c r="M18" i="6"/>
  <c r="B19" i="6" s="1"/>
  <c r="H18" i="6"/>
  <c r="B5" i="6" s="1"/>
  <c r="B14" i="6" s="1"/>
  <c r="M9" i="6"/>
  <c r="B17" i="6" s="1"/>
  <c r="H9" i="6"/>
  <c r="B9" i="6" s="1"/>
  <c r="M21" i="4"/>
  <c r="C33" i="4"/>
  <c r="C5" i="4"/>
  <c r="C10" i="4"/>
  <c r="C15" i="4"/>
  <c r="M39" i="4"/>
  <c r="M45" i="4" s="1"/>
  <c r="C37" i="4" s="1"/>
  <c r="I13" i="4"/>
  <c r="H39" i="4"/>
  <c r="M30" i="4"/>
  <c r="H30" i="4"/>
  <c r="H36" i="4" s="1"/>
  <c r="C17" i="4" s="1"/>
  <c r="H12" i="4"/>
  <c r="M3" i="4"/>
  <c r="H93" i="4"/>
  <c r="H3" i="4"/>
  <c r="B40" i="4"/>
  <c r="B26" i="4"/>
  <c r="M99" i="5"/>
  <c r="H99" i="5"/>
  <c r="M90" i="5"/>
  <c r="H90" i="5"/>
  <c r="M81" i="5"/>
  <c r="H81" i="5"/>
  <c r="M72" i="5"/>
  <c r="H72" i="5"/>
  <c r="M63" i="5"/>
  <c r="H63" i="5"/>
  <c r="M54" i="5"/>
  <c r="H54" i="5"/>
  <c r="M45" i="5"/>
  <c r="H45" i="5"/>
  <c r="M36" i="5"/>
  <c r="H36" i="5"/>
  <c r="M27" i="5"/>
  <c r="H27" i="5"/>
  <c r="M18" i="5"/>
  <c r="H18" i="5"/>
  <c r="M9" i="5"/>
  <c r="H9" i="5"/>
  <c r="M101" i="4"/>
  <c r="M90" i="4"/>
  <c r="M81" i="4"/>
  <c r="M72" i="4"/>
  <c r="M63" i="4"/>
  <c r="M54" i="4"/>
  <c r="M36" i="4"/>
  <c r="M27" i="4"/>
  <c r="M18" i="4"/>
  <c r="B44" i="4" s="1"/>
  <c r="B46" i="4" s="1"/>
  <c r="M9" i="4"/>
  <c r="C38" i="4" s="1"/>
  <c r="H101" i="4"/>
  <c r="C25" i="4" s="1"/>
  <c r="H90" i="4"/>
  <c r="H81" i="4"/>
  <c r="H72" i="4"/>
  <c r="H63" i="4"/>
  <c r="H54" i="4"/>
  <c r="B45" i="4" s="1"/>
  <c r="H45" i="4"/>
  <c r="C7" i="4" s="1"/>
  <c r="H27" i="4"/>
  <c r="H18" i="4"/>
  <c r="C22" i="4" s="1"/>
  <c r="H9" i="4"/>
  <c r="C23" i="4" s="1"/>
  <c r="O23" i="2"/>
  <c r="O29" i="2" s="1"/>
  <c r="D19" i="2"/>
  <c r="D30" i="2"/>
  <c r="D25" i="2"/>
  <c r="D13" i="2"/>
  <c r="D12" i="2"/>
  <c r="D11" i="2"/>
  <c r="D9" i="2"/>
  <c r="D8" i="2"/>
  <c r="D7" i="2"/>
  <c r="K32" i="2"/>
  <c r="O32" i="2"/>
  <c r="O38" i="2" s="1"/>
  <c r="K38" i="2"/>
  <c r="D16" i="2" s="1"/>
  <c r="H23" i="2"/>
  <c r="H29" i="2" s="1"/>
  <c r="D28" i="2" s="1"/>
  <c r="H38" i="2"/>
  <c r="K14" i="2"/>
  <c r="G14" i="2"/>
  <c r="G20" i="2" s="1"/>
  <c r="D17" i="2" s="1"/>
  <c r="P5" i="2"/>
  <c r="P11" i="2" s="1"/>
  <c r="D31" i="2" s="1"/>
  <c r="K5" i="2"/>
  <c r="K11" i="2" s="1"/>
  <c r="D15" i="2" s="1"/>
  <c r="G60" i="2"/>
  <c r="G68" i="2" s="1"/>
  <c r="D20" i="2" s="1"/>
  <c r="F58" i="2"/>
  <c r="C33" i="2"/>
  <c r="C21" i="2"/>
  <c r="C30" i="3"/>
  <c r="H28" i="3"/>
  <c r="C18" i="3" s="1"/>
  <c r="C26" i="3"/>
  <c r="C23" i="3"/>
  <c r="C27" i="3" s="1"/>
  <c r="K22" i="3"/>
  <c r="K28" i="3" s="1"/>
  <c r="C19" i="3" s="1"/>
  <c r="G19" i="3"/>
  <c r="D7" i="3" s="1"/>
  <c r="C14" i="3"/>
  <c r="P19" i="3"/>
  <c r="D12" i="3" s="1"/>
  <c r="K19" i="3"/>
  <c r="D8" i="3" s="1"/>
  <c r="O10" i="3"/>
  <c r="D11" i="3" s="1"/>
  <c r="C9" i="3"/>
  <c r="K10" i="3"/>
  <c r="D6" i="3" s="1"/>
  <c r="G10" i="3"/>
  <c r="D5" i="3" s="1"/>
  <c r="P20" i="2"/>
  <c r="C41" i="2" s="1"/>
  <c r="K23" i="2"/>
  <c r="K29" i="2" s="1"/>
  <c r="C42" i="2" s="1"/>
  <c r="K20" i="2"/>
  <c r="D18" i="2" s="1"/>
  <c r="B26" i="7" l="1"/>
  <c r="C16" i="7" s="1"/>
  <c r="C21" i="7" s="1"/>
  <c r="C12" i="7"/>
  <c r="B23" i="6"/>
  <c r="B32" i="6"/>
  <c r="B18" i="6" s="1"/>
  <c r="C29" i="4"/>
  <c r="C40" i="4" s="1"/>
  <c r="H36" i="6"/>
  <c r="C26" i="4"/>
  <c r="C20" i="3"/>
  <c r="D13" i="3" s="1"/>
  <c r="D14" i="3" s="1"/>
  <c r="D21" i="2"/>
  <c r="D9" i="3"/>
  <c r="C32" i="3"/>
  <c r="C33" i="3" s="1"/>
  <c r="C43" i="2"/>
  <c r="D26" i="2" s="1"/>
  <c r="D33" i="2" s="1"/>
  <c r="D23" i="1" l="1"/>
  <c r="E23" i="1"/>
  <c r="F23" i="1"/>
  <c r="G23" i="1"/>
  <c r="H23" i="1"/>
  <c r="I23" i="1"/>
  <c r="C23" i="1"/>
  <c r="D24" i="1"/>
  <c r="E24" i="1"/>
  <c r="F24" i="1"/>
  <c r="G24" i="1"/>
  <c r="H24" i="1"/>
  <c r="I24" i="1"/>
  <c r="C24" i="1"/>
  <c r="D25" i="1"/>
  <c r="E25" i="1"/>
  <c r="F25" i="1"/>
  <c r="G25" i="1"/>
  <c r="H25" i="1"/>
  <c r="I25" i="1"/>
  <c r="C25" i="1"/>
  <c r="I21" i="1"/>
  <c r="B21" i="1"/>
  <c r="B28" i="1" s="1"/>
  <c r="B29" i="1" s="1"/>
  <c r="B30" i="1" s="1"/>
  <c r="B15" i="1" l="1"/>
  <c r="G5" i="1" l="1"/>
  <c r="F5" i="1"/>
  <c r="E27" i="1"/>
  <c r="E28" i="1" s="1"/>
  <c r="E29" i="1" s="1"/>
  <c r="I27" i="1"/>
  <c r="I28" i="1" s="1"/>
  <c r="I29" i="1" s="1"/>
  <c r="G27" i="1"/>
  <c r="J5" i="1"/>
  <c r="D27" i="1"/>
  <c r="H5" i="1"/>
  <c r="E5" i="1"/>
  <c r="F27" i="1"/>
  <c r="I5" i="1"/>
  <c r="H27" i="1"/>
  <c r="E26" i="1"/>
  <c r="E22" i="1" s="1"/>
  <c r="I26" i="1"/>
  <c r="I22" i="1" s="1"/>
  <c r="F26" i="1"/>
  <c r="F22" i="1" s="1"/>
  <c r="C26" i="1"/>
  <c r="C22" i="1" s="1"/>
  <c r="C28" i="1" s="1"/>
  <c r="C27" i="1"/>
  <c r="G26" i="1"/>
  <c r="G22" i="1" s="1"/>
  <c r="D26" i="1"/>
  <c r="D22" i="1" s="1"/>
  <c r="H26" i="1"/>
  <c r="H22" i="1" s="1"/>
  <c r="D28" i="1" l="1"/>
  <c r="D29" i="1" s="1"/>
  <c r="F28" i="1"/>
  <c r="F29" i="1" s="1"/>
  <c r="C29" i="1"/>
  <c r="C30" i="1" s="1"/>
  <c r="D30" i="1" s="1"/>
  <c r="E30" i="1" s="1"/>
  <c r="F30" i="1" s="1"/>
  <c r="H28" i="1"/>
  <c r="H29" i="1" s="1"/>
  <c r="G28" i="1"/>
  <c r="G29" i="1" s="1"/>
  <c r="B31" i="1" l="1"/>
  <c r="B32" i="1" s="1"/>
  <c r="E38" i="1"/>
  <c r="G30" i="1"/>
  <c r="H30" i="1" s="1"/>
  <c r="I30" i="1" s="1"/>
  <c r="B38" i="1"/>
  <c r="F38" i="1"/>
  <c r="G38" i="1"/>
  <c r="C38" i="1"/>
  <c r="B33" i="1"/>
  <c r="D38" i="1"/>
</calcChain>
</file>

<file path=xl/sharedStrings.xml><?xml version="1.0" encoding="utf-8"?>
<sst xmlns="http://schemas.openxmlformats.org/spreadsheetml/2006/main" count="1198" uniqueCount="157">
  <si>
    <t>Kapacitet</t>
  </si>
  <si>
    <t>Antal timer</t>
  </si>
  <si>
    <t>Levetid</t>
  </si>
  <si>
    <t>Skrotværdi</t>
  </si>
  <si>
    <t>E-Pris p. Time</t>
  </si>
  <si>
    <t>E-Forbrug</t>
  </si>
  <si>
    <t>Løn p. Time</t>
  </si>
  <si>
    <t>Kap-omk</t>
  </si>
  <si>
    <t>Pakning p. Pose</t>
  </si>
  <si>
    <t>Transport p. Pose</t>
  </si>
  <si>
    <t>M-Forbrug per syk</t>
  </si>
  <si>
    <t>Styk per pose</t>
  </si>
  <si>
    <t>Antal maks poser</t>
  </si>
  <si>
    <t xml:space="preserve">Anlæg </t>
  </si>
  <si>
    <t>År</t>
  </si>
  <si>
    <t>Driftsudgifter</t>
  </si>
  <si>
    <t>Produktionsomkostninger</t>
  </si>
  <si>
    <t>Medarbejderudgift</t>
  </si>
  <si>
    <t>Energi</t>
  </si>
  <si>
    <t>Omsætning</t>
  </si>
  <si>
    <t>Nettobetalingsstrøm</t>
  </si>
  <si>
    <t>Nutidsværdi af NBS</t>
  </si>
  <si>
    <t xml:space="preserve">Nutidsværdi af NBS. Akk </t>
  </si>
  <si>
    <t>Nutidsværdi Excel</t>
  </si>
  <si>
    <t>Annuitetsværdi</t>
  </si>
  <si>
    <t>Intern Rente</t>
  </si>
  <si>
    <t>Anlæg A</t>
  </si>
  <si>
    <t>Investering</t>
  </si>
  <si>
    <t>Investeringsbeløb/skrot</t>
  </si>
  <si>
    <t>Pakning+Transport</t>
  </si>
  <si>
    <t>Pris per pose</t>
  </si>
  <si>
    <t xml:space="preserve">Tabel a </t>
  </si>
  <si>
    <t>Diskonteringsrente</t>
  </si>
  <si>
    <t>Nettonutidsværdi</t>
  </si>
  <si>
    <t>Fald i afsætning</t>
  </si>
  <si>
    <t>Balance</t>
  </si>
  <si>
    <t>Primo</t>
  </si>
  <si>
    <t>Kontanter</t>
  </si>
  <si>
    <t>Varelager</t>
  </si>
  <si>
    <t>Tilgodehavende</t>
  </si>
  <si>
    <t>Maskiner</t>
  </si>
  <si>
    <t>Aktiver i alt</t>
  </si>
  <si>
    <t>Leverandørgæld</t>
  </si>
  <si>
    <t>Lang- Gæld</t>
  </si>
  <si>
    <t>Egenkapital</t>
  </si>
  <si>
    <t xml:space="preserve">Passiver i alt </t>
  </si>
  <si>
    <t>Debet</t>
  </si>
  <si>
    <t>Kredit</t>
  </si>
  <si>
    <t>primo</t>
  </si>
  <si>
    <t>ultimo</t>
  </si>
  <si>
    <t>Langfristet gæld</t>
  </si>
  <si>
    <t>Indtægter</t>
  </si>
  <si>
    <t>Omkostninger</t>
  </si>
  <si>
    <t>Ultimo</t>
  </si>
  <si>
    <t>Resultatopgørelse</t>
  </si>
  <si>
    <t>Udgifter</t>
  </si>
  <si>
    <t>Overskud</t>
  </si>
  <si>
    <t>Pengestrømsopgørelse</t>
  </si>
  <si>
    <t>Drift</t>
  </si>
  <si>
    <t>Finansiering</t>
  </si>
  <si>
    <t>Egenkapitalsopgørelse</t>
  </si>
  <si>
    <t>Dividender</t>
  </si>
  <si>
    <t xml:space="preserve">Aktiver </t>
  </si>
  <si>
    <t>Immatrielle</t>
  </si>
  <si>
    <t>Patent</t>
  </si>
  <si>
    <t>Goodwill</t>
  </si>
  <si>
    <t>Brandværdi</t>
  </si>
  <si>
    <t>Matrielle</t>
  </si>
  <si>
    <t>Grunde</t>
  </si>
  <si>
    <t>Inventar</t>
  </si>
  <si>
    <t>Anlæg</t>
  </si>
  <si>
    <t>Omsætnings</t>
  </si>
  <si>
    <t>Råvarer</t>
  </si>
  <si>
    <t>Ræve</t>
  </si>
  <si>
    <t>Færdigvarer</t>
  </si>
  <si>
    <t>Kort-Værdipapir</t>
  </si>
  <si>
    <t>Bankindestående</t>
  </si>
  <si>
    <t>Passiver</t>
  </si>
  <si>
    <t>Indskudt kap</t>
  </si>
  <si>
    <t>Henlagt overskud</t>
  </si>
  <si>
    <t>Gæld</t>
  </si>
  <si>
    <t>Gæld-Lang</t>
  </si>
  <si>
    <t>Realkredit</t>
  </si>
  <si>
    <t>Gæld-kort</t>
  </si>
  <si>
    <t>Kassekredit</t>
  </si>
  <si>
    <t>Øvrig</t>
  </si>
  <si>
    <t>Passiver i alt</t>
  </si>
  <si>
    <t>Råvarelager</t>
  </si>
  <si>
    <t>Realkreditlån</t>
  </si>
  <si>
    <t>Levende Ræve</t>
  </si>
  <si>
    <t>Ultimo(Efter)</t>
  </si>
  <si>
    <t>Matrielle aktiver</t>
  </si>
  <si>
    <t>Langfristet Gæld</t>
  </si>
  <si>
    <t>Kortfristet Gæld</t>
  </si>
  <si>
    <t>Øvrig gæld</t>
  </si>
  <si>
    <t>Immatrielle Aktiver</t>
  </si>
  <si>
    <t>Matrielle Aktiver</t>
  </si>
  <si>
    <t>Omsætningsaktiver</t>
  </si>
  <si>
    <t>Kortfristetværdipapirer</t>
  </si>
  <si>
    <t>Finansielle Aktiver</t>
  </si>
  <si>
    <t>Bygninger</t>
  </si>
  <si>
    <t>Forudbetalinger</t>
  </si>
  <si>
    <t>Kortfrsitet Gæld</t>
  </si>
  <si>
    <t>Vareforbrug</t>
  </si>
  <si>
    <t>Resultatopgørelsen</t>
  </si>
  <si>
    <t>Resultat</t>
  </si>
  <si>
    <t>Domænerettigheder</t>
  </si>
  <si>
    <t>Ejendom</t>
  </si>
  <si>
    <t>Teknisk Anlæg</t>
  </si>
  <si>
    <t>Periode</t>
  </si>
  <si>
    <t>Værdipapier</t>
  </si>
  <si>
    <t>Indskudt kapital</t>
  </si>
  <si>
    <t>Anden gæld</t>
  </si>
  <si>
    <t>Løn omk</t>
  </si>
  <si>
    <t>Lokaleomko</t>
  </si>
  <si>
    <t>Rente</t>
  </si>
  <si>
    <t>Porto</t>
  </si>
  <si>
    <t>Domæne</t>
  </si>
  <si>
    <t>Omkostnigner</t>
  </si>
  <si>
    <t xml:space="preserve">Aktiver i alt </t>
  </si>
  <si>
    <t xml:space="preserve">Bygninger </t>
  </si>
  <si>
    <t>Finans-aktiv</t>
  </si>
  <si>
    <t>Langfristet</t>
  </si>
  <si>
    <t>Tilgoehavende</t>
  </si>
  <si>
    <t xml:space="preserve">Resultatopgørelsen </t>
  </si>
  <si>
    <t>Nedskrivninger</t>
  </si>
  <si>
    <t>Resultato</t>
  </si>
  <si>
    <t>Nedskrivninger -</t>
  </si>
  <si>
    <t>Omkostninger -</t>
  </si>
  <si>
    <t>Kundetilgodehavende</t>
  </si>
  <si>
    <t>Anlægsaktiver</t>
  </si>
  <si>
    <t>Forudbetalt salg</t>
  </si>
  <si>
    <t xml:space="preserve">Resultat </t>
  </si>
  <si>
    <t>Renter</t>
  </si>
  <si>
    <t xml:space="preserve">Passiver </t>
  </si>
  <si>
    <t>A</t>
  </si>
  <si>
    <t>B</t>
  </si>
  <si>
    <t>AG</t>
  </si>
  <si>
    <t>OG</t>
  </si>
  <si>
    <t>AOH</t>
  </si>
  <si>
    <t>EKF</t>
  </si>
  <si>
    <t>G</t>
  </si>
  <si>
    <t>GIK</t>
  </si>
  <si>
    <t>GIS</t>
  </si>
  <si>
    <t>Samlet G</t>
  </si>
  <si>
    <t xml:space="preserve">B stærkerst </t>
  </si>
  <si>
    <t xml:space="preserve">A dobbelt så stærk </t>
  </si>
  <si>
    <t xml:space="preserve">B er lidt stækere </t>
  </si>
  <si>
    <t>B dobbelt så høj</t>
  </si>
  <si>
    <t>A suverænt størst</t>
  </si>
  <si>
    <t xml:space="preserve">B suverænt størst </t>
  </si>
  <si>
    <t xml:space="preserve">Kundetilgodehavende </t>
  </si>
  <si>
    <t>Forudbetalt</t>
  </si>
  <si>
    <t>Omkostinger</t>
  </si>
  <si>
    <t>Totale Aktiver</t>
  </si>
  <si>
    <t>Salg</t>
  </si>
  <si>
    <t>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</si>
</sst>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5">
    <xf numFmtId="0" fontId="0" fillId="0" borderId="0" xfId="0"/>
    <xf numFmtId="43" fontId="0" fillId="0" borderId="0" xfId="1" applyFont="1"/>
    <xf numFmtId="4" fontId="0" fillId="0" borderId="0" xfId="1" applyNumberFormat="1" applyFont="1"/>
    <xf numFmtId="4" fontId="0" fillId="0" borderId="0" xfId="0" applyNumberFormat="1"/>
    <xf numFmtId="9" fontId="0" fillId="0" borderId="0" xfId="2" applyFont="1"/>
    <xf numFmtId="4" fontId="0" fillId="0" borderId="0" xfId="1" applyNumberFormat="1" applyFont="1" applyAlignment="1">
      <alignment horizontal="right"/>
    </xf>
    <xf numFmtId="4" fontId="0" fillId="0" borderId="0" xfId="2" applyNumberFormat="1" applyFont="1"/>
    <xf numFmtId="4" fontId="2" fillId="0" borderId="0" xfId="1" applyNumberFormat="1" applyFont="1"/>
    <xf numFmtId="164" fontId="0" fillId="0" borderId="0" xfId="2" applyNumberFormat="1" applyFont="1"/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3" fontId="0" fillId="2" borderId="0" xfId="0" applyNumberFormat="1" applyFill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0" xfId="0" applyFill="1" applyAlignment="1">
      <alignment horizontal="right"/>
    </xf>
    <xf numFmtId="3" fontId="0" fillId="2" borderId="5" xfId="0" applyNumberFormat="1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4" fillId="2" borderId="2" xfId="0" applyFont="1" applyFill="1" applyBorder="1" applyAlignment="1">
      <alignment horizontal="left"/>
    </xf>
    <xf numFmtId="3" fontId="4" fillId="2" borderId="2" xfId="0" applyNumberFormat="1" applyFont="1" applyFill="1" applyBorder="1"/>
    <xf numFmtId="0" fontId="4" fillId="2" borderId="2" xfId="0" applyFont="1" applyFill="1" applyBorder="1"/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left"/>
    </xf>
    <xf numFmtId="3" fontId="0" fillId="0" borderId="0" xfId="0" applyNumberFormat="1"/>
    <xf numFmtId="3" fontId="5" fillId="3" borderId="0" xfId="0" applyNumberFormat="1" applyFont="1" applyFill="1" applyAlignment="1">
      <alignment horizontal="right"/>
    </xf>
    <xf numFmtId="0" fontId="5" fillId="3" borderId="3" xfId="0" applyFont="1" applyFill="1" applyBorder="1" applyAlignment="1">
      <alignment horizontal="right"/>
    </xf>
    <xf numFmtId="0" fontId="5" fillId="3" borderId="4" xfId="0" applyFont="1" applyFill="1" applyBorder="1" applyAlignment="1">
      <alignment horizontal="right"/>
    </xf>
    <xf numFmtId="0" fontId="5" fillId="3" borderId="0" xfId="0" applyFont="1" applyFill="1" applyAlignment="1">
      <alignment horizontal="right"/>
    </xf>
    <xf numFmtId="3" fontId="5" fillId="3" borderId="5" xfId="0" applyNumberFormat="1" applyFont="1" applyFill="1" applyBorder="1" applyAlignment="1">
      <alignment horizontal="right"/>
    </xf>
    <xf numFmtId="0" fontId="5" fillId="3" borderId="5" xfId="0" applyFont="1" applyFill="1" applyBorder="1" applyAlignment="1">
      <alignment horizontal="right"/>
    </xf>
    <xf numFmtId="0" fontId="6" fillId="3" borderId="2" xfId="0" applyFont="1" applyFill="1" applyBorder="1" applyAlignment="1">
      <alignment horizontal="left"/>
    </xf>
    <xf numFmtId="3" fontId="6" fillId="3" borderId="2" xfId="0" applyNumberFormat="1" applyFont="1" applyFill="1" applyBorder="1"/>
    <xf numFmtId="0" fontId="6" fillId="3" borderId="2" xfId="0" applyFont="1" applyFill="1" applyBorder="1"/>
    <xf numFmtId="0" fontId="3" fillId="0" borderId="0" xfId="0" applyFont="1"/>
    <xf numFmtId="3" fontId="3" fillId="0" borderId="0" xfId="0" applyNumberFormat="1" applyFont="1"/>
    <xf numFmtId="0" fontId="7" fillId="0" borderId="0" xfId="0" applyFont="1"/>
    <xf numFmtId="0" fontId="0" fillId="0" borderId="0" xfId="0" applyFont="1"/>
    <xf numFmtId="0" fontId="0" fillId="2" borderId="0" xfId="0" applyFill="1" applyBorder="1" applyAlignment="1">
      <alignment horizontal="right"/>
    </xf>
    <xf numFmtId="3" fontId="0" fillId="0" borderId="0" xfId="0" applyNumberFormat="1" applyFont="1"/>
    <xf numFmtId="165" fontId="0" fillId="0" borderId="0" xfId="1" applyNumberFormat="1" applyFont="1"/>
    <xf numFmtId="0" fontId="8" fillId="0" borderId="0" xfId="0" applyFont="1"/>
    <xf numFmtId="165" fontId="3" fillId="0" borderId="0" xfId="1" applyNumberFormat="1" applyFont="1"/>
    <xf numFmtId="165" fontId="0" fillId="0" borderId="0" xfId="0" applyNumberFormat="1"/>
    <xf numFmtId="2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1"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Nettonutidsværdi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Sheet1!$B$37:$G$37</c:f>
              <c:numCache>
                <c:formatCode>#,##0.00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Sheet1!$B$38:$G$38</c:f>
              <c:numCache>
                <c:formatCode>#,##0.00</c:formatCode>
                <c:ptCount val="6"/>
                <c:pt idx="0">
                  <c:v>1612551.25</c:v>
                </c:pt>
                <c:pt idx="1">
                  <c:v>1057242.1231217384</c:v>
                </c:pt>
                <c:pt idx="2">
                  <c:v>637711.33029840374</c:v>
                </c:pt>
                <c:pt idx="3">
                  <c:v>314483.90467068669</c:v>
                </c:pt>
                <c:pt idx="4">
                  <c:v>60978.216739719268</c:v>
                </c:pt>
                <c:pt idx="5">
                  <c:v>-141092.69228800014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6-014A-999D-64F5CEF8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6744351"/>
        <c:axId val="366988895"/>
      </c:lineChart>
      <c:catAx>
        <c:axId val="366744351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988895"/>
        <c:crosses val="autoZero"/>
        <c:auto val="1"/>
        <c:lblAlgn val="ctr"/>
        <c:lblOffset val="100"/>
        <c:noMultiLvlLbl val="0"/>
      </c:catAx>
      <c:valAx>
        <c:axId val="36698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74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10</xdr:row>
      <xdr:rowOff>165100</xdr:rowOff>
    </xdr:from>
    <xdr:to>
      <xdr:col>13</xdr:col>
      <xdr:colOff>444500</xdr:colOff>
      <xdr:row>39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89A7F90-2083-D84B-8244-5B239D6691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0" y="2197100"/>
          <a:ext cx="7645400" cy="5905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50800</xdr:colOff>
      <xdr:row>14</xdr:row>
      <xdr:rowOff>177800</xdr:rowOff>
    </xdr:from>
    <xdr:to>
      <xdr:col>30</xdr:col>
      <xdr:colOff>393700</xdr:colOff>
      <xdr:row>26</xdr:row>
      <xdr:rowOff>148389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A4FB07-5C4A-3743-8EBA-5B25619EA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32400" y="3022600"/>
          <a:ext cx="7772400" cy="240898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228600</xdr:colOff>
      <xdr:row>11</xdr:row>
      <xdr:rowOff>76200</xdr:rowOff>
    </xdr:from>
    <xdr:to>
      <xdr:col>18</xdr:col>
      <xdr:colOff>63500</xdr:colOff>
      <xdr:row>24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E6593A-7ED4-9046-9B2C-8DBF73BA2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31700" y="2311400"/>
          <a:ext cx="3136900" cy="26924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39</xdr:row>
      <xdr:rowOff>69850</xdr:rowOff>
    </xdr:from>
    <xdr:to>
      <xdr:col>6</xdr:col>
      <xdr:colOff>361950</xdr:colOff>
      <xdr:row>52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B7DB7A3-1300-174B-93B6-AB67EF514D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584200</xdr:colOff>
      <xdr:row>5</xdr:row>
      <xdr:rowOff>0</xdr:rowOff>
    </xdr:from>
    <xdr:to>
      <xdr:col>18</xdr:col>
      <xdr:colOff>215900</xdr:colOff>
      <xdr:row>32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0F93DF-B285-8642-8D4A-522AC6BA2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61800" y="1016000"/>
          <a:ext cx="3759200" cy="5549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43B55-1424-4145-B827-D247351B4468}">
  <dimension ref="A2:M99"/>
  <sheetViews>
    <sheetView topLeftCell="A10" workbookViewId="0">
      <selection activeCell="C18" sqref="C18"/>
    </sheetView>
  </sheetViews>
  <sheetFormatPr baseColWidth="10" defaultRowHeight="16" x14ac:dyDescent="0.2"/>
  <cols>
    <col min="1" max="1" width="18" customWidth="1"/>
  </cols>
  <sheetData>
    <row r="2" spans="1:13" x14ac:dyDescent="0.2">
      <c r="G2" s="9"/>
      <c r="H2" s="10" t="s">
        <v>46</v>
      </c>
      <c r="I2" s="10" t="s">
        <v>47</v>
      </c>
      <c r="K2" s="9"/>
      <c r="L2" s="10" t="s">
        <v>46</v>
      </c>
      <c r="M2" s="10" t="s">
        <v>47</v>
      </c>
    </row>
    <row r="3" spans="1:13" x14ac:dyDescent="0.2">
      <c r="A3" t="s">
        <v>35</v>
      </c>
      <c r="G3" s="11" t="s">
        <v>48</v>
      </c>
      <c r="H3" s="12"/>
      <c r="I3" s="12"/>
      <c r="K3" s="11" t="s">
        <v>48</v>
      </c>
      <c r="L3" s="12"/>
      <c r="M3" s="12"/>
    </row>
    <row r="4" spans="1:13" x14ac:dyDescent="0.2">
      <c r="A4" s="34" t="s">
        <v>62</v>
      </c>
      <c r="B4" t="s">
        <v>36</v>
      </c>
      <c r="C4" t="s">
        <v>53</v>
      </c>
      <c r="D4" t="s">
        <v>90</v>
      </c>
      <c r="G4" s="9"/>
      <c r="H4" s="13"/>
      <c r="I4" s="14"/>
      <c r="K4" s="9"/>
      <c r="L4" s="13"/>
      <c r="M4" s="14"/>
    </row>
    <row r="5" spans="1:13" x14ac:dyDescent="0.2">
      <c r="A5" s="36" t="s">
        <v>95</v>
      </c>
      <c r="G5" s="9"/>
      <c r="H5" s="15"/>
      <c r="I5" s="16"/>
      <c r="K5" s="9"/>
      <c r="L5" s="15"/>
      <c r="M5" s="16"/>
    </row>
    <row r="6" spans="1:13" x14ac:dyDescent="0.2">
      <c r="A6" t="s">
        <v>64</v>
      </c>
      <c r="G6" s="9"/>
      <c r="H6" s="15"/>
      <c r="I6" s="16"/>
      <c r="K6" s="9"/>
      <c r="L6" s="15"/>
      <c r="M6" s="16"/>
    </row>
    <row r="7" spans="1:13" x14ac:dyDescent="0.2">
      <c r="A7" t="s">
        <v>65</v>
      </c>
      <c r="G7" s="9"/>
      <c r="H7" s="12"/>
      <c r="I7" s="17"/>
      <c r="K7" s="9"/>
      <c r="L7" s="12"/>
      <c r="M7" s="17"/>
    </row>
    <row r="8" spans="1:13" x14ac:dyDescent="0.2">
      <c r="A8" t="s">
        <v>66</v>
      </c>
      <c r="G8" s="9"/>
      <c r="H8" s="12"/>
      <c r="I8" s="17"/>
      <c r="K8" s="9"/>
      <c r="L8" s="12"/>
      <c r="M8" s="17"/>
    </row>
    <row r="9" spans="1:13" x14ac:dyDescent="0.2">
      <c r="G9" s="18" t="s">
        <v>49</v>
      </c>
      <c r="H9" s="19">
        <f>SUM(H3:H8)-SUM(I3:I8)</f>
        <v>0</v>
      </c>
      <c r="I9" s="20"/>
      <c r="K9" s="18" t="s">
        <v>49</v>
      </c>
      <c r="L9" s="19"/>
      <c r="M9" s="19">
        <f>SUM(M3:M8)-SUM(L3:L8)</f>
        <v>0</v>
      </c>
    </row>
    <row r="10" spans="1:13" x14ac:dyDescent="0.2">
      <c r="A10" s="36" t="s">
        <v>96</v>
      </c>
    </row>
    <row r="11" spans="1:13" x14ac:dyDescent="0.2">
      <c r="A11" t="s">
        <v>68</v>
      </c>
      <c r="G11" s="9"/>
      <c r="H11" s="10" t="s">
        <v>46</v>
      </c>
      <c r="I11" s="10" t="s">
        <v>47</v>
      </c>
      <c r="K11" s="9"/>
      <c r="L11" s="10" t="s">
        <v>46</v>
      </c>
      <c r="M11" s="10" t="s">
        <v>47</v>
      </c>
    </row>
    <row r="12" spans="1:13" x14ac:dyDescent="0.2">
      <c r="A12" t="s">
        <v>69</v>
      </c>
      <c r="G12" s="11" t="s">
        <v>48</v>
      </c>
      <c r="H12" s="12"/>
      <c r="I12" s="12"/>
      <c r="K12" s="11" t="s">
        <v>48</v>
      </c>
      <c r="L12" s="12"/>
      <c r="M12" s="12"/>
    </row>
    <row r="13" spans="1:13" x14ac:dyDescent="0.2">
      <c r="A13" t="s">
        <v>70</v>
      </c>
      <c r="G13" s="9"/>
      <c r="H13" s="13"/>
      <c r="I13" s="14"/>
      <c r="K13" s="9"/>
      <c r="L13" s="13"/>
      <c r="M13" s="14"/>
    </row>
    <row r="14" spans="1:13" x14ac:dyDescent="0.2">
      <c r="C14" s="24"/>
      <c r="G14" s="9"/>
      <c r="H14" s="15"/>
      <c r="I14" s="16"/>
      <c r="K14" s="9"/>
      <c r="L14" s="15"/>
      <c r="M14" s="16"/>
    </row>
    <row r="15" spans="1:13" x14ac:dyDescent="0.2">
      <c r="A15" s="36" t="s">
        <v>97</v>
      </c>
      <c r="C15" s="24"/>
      <c r="G15" s="9"/>
      <c r="H15" s="15"/>
      <c r="I15" s="16"/>
      <c r="K15" s="9"/>
      <c r="L15" s="15"/>
      <c r="M15" s="16"/>
    </row>
    <row r="16" spans="1:13" x14ac:dyDescent="0.2">
      <c r="A16" t="s">
        <v>72</v>
      </c>
      <c r="C16" s="24"/>
      <c r="G16" s="9"/>
      <c r="H16" s="12"/>
      <c r="I16" s="17"/>
      <c r="K16" s="9"/>
      <c r="L16" s="12"/>
      <c r="M16" s="17"/>
    </row>
    <row r="17" spans="1:13" x14ac:dyDescent="0.2">
      <c r="A17" t="s">
        <v>73</v>
      </c>
      <c r="C17" s="24"/>
      <c r="G17" s="9"/>
      <c r="H17" s="12"/>
      <c r="I17" s="17"/>
      <c r="K17" s="9"/>
      <c r="L17" s="12"/>
      <c r="M17" s="17"/>
    </row>
    <row r="18" spans="1:13" x14ac:dyDescent="0.2">
      <c r="A18" t="s">
        <v>74</v>
      </c>
      <c r="C18" s="24"/>
      <c r="G18" s="18" t="s">
        <v>49</v>
      </c>
      <c r="H18" s="19">
        <f>SUM(H12:H17)-SUM(I12:I17)</f>
        <v>0</v>
      </c>
      <c r="I18" s="20"/>
      <c r="K18" s="18" t="s">
        <v>49</v>
      </c>
      <c r="L18" s="19"/>
      <c r="M18" s="19">
        <f>SUM(M12:M17)-SUM(L12:L17)</f>
        <v>0</v>
      </c>
    </row>
    <row r="19" spans="1:13" x14ac:dyDescent="0.2">
      <c r="A19" t="s">
        <v>39</v>
      </c>
      <c r="C19" s="24"/>
    </row>
    <row r="20" spans="1:13" x14ac:dyDescent="0.2">
      <c r="A20" t="s">
        <v>98</v>
      </c>
      <c r="B20" s="34"/>
      <c r="C20" s="37"/>
      <c r="G20" s="9"/>
      <c r="H20" s="10" t="s">
        <v>46</v>
      </c>
      <c r="I20" s="10" t="s">
        <v>47</v>
      </c>
      <c r="K20" s="9"/>
      <c r="L20" s="10" t="s">
        <v>46</v>
      </c>
      <c r="M20" s="10" t="s">
        <v>47</v>
      </c>
    </row>
    <row r="21" spans="1:13" x14ac:dyDescent="0.2">
      <c r="A21" t="s">
        <v>76</v>
      </c>
      <c r="B21" s="34"/>
      <c r="C21" s="35"/>
      <c r="G21" s="11" t="s">
        <v>48</v>
      </c>
      <c r="H21" s="12"/>
      <c r="I21" s="12"/>
      <c r="K21" s="11" t="s">
        <v>48</v>
      </c>
      <c r="L21" s="12"/>
      <c r="M21" s="12"/>
    </row>
    <row r="22" spans="1:13" x14ac:dyDescent="0.2">
      <c r="A22" s="34" t="s">
        <v>41</v>
      </c>
      <c r="G22" s="9"/>
      <c r="H22" s="13"/>
      <c r="I22" s="14"/>
      <c r="K22" s="9"/>
      <c r="L22" s="13"/>
      <c r="M22" s="14"/>
    </row>
    <row r="23" spans="1:13" x14ac:dyDescent="0.2">
      <c r="A23" s="34"/>
      <c r="C23" s="24"/>
      <c r="G23" s="9"/>
      <c r="H23" s="15"/>
      <c r="I23" s="16"/>
      <c r="K23" s="9"/>
      <c r="L23" s="15"/>
      <c r="M23" s="16"/>
    </row>
    <row r="24" spans="1:13" x14ac:dyDescent="0.2">
      <c r="A24" s="34" t="s">
        <v>77</v>
      </c>
      <c r="C24" s="24"/>
      <c r="G24" s="9"/>
      <c r="H24" s="15"/>
      <c r="I24" s="16"/>
      <c r="K24" s="9"/>
      <c r="L24" s="15"/>
      <c r="M24" s="16"/>
    </row>
    <row r="25" spans="1:13" x14ac:dyDescent="0.2">
      <c r="A25" s="36" t="s">
        <v>44</v>
      </c>
      <c r="C25" s="35"/>
      <c r="G25" s="9"/>
      <c r="H25" s="12"/>
      <c r="I25" s="17"/>
      <c r="K25" s="9"/>
      <c r="L25" s="12"/>
      <c r="M25" s="17"/>
    </row>
    <row r="26" spans="1:13" x14ac:dyDescent="0.2">
      <c r="A26" t="s">
        <v>78</v>
      </c>
      <c r="G26" s="9"/>
      <c r="H26" s="12"/>
      <c r="I26" s="17"/>
      <c r="K26" s="9"/>
      <c r="L26" s="12"/>
      <c r="M26" s="17"/>
    </row>
    <row r="27" spans="1:13" x14ac:dyDescent="0.2">
      <c r="A27" s="37" t="s">
        <v>79</v>
      </c>
      <c r="C27" s="24"/>
      <c r="G27" s="18" t="s">
        <v>49</v>
      </c>
      <c r="H27" s="19">
        <f>SUM(H21:H26)-SUM(I21:I26)</f>
        <v>0</v>
      </c>
      <c r="I27" s="20"/>
      <c r="K27" s="18" t="s">
        <v>49</v>
      </c>
      <c r="L27" s="19"/>
      <c r="M27" s="19">
        <f>SUM(M21:M26)-SUM(L21:L26)</f>
        <v>0</v>
      </c>
    </row>
    <row r="29" spans="1:13" x14ac:dyDescent="0.2">
      <c r="A29" s="36" t="s">
        <v>92</v>
      </c>
      <c r="G29" s="9"/>
      <c r="H29" s="10" t="s">
        <v>46</v>
      </c>
      <c r="I29" s="10" t="s">
        <v>47</v>
      </c>
      <c r="K29" s="9"/>
      <c r="L29" s="10" t="s">
        <v>46</v>
      </c>
      <c r="M29" s="10" t="s">
        <v>47</v>
      </c>
    </row>
    <row r="30" spans="1:13" x14ac:dyDescent="0.2">
      <c r="A30" s="37" t="s">
        <v>82</v>
      </c>
      <c r="C30" s="24"/>
      <c r="G30" s="11" t="s">
        <v>48</v>
      </c>
      <c r="H30" s="12"/>
      <c r="I30" s="12"/>
      <c r="K30" s="11" t="s">
        <v>48</v>
      </c>
      <c r="L30" s="12"/>
      <c r="M30" s="12"/>
    </row>
    <row r="31" spans="1:13" x14ac:dyDescent="0.2">
      <c r="G31" s="9"/>
      <c r="H31" s="13"/>
      <c r="I31" s="14"/>
      <c r="K31" s="9"/>
      <c r="L31" s="13"/>
      <c r="M31" s="14"/>
    </row>
    <row r="32" spans="1:13" x14ac:dyDescent="0.2">
      <c r="A32" s="36" t="s">
        <v>93</v>
      </c>
      <c r="B32" s="34"/>
      <c r="C32" s="34"/>
      <c r="G32" s="9"/>
      <c r="H32" s="15"/>
      <c r="I32" s="16"/>
      <c r="K32" s="9"/>
      <c r="L32" s="15"/>
      <c r="M32" s="16"/>
    </row>
    <row r="33" spans="1:13" x14ac:dyDescent="0.2">
      <c r="A33" s="37" t="s">
        <v>84</v>
      </c>
      <c r="G33" s="9"/>
      <c r="H33" s="15"/>
      <c r="I33" s="16"/>
      <c r="K33" s="9"/>
      <c r="L33" s="15"/>
      <c r="M33" s="16"/>
    </row>
    <row r="34" spans="1:13" x14ac:dyDescent="0.2">
      <c r="A34" s="37" t="s">
        <v>42</v>
      </c>
      <c r="G34" s="9"/>
      <c r="H34" s="12"/>
      <c r="I34" s="17"/>
      <c r="K34" s="9"/>
      <c r="L34" s="12"/>
      <c r="M34" s="17"/>
    </row>
    <row r="35" spans="1:13" x14ac:dyDescent="0.2">
      <c r="A35" s="37" t="s">
        <v>94</v>
      </c>
      <c r="G35" s="9"/>
      <c r="H35" s="12"/>
      <c r="I35" s="17"/>
      <c r="K35" s="9"/>
      <c r="L35" s="12"/>
      <c r="M35" s="17"/>
    </row>
    <row r="36" spans="1:13" x14ac:dyDescent="0.2">
      <c r="A36" s="34" t="s">
        <v>86</v>
      </c>
      <c r="G36" s="18" t="s">
        <v>49</v>
      </c>
      <c r="H36" s="19">
        <f>SUM(H30:H35)-SUM(I30:I35)</f>
        <v>0</v>
      </c>
      <c r="I36" s="20"/>
      <c r="K36" s="18" t="s">
        <v>49</v>
      </c>
      <c r="L36" s="19"/>
      <c r="M36" s="19">
        <f>SUM(M30:M35)-SUM(L30:L35)</f>
        <v>0</v>
      </c>
    </row>
    <row r="38" spans="1:13" x14ac:dyDescent="0.2">
      <c r="G38" s="9"/>
      <c r="H38" s="10" t="s">
        <v>46</v>
      </c>
      <c r="I38" s="10" t="s">
        <v>47</v>
      </c>
      <c r="K38" s="9"/>
      <c r="L38" s="10" t="s">
        <v>46</v>
      </c>
      <c r="M38" s="10" t="s">
        <v>47</v>
      </c>
    </row>
    <row r="39" spans="1:13" x14ac:dyDescent="0.2">
      <c r="G39" s="11" t="s">
        <v>48</v>
      </c>
      <c r="H39" s="12"/>
      <c r="I39" s="12"/>
      <c r="K39" s="11" t="s">
        <v>48</v>
      </c>
      <c r="L39" s="12"/>
      <c r="M39" s="12"/>
    </row>
    <row r="40" spans="1:13" x14ac:dyDescent="0.2">
      <c r="G40" s="9"/>
      <c r="H40" s="13"/>
      <c r="I40" s="14"/>
      <c r="K40" s="9"/>
      <c r="L40" s="13"/>
      <c r="M40" s="14"/>
    </row>
    <row r="41" spans="1:13" x14ac:dyDescent="0.2">
      <c r="G41" s="9"/>
      <c r="H41" s="15"/>
      <c r="I41" s="16"/>
      <c r="K41" s="9"/>
      <c r="L41" s="15"/>
      <c r="M41" s="16"/>
    </row>
    <row r="42" spans="1:13" x14ac:dyDescent="0.2">
      <c r="G42" s="9"/>
      <c r="H42" s="15"/>
      <c r="I42" s="16"/>
      <c r="K42" s="9"/>
      <c r="L42" s="15"/>
      <c r="M42" s="16"/>
    </row>
    <row r="43" spans="1:13" x14ac:dyDescent="0.2">
      <c r="G43" s="9"/>
      <c r="H43" s="12"/>
      <c r="I43" s="17"/>
      <c r="K43" s="9"/>
      <c r="L43" s="12"/>
      <c r="M43" s="17"/>
    </row>
    <row r="44" spans="1:13" x14ac:dyDescent="0.2">
      <c r="G44" s="9"/>
      <c r="H44" s="12"/>
      <c r="I44" s="17"/>
      <c r="K44" s="9"/>
      <c r="L44" s="12"/>
      <c r="M44" s="17"/>
    </row>
    <row r="45" spans="1:13" x14ac:dyDescent="0.2">
      <c r="G45" s="18" t="s">
        <v>49</v>
      </c>
      <c r="H45" s="19">
        <f>SUM(H39:H44)-SUM(I39:I44)</f>
        <v>0</v>
      </c>
      <c r="I45" s="20"/>
      <c r="K45" s="18" t="s">
        <v>49</v>
      </c>
      <c r="L45" s="19"/>
      <c r="M45" s="19">
        <f>SUM(M39:M44)-SUM(L39:L44)</f>
        <v>0</v>
      </c>
    </row>
    <row r="47" spans="1:13" x14ac:dyDescent="0.2">
      <c r="G47" s="9"/>
      <c r="H47" s="10" t="s">
        <v>46</v>
      </c>
      <c r="I47" s="10" t="s">
        <v>47</v>
      </c>
      <c r="K47" s="9"/>
      <c r="L47" s="10" t="s">
        <v>46</v>
      </c>
      <c r="M47" s="10" t="s">
        <v>47</v>
      </c>
    </row>
    <row r="48" spans="1:13" x14ac:dyDescent="0.2">
      <c r="G48" s="11" t="s">
        <v>48</v>
      </c>
      <c r="H48" s="12"/>
      <c r="I48" s="12"/>
      <c r="K48" s="11" t="s">
        <v>48</v>
      </c>
      <c r="L48" s="12"/>
      <c r="M48" s="12"/>
    </row>
    <row r="49" spans="7:13" x14ac:dyDescent="0.2">
      <c r="G49" s="9"/>
      <c r="H49" s="13"/>
      <c r="I49" s="14"/>
      <c r="K49" s="9"/>
      <c r="L49" s="13"/>
      <c r="M49" s="14"/>
    </row>
    <row r="50" spans="7:13" x14ac:dyDescent="0.2">
      <c r="G50" s="9"/>
      <c r="H50" s="15"/>
      <c r="I50" s="16"/>
      <c r="K50" s="9"/>
      <c r="L50" s="15"/>
      <c r="M50" s="16"/>
    </row>
    <row r="51" spans="7:13" x14ac:dyDescent="0.2">
      <c r="G51" s="9"/>
      <c r="H51" s="15"/>
      <c r="I51" s="16"/>
      <c r="K51" s="9"/>
      <c r="L51" s="15"/>
      <c r="M51" s="16"/>
    </row>
    <row r="52" spans="7:13" x14ac:dyDescent="0.2">
      <c r="G52" s="9"/>
      <c r="H52" s="12"/>
      <c r="I52" s="17"/>
      <c r="K52" s="9"/>
      <c r="L52" s="12"/>
      <c r="M52" s="17"/>
    </row>
    <row r="53" spans="7:13" x14ac:dyDescent="0.2">
      <c r="G53" s="9"/>
      <c r="H53" s="12"/>
      <c r="I53" s="17"/>
      <c r="K53" s="9"/>
      <c r="L53" s="12"/>
      <c r="M53" s="17"/>
    </row>
    <row r="54" spans="7:13" x14ac:dyDescent="0.2">
      <c r="G54" s="18" t="s">
        <v>49</v>
      </c>
      <c r="H54" s="19">
        <f>SUM(H48:H53)-SUM(I48:I53)</f>
        <v>0</v>
      </c>
      <c r="I54" s="20"/>
      <c r="K54" s="18" t="s">
        <v>49</v>
      </c>
      <c r="L54" s="19"/>
      <c r="M54" s="19">
        <f>SUM(M48:M53)-SUM(L48:L53)</f>
        <v>0</v>
      </c>
    </row>
    <row r="56" spans="7:13" x14ac:dyDescent="0.2">
      <c r="G56" s="9"/>
      <c r="H56" s="10" t="s">
        <v>46</v>
      </c>
      <c r="I56" s="10" t="s">
        <v>47</v>
      </c>
      <c r="K56" s="9"/>
      <c r="L56" s="10" t="s">
        <v>46</v>
      </c>
      <c r="M56" s="10" t="s">
        <v>47</v>
      </c>
    </row>
    <row r="57" spans="7:13" x14ac:dyDescent="0.2">
      <c r="G57" s="11" t="s">
        <v>48</v>
      </c>
      <c r="H57" s="12"/>
      <c r="I57" s="12"/>
      <c r="K57" s="11" t="s">
        <v>48</v>
      </c>
      <c r="L57" s="12"/>
      <c r="M57" s="12"/>
    </row>
    <row r="58" spans="7:13" x14ac:dyDescent="0.2">
      <c r="G58" s="9"/>
      <c r="H58" s="13"/>
      <c r="I58" s="14"/>
      <c r="K58" s="9"/>
      <c r="L58" s="13"/>
      <c r="M58" s="14"/>
    </row>
    <row r="59" spans="7:13" x14ac:dyDescent="0.2">
      <c r="G59" s="9"/>
      <c r="H59" s="15"/>
      <c r="I59" s="16"/>
      <c r="K59" s="9"/>
      <c r="L59" s="15"/>
      <c r="M59" s="16"/>
    </row>
    <row r="60" spans="7:13" x14ac:dyDescent="0.2">
      <c r="G60" s="9"/>
      <c r="H60" s="15"/>
      <c r="I60" s="16"/>
      <c r="K60" s="9"/>
      <c r="L60" s="15"/>
      <c r="M60" s="16"/>
    </row>
    <row r="61" spans="7:13" x14ac:dyDescent="0.2">
      <c r="G61" s="9"/>
      <c r="H61" s="12"/>
      <c r="I61" s="17"/>
      <c r="K61" s="9"/>
      <c r="L61" s="12"/>
      <c r="M61" s="17"/>
    </row>
    <row r="62" spans="7:13" x14ac:dyDescent="0.2">
      <c r="G62" s="9"/>
      <c r="H62" s="12"/>
      <c r="I62" s="17"/>
      <c r="K62" s="9"/>
      <c r="L62" s="12"/>
      <c r="M62" s="17"/>
    </row>
    <row r="63" spans="7:13" x14ac:dyDescent="0.2">
      <c r="G63" s="18" t="s">
        <v>49</v>
      </c>
      <c r="H63" s="19">
        <f>SUM(H57:H62)-SUM(I57:I62)</f>
        <v>0</v>
      </c>
      <c r="I63" s="20"/>
      <c r="K63" s="18" t="s">
        <v>49</v>
      </c>
      <c r="L63" s="19"/>
      <c r="M63" s="19">
        <f>SUM(M57:M62)-SUM(L57:L62)</f>
        <v>0</v>
      </c>
    </row>
    <row r="65" spans="7:13" x14ac:dyDescent="0.2">
      <c r="G65" s="9"/>
      <c r="H65" s="10" t="s">
        <v>46</v>
      </c>
      <c r="I65" s="10" t="s">
        <v>47</v>
      </c>
      <c r="K65" s="9"/>
      <c r="L65" s="10" t="s">
        <v>46</v>
      </c>
      <c r="M65" s="10" t="s">
        <v>47</v>
      </c>
    </row>
    <row r="66" spans="7:13" x14ac:dyDescent="0.2">
      <c r="G66" s="11" t="s">
        <v>48</v>
      </c>
      <c r="H66" s="12"/>
      <c r="I66" s="12"/>
      <c r="K66" s="11" t="s">
        <v>48</v>
      </c>
      <c r="L66" s="12"/>
      <c r="M66" s="12"/>
    </row>
    <row r="67" spans="7:13" x14ac:dyDescent="0.2">
      <c r="G67" s="9"/>
      <c r="H67" s="13"/>
      <c r="I67" s="14"/>
      <c r="K67" s="9"/>
      <c r="L67" s="13"/>
      <c r="M67" s="14"/>
    </row>
    <row r="68" spans="7:13" x14ac:dyDescent="0.2">
      <c r="G68" s="9"/>
      <c r="H68" s="15"/>
      <c r="I68" s="16"/>
      <c r="K68" s="9"/>
      <c r="L68" s="15"/>
      <c r="M68" s="16"/>
    </row>
    <row r="69" spans="7:13" x14ac:dyDescent="0.2">
      <c r="G69" s="9"/>
      <c r="H69" s="15"/>
      <c r="I69" s="16"/>
      <c r="K69" s="9"/>
      <c r="L69" s="15"/>
      <c r="M69" s="16"/>
    </row>
    <row r="70" spans="7:13" x14ac:dyDescent="0.2">
      <c r="G70" s="9"/>
      <c r="H70" s="12"/>
      <c r="I70" s="17"/>
      <c r="K70" s="9"/>
      <c r="L70" s="12"/>
      <c r="M70" s="17"/>
    </row>
    <row r="71" spans="7:13" x14ac:dyDescent="0.2">
      <c r="G71" s="9"/>
      <c r="H71" s="12"/>
      <c r="I71" s="17"/>
      <c r="K71" s="9"/>
      <c r="L71" s="12"/>
      <c r="M71" s="17"/>
    </row>
    <row r="72" spans="7:13" x14ac:dyDescent="0.2">
      <c r="G72" s="18" t="s">
        <v>49</v>
      </c>
      <c r="H72" s="19">
        <f>SUM(H66:H71)-SUM(I66:I71)</f>
        <v>0</v>
      </c>
      <c r="I72" s="20"/>
      <c r="K72" s="18" t="s">
        <v>49</v>
      </c>
      <c r="L72" s="19"/>
      <c r="M72" s="19">
        <f>SUM(M66:M71)-SUM(L66:L71)</f>
        <v>0</v>
      </c>
    </row>
    <row r="74" spans="7:13" x14ac:dyDescent="0.2">
      <c r="G74" s="9"/>
      <c r="H74" s="10" t="s">
        <v>46</v>
      </c>
      <c r="I74" s="10" t="s">
        <v>47</v>
      </c>
      <c r="K74" s="9"/>
      <c r="L74" s="10" t="s">
        <v>46</v>
      </c>
      <c r="M74" s="10" t="s">
        <v>47</v>
      </c>
    </row>
    <row r="75" spans="7:13" x14ac:dyDescent="0.2">
      <c r="G75" s="11" t="s">
        <v>48</v>
      </c>
      <c r="H75" s="12"/>
      <c r="I75" s="12"/>
      <c r="K75" s="11" t="s">
        <v>48</v>
      </c>
      <c r="L75" s="12"/>
      <c r="M75" s="12"/>
    </row>
    <row r="76" spans="7:13" x14ac:dyDescent="0.2">
      <c r="G76" s="9"/>
      <c r="H76" s="13"/>
      <c r="I76" s="14"/>
      <c r="K76" s="9"/>
      <c r="L76" s="13"/>
      <c r="M76" s="14"/>
    </row>
    <row r="77" spans="7:13" x14ac:dyDescent="0.2">
      <c r="G77" s="9"/>
      <c r="H77" s="15"/>
      <c r="I77" s="16"/>
      <c r="K77" s="9"/>
      <c r="L77" s="15"/>
      <c r="M77" s="16"/>
    </row>
    <row r="78" spans="7:13" x14ac:dyDescent="0.2">
      <c r="G78" s="9"/>
      <c r="H78" s="15"/>
      <c r="I78" s="16"/>
      <c r="K78" s="9"/>
      <c r="L78" s="15"/>
      <c r="M78" s="16"/>
    </row>
    <row r="79" spans="7:13" x14ac:dyDescent="0.2">
      <c r="G79" s="9"/>
      <c r="H79" s="12"/>
      <c r="I79" s="17"/>
      <c r="K79" s="9"/>
      <c r="L79" s="12"/>
      <c r="M79" s="17"/>
    </row>
    <row r="80" spans="7:13" x14ac:dyDescent="0.2">
      <c r="G80" s="9"/>
      <c r="H80" s="12"/>
      <c r="I80" s="17"/>
      <c r="K80" s="9"/>
      <c r="L80" s="12"/>
      <c r="M80" s="17"/>
    </row>
    <row r="81" spans="7:13" x14ac:dyDescent="0.2">
      <c r="G81" s="18" t="s">
        <v>49</v>
      </c>
      <c r="H81" s="19">
        <f>SUM(H75:H80)-SUM(I75:I80)</f>
        <v>0</v>
      </c>
      <c r="I81" s="20"/>
      <c r="K81" s="18" t="s">
        <v>49</v>
      </c>
      <c r="L81" s="19"/>
      <c r="M81" s="19">
        <f>SUM(M75:M80)-SUM(L75:L80)</f>
        <v>0</v>
      </c>
    </row>
    <row r="83" spans="7:13" x14ac:dyDescent="0.2">
      <c r="G83" s="9"/>
      <c r="H83" s="10" t="s">
        <v>46</v>
      </c>
      <c r="I83" s="10" t="s">
        <v>47</v>
      </c>
      <c r="K83" s="9"/>
      <c r="L83" s="10" t="s">
        <v>46</v>
      </c>
      <c r="M83" s="10" t="s">
        <v>47</v>
      </c>
    </row>
    <row r="84" spans="7:13" x14ac:dyDescent="0.2">
      <c r="G84" s="11" t="s">
        <v>48</v>
      </c>
      <c r="H84" s="12"/>
      <c r="I84" s="12"/>
      <c r="K84" s="11" t="s">
        <v>48</v>
      </c>
      <c r="L84" s="12"/>
      <c r="M84" s="12"/>
    </row>
    <row r="85" spans="7:13" x14ac:dyDescent="0.2">
      <c r="G85" s="9"/>
      <c r="H85" s="13"/>
      <c r="I85" s="14"/>
      <c r="K85" s="9"/>
      <c r="L85" s="13"/>
      <c r="M85" s="14"/>
    </row>
    <row r="86" spans="7:13" x14ac:dyDescent="0.2">
      <c r="G86" s="9"/>
      <c r="H86" s="15"/>
      <c r="I86" s="16"/>
      <c r="K86" s="9"/>
      <c r="L86" s="15"/>
      <c r="M86" s="16"/>
    </row>
    <row r="87" spans="7:13" x14ac:dyDescent="0.2">
      <c r="G87" s="9"/>
      <c r="H87" s="15"/>
      <c r="I87" s="16"/>
      <c r="K87" s="9"/>
      <c r="L87" s="15"/>
      <c r="M87" s="16"/>
    </row>
    <row r="88" spans="7:13" x14ac:dyDescent="0.2">
      <c r="G88" s="9"/>
      <c r="H88" s="12"/>
      <c r="I88" s="17"/>
      <c r="K88" s="9"/>
      <c r="L88" s="12"/>
      <c r="M88" s="17"/>
    </row>
    <row r="89" spans="7:13" x14ac:dyDescent="0.2">
      <c r="G89" s="9"/>
      <c r="H89" s="12"/>
      <c r="I89" s="17"/>
      <c r="K89" s="9"/>
      <c r="L89" s="12"/>
      <c r="M89" s="17"/>
    </row>
    <row r="90" spans="7:13" x14ac:dyDescent="0.2">
      <c r="G90" s="18" t="s">
        <v>49</v>
      </c>
      <c r="H90" s="19">
        <f>SUM(H84:H89)-SUM(I84:I89)</f>
        <v>0</v>
      </c>
      <c r="I90" s="20"/>
      <c r="K90" s="18" t="s">
        <v>49</v>
      </c>
      <c r="L90" s="19"/>
      <c r="M90" s="19">
        <f>SUM(M84:M89)-SUM(L84:L89)</f>
        <v>0</v>
      </c>
    </row>
    <row r="92" spans="7:13" x14ac:dyDescent="0.2">
      <c r="G92" s="9"/>
      <c r="H92" s="10" t="s">
        <v>46</v>
      </c>
      <c r="I92" s="10" t="s">
        <v>47</v>
      </c>
      <c r="K92" s="9"/>
      <c r="L92" s="10" t="s">
        <v>46</v>
      </c>
      <c r="M92" s="10" t="s">
        <v>47</v>
      </c>
    </row>
    <row r="93" spans="7:13" x14ac:dyDescent="0.2">
      <c r="G93" s="11" t="s">
        <v>48</v>
      </c>
      <c r="H93" s="12"/>
      <c r="I93" s="12"/>
      <c r="K93" s="11" t="s">
        <v>48</v>
      </c>
      <c r="L93" s="12"/>
      <c r="M93" s="12"/>
    </row>
    <row r="94" spans="7:13" x14ac:dyDescent="0.2">
      <c r="G94" s="9"/>
      <c r="H94" s="13"/>
      <c r="I94" s="14"/>
      <c r="K94" s="9"/>
      <c r="L94" s="13"/>
      <c r="M94" s="14"/>
    </row>
    <row r="95" spans="7:13" x14ac:dyDescent="0.2">
      <c r="G95" s="9"/>
      <c r="H95" s="15"/>
      <c r="I95" s="16"/>
      <c r="K95" s="9"/>
      <c r="L95" s="15"/>
      <c r="M95" s="16"/>
    </row>
    <row r="96" spans="7:13" x14ac:dyDescent="0.2">
      <c r="G96" s="9"/>
      <c r="H96" s="15"/>
      <c r="I96" s="16"/>
      <c r="K96" s="9"/>
      <c r="L96" s="15"/>
      <c r="M96" s="16"/>
    </row>
    <row r="97" spans="7:13" x14ac:dyDescent="0.2">
      <c r="G97" s="9"/>
      <c r="H97" s="12"/>
      <c r="I97" s="17"/>
      <c r="K97" s="9"/>
      <c r="L97" s="12"/>
      <c r="M97" s="17"/>
    </row>
    <row r="98" spans="7:13" x14ac:dyDescent="0.2">
      <c r="G98" s="9"/>
      <c r="H98" s="12"/>
      <c r="I98" s="17"/>
      <c r="K98" s="9"/>
      <c r="L98" s="12"/>
      <c r="M98" s="17"/>
    </row>
    <row r="99" spans="7:13" x14ac:dyDescent="0.2">
      <c r="G99" s="18" t="s">
        <v>49</v>
      </c>
      <c r="H99" s="19">
        <f>SUM(H93:H98)-SUM(I93:I98)</f>
        <v>0</v>
      </c>
      <c r="I99" s="20"/>
      <c r="K99" s="18" t="s">
        <v>49</v>
      </c>
      <c r="L99" s="19"/>
      <c r="M99" s="19">
        <f>SUM(M93:M98)-SUM(L93:L98)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C48E4-08FE-8A43-A1FB-93C095FBD913}">
  <dimension ref="A2:M102"/>
  <sheetViews>
    <sheetView topLeftCell="I78" workbookViewId="0">
      <selection activeCell="A2" sqref="A2"/>
    </sheetView>
  </sheetViews>
  <sheetFormatPr baseColWidth="10" defaultRowHeight="16" x14ac:dyDescent="0.2"/>
  <cols>
    <col min="1" max="1" width="18" customWidth="1"/>
    <col min="2" max="2" width="13" bestFit="1" customWidth="1"/>
  </cols>
  <sheetData>
    <row r="2" spans="1:13" x14ac:dyDescent="0.2">
      <c r="B2" t="s">
        <v>53</v>
      </c>
      <c r="C2" t="s">
        <v>53</v>
      </c>
      <c r="D2" t="s">
        <v>90</v>
      </c>
      <c r="G2" s="9" t="s">
        <v>38</v>
      </c>
      <c r="H2" s="10" t="s">
        <v>46</v>
      </c>
      <c r="I2" s="10" t="s">
        <v>47</v>
      </c>
      <c r="K2" s="9"/>
      <c r="L2" s="10" t="s">
        <v>46</v>
      </c>
      <c r="M2" s="10" t="s">
        <v>47</v>
      </c>
    </row>
    <row r="3" spans="1:13" x14ac:dyDescent="0.2">
      <c r="A3" t="s">
        <v>35</v>
      </c>
      <c r="G3" s="11" t="s">
        <v>48</v>
      </c>
      <c r="H3" s="12"/>
      <c r="I3" s="12"/>
      <c r="K3" s="11" t="s">
        <v>48</v>
      </c>
      <c r="L3" s="12"/>
      <c r="M3" s="12" t="s">
        <v>44</v>
      </c>
    </row>
    <row r="4" spans="1:13" x14ac:dyDescent="0.2">
      <c r="A4" s="34" t="s">
        <v>62</v>
      </c>
      <c r="F4">
        <v>3</v>
      </c>
      <c r="G4" s="9"/>
      <c r="H4" s="13">
        <v>250000</v>
      </c>
      <c r="I4" s="14"/>
      <c r="J4">
        <v>1</v>
      </c>
      <c r="K4" s="9"/>
      <c r="L4" s="13"/>
      <c r="M4" s="14">
        <v>500000</v>
      </c>
    </row>
    <row r="5" spans="1:13" x14ac:dyDescent="0.2">
      <c r="A5" s="36" t="s">
        <v>106</v>
      </c>
      <c r="B5" s="24">
        <f>H18</f>
        <v>100000</v>
      </c>
      <c r="F5">
        <v>5</v>
      </c>
      <c r="G5" s="9"/>
      <c r="H5" s="15"/>
      <c r="I5" s="16">
        <f>110000*1.25</f>
        <v>137500</v>
      </c>
      <c r="K5" s="9"/>
      <c r="L5" s="15"/>
      <c r="M5" s="16"/>
    </row>
    <row r="6" spans="1:13" x14ac:dyDescent="0.2">
      <c r="A6" t="s">
        <v>107</v>
      </c>
      <c r="G6" s="9"/>
      <c r="H6" s="15"/>
      <c r="I6" s="16"/>
      <c r="K6" s="9"/>
      <c r="L6" s="15"/>
      <c r="M6" s="16"/>
    </row>
    <row r="7" spans="1:13" x14ac:dyDescent="0.2">
      <c r="A7" t="s">
        <v>108</v>
      </c>
      <c r="G7" s="9"/>
      <c r="H7" s="12"/>
      <c r="I7" s="17"/>
      <c r="K7" s="9"/>
      <c r="L7" s="12"/>
      <c r="M7" s="17"/>
    </row>
    <row r="8" spans="1:13" x14ac:dyDescent="0.2">
      <c r="A8" t="s">
        <v>69</v>
      </c>
      <c r="G8" s="9"/>
      <c r="H8" s="12"/>
      <c r="I8" s="17"/>
      <c r="K8" s="9"/>
      <c r="L8" s="12"/>
      <c r="M8" s="17"/>
    </row>
    <row r="9" spans="1:13" x14ac:dyDescent="0.2">
      <c r="A9" t="s">
        <v>38</v>
      </c>
      <c r="B9" s="24">
        <f>H9</f>
        <v>112500</v>
      </c>
      <c r="G9" s="18" t="s">
        <v>49</v>
      </c>
      <c r="H9" s="19">
        <f>SUM(H3:H8)-SUM(I3:I8)</f>
        <v>112500</v>
      </c>
      <c r="I9" s="20"/>
      <c r="K9" s="18" t="s">
        <v>49</v>
      </c>
      <c r="L9" s="19"/>
      <c r="M9" s="19">
        <f>SUM(M3:M8)-SUM(L3:L8)</f>
        <v>500000</v>
      </c>
    </row>
    <row r="10" spans="1:13" x14ac:dyDescent="0.2">
      <c r="A10" s="36" t="s">
        <v>39</v>
      </c>
      <c r="B10" s="24">
        <f>H27</f>
        <v>220000</v>
      </c>
    </row>
    <row r="11" spans="1:13" x14ac:dyDescent="0.2">
      <c r="A11" t="s">
        <v>109</v>
      </c>
      <c r="G11" s="9" t="s">
        <v>117</v>
      </c>
      <c r="H11" s="10" t="s">
        <v>46</v>
      </c>
      <c r="I11" s="10" t="s">
        <v>47</v>
      </c>
      <c r="K11" s="9" t="s">
        <v>80</v>
      </c>
      <c r="L11" s="10" t="s">
        <v>46</v>
      </c>
      <c r="M11" s="10" t="s">
        <v>47</v>
      </c>
    </row>
    <row r="12" spans="1:13" x14ac:dyDescent="0.2">
      <c r="A12" t="s">
        <v>110</v>
      </c>
      <c r="G12" s="11" t="s">
        <v>48</v>
      </c>
      <c r="H12" s="12"/>
      <c r="I12" s="12"/>
      <c r="K12" s="11" t="s">
        <v>48</v>
      </c>
      <c r="L12" s="12"/>
    </row>
    <row r="13" spans="1:13" x14ac:dyDescent="0.2">
      <c r="A13" t="s">
        <v>37</v>
      </c>
      <c r="B13" s="24">
        <f>H102</f>
        <v>1081000</v>
      </c>
      <c r="F13">
        <v>4</v>
      </c>
      <c r="G13" s="9"/>
      <c r="H13" s="13">
        <v>100000</v>
      </c>
      <c r="I13" s="14"/>
      <c r="J13">
        <v>2</v>
      </c>
      <c r="K13" s="9"/>
      <c r="L13" s="13"/>
      <c r="M13" s="12">
        <v>600000</v>
      </c>
    </row>
    <row r="14" spans="1:13" x14ac:dyDescent="0.2">
      <c r="A14" t="s">
        <v>119</v>
      </c>
      <c r="B14" s="24">
        <f>SUM(B5:B13)</f>
        <v>1513500</v>
      </c>
      <c r="C14" s="24"/>
      <c r="G14" s="9"/>
      <c r="H14" s="15"/>
      <c r="I14" s="16"/>
      <c r="K14" s="9"/>
      <c r="L14" s="15"/>
      <c r="M14" s="16"/>
    </row>
    <row r="15" spans="1:13" x14ac:dyDescent="0.2">
      <c r="A15" s="36"/>
      <c r="C15" s="24"/>
      <c r="G15" s="9"/>
      <c r="H15" s="15"/>
      <c r="I15" s="16"/>
      <c r="K15" s="9"/>
      <c r="L15" s="15"/>
      <c r="M15" s="16"/>
    </row>
    <row r="16" spans="1:13" x14ac:dyDescent="0.2">
      <c r="A16" s="34" t="s">
        <v>77</v>
      </c>
      <c r="C16" s="24"/>
      <c r="G16" s="9"/>
      <c r="H16" s="12"/>
      <c r="I16" s="17"/>
      <c r="K16" s="9"/>
      <c r="L16" s="12"/>
      <c r="M16" s="17"/>
    </row>
    <row r="17" spans="1:13" x14ac:dyDescent="0.2">
      <c r="A17" s="36" t="s">
        <v>111</v>
      </c>
      <c r="B17" s="24">
        <f>M9</f>
        <v>500000</v>
      </c>
      <c r="C17" s="24"/>
      <c r="G17" s="9"/>
      <c r="H17" s="12"/>
      <c r="I17" s="17"/>
      <c r="K17" s="9"/>
      <c r="L17" s="12"/>
      <c r="M17" s="17"/>
    </row>
    <row r="18" spans="1:13" x14ac:dyDescent="0.2">
      <c r="A18" t="s">
        <v>79</v>
      </c>
      <c r="B18" s="24">
        <f>B32</f>
        <v>-11500</v>
      </c>
      <c r="C18" s="24"/>
      <c r="G18" s="18" t="s">
        <v>49</v>
      </c>
      <c r="H18" s="19">
        <f>SUM(H12:H17)-SUM(I12:I17)</f>
        <v>100000</v>
      </c>
      <c r="I18" s="20"/>
      <c r="K18" s="18" t="s">
        <v>49</v>
      </c>
      <c r="L18" s="19"/>
      <c r="M18" s="19">
        <f>SUM(M13:M17)-SUM(L12:L17)</f>
        <v>600000</v>
      </c>
    </row>
    <row r="19" spans="1:13" x14ac:dyDescent="0.2">
      <c r="A19" s="37" t="s">
        <v>50</v>
      </c>
      <c r="B19" s="24">
        <f>M18</f>
        <v>600000</v>
      </c>
      <c r="C19" s="24"/>
    </row>
    <row r="20" spans="1:13" x14ac:dyDescent="0.2">
      <c r="A20" t="s">
        <v>84</v>
      </c>
      <c r="B20" s="34"/>
      <c r="C20" s="37"/>
      <c r="G20" s="9" t="s">
        <v>39</v>
      </c>
      <c r="H20" s="10" t="s">
        <v>46</v>
      </c>
      <c r="I20" s="10" t="s">
        <v>47</v>
      </c>
      <c r="K20" s="9" t="s">
        <v>51</v>
      </c>
      <c r="L20" s="10" t="s">
        <v>46</v>
      </c>
      <c r="M20" s="10" t="s">
        <v>47</v>
      </c>
    </row>
    <row r="21" spans="1:13" x14ac:dyDescent="0.2">
      <c r="A21" s="36" t="s">
        <v>42</v>
      </c>
      <c r="B21" s="35">
        <f>M36</f>
        <v>425000</v>
      </c>
      <c r="C21" s="35"/>
      <c r="G21" s="11" t="s">
        <v>48</v>
      </c>
      <c r="H21" s="12"/>
      <c r="I21" s="12"/>
      <c r="K21" s="11" t="s">
        <v>48</v>
      </c>
      <c r="L21" s="12"/>
      <c r="M21" s="12"/>
    </row>
    <row r="22" spans="1:13" x14ac:dyDescent="0.2">
      <c r="A22" s="37" t="s">
        <v>112</v>
      </c>
      <c r="F22">
        <v>5</v>
      </c>
      <c r="G22" s="9"/>
      <c r="H22" s="13">
        <f>110000*10*0.2</f>
        <v>220000</v>
      </c>
      <c r="I22" s="14"/>
      <c r="J22">
        <v>5</v>
      </c>
      <c r="K22" s="9"/>
      <c r="L22" s="13"/>
      <c r="M22" s="14">
        <f>110000*10</f>
        <v>1100000</v>
      </c>
    </row>
    <row r="23" spans="1:13" x14ac:dyDescent="0.2">
      <c r="A23" s="37" t="s">
        <v>86</v>
      </c>
      <c r="B23" s="40">
        <f>SUM(B16:B22)</f>
        <v>1513500</v>
      </c>
      <c r="C23" s="24"/>
      <c r="G23" s="9"/>
      <c r="H23" s="15"/>
      <c r="I23" s="16"/>
      <c r="K23" s="9"/>
      <c r="L23" s="15"/>
      <c r="M23" s="16"/>
    </row>
    <row r="24" spans="1:13" x14ac:dyDescent="0.2">
      <c r="C24" s="24"/>
      <c r="G24" s="9"/>
      <c r="H24" s="15"/>
      <c r="I24" s="16"/>
      <c r="K24" s="9"/>
      <c r="L24" s="15"/>
      <c r="M24" s="16"/>
    </row>
    <row r="25" spans="1:13" x14ac:dyDescent="0.2">
      <c r="C25" s="35"/>
      <c r="G25" s="9"/>
      <c r="H25" s="12"/>
      <c r="I25" s="17"/>
      <c r="K25" s="9"/>
      <c r="L25" s="12"/>
      <c r="M25" s="17"/>
    </row>
    <row r="26" spans="1:13" x14ac:dyDescent="0.2">
      <c r="A26" s="36" t="s">
        <v>19</v>
      </c>
      <c r="B26" s="24">
        <f>M27</f>
        <v>1100000</v>
      </c>
      <c r="G26" s="9"/>
      <c r="H26" s="12"/>
      <c r="I26" s="17"/>
      <c r="K26" s="9"/>
      <c r="L26" s="12"/>
      <c r="M26" s="17"/>
    </row>
    <row r="27" spans="1:13" x14ac:dyDescent="0.2">
      <c r="A27" s="37" t="s">
        <v>103</v>
      </c>
      <c r="B27" s="24">
        <f>H35</f>
        <v>137500</v>
      </c>
      <c r="C27" s="24"/>
      <c r="G27" s="18" t="s">
        <v>49</v>
      </c>
      <c r="H27" s="19">
        <f>SUM(H21:H26)-SUM(I21:I26)</f>
        <v>220000</v>
      </c>
      <c r="I27" s="20"/>
      <c r="K27" s="18" t="s">
        <v>49</v>
      </c>
      <c r="L27" s="19"/>
      <c r="M27" s="19">
        <f>SUM(M21:M26)-SUM(L21:L26)</f>
        <v>1100000</v>
      </c>
    </row>
    <row r="28" spans="1:13" x14ac:dyDescent="0.2">
      <c r="A28" s="37" t="s">
        <v>113</v>
      </c>
      <c r="B28">
        <f>H32</f>
        <v>280000</v>
      </c>
    </row>
    <row r="29" spans="1:13" x14ac:dyDescent="0.2">
      <c r="A29" s="37" t="s">
        <v>114</v>
      </c>
      <c r="B29">
        <f>H33</f>
        <v>230000</v>
      </c>
      <c r="G29" s="9" t="s">
        <v>118</v>
      </c>
      <c r="H29" s="10" t="s">
        <v>46</v>
      </c>
      <c r="I29" s="10" t="s">
        <v>47</v>
      </c>
      <c r="K29" s="9" t="s">
        <v>42</v>
      </c>
      <c r="L29" s="10" t="s">
        <v>46</v>
      </c>
      <c r="M29" s="10" t="s">
        <v>47</v>
      </c>
    </row>
    <row r="30" spans="1:13" x14ac:dyDescent="0.2">
      <c r="A30" s="37" t="s">
        <v>116</v>
      </c>
      <c r="B30">
        <f>H31</f>
        <v>425000</v>
      </c>
      <c r="C30" s="24"/>
      <c r="G30" s="11" t="s">
        <v>48</v>
      </c>
      <c r="H30" s="12"/>
      <c r="I30" s="12"/>
      <c r="K30" s="11" t="s">
        <v>48</v>
      </c>
      <c r="L30" s="12"/>
      <c r="M30" s="12"/>
    </row>
    <row r="31" spans="1:13" x14ac:dyDescent="0.2">
      <c r="A31" s="37" t="s">
        <v>115</v>
      </c>
      <c r="B31" s="24">
        <f>H34</f>
        <v>39000</v>
      </c>
      <c r="F31">
        <v>6</v>
      </c>
      <c r="G31" s="9"/>
      <c r="H31" s="13">
        <v>425000</v>
      </c>
      <c r="I31" s="14"/>
      <c r="J31">
        <v>6</v>
      </c>
      <c r="K31" s="9"/>
      <c r="L31" s="13"/>
      <c r="M31" s="14">
        <v>425000</v>
      </c>
    </row>
    <row r="32" spans="1:13" x14ac:dyDescent="0.2">
      <c r="A32" s="37" t="s">
        <v>105</v>
      </c>
      <c r="B32" s="24">
        <f>B26-SUM(B27:B31)</f>
        <v>-11500</v>
      </c>
      <c r="C32" s="34"/>
      <c r="F32">
        <v>7</v>
      </c>
      <c r="G32" s="9"/>
      <c r="H32" s="15">
        <v>280000</v>
      </c>
      <c r="I32" s="16"/>
      <c r="K32" s="9"/>
      <c r="L32" s="15"/>
      <c r="M32" s="16"/>
    </row>
    <row r="33" spans="6:13" x14ac:dyDescent="0.2">
      <c r="F33">
        <v>8</v>
      </c>
      <c r="G33" s="9"/>
      <c r="H33" s="15">
        <v>230000</v>
      </c>
      <c r="I33" s="16"/>
      <c r="K33" s="9"/>
      <c r="L33" s="15"/>
      <c r="M33" s="16"/>
    </row>
    <row r="34" spans="6:13" x14ac:dyDescent="0.2">
      <c r="F34">
        <v>9</v>
      </c>
      <c r="G34" s="9"/>
      <c r="H34" s="12">
        <f>H95*0.065</f>
        <v>39000</v>
      </c>
      <c r="I34" s="17"/>
      <c r="K34" s="9"/>
      <c r="L34" s="12"/>
      <c r="M34" s="17"/>
    </row>
    <row r="35" spans="6:13" x14ac:dyDescent="0.2">
      <c r="F35">
        <v>5</v>
      </c>
      <c r="G35" s="9"/>
      <c r="H35" s="16">
        <f>110000*1.25</f>
        <v>137500</v>
      </c>
      <c r="I35" s="17"/>
      <c r="K35" s="9"/>
      <c r="L35" s="12"/>
      <c r="M35" s="17"/>
    </row>
    <row r="36" spans="6:13" x14ac:dyDescent="0.2">
      <c r="G36" s="18" t="s">
        <v>49</v>
      </c>
      <c r="H36" s="19">
        <f>SUM(H30:H35)-SUM(I30:I35)</f>
        <v>1111500</v>
      </c>
      <c r="I36" s="20"/>
      <c r="K36" s="18" t="s">
        <v>49</v>
      </c>
      <c r="L36" s="19"/>
      <c r="M36" s="19">
        <f>SUM(M30:M35)-SUM(L30:L35)</f>
        <v>425000</v>
      </c>
    </row>
    <row r="38" spans="6:13" x14ac:dyDescent="0.2">
      <c r="G38" s="9"/>
      <c r="H38" s="10" t="s">
        <v>46</v>
      </c>
      <c r="I38" s="10" t="s">
        <v>47</v>
      </c>
      <c r="K38" s="9"/>
      <c r="L38" s="10" t="s">
        <v>46</v>
      </c>
      <c r="M38" s="10" t="s">
        <v>47</v>
      </c>
    </row>
    <row r="39" spans="6:13" x14ac:dyDescent="0.2">
      <c r="G39" s="11" t="s">
        <v>48</v>
      </c>
      <c r="H39" s="12"/>
      <c r="I39" s="12"/>
      <c r="K39" s="11" t="s">
        <v>48</v>
      </c>
      <c r="L39" s="12"/>
      <c r="M39" s="12"/>
    </row>
    <row r="40" spans="6:13" x14ac:dyDescent="0.2">
      <c r="G40" s="9"/>
      <c r="H40" s="13"/>
      <c r="I40" s="14"/>
      <c r="K40" s="9"/>
      <c r="L40" s="13"/>
      <c r="M40" s="14"/>
    </row>
    <row r="41" spans="6:13" x14ac:dyDescent="0.2">
      <c r="G41" s="9"/>
      <c r="H41" s="15"/>
      <c r="I41" s="16"/>
      <c r="K41" s="9"/>
      <c r="L41" s="15"/>
      <c r="M41" s="16"/>
    </row>
    <row r="42" spans="6:13" x14ac:dyDescent="0.2">
      <c r="G42" s="9"/>
      <c r="H42" s="15"/>
      <c r="I42" s="16"/>
      <c r="K42" s="9"/>
      <c r="L42" s="15"/>
      <c r="M42" s="16"/>
    </row>
    <row r="43" spans="6:13" x14ac:dyDescent="0.2">
      <c r="G43" s="9"/>
      <c r="H43" s="12"/>
      <c r="I43" s="17"/>
      <c r="K43" s="9"/>
      <c r="L43" s="12"/>
      <c r="M43" s="17"/>
    </row>
    <row r="44" spans="6:13" x14ac:dyDescent="0.2">
      <c r="G44" s="9"/>
      <c r="H44" s="12"/>
      <c r="I44" s="17"/>
      <c r="K44" s="9"/>
      <c r="L44" s="12"/>
      <c r="M44" s="17"/>
    </row>
    <row r="45" spans="6:13" x14ac:dyDescent="0.2">
      <c r="G45" s="18" t="s">
        <v>49</v>
      </c>
      <c r="H45" s="19">
        <f>SUM(H39:H44)-SUM(I39:I44)</f>
        <v>0</v>
      </c>
      <c r="I45" s="20"/>
      <c r="K45" s="18" t="s">
        <v>49</v>
      </c>
      <c r="L45" s="19"/>
      <c r="M45" s="19">
        <f>SUM(M39:M44)-SUM(L39:L44)</f>
        <v>0</v>
      </c>
    </row>
    <row r="47" spans="6:13" x14ac:dyDescent="0.2">
      <c r="G47" s="9"/>
      <c r="H47" s="10" t="s">
        <v>46</v>
      </c>
      <c r="I47" s="10" t="s">
        <v>47</v>
      </c>
      <c r="K47" s="9"/>
      <c r="L47" s="10" t="s">
        <v>46</v>
      </c>
      <c r="M47" s="10" t="s">
        <v>47</v>
      </c>
    </row>
    <row r="48" spans="6:13" x14ac:dyDescent="0.2">
      <c r="G48" s="11" t="s">
        <v>48</v>
      </c>
      <c r="H48" s="12"/>
      <c r="I48" s="12"/>
      <c r="K48" s="11" t="s">
        <v>48</v>
      </c>
      <c r="L48" s="12"/>
      <c r="M48" s="12"/>
    </row>
    <row r="49" spans="7:13" x14ac:dyDescent="0.2">
      <c r="G49" s="9"/>
      <c r="H49" s="13"/>
      <c r="I49" s="14"/>
      <c r="K49" s="9"/>
      <c r="L49" s="13"/>
      <c r="M49" s="14"/>
    </row>
    <row r="50" spans="7:13" x14ac:dyDescent="0.2">
      <c r="G50" s="9"/>
      <c r="H50" s="15"/>
      <c r="I50" s="16"/>
      <c r="K50" s="9"/>
      <c r="L50" s="15"/>
      <c r="M50" s="16"/>
    </row>
    <row r="51" spans="7:13" x14ac:dyDescent="0.2">
      <c r="G51" s="9"/>
      <c r="H51" s="15"/>
      <c r="I51" s="16"/>
      <c r="K51" s="9"/>
      <c r="L51" s="15"/>
      <c r="M51" s="16"/>
    </row>
    <row r="52" spans="7:13" x14ac:dyDescent="0.2">
      <c r="G52" s="9"/>
      <c r="H52" s="12"/>
      <c r="I52" s="17"/>
      <c r="K52" s="9"/>
      <c r="L52" s="12"/>
      <c r="M52" s="17"/>
    </row>
    <row r="53" spans="7:13" x14ac:dyDescent="0.2">
      <c r="G53" s="9"/>
      <c r="H53" s="12"/>
      <c r="I53" s="17"/>
      <c r="K53" s="9"/>
      <c r="L53" s="12"/>
      <c r="M53" s="17"/>
    </row>
    <row r="54" spans="7:13" x14ac:dyDescent="0.2">
      <c r="G54" s="18" t="s">
        <v>49</v>
      </c>
      <c r="H54" s="19">
        <f>SUM(H48:H53)-SUM(I48:I53)</f>
        <v>0</v>
      </c>
      <c r="I54" s="20"/>
      <c r="K54" s="18" t="s">
        <v>49</v>
      </c>
      <c r="L54" s="19"/>
      <c r="M54" s="19">
        <f>SUM(M48:M53)-SUM(L48:L53)</f>
        <v>0</v>
      </c>
    </row>
    <row r="56" spans="7:13" x14ac:dyDescent="0.2">
      <c r="G56" s="9"/>
      <c r="H56" s="10" t="s">
        <v>46</v>
      </c>
      <c r="I56" s="10" t="s">
        <v>47</v>
      </c>
      <c r="K56" s="9"/>
      <c r="L56" s="10" t="s">
        <v>46</v>
      </c>
      <c r="M56" s="10" t="s">
        <v>47</v>
      </c>
    </row>
    <row r="57" spans="7:13" x14ac:dyDescent="0.2">
      <c r="G57" s="11" t="s">
        <v>48</v>
      </c>
      <c r="H57" s="12"/>
      <c r="I57" s="12"/>
      <c r="K57" s="11" t="s">
        <v>48</v>
      </c>
      <c r="L57" s="12"/>
      <c r="M57" s="12"/>
    </row>
    <row r="58" spans="7:13" x14ac:dyDescent="0.2">
      <c r="G58" s="9"/>
      <c r="H58" s="13"/>
      <c r="I58" s="14"/>
      <c r="K58" s="9"/>
      <c r="L58" s="13"/>
      <c r="M58" s="14"/>
    </row>
    <row r="59" spans="7:13" x14ac:dyDescent="0.2">
      <c r="G59" s="9"/>
      <c r="H59" s="15"/>
      <c r="I59" s="16"/>
      <c r="K59" s="9"/>
      <c r="L59" s="15"/>
      <c r="M59" s="16"/>
    </row>
    <row r="60" spans="7:13" x14ac:dyDescent="0.2">
      <c r="G60" s="9"/>
      <c r="H60" s="15"/>
      <c r="I60" s="16"/>
      <c r="K60" s="9"/>
      <c r="L60" s="15"/>
      <c r="M60" s="16"/>
    </row>
    <row r="61" spans="7:13" x14ac:dyDescent="0.2">
      <c r="G61" s="9"/>
      <c r="H61" s="12"/>
      <c r="I61" s="17"/>
      <c r="K61" s="9"/>
      <c r="L61" s="12"/>
      <c r="M61" s="17"/>
    </row>
    <row r="62" spans="7:13" x14ac:dyDescent="0.2">
      <c r="G62" s="9"/>
      <c r="H62" s="12"/>
      <c r="I62" s="17"/>
      <c r="K62" s="9"/>
      <c r="L62" s="12"/>
      <c r="M62" s="17"/>
    </row>
    <row r="63" spans="7:13" x14ac:dyDescent="0.2">
      <c r="G63" s="18" t="s">
        <v>49</v>
      </c>
      <c r="H63" s="19">
        <f>SUM(H57:H62)-SUM(I57:I62)</f>
        <v>0</v>
      </c>
      <c r="I63" s="20"/>
      <c r="K63" s="18" t="s">
        <v>49</v>
      </c>
      <c r="L63" s="19"/>
      <c r="M63" s="19">
        <f>SUM(M57:M62)-SUM(L57:L62)</f>
        <v>0</v>
      </c>
    </row>
    <row r="65" spans="7:13" x14ac:dyDescent="0.2">
      <c r="G65" s="9"/>
      <c r="H65" s="10" t="s">
        <v>46</v>
      </c>
      <c r="I65" s="10" t="s">
        <v>47</v>
      </c>
      <c r="K65" s="9"/>
      <c r="L65" s="10" t="s">
        <v>46</v>
      </c>
      <c r="M65" s="10" t="s">
        <v>47</v>
      </c>
    </row>
    <row r="66" spans="7:13" x14ac:dyDescent="0.2">
      <c r="G66" s="11" t="s">
        <v>48</v>
      </c>
      <c r="H66" s="12"/>
      <c r="I66" s="12"/>
      <c r="K66" s="11" t="s">
        <v>48</v>
      </c>
      <c r="L66" s="12"/>
      <c r="M66" s="12"/>
    </row>
    <row r="67" spans="7:13" x14ac:dyDescent="0.2">
      <c r="G67" s="9"/>
      <c r="H67" s="13"/>
      <c r="I67" s="14"/>
      <c r="K67" s="9"/>
      <c r="L67" s="13"/>
      <c r="M67" s="14"/>
    </row>
    <row r="68" spans="7:13" x14ac:dyDescent="0.2">
      <c r="G68" s="9"/>
      <c r="H68" s="15"/>
      <c r="I68" s="16"/>
      <c r="K68" s="9"/>
      <c r="L68" s="15"/>
      <c r="M68" s="16"/>
    </row>
    <row r="69" spans="7:13" x14ac:dyDescent="0.2">
      <c r="G69" s="9"/>
      <c r="H69" s="15"/>
      <c r="I69" s="16"/>
      <c r="K69" s="9"/>
      <c r="L69" s="15"/>
      <c r="M69" s="16"/>
    </row>
    <row r="70" spans="7:13" x14ac:dyDescent="0.2">
      <c r="G70" s="9"/>
      <c r="H70" s="12"/>
      <c r="I70" s="17"/>
      <c r="K70" s="9"/>
      <c r="L70" s="12"/>
      <c r="M70" s="17"/>
    </row>
    <row r="71" spans="7:13" x14ac:dyDescent="0.2">
      <c r="G71" s="9"/>
      <c r="H71" s="12"/>
      <c r="I71" s="17"/>
      <c r="K71" s="9"/>
      <c r="L71" s="12"/>
      <c r="M71" s="17"/>
    </row>
    <row r="72" spans="7:13" x14ac:dyDescent="0.2">
      <c r="G72" s="18" t="s">
        <v>49</v>
      </c>
      <c r="H72" s="19">
        <f>SUM(H66:H71)-SUM(I66:I71)</f>
        <v>0</v>
      </c>
      <c r="I72" s="20"/>
      <c r="K72" s="18" t="s">
        <v>49</v>
      </c>
      <c r="L72" s="19"/>
      <c r="M72" s="19">
        <f>SUM(M66:M71)-SUM(L66:L71)</f>
        <v>0</v>
      </c>
    </row>
    <row r="74" spans="7:13" x14ac:dyDescent="0.2">
      <c r="G74" s="9"/>
      <c r="H74" s="10" t="s">
        <v>46</v>
      </c>
      <c r="I74" s="10" t="s">
        <v>47</v>
      </c>
      <c r="K74" s="9"/>
      <c r="L74" s="10" t="s">
        <v>46</v>
      </c>
      <c r="M74" s="10" t="s">
        <v>47</v>
      </c>
    </row>
    <row r="75" spans="7:13" x14ac:dyDescent="0.2">
      <c r="G75" s="11" t="s">
        <v>48</v>
      </c>
      <c r="H75" s="12"/>
      <c r="I75" s="12"/>
      <c r="K75" s="11" t="s">
        <v>48</v>
      </c>
      <c r="L75" s="12"/>
      <c r="M75" s="12"/>
    </row>
    <row r="76" spans="7:13" x14ac:dyDescent="0.2">
      <c r="G76" s="9"/>
      <c r="H76" s="13"/>
      <c r="I76" s="14"/>
      <c r="K76" s="9"/>
      <c r="L76" s="13"/>
      <c r="M76" s="14"/>
    </row>
    <row r="77" spans="7:13" x14ac:dyDescent="0.2">
      <c r="G77" s="9"/>
      <c r="H77" s="15"/>
      <c r="I77" s="16"/>
      <c r="K77" s="9"/>
      <c r="L77" s="15"/>
      <c r="M77" s="16"/>
    </row>
    <row r="78" spans="7:13" x14ac:dyDescent="0.2">
      <c r="G78" s="9"/>
      <c r="H78" s="15"/>
      <c r="I78" s="16"/>
      <c r="K78" s="9"/>
      <c r="L78" s="15"/>
      <c r="M78" s="16"/>
    </row>
    <row r="79" spans="7:13" x14ac:dyDescent="0.2">
      <c r="G79" s="9"/>
      <c r="H79" s="12"/>
      <c r="I79" s="17"/>
      <c r="K79" s="9"/>
      <c r="L79" s="12"/>
      <c r="M79" s="17"/>
    </row>
    <row r="80" spans="7:13" x14ac:dyDescent="0.2">
      <c r="G80" s="9"/>
      <c r="H80" s="12"/>
      <c r="I80" s="17"/>
      <c r="K80" s="9"/>
      <c r="L80" s="12"/>
      <c r="M80" s="17"/>
    </row>
    <row r="81" spans="6:13" x14ac:dyDescent="0.2">
      <c r="G81" s="18" t="s">
        <v>49</v>
      </c>
      <c r="H81" s="19">
        <f>SUM(H75:H80)-SUM(I75:I80)</f>
        <v>0</v>
      </c>
      <c r="I81" s="20"/>
      <c r="K81" s="18" t="s">
        <v>49</v>
      </c>
      <c r="L81" s="19"/>
      <c r="M81" s="19">
        <f>SUM(M75:M80)-SUM(L75:L80)</f>
        <v>0</v>
      </c>
    </row>
    <row r="83" spans="6:13" x14ac:dyDescent="0.2">
      <c r="G83" s="9"/>
      <c r="H83" s="10" t="s">
        <v>46</v>
      </c>
      <c r="I83" s="10" t="s">
        <v>47</v>
      </c>
      <c r="K83" s="9"/>
      <c r="L83" s="10" t="s">
        <v>46</v>
      </c>
      <c r="M83" s="10" t="s">
        <v>47</v>
      </c>
    </row>
    <row r="84" spans="6:13" x14ac:dyDescent="0.2">
      <c r="G84" s="11" t="s">
        <v>48</v>
      </c>
      <c r="H84" s="12"/>
      <c r="I84" s="12"/>
      <c r="K84" s="11" t="s">
        <v>48</v>
      </c>
      <c r="L84" s="12"/>
      <c r="M84" s="12"/>
    </row>
    <row r="85" spans="6:13" x14ac:dyDescent="0.2">
      <c r="G85" s="9"/>
      <c r="H85" s="13"/>
      <c r="I85" s="14"/>
      <c r="K85" s="9"/>
      <c r="L85" s="13"/>
      <c r="M85" s="14"/>
    </row>
    <row r="86" spans="6:13" x14ac:dyDescent="0.2">
      <c r="G86" s="9"/>
      <c r="H86" s="15"/>
      <c r="I86" s="16"/>
      <c r="K86" s="9"/>
      <c r="L86" s="15"/>
      <c r="M86" s="16"/>
    </row>
    <row r="87" spans="6:13" x14ac:dyDescent="0.2">
      <c r="G87" s="9"/>
      <c r="H87" s="15"/>
      <c r="I87" s="16"/>
      <c r="K87" s="9"/>
      <c r="L87" s="15"/>
      <c r="M87" s="16"/>
    </row>
    <row r="88" spans="6:13" x14ac:dyDescent="0.2">
      <c r="G88" s="9"/>
      <c r="H88" s="12"/>
      <c r="I88" s="17"/>
      <c r="K88" s="9"/>
      <c r="L88" s="12"/>
      <c r="M88" s="17"/>
    </row>
    <row r="89" spans="6:13" x14ac:dyDescent="0.2">
      <c r="G89" s="9"/>
      <c r="H89" s="12"/>
      <c r="I89" s="17"/>
      <c r="K89" s="9"/>
      <c r="L89" s="12"/>
      <c r="M89" s="17"/>
    </row>
    <row r="90" spans="6:13" x14ac:dyDescent="0.2">
      <c r="G90" s="18" t="s">
        <v>49</v>
      </c>
      <c r="H90" s="19">
        <f>SUM(H84:H89)-SUM(I84:I89)</f>
        <v>0</v>
      </c>
      <c r="I90" s="20"/>
      <c r="K90" s="18" t="s">
        <v>49</v>
      </c>
      <c r="L90" s="19"/>
      <c r="M90" s="19">
        <f>SUM(M84:M89)-SUM(L84:L89)</f>
        <v>0</v>
      </c>
    </row>
    <row r="92" spans="6:13" x14ac:dyDescent="0.2">
      <c r="G92" s="9" t="s">
        <v>37</v>
      </c>
      <c r="H92" s="10" t="s">
        <v>46</v>
      </c>
      <c r="I92" s="10" t="s">
        <v>47</v>
      </c>
      <c r="K92" s="9"/>
      <c r="L92" s="10" t="s">
        <v>46</v>
      </c>
      <c r="M92" s="10" t="s">
        <v>47</v>
      </c>
    </row>
    <row r="93" spans="6:13" x14ac:dyDescent="0.2">
      <c r="G93" s="11" t="s">
        <v>48</v>
      </c>
      <c r="H93" s="12"/>
      <c r="I93" s="12"/>
      <c r="K93" s="11" t="s">
        <v>48</v>
      </c>
      <c r="L93" s="12"/>
      <c r="M93" s="12"/>
    </row>
    <row r="94" spans="6:13" x14ac:dyDescent="0.2">
      <c r="F94">
        <v>1</v>
      </c>
      <c r="G94" s="9"/>
      <c r="H94" s="13">
        <v>500000</v>
      </c>
      <c r="I94" s="14"/>
      <c r="K94" s="9"/>
      <c r="L94" s="13"/>
      <c r="M94" s="14"/>
    </row>
    <row r="95" spans="6:13" x14ac:dyDescent="0.2">
      <c r="F95">
        <v>2</v>
      </c>
      <c r="G95" s="9"/>
      <c r="H95" s="15">
        <v>600000</v>
      </c>
      <c r="I95" s="16"/>
      <c r="K95" s="9"/>
      <c r="L95" s="15"/>
      <c r="M95" s="16"/>
    </row>
    <row r="96" spans="6:13" x14ac:dyDescent="0.2">
      <c r="F96">
        <v>3</v>
      </c>
      <c r="G96" s="9"/>
      <c r="H96" s="15"/>
      <c r="I96" s="16">
        <f>200000*1.25</f>
        <v>250000</v>
      </c>
      <c r="K96" s="9"/>
      <c r="L96" s="15"/>
      <c r="M96" s="16"/>
    </row>
    <row r="97" spans="6:13" x14ac:dyDescent="0.2">
      <c r="F97">
        <v>4</v>
      </c>
      <c r="G97" s="9"/>
      <c r="H97" s="12"/>
      <c r="I97" s="17">
        <v>100000</v>
      </c>
      <c r="K97" s="9"/>
      <c r="L97" s="12"/>
      <c r="M97" s="17"/>
    </row>
    <row r="98" spans="6:13" x14ac:dyDescent="0.2">
      <c r="F98">
        <v>5</v>
      </c>
      <c r="G98" s="9"/>
      <c r="H98" s="12">
        <f>110000*10*0.8</f>
        <v>880000</v>
      </c>
      <c r="I98" s="17"/>
      <c r="K98" s="9"/>
      <c r="L98" s="12"/>
      <c r="M98" s="17"/>
    </row>
    <row r="99" spans="6:13" x14ac:dyDescent="0.2">
      <c r="F99">
        <v>7</v>
      </c>
      <c r="G99" s="9"/>
      <c r="H99" s="12"/>
      <c r="I99" s="38">
        <v>280000</v>
      </c>
      <c r="K99" s="9"/>
      <c r="L99" s="12"/>
      <c r="M99" s="38"/>
    </row>
    <row r="100" spans="6:13" x14ac:dyDescent="0.2">
      <c r="F100">
        <v>8</v>
      </c>
      <c r="G100" s="9"/>
      <c r="H100" s="12"/>
      <c r="I100" s="38">
        <v>230000</v>
      </c>
      <c r="K100" s="9"/>
      <c r="L100" s="12"/>
      <c r="M100" s="38"/>
    </row>
    <row r="101" spans="6:13" x14ac:dyDescent="0.2">
      <c r="F101">
        <v>9</v>
      </c>
      <c r="G101" s="9"/>
      <c r="H101" s="12"/>
      <c r="I101" s="38">
        <f>H95*0.065</f>
        <v>39000</v>
      </c>
      <c r="K101" s="9"/>
      <c r="L101" s="12"/>
      <c r="M101" s="38"/>
    </row>
    <row r="102" spans="6:13" x14ac:dyDescent="0.2">
      <c r="G102" s="18" t="s">
        <v>49</v>
      </c>
      <c r="H102" s="19">
        <f>SUM(H93:H101)-SUM(I93:I101)</f>
        <v>1081000</v>
      </c>
      <c r="I102" s="20"/>
      <c r="K102" s="18" t="s">
        <v>49</v>
      </c>
      <c r="L102" s="19"/>
      <c r="M102" s="19">
        <f>SUM(M93:M98)-SUM(L93:L98)</f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26B29-4327-7940-896D-D5CDC075947E}">
  <dimension ref="A2:M101"/>
  <sheetViews>
    <sheetView workbookViewId="0">
      <selection activeCell="Q31" sqref="Q31"/>
    </sheetView>
  </sheetViews>
  <sheetFormatPr baseColWidth="10" defaultRowHeight="16" x14ac:dyDescent="0.2"/>
  <cols>
    <col min="1" max="1" width="18" customWidth="1"/>
  </cols>
  <sheetData>
    <row r="2" spans="1:13" x14ac:dyDescent="0.2">
      <c r="G2" s="9" t="s">
        <v>123</v>
      </c>
      <c r="H2" s="10" t="s">
        <v>46</v>
      </c>
      <c r="I2" s="10" t="s">
        <v>47</v>
      </c>
      <c r="K2" s="9" t="s">
        <v>44</v>
      </c>
      <c r="L2" s="10" t="s">
        <v>46</v>
      </c>
      <c r="M2" s="10" t="s">
        <v>47</v>
      </c>
    </row>
    <row r="3" spans="1:13" x14ac:dyDescent="0.2">
      <c r="A3" t="s">
        <v>35</v>
      </c>
      <c r="G3" s="11" t="s">
        <v>48</v>
      </c>
      <c r="H3" s="12">
        <f>B10</f>
        <v>30</v>
      </c>
      <c r="I3" s="12"/>
      <c r="K3" s="11" t="s">
        <v>48</v>
      </c>
      <c r="L3" s="12"/>
      <c r="M3" s="12">
        <f>B16</f>
        <v>50</v>
      </c>
    </row>
    <row r="4" spans="1:13" x14ac:dyDescent="0.2">
      <c r="A4" s="34" t="s">
        <v>62</v>
      </c>
      <c r="B4" t="s">
        <v>36</v>
      </c>
      <c r="C4" t="s">
        <v>53</v>
      </c>
      <c r="D4" t="s">
        <v>90</v>
      </c>
      <c r="F4">
        <v>3</v>
      </c>
      <c r="G4" s="9"/>
      <c r="H4" s="13"/>
      <c r="I4" s="14">
        <v>10</v>
      </c>
      <c r="J4">
        <v>1</v>
      </c>
      <c r="K4" s="9"/>
      <c r="L4" s="13"/>
      <c r="M4" s="14">
        <v>20</v>
      </c>
    </row>
    <row r="5" spans="1:13" x14ac:dyDescent="0.2">
      <c r="A5" s="36" t="s">
        <v>70</v>
      </c>
      <c r="B5">
        <v>50</v>
      </c>
      <c r="C5" s="24">
        <f>H18</f>
        <v>70</v>
      </c>
      <c r="F5">
        <v>8</v>
      </c>
      <c r="G5" s="9"/>
      <c r="H5" s="15"/>
      <c r="I5" s="16">
        <v>5</v>
      </c>
      <c r="K5" s="9"/>
      <c r="L5" s="15"/>
      <c r="M5" s="16"/>
    </row>
    <row r="6" spans="1:13" x14ac:dyDescent="0.2">
      <c r="A6" t="s">
        <v>120</v>
      </c>
      <c r="B6">
        <v>50</v>
      </c>
      <c r="C6">
        <f>B6</f>
        <v>50</v>
      </c>
      <c r="G6" s="9"/>
      <c r="H6" s="15"/>
      <c r="I6" s="16"/>
      <c r="K6" s="9"/>
      <c r="L6" s="15"/>
      <c r="M6" s="16"/>
    </row>
    <row r="7" spans="1:13" x14ac:dyDescent="0.2">
      <c r="A7" t="s">
        <v>121</v>
      </c>
      <c r="B7">
        <v>10</v>
      </c>
      <c r="C7">
        <f>B7</f>
        <v>10</v>
      </c>
      <c r="G7" s="9"/>
      <c r="H7" s="12"/>
      <c r="I7" s="17"/>
      <c r="K7" s="9"/>
      <c r="L7" s="12"/>
      <c r="M7" s="17"/>
    </row>
    <row r="8" spans="1:13" x14ac:dyDescent="0.2">
      <c r="A8" t="s">
        <v>63</v>
      </c>
      <c r="B8">
        <v>10</v>
      </c>
      <c r="C8">
        <f>B8</f>
        <v>10</v>
      </c>
      <c r="G8" s="9"/>
      <c r="H8" s="12"/>
      <c r="I8" s="17"/>
      <c r="K8" s="9"/>
      <c r="L8" s="12"/>
      <c r="M8" s="17"/>
    </row>
    <row r="9" spans="1:13" x14ac:dyDescent="0.2">
      <c r="A9" s="36" t="s">
        <v>38</v>
      </c>
      <c r="B9">
        <v>20</v>
      </c>
      <c r="C9" s="24">
        <f>H36</f>
        <v>10</v>
      </c>
      <c r="G9" s="18" t="s">
        <v>49</v>
      </c>
      <c r="H9" s="19">
        <f>SUM(H3:H8)-SUM(I3:I8)</f>
        <v>15</v>
      </c>
      <c r="I9" s="20"/>
      <c r="K9" s="18" t="s">
        <v>49</v>
      </c>
      <c r="L9" s="19"/>
      <c r="M9" s="19">
        <f>SUM(M3:M8)-SUM(L3:L8)</f>
        <v>70</v>
      </c>
    </row>
    <row r="10" spans="1:13" x14ac:dyDescent="0.2">
      <c r="A10" t="s">
        <v>39</v>
      </c>
      <c r="B10">
        <v>30</v>
      </c>
      <c r="C10" s="24">
        <f>H9</f>
        <v>15</v>
      </c>
    </row>
    <row r="11" spans="1:13" x14ac:dyDescent="0.2">
      <c r="A11" t="s">
        <v>37</v>
      </c>
      <c r="B11">
        <v>20</v>
      </c>
      <c r="C11" s="24">
        <f>H101</f>
        <v>60</v>
      </c>
      <c r="G11" s="9" t="s">
        <v>70</v>
      </c>
      <c r="H11" s="10" t="s">
        <v>46</v>
      </c>
      <c r="I11" s="10" t="s">
        <v>47</v>
      </c>
      <c r="K11" s="9" t="s">
        <v>122</v>
      </c>
      <c r="L11" s="10" t="s">
        <v>46</v>
      </c>
      <c r="M11" s="10" t="s">
        <v>47</v>
      </c>
    </row>
    <row r="12" spans="1:13" x14ac:dyDescent="0.2">
      <c r="A12" s="34" t="s">
        <v>41</v>
      </c>
      <c r="B12">
        <f>SUM(B5:B11)</f>
        <v>190</v>
      </c>
      <c r="C12" s="24">
        <f>SUM(C5:C11)</f>
        <v>225</v>
      </c>
      <c r="G12" s="11" t="s">
        <v>48</v>
      </c>
      <c r="H12" s="12">
        <f>B5</f>
        <v>50</v>
      </c>
      <c r="I12" s="12"/>
      <c r="K12" s="11" t="s">
        <v>48</v>
      </c>
      <c r="L12" s="12"/>
      <c r="M12" s="12">
        <f>B17</f>
        <v>100</v>
      </c>
    </row>
    <row r="13" spans="1:13" x14ac:dyDescent="0.2">
      <c r="F13">
        <v>4</v>
      </c>
      <c r="G13" s="9"/>
      <c r="H13" s="13">
        <v>30</v>
      </c>
      <c r="I13" s="14"/>
      <c r="J13">
        <v>2</v>
      </c>
      <c r="K13" s="9"/>
      <c r="L13" s="13"/>
      <c r="M13" s="14">
        <v>30</v>
      </c>
    </row>
    <row r="14" spans="1:13" x14ac:dyDescent="0.2">
      <c r="A14" s="34"/>
      <c r="C14" s="24"/>
      <c r="F14">
        <v>9</v>
      </c>
      <c r="G14" s="9"/>
      <c r="H14" s="15"/>
      <c r="I14" s="16">
        <v>10</v>
      </c>
      <c r="J14">
        <v>11</v>
      </c>
      <c r="K14" s="9"/>
      <c r="L14" s="15">
        <v>10</v>
      </c>
      <c r="M14" s="16"/>
    </row>
    <row r="15" spans="1:13" x14ac:dyDescent="0.2">
      <c r="A15" s="34" t="s">
        <v>77</v>
      </c>
      <c r="C15" s="24"/>
      <c r="G15" s="9"/>
      <c r="H15" s="15"/>
      <c r="I15" s="16"/>
      <c r="K15" s="9"/>
      <c r="L15" s="15"/>
      <c r="M15" s="16"/>
    </row>
    <row r="16" spans="1:13" x14ac:dyDescent="0.2">
      <c r="A16" s="36" t="s">
        <v>44</v>
      </c>
      <c r="B16">
        <v>50</v>
      </c>
      <c r="C16" s="24">
        <f>M9+B26</f>
        <v>75</v>
      </c>
      <c r="G16" s="9"/>
      <c r="H16" s="12"/>
      <c r="I16" s="17"/>
      <c r="K16" s="9"/>
      <c r="L16" s="12"/>
      <c r="M16" s="17"/>
    </row>
    <row r="17" spans="1:13" x14ac:dyDescent="0.2">
      <c r="A17" s="36" t="s">
        <v>92</v>
      </c>
      <c r="B17">
        <v>100</v>
      </c>
      <c r="C17" s="24">
        <f>M18</f>
        <v>120</v>
      </c>
      <c r="G17" s="9"/>
      <c r="H17" s="12"/>
      <c r="I17" s="17"/>
      <c r="K17" s="9"/>
      <c r="L17" s="12"/>
      <c r="M17" s="17"/>
    </row>
    <row r="18" spans="1:13" x14ac:dyDescent="0.2">
      <c r="A18" s="37" t="s">
        <v>42</v>
      </c>
      <c r="B18">
        <v>10</v>
      </c>
      <c r="C18" s="24">
        <f>M36</f>
        <v>0</v>
      </c>
      <c r="G18" s="18" t="s">
        <v>49</v>
      </c>
      <c r="H18" s="19">
        <f>SUM(H12:H17)-SUM(I12:I17)</f>
        <v>70</v>
      </c>
      <c r="I18" s="20"/>
      <c r="K18" s="18" t="s">
        <v>49</v>
      </c>
      <c r="L18" s="19"/>
      <c r="M18" s="19">
        <f>SUM(M12:M17)-SUM(L12:L17)</f>
        <v>120</v>
      </c>
    </row>
    <row r="19" spans="1:13" x14ac:dyDescent="0.2">
      <c r="A19" t="s">
        <v>101</v>
      </c>
      <c r="B19">
        <v>10</v>
      </c>
      <c r="C19" s="24">
        <f>B19</f>
        <v>10</v>
      </c>
    </row>
    <row r="20" spans="1:13" x14ac:dyDescent="0.2">
      <c r="A20" s="36" t="s">
        <v>93</v>
      </c>
      <c r="B20" s="37">
        <v>20</v>
      </c>
      <c r="C20" s="37">
        <f>B20</f>
        <v>20</v>
      </c>
      <c r="G20" s="9" t="s">
        <v>52</v>
      </c>
      <c r="H20" s="10" t="s">
        <v>46</v>
      </c>
      <c r="I20" s="10" t="s">
        <v>47</v>
      </c>
      <c r="K20" s="9" t="s">
        <v>51</v>
      </c>
      <c r="L20" s="10" t="s">
        <v>46</v>
      </c>
      <c r="M20" s="10" t="s">
        <v>47</v>
      </c>
    </row>
    <row r="21" spans="1:13" x14ac:dyDescent="0.2">
      <c r="A21" s="34" t="s">
        <v>86</v>
      </c>
      <c r="B21" s="34">
        <f>SUM(B16:B20)</f>
        <v>190</v>
      </c>
      <c r="C21" s="35">
        <f>SUM(C16:C20)</f>
        <v>225</v>
      </c>
      <c r="G21" s="11" t="s">
        <v>48</v>
      </c>
      <c r="H21" s="12"/>
      <c r="I21" s="12"/>
      <c r="K21" s="11" t="s">
        <v>48</v>
      </c>
      <c r="L21" s="12"/>
      <c r="M21" s="12"/>
    </row>
    <row r="22" spans="1:13" x14ac:dyDescent="0.2">
      <c r="F22">
        <v>5</v>
      </c>
      <c r="G22" s="9"/>
      <c r="H22" s="13">
        <v>10</v>
      </c>
      <c r="I22" s="14"/>
      <c r="J22">
        <v>5</v>
      </c>
      <c r="K22" s="9"/>
      <c r="L22" s="13"/>
      <c r="M22" s="14">
        <v>30</v>
      </c>
    </row>
    <row r="23" spans="1:13" x14ac:dyDescent="0.2">
      <c r="A23" t="s">
        <v>124</v>
      </c>
      <c r="C23" s="24"/>
      <c r="F23">
        <v>6</v>
      </c>
      <c r="G23" s="9"/>
      <c r="H23" s="15">
        <v>10</v>
      </c>
      <c r="I23" s="16"/>
      <c r="J23">
        <v>11</v>
      </c>
      <c r="K23" s="9"/>
      <c r="L23" s="15"/>
      <c r="M23" s="16">
        <v>10</v>
      </c>
    </row>
    <row r="24" spans="1:13" x14ac:dyDescent="0.2">
      <c r="A24" s="37" t="s">
        <v>51</v>
      </c>
      <c r="B24" s="24">
        <f>M27</f>
        <v>40</v>
      </c>
      <c r="C24" s="24"/>
      <c r="F24">
        <v>8</v>
      </c>
      <c r="G24" s="9"/>
      <c r="H24" s="15">
        <v>5</v>
      </c>
      <c r="I24" s="16"/>
      <c r="K24" s="9"/>
      <c r="L24" s="15"/>
      <c r="M24" s="16"/>
    </row>
    <row r="25" spans="1:13" x14ac:dyDescent="0.2">
      <c r="A25" s="37" t="s">
        <v>52</v>
      </c>
      <c r="B25" s="24">
        <f>H27</f>
        <v>35</v>
      </c>
      <c r="C25" s="35"/>
      <c r="F25">
        <v>9</v>
      </c>
      <c r="G25" s="9"/>
      <c r="H25" s="12">
        <v>10</v>
      </c>
      <c r="I25" s="17"/>
      <c r="K25" s="9"/>
      <c r="L25" s="12"/>
      <c r="M25" s="17"/>
    </row>
    <row r="26" spans="1:13" x14ac:dyDescent="0.2">
      <c r="A26" s="37" t="s">
        <v>105</v>
      </c>
      <c r="B26" s="24">
        <f>B24-B25</f>
        <v>5</v>
      </c>
      <c r="G26" s="9"/>
      <c r="H26" s="12"/>
      <c r="I26" s="17"/>
      <c r="K26" s="9"/>
      <c r="L26" s="12"/>
      <c r="M26" s="17"/>
    </row>
    <row r="27" spans="1:13" x14ac:dyDescent="0.2">
      <c r="C27" s="24"/>
      <c r="G27" s="18" t="s">
        <v>49</v>
      </c>
      <c r="H27" s="19">
        <f>SUM(H21:H26)-SUM(I21:I26)</f>
        <v>35</v>
      </c>
      <c r="I27" s="20"/>
      <c r="K27" s="18" t="s">
        <v>49</v>
      </c>
      <c r="L27" s="19"/>
      <c r="M27" s="19">
        <f>SUM(M21:M26)-SUM(L21:L26)</f>
        <v>40</v>
      </c>
    </row>
    <row r="29" spans="1:13" x14ac:dyDescent="0.2">
      <c r="G29" s="9" t="s">
        <v>38</v>
      </c>
      <c r="H29" s="10" t="s">
        <v>46</v>
      </c>
      <c r="I29" s="10" t="s">
        <v>47</v>
      </c>
      <c r="K29" s="9" t="s">
        <v>42</v>
      </c>
      <c r="L29" s="10" t="s">
        <v>46</v>
      </c>
      <c r="M29" s="10" t="s">
        <v>47</v>
      </c>
    </row>
    <row r="30" spans="1:13" x14ac:dyDescent="0.2">
      <c r="C30" s="24"/>
      <c r="G30" s="11" t="s">
        <v>48</v>
      </c>
      <c r="H30" s="12">
        <f>B9</f>
        <v>20</v>
      </c>
      <c r="I30" s="12"/>
      <c r="K30" s="11" t="s">
        <v>48</v>
      </c>
      <c r="L30" s="12"/>
      <c r="M30" s="12">
        <f>B18</f>
        <v>10</v>
      </c>
    </row>
    <row r="31" spans="1:13" x14ac:dyDescent="0.2">
      <c r="G31" s="9"/>
      <c r="H31" s="13"/>
      <c r="I31" s="14">
        <v>10</v>
      </c>
      <c r="K31" s="9"/>
      <c r="L31" s="13">
        <v>10</v>
      </c>
      <c r="M31" s="14"/>
    </row>
    <row r="32" spans="1:13" x14ac:dyDescent="0.2">
      <c r="B32" s="34"/>
      <c r="C32" s="34"/>
      <c r="G32" s="9"/>
      <c r="H32" s="15"/>
      <c r="I32" s="16"/>
      <c r="K32" s="9"/>
      <c r="L32" s="15"/>
      <c r="M32" s="16"/>
    </row>
    <row r="33" spans="7:13" x14ac:dyDescent="0.2">
      <c r="G33" s="9"/>
      <c r="H33" s="15"/>
      <c r="I33" s="16"/>
      <c r="K33" s="9"/>
      <c r="L33" s="15"/>
      <c r="M33" s="16"/>
    </row>
    <row r="34" spans="7:13" x14ac:dyDescent="0.2">
      <c r="G34" s="9"/>
      <c r="H34" s="12"/>
      <c r="I34" s="17"/>
      <c r="K34" s="9"/>
      <c r="L34" s="12"/>
      <c r="M34" s="17"/>
    </row>
    <row r="35" spans="7:13" x14ac:dyDescent="0.2">
      <c r="G35" s="9"/>
      <c r="H35" s="12"/>
      <c r="I35" s="17"/>
      <c r="K35" s="9"/>
      <c r="L35" s="12"/>
      <c r="M35" s="17"/>
    </row>
    <row r="36" spans="7:13" x14ac:dyDescent="0.2">
      <c r="G36" s="18" t="s">
        <v>49</v>
      </c>
      <c r="H36" s="19">
        <f>SUM(H30:H35)-SUM(I30:I35)</f>
        <v>10</v>
      </c>
      <c r="I36" s="20"/>
      <c r="K36" s="18" t="s">
        <v>49</v>
      </c>
      <c r="L36" s="19"/>
      <c r="M36" s="19">
        <f>SUM(M30:M35)-SUM(L30:L35)</f>
        <v>0</v>
      </c>
    </row>
    <row r="38" spans="7:13" x14ac:dyDescent="0.2">
      <c r="G38" s="9"/>
      <c r="H38" s="10" t="s">
        <v>46</v>
      </c>
      <c r="I38" s="10" t="s">
        <v>47</v>
      </c>
      <c r="K38" s="9"/>
      <c r="L38" s="10" t="s">
        <v>46</v>
      </c>
      <c r="M38" s="10" t="s">
        <v>47</v>
      </c>
    </row>
    <row r="39" spans="7:13" x14ac:dyDescent="0.2">
      <c r="G39" s="11" t="s">
        <v>48</v>
      </c>
      <c r="H39" s="12"/>
      <c r="I39" s="12"/>
      <c r="K39" s="11" t="s">
        <v>48</v>
      </c>
      <c r="L39" s="12"/>
      <c r="M39" s="12"/>
    </row>
    <row r="40" spans="7:13" x14ac:dyDescent="0.2">
      <c r="G40" s="9"/>
      <c r="H40" s="13"/>
      <c r="I40" s="14"/>
      <c r="K40" s="9"/>
      <c r="L40" s="13"/>
      <c r="M40" s="14"/>
    </row>
    <row r="41" spans="7:13" x14ac:dyDescent="0.2">
      <c r="G41" s="9"/>
      <c r="H41" s="15"/>
      <c r="I41" s="16"/>
      <c r="K41" s="9"/>
      <c r="L41" s="15"/>
      <c r="M41" s="16"/>
    </row>
    <row r="42" spans="7:13" x14ac:dyDescent="0.2">
      <c r="G42" s="9"/>
      <c r="H42" s="15"/>
      <c r="I42" s="16"/>
      <c r="K42" s="9"/>
      <c r="L42" s="15"/>
      <c r="M42" s="16"/>
    </row>
    <row r="43" spans="7:13" x14ac:dyDescent="0.2">
      <c r="G43" s="9"/>
      <c r="H43" s="12"/>
      <c r="I43" s="17"/>
      <c r="K43" s="9"/>
      <c r="L43" s="12"/>
      <c r="M43" s="17"/>
    </row>
    <row r="44" spans="7:13" x14ac:dyDescent="0.2">
      <c r="G44" s="9"/>
      <c r="H44" s="12"/>
      <c r="I44" s="17"/>
      <c r="K44" s="9"/>
      <c r="L44" s="12"/>
      <c r="M44" s="17"/>
    </row>
    <row r="45" spans="7:13" x14ac:dyDescent="0.2">
      <c r="G45" s="18" t="s">
        <v>49</v>
      </c>
      <c r="H45" s="19">
        <f>SUM(H39:H44)-SUM(I39:I44)</f>
        <v>0</v>
      </c>
      <c r="I45" s="20"/>
      <c r="K45" s="18" t="s">
        <v>49</v>
      </c>
      <c r="L45" s="19"/>
      <c r="M45" s="19">
        <f>SUM(M39:M44)-SUM(L39:L44)</f>
        <v>0</v>
      </c>
    </row>
    <row r="47" spans="7:13" x14ac:dyDescent="0.2">
      <c r="G47" s="9"/>
      <c r="H47" s="10" t="s">
        <v>46</v>
      </c>
      <c r="I47" s="10" t="s">
        <v>47</v>
      </c>
      <c r="K47" s="9"/>
      <c r="L47" s="10" t="s">
        <v>46</v>
      </c>
      <c r="M47" s="10" t="s">
        <v>47</v>
      </c>
    </row>
    <row r="48" spans="7:13" x14ac:dyDescent="0.2">
      <c r="G48" s="11" t="s">
        <v>48</v>
      </c>
      <c r="H48" s="12"/>
      <c r="I48" s="12"/>
      <c r="K48" s="11" t="s">
        <v>48</v>
      </c>
      <c r="L48" s="12"/>
      <c r="M48" s="12"/>
    </row>
    <row r="49" spans="7:13" x14ac:dyDescent="0.2">
      <c r="G49" s="9"/>
      <c r="H49" s="13"/>
      <c r="I49" s="14"/>
      <c r="K49" s="9"/>
      <c r="L49" s="13"/>
      <c r="M49" s="14"/>
    </row>
    <row r="50" spans="7:13" x14ac:dyDescent="0.2">
      <c r="G50" s="9"/>
      <c r="H50" s="15"/>
      <c r="I50" s="16"/>
      <c r="K50" s="9"/>
      <c r="L50" s="15"/>
      <c r="M50" s="16"/>
    </row>
    <row r="51" spans="7:13" x14ac:dyDescent="0.2">
      <c r="G51" s="9"/>
      <c r="H51" s="15"/>
      <c r="I51" s="16"/>
      <c r="K51" s="9"/>
      <c r="L51" s="15"/>
      <c r="M51" s="16"/>
    </row>
    <row r="52" spans="7:13" x14ac:dyDescent="0.2">
      <c r="G52" s="9"/>
      <c r="H52" s="12"/>
      <c r="I52" s="17"/>
      <c r="K52" s="9"/>
      <c r="L52" s="12"/>
      <c r="M52" s="17"/>
    </row>
    <row r="53" spans="7:13" x14ac:dyDescent="0.2">
      <c r="G53" s="9"/>
      <c r="H53" s="12"/>
      <c r="I53" s="17"/>
      <c r="K53" s="9"/>
      <c r="L53" s="12"/>
      <c r="M53" s="17"/>
    </row>
    <row r="54" spans="7:13" x14ac:dyDescent="0.2">
      <c r="G54" s="18" t="s">
        <v>49</v>
      </c>
      <c r="H54" s="19">
        <f>SUM(H48:H53)-SUM(I48:I53)</f>
        <v>0</v>
      </c>
      <c r="I54" s="20"/>
      <c r="K54" s="18" t="s">
        <v>49</v>
      </c>
      <c r="L54" s="19"/>
      <c r="M54" s="19">
        <f>SUM(M48:M53)-SUM(L48:L53)</f>
        <v>0</v>
      </c>
    </row>
    <row r="56" spans="7:13" x14ac:dyDescent="0.2">
      <c r="G56" s="9"/>
      <c r="H56" s="10" t="s">
        <v>46</v>
      </c>
      <c r="I56" s="10" t="s">
        <v>47</v>
      </c>
      <c r="K56" s="9"/>
      <c r="L56" s="10" t="s">
        <v>46</v>
      </c>
      <c r="M56" s="10" t="s">
        <v>47</v>
      </c>
    </row>
    <row r="57" spans="7:13" x14ac:dyDescent="0.2">
      <c r="G57" s="11" t="s">
        <v>48</v>
      </c>
      <c r="H57" s="12"/>
      <c r="I57" s="12"/>
      <c r="K57" s="11" t="s">
        <v>48</v>
      </c>
      <c r="L57" s="12"/>
      <c r="M57" s="12"/>
    </row>
    <row r="58" spans="7:13" x14ac:dyDescent="0.2">
      <c r="G58" s="9"/>
      <c r="H58" s="13"/>
      <c r="I58" s="14"/>
      <c r="K58" s="9"/>
      <c r="L58" s="13"/>
      <c r="M58" s="14"/>
    </row>
    <row r="59" spans="7:13" x14ac:dyDescent="0.2">
      <c r="G59" s="9"/>
      <c r="H59" s="15"/>
      <c r="I59" s="16"/>
      <c r="K59" s="9"/>
      <c r="L59" s="15"/>
      <c r="M59" s="16"/>
    </row>
    <row r="60" spans="7:13" x14ac:dyDescent="0.2">
      <c r="G60" s="9"/>
      <c r="H60" s="15"/>
      <c r="I60" s="16"/>
      <c r="K60" s="9"/>
      <c r="L60" s="15"/>
      <c r="M60" s="16"/>
    </row>
    <row r="61" spans="7:13" x14ac:dyDescent="0.2">
      <c r="G61" s="9"/>
      <c r="H61" s="12"/>
      <c r="I61" s="17"/>
      <c r="K61" s="9"/>
      <c r="L61" s="12"/>
      <c r="M61" s="17"/>
    </row>
    <row r="62" spans="7:13" x14ac:dyDescent="0.2">
      <c r="G62" s="9"/>
      <c r="H62" s="12"/>
      <c r="I62" s="17"/>
      <c r="K62" s="9"/>
      <c r="L62" s="12"/>
      <c r="M62" s="17"/>
    </row>
    <row r="63" spans="7:13" x14ac:dyDescent="0.2">
      <c r="G63" s="18" t="s">
        <v>49</v>
      </c>
      <c r="H63" s="19">
        <f>SUM(H57:H62)-SUM(I57:I62)</f>
        <v>0</v>
      </c>
      <c r="I63" s="20"/>
      <c r="K63" s="18" t="s">
        <v>49</v>
      </c>
      <c r="L63" s="19"/>
      <c r="M63" s="19">
        <f>SUM(M57:M62)-SUM(L57:L62)</f>
        <v>0</v>
      </c>
    </row>
    <row r="65" spans="7:13" x14ac:dyDescent="0.2">
      <c r="G65" s="9"/>
      <c r="H65" s="10" t="s">
        <v>46</v>
      </c>
      <c r="I65" s="10" t="s">
        <v>47</v>
      </c>
      <c r="K65" s="9"/>
      <c r="L65" s="10" t="s">
        <v>46</v>
      </c>
      <c r="M65" s="10" t="s">
        <v>47</v>
      </c>
    </row>
    <row r="66" spans="7:13" x14ac:dyDescent="0.2">
      <c r="G66" s="11" t="s">
        <v>48</v>
      </c>
      <c r="H66" s="12"/>
      <c r="I66" s="12"/>
      <c r="K66" s="11" t="s">
        <v>48</v>
      </c>
      <c r="L66" s="12"/>
      <c r="M66" s="12"/>
    </row>
    <row r="67" spans="7:13" x14ac:dyDescent="0.2">
      <c r="G67" s="9"/>
      <c r="H67" s="13"/>
      <c r="I67" s="14"/>
      <c r="K67" s="9"/>
      <c r="L67" s="13"/>
      <c r="M67" s="14"/>
    </row>
    <row r="68" spans="7:13" x14ac:dyDescent="0.2">
      <c r="G68" s="9"/>
      <c r="H68" s="15"/>
      <c r="I68" s="16"/>
      <c r="K68" s="9"/>
      <c r="L68" s="15"/>
      <c r="M68" s="16"/>
    </row>
    <row r="69" spans="7:13" x14ac:dyDescent="0.2">
      <c r="G69" s="9"/>
      <c r="H69" s="15"/>
      <c r="I69" s="16"/>
      <c r="K69" s="9"/>
      <c r="L69" s="15"/>
      <c r="M69" s="16"/>
    </row>
    <row r="70" spans="7:13" x14ac:dyDescent="0.2">
      <c r="G70" s="9"/>
      <c r="H70" s="12"/>
      <c r="I70" s="17"/>
      <c r="K70" s="9"/>
      <c r="L70" s="12"/>
      <c r="M70" s="17"/>
    </row>
    <row r="71" spans="7:13" x14ac:dyDescent="0.2">
      <c r="G71" s="9"/>
      <c r="H71" s="12"/>
      <c r="I71" s="17"/>
      <c r="K71" s="9"/>
      <c r="L71" s="12"/>
      <c r="M71" s="17"/>
    </row>
    <row r="72" spans="7:13" x14ac:dyDescent="0.2">
      <c r="G72" s="18" t="s">
        <v>49</v>
      </c>
      <c r="H72" s="19">
        <f>SUM(H66:H71)-SUM(I66:I71)</f>
        <v>0</v>
      </c>
      <c r="I72" s="20"/>
      <c r="K72" s="18" t="s">
        <v>49</v>
      </c>
      <c r="L72" s="19"/>
      <c r="M72" s="19">
        <f>SUM(M66:M71)-SUM(L66:L71)</f>
        <v>0</v>
      </c>
    </row>
    <row r="74" spans="7:13" x14ac:dyDescent="0.2">
      <c r="G74" s="9"/>
      <c r="H74" s="10" t="s">
        <v>46</v>
      </c>
      <c r="I74" s="10" t="s">
        <v>47</v>
      </c>
      <c r="K74" s="9"/>
      <c r="L74" s="10" t="s">
        <v>46</v>
      </c>
      <c r="M74" s="10" t="s">
        <v>47</v>
      </c>
    </row>
    <row r="75" spans="7:13" x14ac:dyDescent="0.2">
      <c r="G75" s="11" t="s">
        <v>48</v>
      </c>
      <c r="H75" s="12"/>
      <c r="I75" s="12"/>
      <c r="K75" s="11" t="s">
        <v>48</v>
      </c>
      <c r="L75" s="12"/>
      <c r="M75" s="12"/>
    </row>
    <row r="76" spans="7:13" x14ac:dyDescent="0.2">
      <c r="G76" s="9"/>
      <c r="H76" s="13"/>
      <c r="I76" s="14"/>
      <c r="K76" s="9"/>
      <c r="L76" s="13"/>
      <c r="M76" s="14"/>
    </row>
    <row r="77" spans="7:13" x14ac:dyDescent="0.2">
      <c r="G77" s="9"/>
      <c r="H77" s="15"/>
      <c r="I77" s="16"/>
      <c r="K77" s="9"/>
      <c r="L77" s="15"/>
      <c r="M77" s="16"/>
    </row>
    <row r="78" spans="7:13" x14ac:dyDescent="0.2">
      <c r="G78" s="9"/>
      <c r="H78" s="15"/>
      <c r="I78" s="16"/>
      <c r="K78" s="9"/>
      <c r="L78" s="15"/>
      <c r="M78" s="16"/>
    </row>
    <row r="79" spans="7:13" x14ac:dyDescent="0.2">
      <c r="G79" s="9"/>
      <c r="H79" s="12"/>
      <c r="I79" s="17"/>
      <c r="K79" s="9"/>
      <c r="L79" s="12"/>
      <c r="M79" s="17"/>
    </row>
    <row r="80" spans="7:13" x14ac:dyDescent="0.2">
      <c r="G80" s="9"/>
      <c r="H80" s="12"/>
      <c r="I80" s="17"/>
      <c r="K80" s="9"/>
      <c r="L80" s="12"/>
      <c r="M80" s="17"/>
    </row>
    <row r="81" spans="6:13" x14ac:dyDescent="0.2">
      <c r="G81" s="18" t="s">
        <v>49</v>
      </c>
      <c r="H81" s="19">
        <f>SUM(H75:H80)-SUM(I75:I80)</f>
        <v>0</v>
      </c>
      <c r="I81" s="20"/>
      <c r="K81" s="18" t="s">
        <v>49</v>
      </c>
      <c r="L81" s="19"/>
      <c r="M81" s="19">
        <f>SUM(M75:M80)-SUM(L75:L80)</f>
        <v>0</v>
      </c>
    </row>
    <row r="83" spans="6:13" x14ac:dyDescent="0.2">
      <c r="G83" s="9"/>
      <c r="H83" s="10" t="s">
        <v>46</v>
      </c>
      <c r="I83" s="10" t="s">
        <v>47</v>
      </c>
      <c r="K83" s="9"/>
      <c r="L83" s="10" t="s">
        <v>46</v>
      </c>
      <c r="M83" s="10" t="s">
        <v>47</v>
      </c>
    </row>
    <row r="84" spans="6:13" x14ac:dyDescent="0.2">
      <c r="G84" s="11" t="s">
        <v>48</v>
      </c>
      <c r="H84" s="12"/>
      <c r="I84" s="12"/>
      <c r="K84" s="11" t="s">
        <v>48</v>
      </c>
      <c r="L84" s="12"/>
      <c r="M84" s="12"/>
    </row>
    <row r="85" spans="6:13" x14ac:dyDescent="0.2">
      <c r="G85" s="9"/>
      <c r="H85" s="13"/>
      <c r="I85" s="14"/>
      <c r="K85" s="9"/>
      <c r="L85" s="13"/>
      <c r="M85" s="14"/>
    </row>
    <row r="86" spans="6:13" x14ac:dyDescent="0.2">
      <c r="G86" s="9"/>
      <c r="H86" s="15"/>
      <c r="I86" s="16"/>
      <c r="K86" s="9"/>
      <c r="L86" s="15"/>
      <c r="M86" s="16"/>
    </row>
    <row r="87" spans="6:13" x14ac:dyDescent="0.2">
      <c r="G87" s="9"/>
      <c r="H87" s="15"/>
      <c r="I87" s="16"/>
      <c r="K87" s="9"/>
      <c r="L87" s="15"/>
      <c r="M87" s="16"/>
    </row>
    <row r="88" spans="6:13" x14ac:dyDescent="0.2">
      <c r="G88" s="9"/>
      <c r="H88" s="12"/>
      <c r="I88" s="17"/>
      <c r="K88" s="9"/>
      <c r="L88" s="12"/>
      <c r="M88" s="17"/>
    </row>
    <row r="89" spans="6:13" x14ac:dyDescent="0.2">
      <c r="G89" s="9"/>
      <c r="H89" s="12"/>
      <c r="I89" s="17"/>
      <c r="K89" s="9"/>
      <c r="L89" s="12"/>
      <c r="M89" s="17"/>
    </row>
    <row r="90" spans="6:13" x14ac:dyDescent="0.2">
      <c r="G90" s="18" t="s">
        <v>49</v>
      </c>
      <c r="H90" s="19">
        <f>SUM(H84:H89)-SUM(I84:I89)</f>
        <v>0</v>
      </c>
      <c r="I90" s="20"/>
      <c r="K90" s="18" t="s">
        <v>49</v>
      </c>
      <c r="L90" s="19"/>
      <c r="M90" s="19">
        <f>SUM(M84:M89)-SUM(L84:L89)</f>
        <v>0</v>
      </c>
    </row>
    <row r="92" spans="6:13" x14ac:dyDescent="0.2">
      <c r="G92" s="9"/>
      <c r="H92" s="10" t="s">
        <v>46</v>
      </c>
      <c r="I92" s="10" t="s">
        <v>47</v>
      </c>
      <c r="K92" s="9"/>
      <c r="L92" s="10" t="s">
        <v>46</v>
      </c>
      <c r="M92" s="10" t="s">
        <v>47</v>
      </c>
    </row>
    <row r="93" spans="6:13" x14ac:dyDescent="0.2">
      <c r="G93" s="11" t="s">
        <v>48</v>
      </c>
      <c r="H93" s="12">
        <f>B11</f>
        <v>20</v>
      </c>
      <c r="I93" s="12"/>
      <c r="K93" s="11" t="s">
        <v>48</v>
      </c>
      <c r="L93" s="12"/>
      <c r="M93" s="12"/>
    </row>
    <row r="94" spans="6:13" x14ac:dyDescent="0.2">
      <c r="F94">
        <v>1</v>
      </c>
      <c r="G94" s="9"/>
      <c r="H94" s="13">
        <v>20</v>
      </c>
      <c r="I94" s="14"/>
      <c r="K94" s="9"/>
      <c r="L94" s="13"/>
      <c r="M94" s="14"/>
    </row>
    <row r="95" spans="6:13" x14ac:dyDescent="0.2">
      <c r="F95">
        <v>2</v>
      </c>
      <c r="G95" s="9"/>
      <c r="H95" s="15">
        <v>30</v>
      </c>
      <c r="I95" s="16"/>
      <c r="K95" s="9"/>
      <c r="L95" s="15"/>
      <c r="M95" s="16"/>
    </row>
    <row r="96" spans="6:13" x14ac:dyDescent="0.2">
      <c r="F96">
        <v>3</v>
      </c>
      <c r="G96" s="9"/>
      <c r="H96" s="15">
        <v>10</v>
      </c>
      <c r="I96" s="16"/>
      <c r="K96" s="9"/>
      <c r="L96" s="15"/>
      <c r="M96" s="16"/>
    </row>
    <row r="97" spans="6:13" x14ac:dyDescent="0.2">
      <c r="F97">
        <v>4</v>
      </c>
      <c r="G97" s="9"/>
      <c r="H97" s="12"/>
      <c r="I97" s="17">
        <v>30</v>
      </c>
      <c r="K97" s="9"/>
      <c r="L97" s="12"/>
      <c r="M97" s="17"/>
    </row>
    <row r="98" spans="6:13" ht="17" customHeight="1" x14ac:dyDescent="0.2">
      <c r="F98">
        <v>5</v>
      </c>
      <c r="G98" s="9"/>
      <c r="H98" s="12">
        <v>30</v>
      </c>
      <c r="I98" s="17"/>
      <c r="K98" s="9"/>
      <c r="L98" s="12"/>
      <c r="M98" s="17"/>
    </row>
    <row r="99" spans="6:13" ht="17" customHeight="1" x14ac:dyDescent="0.2">
      <c r="F99">
        <v>6</v>
      </c>
      <c r="G99" s="9"/>
      <c r="H99" s="12"/>
      <c r="I99" s="38">
        <v>10</v>
      </c>
      <c r="K99" s="9"/>
      <c r="L99" s="12"/>
      <c r="M99" s="38"/>
    </row>
    <row r="100" spans="6:13" ht="17" customHeight="1" x14ac:dyDescent="0.2">
      <c r="F100">
        <v>7</v>
      </c>
      <c r="G100" s="9"/>
      <c r="H100" s="12"/>
      <c r="I100" s="38">
        <v>10</v>
      </c>
      <c r="K100" s="9"/>
      <c r="L100" s="12"/>
      <c r="M100" s="38"/>
    </row>
    <row r="101" spans="6:13" x14ac:dyDescent="0.2">
      <c r="G101" s="18" t="s">
        <v>49</v>
      </c>
      <c r="H101" s="19">
        <f>SUM(H93:H100)-SUM(I93:I100)</f>
        <v>60</v>
      </c>
      <c r="I101" s="20"/>
      <c r="K101" s="18" t="s">
        <v>49</v>
      </c>
      <c r="L101" s="19"/>
      <c r="M101" s="19">
        <f>SUM(M93:M98)-SUM(L93:L98)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06218-DF36-FF40-B103-90A81F8DB67D}">
  <dimension ref="A2:M99"/>
  <sheetViews>
    <sheetView topLeftCell="A10" workbookViewId="0">
      <selection activeCell="B26" sqref="B26"/>
    </sheetView>
  </sheetViews>
  <sheetFormatPr baseColWidth="10" defaultRowHeight="16" x14ac:dyDescent="0.2"/>
  <cols>
    <col min="1" max="1" width="18" customWidth="1"/>
  </cols>
  <sheetData>
    <row r="2" spans="1:13" x14ac:dyDescent="0.2">
      <c r="G2" s="9"/>
      <c r="H2" s="10" t="s">
        <v>46</v>
      </c>
      <c r="I2" s="10" t="s">
        <v>47</v>
      </c>
      <c r="K2" s="9"/>
      <c r="L2" s="10" t="s">
        <v>46</v>
      </c>
      <c r="M2" s="10" t="s">
        <v>47</v>
      </c>
    </row>
    <row r="3" spans="1:13" x14ac:dyDescent="0.2">
      <c r="A3" t="s">
        <v>35</v>
      </c>
      <c r="G3" s="11" t="s">
        <v>48</v>
      </c>
      <c r="H3" s="12"/>
      <c r="I3" s="12"/>
      <c r="K3" s="11" t="s">
        <v>48</v>
      </c>
      <c r="L3" s="12"/>
      <c r="M3" s="12"/>
    </row>
    <row r="4" spans="1:13" x14ac:dyDescent="0.2">
      <c r="A4" s="34" t="s">
        <v>62</v>
      </c>
      <c r="B4" t="s">
        <v>36</v>
      </c>
      <c r="C4" t="s">
        <v>53</v>
      </c>
      <c r="D4" t="s">
        <v>90</v>
      </c>
      <c r="G4" s="9"/>
      <c r="H4" s="13"/>
      <c r="I4" s="14"/>
      <c r="K4" s="9"/>
      <c r="L4" s="13"/>
      <c r="M4" s="14"/>
    </row>
    <row r="5" spans="1:13" x14ac:dyDescent="0.2">
      <c r="A5" s="36" t="s">
        <v>95</v>
      </c>
      <c r="G5" s="9"/>
      <c r="H5" s="15"/>
      <c r="I5" s="16"/>
      <c r="K5" s="9"/>
      <c r="L5" s="15"/>
      <c r="M5" s="16"/>
    </row>
    <row r="6" spans="1:13" x14ac:dyDescent="0.2">
      <c r="A6" t="s">
        <v>64</v>
      </c>
      <c r="G6" s="9"/>
      <c r="H6" s="15"/>
      <c r="I6" s="16"/>
      <c r="K6" s="9"/>
      <c r="L6" s="15"/>
      <c r="M6" s="16"/>
    </row>
    <row r="7" spans="1:13" x14ac:dyDescent="0.2">
      <c r="A7" t="s">
        <v>65</v>
      </c>
      <c r="G7" s="9"/>
      <c r="H7" s="12"/>
      <c r="I7" s="17"/>
      <c r="K7" s="9"/>
      <c r="L7" s="12"/>
      <c r="M7" s="17"/>
    </row>
    <row r="8" spans="1:13" x14ac:dyDescent="0.2">
      <c r="A8" t="s">
        <v>66</v>
      </c>
      <c r="G8" s="9"/>
      <c r="H8" s="12"/>
      <c r="I8" s="17"/>
      <c r="K8" s="9"/>
      <c r="L8" s="12"/>
      <c r="M8" s="17"/>
    </row>
    <row r="9" spans="1:13" x14ac:dyDescent="0.2">
      <c r="G9" s="18" t="s">
        <v>49</v>
      </c>
      <c r="H9" s="19">
        <f>SUM(H3:H8)-SUM(I3:I8)</f>
        <v>0</v>
      </c>
      <c r="I9" s="20"/>
      <c r="K9" s="18" t="s">
        <v>49</v>
      </c>
      <c r="L9" s="19"/>
      <c r="M9" s="19">
        <f>SUM(M3:M8)-SUM(L3:L8)</f>
        <v>0</v>
      </c>
    </row>
    <row r="10" spans="1:13" x14ac:dyDescent="0.2">
      <c r="A10" s="36" t="s">
        <v>96</v>
      </c>
    </row>
    <row r="11" spans="1:13" x14ac:dyDescent="0.2">
      <c r="A11" t="s">
        <v>68</v>
      </c>
      <c r="G11" s="9"/>
      <c r="H11" s="10" t="s">
        <v>46</v>
      </c>
      <c r="I11" s="10" t="s">
        <v>47</v>
      </c>
      <c r="K11" s="9"/>
      <c r="L11" s="10" t="s">
        <v>46</v>
      </c>
      <c r="M11" s="10" t="s">
        <v>47</v>
      </c>
    </row>
    <row r="12" spans="1:13" x14ac:dyDescent="0.2">
      <c r="A12" t="s">
        <v>69</v>
      </c>
      <c r="G12" s="11" t="s">
        <v>48</v>
      </c>
      <c r="H12" s="12"/>
      <c r="I12" s="12"/>
      <c r="K12" s="11" t="s">
        <v>48</v>
      </c>
      <c r="L12" s="12"/>
      <c r="M12" s="12"/>
    </row>
    <row r="13" spans="1:13" x14ac:dyDescent="0.2">
      <c r="A13" t="s">
        <v>70</v>
      </c>
      <c r="G13" s="9"/>
      <c r="H13" s="13"/>
      <c r="I13" s="14"/>
      <c r="K13" s="9"/>
      <c r="L13" s="13"/>
      <c r="M13" s="14"/>
    </row>
    <row r="14" spans="1:13" x14ac:dyDescent="0.2">
      <c r="C14" s="24"/>
      <c r="G14" s="9"/>
      <c r="H14" s="15"/>
      <c r="I14" s="16"/>
      <c r="K14" s="9"/>
      <c r="L14" s="15"/>
      <c r="M14" s="16"/>
    </row>
    <row r="15" spans="1:13" x14ac:dyDescent="0.2">
      <c r="A15" s="36" t="s">
        <v>97</v>
      </c>
      <c r="C15" s="24"/>
      <c r="G15" s="9"/>
      <c r="H15" s="15"/>
      <c r="I15" s="16"/>
      <c r="K15" s="9"/>
      <c r="L15" s="15"/>
      <c r="M15" s="16"/>
    </row>
    <row r="16" spans="1:13" x14ac:dyDescent="0.2">
      <c r="A16" t="s">
        <v>72</v>
      </c>
      <c r="C16" s="24"/>
      <c r="G16" s="9"/>
      <c r="H16" s="12"/>
      <c r="I16" s="17"/>
      <c r="K16" s="9"/>
      <c r="L16" s="12"/>
      <c r="M16" s="17"/>
    </row>
    <row r="17" spans="1:13" x14ac:dyDescent="0.2">
      <c r="A17" t="s">
        <v>73</v>
      </c>
      <c r="C17" s="24"/>
      <c r="G17" s="9"/>
      <c r="H17" s="12"/>
      <c r="I17" s="17"/>
      <c r="K17" s="9"/>
      <c r="L17" s="12"/>
      <c r="M17" s="17"/>
    </row>
    <row r="18" spans="1:13" x14ac:dyDescent="0.2">
      <c r="A18" t="s">
        <v>74</v>
      </c>
      <c r="C18" s="24"/>
      <c r="G18" s="18" t="s">
        <v>49</v>
      </c>
      <c r="H18" s="19">
        <f>SUM(H12:H17)-SUM(I12:I17)</f>
        <v>0</v>
      </c>
      <c r="I18" s="20"/>
      <c r="K18" s="18" t="s">
        <v>49</v>
      </c>
      <c r="L18" s="19"/>
      <c r="M18" s="19">
        <f>SUM(M12:M17)-SUM(L12:L17)</f>
        <v>0</v>
      </c>
    </row>
    <row r="19" spans="1:13" x14ac:dyDescent="0.2">
      <c r="A19" t="s">
        <v>39</v>
      </c>
      <c r="C19" s="24"/>
    </row>
    <row r="20" spans="1:13" x14ac:dyDescent="0.2">
      <c r="A20" t="s">
        <v>98</v>
      </c>
      <c r="B20" s="34"/>
      <c r="C20" s="37"/>
      <c r="G20" s="9"/>
      <c r="H20" s="10" t="s">
        <v>46</v>
      </c>
      <c r="I20" s="10" t="s">
        <v>47</v>
      </c>
      <c r="K20" s="9"/>
      <c r="L20" s="10" t="s">
        <v>46</v>
      </c>
      <c r="M20" s="10" t="s">
        <v>47</v>
      </c>
    </row>
    <row r="21" spans="1:13" x14ac:dyDescent="0.2">
      <c r="A21" t="s">
        <v>76</v>
      </c>
      <c r="B21" s="34"/>
      <c r="C21" s="35"/>
      <c r="G21" s="11" t="s">
        <v>48</v>
      </c>
      <c r="H21" s="12"/>
      <c r="I21" s="12"/>
      <c r="K21" s="11" t="s">
        <v>48</v>
      </c>
      <c r="L21" s="12"/>
      <c r="M21" s="12"/>
    </row>
    <row r="22" spans="1:13" x14ac:dyDescent="0.2">
      <c r="A22" s="34" t="s">
        <v>41</v>
      </c>
      <c r="G22" s="9"/>
      <c r="H22" s="13"/>
      <c r="I22" s="14"/>
      <c r="K22" s="9"/>
      <c r="L22" s="13"/>
      <c r="M22" s="14"/>
    </row>
    <row r="23" spans="1:13" x14ac:dyDescent="0.2">
      <c r="A23" s="34"/>
      <c r="C23" s="24"/>
      <c r="G23" s="9"/>
      <c r="H23" s="15"/>
      <c r="I23" s="16"/>
      <c r="K23" s="9"/>
      <c r="L23" s="15"/>
      <c r="M23" s="16"/>
    </row>
    <row r="24" spans="1:13" x14ac:dyDescent="0.2">
      <c r="A24" s="34" t="s">
        <v>77</v>
      </c>
      <c r="C24" s="24"/>
      <c r="G24" s="9"/>
      <c r="H24" s="15"/>
      <c r="I24" s="16"/>
      <c r="K24" s="9"/>
      <c r="L24" s="15"/>
      <c r="M24" s="16"/>
    </row>
    <row r="25" spans="1:13" x14ac:dyDescent="0.2">
      <c r="A25" s="36" t="s">
        <v>44</v>
      </c>
      <c r="C25" s="35"/>
      <c r="G25" s="9"/>
      <c r="H25" s="12"/>
      <c r="I25" s="17"/>
      <c r="K25" s="9"/>
      <c r="L25" s="12"/>
      <c r="M25" s="17"/>
    </row>
    <row r="26" spans="1:13" x14ac:dyDescent="0.2">
      <c r="A26" t="s">
        <v>78</v>
      </c>
      <c r="G26" s="9"/>
      <c r="H26" s="12"/>
      <c r="I26" s="17"/>
      <c r="K26" s="9"/>
      <c r="L26" s="12"/>
      <c r="M26" s="17"/>
    </row>
    <row r="27" spans="1:13" x14ac:dyDescent="0.2">
      <c r="A27" s="37" t="s">
        <v>79</v>
      </c>
      <c r="C27" s="24"/>
      <c r="G27" s="18" t="s">
        <v>49</v>
      </c>
      <c r="H27" s="19">
        <f>SUM(H21:H26)-SUM(I21:I26)</f>
        <v>0</v>
      </c>
      <c r="I27" s="20"/>
      <c r="K27" s="18" t="s">
        <v>49</v>
      </c>
      <c r="L27" s="19"/>
      <c r="M27" s="19">
        <f>SUM(M21:M26)-SUM(L21:L26)</f>
        <v>0</v>
      </c>
    </row>
    <row r="29" spans="1:13" x14ac:dyDescent="0.2">
      <c r="A29" s="36" t="s">
        <v>92</v>
      </c>
      <c r="G29" s="9"/>
      <c r="H29" s="10" t="s">
        <v>46</v>
      </c>
      <c r="I29" s="10" t="s">
        <v>47</v>
      </c>
      <c r="K29" s="9"/>
      <c r="L29" s="10" t="s">
        <v>46</v>
      </c>
      <c r="M29" s="10" t="s">
        <v>47</v>
      </c>
    </row>
    <row r="30" spans="1:13" x14ac:dyDescent="0.2">
      <c r="A30" s="37" t="s">
        <v>82</v>
      </c>
      <c r="C30" s="24"/>
      <c r="G30" s="11" t="s">
        <v>48</v>
      </c>
      <c r="H30" s="12"/>
      <c r="I30" s="12"/>
      <c r="K30" s="11" t="s">
        <v>48</v>
      </c>
      <c r="L30" s="12"/>
      <c r="M30" s="12"/>
    </row>
    <row r="31" spans="1:13" x14ac:dyDescent="0.2">
      <c r="G31" s="9"/>
      <c r="H31" s="13"/>
      <c r="I31" s="14"/>
      <c r="K31" s="9"/>
      <c r="L31" s="13"/>
      <c r="M31" s="14"/>
    </row>
    <row r="32" spans="1:13" x14ac:dyDescent="0.2">
      <c r="A32" s="36" t="s">
        <v>93</v>
      </c>
      <c r="B32" s="34"/>
      <c r="C32" s="34"/>
      <c r="G32" s="9"/>
      <c r="H32" s="15"/>
      <c r="I32" s="16"/>
      <c r="K32" s="9"/>
      <c r="L32" s="15"/>
      <c r="M32" s="16"/>
    </row>
    <row r="33" spans="1:13" x14ac:dyDescent="0.2">
      <c r="A33" s="37" t="s">
        <v>84</v>
      </c>
      <c r="G33" s="9"/>
      <c r="H33" s="15"/>
      <c r="I33" s="16"/>
      <c r="K33" s="9"/>
      <c r="L33" s="15"/>
      <c r="M33" s="16"/>
    </row>
    <row r="34" spans="1:13" x14ac:dyDescent="0.2">
      <c r="A34" s="37" t="s">
        <v>42</v>
      </c>
      <c r="G34" s="9"/>
      <c r="H34" s="12"/>
      <c r="I34" s="17"/>
      <c r="K34" s="9"/>
      <c r="L34" s="12"/>
      <c r="M34" s="17"/>
    </row>
    <row r="35" spans="1:13" x14ac:dyDescent="0.2">
      <c r="A35" s="37" t="s">
        <v>94</v>
      </c>
      <c r="G35" s="9"/>
      <c r="H35" s="12"/>
      <c r="I35" s="17"/>
      <c r="K35" s="9"/>
      <c r="L35" s="12"/>
      <c r="M35" s="17"/>
    </row>
    <row r="36" spans="1:13" x14ac:dyDescent="0.2">
      <c r="A36" s="34" t="s">
        <v>86</v>
      </c>
      <c r="G36" s="18" t="s">
        <v>49</v>
      </c>
      <c r="H36" s="19">
        <f>SUM(H30:H35)-SUM(I30:I35)</f>
        <v>0</v>
      </c>
      <c r="I36" s="20"/>
      <c r="K36" s="18" t="s">
        <v>49</v>
      </c>
      <c r="L36" s="19"/>
      <c r="M36" s="19">
        <f>SUM(M30:M35)-SUM(L30:L35)</f>
        <v>0</v>
      </c>
    </row>
    <row r="38" spans="1:13" x14ac:dyDescent="0.2">
      <c r="G38" s="9"/>
      <c r="H38" s="10" t="s">
        <v>46</v>
      </c>
      <c r="I38" s="10" t="s">
        <v>47</v>
      </c>
      <c r="K38" s="9"/>
      <c r="L38" s="10" t="s">
        <v>46</v>
      </c>
      <c r="M38" s="10" t="s">
        <v>47</v>
      </c>
    </row>
    <row r="39" spans="1:13" x14ac:dyDescent="0.2">
      <c r="G39" s="11" t="s">
        <v>48</v>
      </c>
      <c r="H39" s="12"/>
      <c r="I39" s="12"/>
      <c r="K39" s="11" t="s">
        <v>48</v>
      </c>
      <c r="L39" s="12"/>
      <c r="M39" s="12"/>
    </row>
    <row r="40" spans="1:13" x14ac:dyDescent="0.2">
      <c r="G40" s="9"/>
      <c r="H40" s="13"/>
      <c r="I40" s="14"/>
      <c r="K40" s="9"/>
      <c r="L40" s="13"/>
      <c r="M40" s="14"/>
    </row>
    <row r="41" spans="1:13" x14ac:dyDescent="0.2">
      <c r="G41" s="9"/>
      <c r="H41" s="15"/>
      <c r="I41" s="16"/>
      <c r="K41" s="9"/>
      <c r="L41" s="15"/>
      <c r="M41" s="16"/>
    </row>
    <row r="42" spans="1:13" x14ac:dyDescent="0.2">
      <c r="G42" s="9"/>
      <c r="H42" s="15"/>
      <c r="I42" s="16"/>
      <c r="K42" s="9"/>
      <c r="L42" s="15"/>
      <c r="M42" s="16"/>
    </row>
    <row r="43" spans="1:13" x14ac:dyDescent="0.2">
      <c r="G43" s="9"/>
      <c r="H43" s="12"/>
      <c r="I43" s="17"/>
      <c r="K43" s="9"/>
      <c r="L43" s="12"/>
      <c r="M43" s="17"/>
    </row>
    <row r="44" spans="1:13" x14ac:dyDescent="0.2">
      <c r="G44" s="9"/>
      <c r="H44" s="12"/>
      <c r="I44" s="17"/>
      <c r="K44" s="9"/>
      <c r="L44" s="12"/>
      <c r="M44" s="17"/>
    </row>
    <row r="45" spans="1:13" x14ac:dyDescent="0.2">
      <c r="G45" s="18" t="s">
        <v>49</v>
      </c>
      <c r="H45" s="19">
        <f>SUM(H39:H44)-SUM(I39:I44)</f>
        <v>0</v>
      </c>
      <c r="I45" s="20"/>
      <c r="K45" s="18" t="s">
        <v>49</v>
      </c>
      <c r="L45" s="19"/>
      <c r="M45" s="19">
        <f>SUM(M39:M44)-SUM(L39:L44)</f>
        <v>0</v>
      </c>
    </row>
    <row r="47" spans="1:13" x14ac:dyDescent="0.2">
      <c r="G47" s="9"/>
      <c r="H47" s="10" t="s">
        <v>46</v>
      </c>
      <c r="I47" s="10" t="s">
        <v>47</v>
      </c>
      <c r="K47" s="9"/>
      <c r="L47" s="10" t="s">
        <v>46</v>
      </c>
      <c r="M47" s="10" t="s">
        <v>47</v>
      </c>
    </row>
    <row r="48" spans="1:13" x14ac:dyDescent="0.2">
      <c r="G48" s="11" t="s">
        <v>48</v>
      </c>
      <c r="H48" s="12"/>
      <c r="I48" s="12"/>
      <c r="K48" s="11" t="s">
        <v>48</v>
      </c>
      <c r="L48" s="12"/>
      <c r="M48" s="12"/>
    </row>
    <row r="49" spans="7:13" x14ac:dyDescent="0.2">
      <c r="G49" s="9"/>
      <c r="H49" s="13"/>
      <c r="I49" s="14"/>
      <c r="K49" s="9"/>
      <c r="L49" s="13"/>
      <c r="M49" s="14"/>
    </row>
    <row r="50" spans="7:13" x14ac:dyDescent="0.2">
      <c r="G50" s="9"/>
      <c r="H50" s="15"/>
      <c r="I50" s="16"/>
      <c r="K50" s="9"/>
      <c r="L50" s="15"/>
      <c r="M50" s="16"/>
    </row>
    <row r="51" spans="7:13" x14ac:dyDescent="0.2">
      <c r="G51" s="9"/>
      <c r="H51" s="15"/>
      <c r="I51" s="16"/>
      <c r="K51" s="9"/>
      <c r="L51" s="15"/>
      <c r="M51" s="16"/>
    </row>
    <row r="52" spans="7:13" x14ac:dyDescent="0.2">
      <c r="G52" s="9"/>
      <c r="H52" s="12"/>
      <c r="I52" s="17"/>
      <c r="K52" s="9"/>
      <c r="L52" s="12"/>
      <c r="M52" s="17"/>
    </row>
    <row r="53" spans="7:13" x14ac:dyDescent="0.2">
      <c r="G53" s="9"/>
      <c r="H53" s="12"/>
      <c r="I53" s="17"/>
      <c r="K53" s="9"/>
      <c r="L53" s="12"/>
      <c r="M53" s="17"/>
    </row>
    <row r="54" spans="7:13" x14ac:dyDescent="0.2">
      <c r="G54" s="18" t="s">
        <v>49</v>
      </c>
      <c r="H54" s="19">
        <f>SUM(H48:H53)-SUM(I48:I53)</f>
        <v>0</v>
      </c>
      <c r="I54" s="20"/>
      <c r="K54" s="18" t="s">
        <v>49</v>
      </c>
      <c r="L54" s="19"/>
      <c r="M54" s="19">
        <f>SUM(M48:M53)-SUM(L48:L53)</f>
        <v>0</v>
      </c>
    </row>
    <row r="56" spans="7:13" x14ac:dyDescent="0.2">
      <c r="G56" s="9"/>
      <c r="H56" s="10" t="s">
        <v>46</v>
      </c>
      <c r="I56" s="10" t="s">
        <v>47</v>
      </c>
      <c r="K56" s="9"/>
      <c r="L56" s="10" t="s">
        <v>46</v>
      </c>
      <c r="M56" s="10" t="s">
        <v>47</v>
      </c>
    </row>
    <row r="57" spans="7:13" x14ac:dyDescent="0.2">
      <c r="G57" s="11" t="s">
        <v>48</v>
      </c>
      <c r="H57" s="12"/>
      <c r="I57" s="12"/>
      <c r="K57" s="11" t="s">
        <v>48</v>
      </c>
      <c r="L57" s="12"/>
      <c r="M57" s="12"/>
    </row>
    <row r="58" spans="7:13" x14ac:dyDescent="0.2">
      <c r="G58" s="9"/>
      <c r="H58" s="13"/>
      <c r="I58" s="14"/>
      <c r="K58" s="9"/>
      <c r="L58" s="13"/>
      <c r="M58" s="14"/>
    </row>
    <row r="59" spans="7:13" x14ac:dyDescent="0.2">
      <c r="G59" s="9"/>
      <c r="H59" s="15"/>
      <c r="I59" s="16"/>
      <c r="K59" s="9"/>
      <c r="L59" s="15"/>
      <c r="M59" s="16"/>
    </row>
    <row r="60" spans="7:13" x14ac:dyDescent="0.2">
      <c r="G60" s="9"/>
      <c r="H60" s="15"/>
      <c r="I60" s="16"/>
      <c r="K60" s="9"/>
      <c r="L60" s="15"/>
      <c r="M60" s="16"/>
    </row>
    <row r="61" spans="7:13" x14ac:dyDescent="0.2">
      <c r="G61" s="9"/>
      <c r="H61" s="12"/>
      <c r="I61" s="17"/>
      <c r="K61" s="9"/>
      <c r="L61" s="12"/>
      <c r="M61" s="17"/>
    </row>
    <row r="62" spans="7:13" x14ac:dyDescent="0.2">
      <c r="G62" s="9"/>
      <c r="H62" s="12"/>
      <c r="I62" s="17"/>
      <c r="K62" s="9"/>
      <c r="L62" s="12"/>
      <c r="M62" s="17"/>
    </row>
    <row r="63" spans="7:13" x14ac:dyDescent="0.2">
      <c r="G63" s="18" t="s">
        <v>49</v>
      </c>
      <c r="H63" s="19">
        <f>SUM(H57:H62)-SUM(I57:I62)</f>
        <v>0</v>
      </c>
      <c r="I63" s="20"/>
      <c r="K63" s="18" t="s">
        <v>49</v>
      </c>
      <c r="L63" s="19"/>
      <c r="M63" s="19">
        <f>SUM(M57:M62)-SUM(L57:L62)</f>
        <v>0</v>
      </c>
    </row>
    <row r="65" spans="7:13" x14ac:dyDescent="0.2">
      <c r="G65" s="9"/>
      <c r="H65" s="10" t="s">
        <v>46</v>
      </c>
      <c r="I65" s="10" t="s">
        <v>47</v>
      </c>
      <c r="K65" s="9"/>
      <c r="L65" s="10" t="s">
        <v>46</v>
      </c>
      <c r="M65" s="10" t="s">
        <v>47</v>
      </c>
    </row>
    <row r="66" spans="7:13" x14ac:dyDescent="0.2">
      <c r="G66" s="11" t="s">
        <v>48</v>
      </c>
      <c r="H66" s="12"/>
      <c r="I66" s="12"/>
      <c r="K66" s="11" t="s">
        <v>48</v>
      </c>
      <c r="L66" s="12"/>
      <c r="M66" s="12"/>
    </row>
    <row r="67" spans="7:13" x14ac:dyDescent="0.2">
      <c r="G67" s="9"/>
      <c r="H67" s="13"/>
      <c r="I67" s="14"/>
      <c r="K67" s="9"/>
      <c r="L67" s="13"/>
      <c r="M67" s="14"/>
    </row>
    <row r="68" spans="7:13" x14ac:dyDescent="0.2">
      <c r="G68" s="9"/>
      <c r="H68" s="15"/>
      <c r="I68" s="16"/>
      <c r="K68" s="9"/>
      <c r="L68" s="15"/>
      <c r="M68" s="16"/>
    </row>
    <row r="69" spans="7:13" x14ac:dyDescent="0.2">
      <c r="G69" s="9"/>
      <c r="H69" s="15"/>
      <c r="I69" s="16"/>
      <c r="K69" s="9"/>
      <c r="L69" s="15"/>
      <c r="M69" s="16"/>
    </row>
    <row r="70" spans="7:13" x14ac:dyDescent="0.2">
      <c r="G70" s="9"/>
      <c r="H70" s="12"/>
      <c r="I70" s="17"/>
      <c r="K70" s="9"/>
      <c r="L70" s="12"/>
      <c r="M70" s="17"/>
    </row>
    <row r="71" spans="7:13" x14ac:dyDescent="0.2">
      <c r="G71" s="9"/>
      <c r="H71" s="12"/>
      <c r="I71" s="17"/>
      <c r="K71" s="9"/>
      <c r="L71" s="12"/>
      <c r="M71" s="17"/>
    </row>
    <row r="72" spans="7:13" x14ac:dyDescent="0.2">
      <c r="G72" s="18" t="s">
        <v>49</v>
      </c>
      <c r="H72" s="19">
        <f>SUM(H66:H71)-SUM(I66:I71)</f>
        <v>0</v>
      </c>
      <c r="I72" s="20"/>
      <c r="K72" s="18" t="s">
        <v>49</v>
      </c>
      <c r="L72" s="19"/>
      <c r="M72" s="19">
        <f>SUM(M66:M71)-SUM(L66:L71)</f>
        <v>0</v>
      </c>
    </row>
    <row r="74" spans="7:13" x14ac:dyDescent="0.2">
      <c r="G74" s="9"/>
      <c r="H74" s="10" t="s">
        <v>46</v>
      </c>
      <c r="I74" s="10" t="s">
        <v>47</v>
      </c>
      <c r="K74" s="9"/>
      <c r="L74" s="10" t="s">
        <v>46</v>
      </c>
      <c r="M74" s="10" t="s">
        <v>47</v>
      </c>
    </row>
    <row r="75" spans="7:13" x14ac:dyDescent="0.2">
      <c r="G75" s="11" t="s">
        <v>48</v>
      </c>
      <c r="H75" s="12"/>
      <c r="I75" s="12"/>
      <c r="K75" s="11" t="s">
        <v>48</v>
      </c>
      <c r="L75" s="12"/>
      <c r="M75" s="12"/>
    </row>
    <row r="76" spans="7:13" x14ac:dyDescent="0.2">
      <c r="G76" s="9"/>
      <c r="H76" s="13"/>
      <c r="I76" s="14"/>
      <c r="K76" s="9"/>
      <c r="L76" s="13"/>
      <c r="M76" s="14"/>
    </row>
    <row r="77" spans="7:13" x14ac:dyDescent="0.2">
      <c r="G77" s="9"/>
      <c r="H77" s="15"/>
      <c r="I77" s="16"/>
      <c r="K77" s="9"/>
      <c r="L77" s="15"/>
      <c r="M77" s="16"/>
    </row>
    <row r="78" spans="7:13" x14ac:dyDescent="0.2">
      <c r="G78" s="9"/>
      <c r="H78" s="15"/>
      <c r="I78" s="16"/>
      <c r="K78" s="9"/>
      <c r="L78" s="15"/>
      <c r="M78" s="16"/>
    </row>
    <row r="79" spans="7:13" x14ac:dyDescent="0.2">
      <c r="G79" s="9"/>
      <c r="H79" s="12"/>
      <c r="I79" s="17"/>
      <c r="K79" s="9"/>
      <c r="L79" s="12"/>
      <c r="M79" s="17"/>
    </row>
    <row r="80" spans="7:13" x14ac:dyDescent="0.2">
      <c r="G80" s="9"/>
      <c r="H80" s="12"/>
      <c r="I80" s="17"/>
      <c r="K80" s="9"/>
      <c r="L80" s="12"/>
      <c r="M80" s="17"/>
    </row>
    <row r="81" spans="7:13" x14ac:dyDescent="0.2">
      <c r="G81" s="18" t="s">
        <v>49</v>
      </c>
      <c r="H81" s="19">
        <f>SUM(H75:H80)-SUM(I75:I80)</f>
        <v>0</v>
      </c>
      <c r="I81" s="20"/>
      <c r="K81" s="18" t="s">
        <v>49</v>
      </c>
      <c r="L81" s="19"/>
      <c r="M81" s="19">
        <f>SUM(M75:M80)-SUM(L75:L80)</f>
        <v>0</v>
      </c>
    </row>
    <row r="83" spans="7:13" x14ac:dyDescent="0.2">
      <c r="G83" s="9"/>
      <c r="H83" s="10" t="s">
        <v>46</v>
      </c>
      <c r="I83" s="10" t="s">
        <v>47</v>
      </c>
      <c r="K83" s="9"/>
      <c r="L83" s="10" t="s">
        <v>46</v>
      </c>
      <c r="M83" s="10" t="s">
        <v>47</v>
      </c>
    </row>
    <row r="84" spans="7:13" x14ac:dyDescent="0.2">
      <c r="G84" s="11" t="s">
        <v>48</v>
      </c>
      <c r="H84" s="12"/>
      <c r="I84" s="12"/>
      <c r="K84" s="11" t="s">
        <v>48</v>
      </c>
      <c r="L84" s="12"/>
      <c r="M84" s="12"/>
    </row>
    <row r="85" spans="7:13" x14ac:dyDescent="0.2">
      <c r="G85" s="9"/>
      <c r="H85" s="13"/>
      <c r="I85" s="14"/>
      <c r="K85" s="9"/>
      <c r="L85" s="13"/>
      <c r="M85" s="14"/>
    </row>
    <row r="86" spans="7:13" x14ac:dyDescent="0.2">
      <c r="G86" s="9"/>
      <c r="H86" s="15"/>
      <c r="I86" s="16"/>
      <c r="K86" s="9"/>
      <c r="L86" s="15"/>
      <c r="M86" s="16"/>
    </row>
    <row r="87" spans="7:13" x14ac:dyDescent="0.2">
      <c r="G87" s="9"/>
      <c r="H87" s="15"/>
      <c r="I87" s="16"/>
      <c r="K87" s="9"/>
      <c r="L87" s="15"/>
      <c r="M87" s="16"/>
    </row>
    <row r="88" spans="7:13" x14ac:dyDescent="0.2">
      <c r="G88" s="9"/>
      <c r="H88" s="12"/>
      <c r="I88" s="17"/>
      <c r="K88" s="9"/>
      <c r="L88" s="12"/>
      <c r="M88" s="17"/>
    </row>
    <row r="89" spans="7:13" x14ac:dyDescent="0.2">
      <c r="G89" s="9"/>
      <c r="H89" s="12"/>
      <c r="I89" s="17"/>
      <c r="K89" s="9"/>
      <c r="L89" s="12"/>
      <c r="M89" s="17"/>
    </row>
    <row r="90" spans="7:13" x14ac:dyDescent="0.2">
      <c r="G90" s="18" t="s">
        <v>49</v>
      </c>
      <c r="H90" s="19">
        <f>SUM(H84:H89)-SUM(I84:I89)</f>
        <v>0</v>
      </c>
      <c r="I90" s="20"/>
      <c r="K90" s="18" t="s">
        <v>49</v>
      </c>
      <c r="L90" s="19"/>
      <c r="M90" s="19">
        <f>SUM(M84:M89)-SUM(L84:L89)</f>
        <v>0</v>
      </c>
    </row>
    <row r="92" spans="7:13" x14ac:dyDescent="0.2">
      <c r="G92" s="9"/>
      <c r="H92" s="10" t="s">
        <v>46</v>
      </c>
      <c r="I92" s="10" t="s">
        <v>47</v>
      </c>
      <c r="K92" s="9"/>
      <c r="L92" s="10" t="s">
        <v>46</v>
      </c>
      <c r="M92" s="10" t="s">
        <v>47</v>
      </c>
    </row>
    <row r="93" spans="7:13" x14ac:dyDescent="0.2">
      <c r="G93" s="11" t="s">
        <v>48</v>
      </c>
      <c r="H93" s="12"/>
      <c r="I93" s="12"/>
      <c r="K93" s="11" t="s">
        <v>48</v>
      </c>
      <c r="L93" s="12"/>
      <c r="M93" s="12"/>
    </row>
    <row r="94" spans="7:13" x14ac:dyDescent="0.2">
      <c r="G94" s="9"/>
      <c r="H94" s="13"/>
      <c r="I94" s="14"/>
      <c r="K94" s="9"/>
      <c r="L94" s="13"/>
      <c r="M94" s="14"/>
    </row>
    <row r="95" spans="7:13" x14ac:dyDescent="0.2">
      <c r="G95" s="9"/>
      <c r="H95" s="15"/>
      <c r="I95" s="16"/>
      <c r="K95" s="9"/>
      <c r="L95" s="15"/>
      <c r="M95" s="16"/>
    </row>
    <row r="96" spans="7:13" x14ac:dyDescent="0.2">
      <c r="G96" s="9"/>
      <c r="H96" s="15"/>
      <c r="I96" s="16"/>
      <c r="K96" s="9"/>
      <c r="L96" s="15"/>
      <c r="M96" s="16"/>
    </row>
    <row r="97" spans="7:13" x14ac:dyDescent="0.2">
      <c r="G97" s="9"/>
      <c r="H97" s="12"/>
      <c r="I97" s="17"/>
      <c r="K97" s="9"/>
      <c r="L97" s="12"/>
      <c r="M97" s="17"/>
    </row>
    <row r="98" spans="7:13" x14ac:dyDescent="0.2">
      <c r="G98" s="9"/>
      <c r="H98" s="12"/>
      <c r="I98" s="17"/>
      <c r="K98" s="9"/>
      <c r="L98" s="12"/>
      <c r="M98" s="17"/>
    </row>
    <row r="99" spans="7:13" x14ac:dyDescent="0.2">
      <c r="G99" s="18" t="s">
        <v>49</v>
      </c>
      <c r="H99" s="19">
        <f>SUM(H93:H98)-SUM(I93:I98)</f>
        <v>0</v>
      </c>
      <c r="I99" s="20"/>
      <c r="K99" s="18" t="s">
        <v>49</v>
      </c>
      <c r="L99" s="19"/>
      <c r="M99" s="19">
        <f>SUM(M93:M98)-SUM(L93:L98)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7EF3D-F867-384B-846E-FFDD7AACCDCB}">
  <dimension ref="A2:W99"/>
  <sheetViews>
    <sheetView topLeftCell="E1" workbookViewId="0">
      <selection activeCell="R20" sqref="R20"/>
    </sheetView>
  </sheetViews>
  <sheetFormatPr baseColWidth="10" defaultRowHeight="16" x14ac:dyDescent="0.2"/>
  <cols>
    <col min="1" max="1" width="18" customWidth="1"/>
    <col min="19" max="19" width="13.6640625" bestFit="1" customWidth="1"/>
  </cols>
  <sheetData>
    <row r="2" spans="1:23" x14ac:dyDescent="0.2">
      <c r="G2" s="9" t="str">
        <f>A6</f>
        <v>Varelager</v>
      </c>
      <c r="H2" s="10" t="s">
        <v>46</v>
      </c>
      <c r="I2" s="10" t="s">
        <v>47</v>
      </c>
      <c r="K2" s="9" t="s">
        <v>51</v>
      </c>
      <c r="L2" s="10" t="s">
        <v>46</v>
      </c>
      <c r="M2" s="10" t="s">
        <v>47</v>
      </c>
    </row>
    <row r="3" spans="1:23" x14ac:dyDescent="0.2">
      <c r="A3" t="s">
        <v>35</v>
      </c>
      <c r="G3" s="11" t="s">
        <v>48</v>
      </c>
      <c r="H3" s="12">
        <f>B6</f>
        <v>5000</v>
      </c>
      <c r="I3" s="12"/>
      <c r="K3" s="11" t="s">
        <v>48</v>
      </c>
      <c r="L3" s="12"/>
      <c r="M3" s="12"/>
      <c r="Q3">
        <v>2016</v>
      </c>
      <c r="R3">
        <f>Q3+1</f>
        <v>2017</v>
      </c>
      <c r="S3">
        <f>R3+1</f>
        <v>2018</v>
      </c>
    </row>
    <row r="4" spans="1:23" x14ac:dyDescent="0.2">
      <c r="A4" s="34" t="s">
        <v>62</v>
      </c>
      <c r="B4" t="s">
        <v>36</v>
      </c>
      <c r="C4" t="s">
        <v>53</v>
      </c>
      <c r="D4" t="s">
        <v>90</v>
      </c>
      <c r="G4" s="9">
        <v>1</v>
      </c>
      <c r="H4" s="13"/>
      <c r="I4" s="14">
        <v>2000</v>
      </c>
      <c r="K4" s="9">
        <v>1</v>
      </c>
      <c r="L4" s="13"/>
      <c r="M4" s="14">
        <f>25*200</f>
        <v>5000</v>
      </c>
      <c r="P4" t="s">
        <v>154</v>
      </c>
      <c r="Q4">
        <v>1000</v>
      </c>
      <c r="R4">
        <f>(U4+V4)/2</f>
        <v>1200</v>
      </c>
      <c r="S4">
        <f>(V4+W4)/2</f>
        <v>1800</v>
      </c>
      <c r="U4">
        <v>1000</v>
      </c>
      <c r="V4">
        <v>1400</v>
      </c>
      <c r="W4">
        <v>2200</v>
      </c>
    </row>
    <row r="5" spans="1:23" x14ac:dyDescent="0.2">
      <c r="A5" s="36" t="s">
        <v>37</v>
      </c>
      <c r="B5">
        <v>5000</v>
      </c>
      <c r="C5" s="24">
        <f>H36</f>
        <v>5000</v>
      </c>
      <c r="G5" s="9"/>
      <c r="H5" s="15"/>
      <c r="I5" s="16"/>
      <c r="K5" s="9"/>
      <c r="L5" s="15"/>
      <c r="M5" s="16"/>
      <c r="P5" t="s">
        <v>44</v>
      </c>
      <c r="Q5">
        <v>200</v>
      </c>
      <c r="R5">
        <v>200</v>
      </c>
      <c r="S5">
        <v>200</v>
      </c>
      <c r="U5">
        <v>200</v>
      </c>
      <c r="V5">
        <v>200</v>
      </c>
      <c r="W5">
        <v>200</v>
      </c>
    </row>
    <row r="6" spans="1:23" x14ac:dyDescent="0.2">
      <c r="A6" t="s">
        <v>38</v>
      </c>
      <c r="B6">
        <v>5000</v>
      </c>
      <c r="C6" s="24">
        <f>H9</f>
        <v>3000</v>
      </c>
      <c r="G6" s="9"/>
      <c r="H6" s="15"/>
      <c r="I6" s="16"/>
      <c r="K6" s="9"/>
      <c r="L6" s="15"/>
      <c r="M6" s="16"/>
      <c r="P6" t="s">
        <v>80</v>
      </c>
      <c r="Q6">
        <v>800</v>
      </c>
      <c r="R6">
        <f>(U6+V69)/2</f>
        <v>400</v>
      </c>
      <c r="S6">
        <f>(V6+W69)/2</f>
        <v>600</v>
      </c>
      <c r="U6">
        <v>800</v>
      </c>
      <c r="V6">
        <v>1200</v>
      </c>
      <c r="W6">
        <v>2000</v>
      </c>
    </row>
    <row r="7" spans="1:23" x14ac:dyDescent="0.2">
      <c r="A7" t="s">
        <v>151</v>
      </c>
      <c r="B7">
        <v>2000</v>
      </c>
      <c r="C7" s="24">
        <f>H45</f>
        <v>7000</v>
      </c>
      <c r="G7" s="9"/>
      <c r="H7" s="12"/>
      <c r="I7" s="17"/>
      <c r="K7" s="9"/>
      <c r="L7" s="12"/>
      <c r="M7" s="17"/>
    </row>
    <row r="8" spans="1:23" x14ac:dyDescent="0.2">
      <c r="A8" t="s">
        <v>40</v>
      </c>
      <c r="B8">
        <v>2000</v>
      </c>
      <c r="C8" s="24">
        <f>H27</f>
        <v>7000</v>
      </c>
      <c r="G8" s="9"/>
      <c r="H8" s="12"/>
      <c r="I8" s="17"/>
      <c r="K8" s="9"/>
      <c r="L8" s="12"/>
      <c r="M8" s="17"/>
      <c r="P8" t="s">
        <v>155</v>
      </c>
      <c r="R8">
        <v>800</v>
      </c>
      <c r="S8">
        <v>1200</v>
      </c>
    </row>
    <row r="9" spans="1:23" x14ac:dyDescent="0.2">
      <c r="A9" s="34" t="s">
        <v>41</v>
      </c>
      <c r="B9" s="34">
        <f>SUM(B5:B8)</f>
        <v>14000</v>
      </c>
      <c r="C9" s="34">
        <f>SUM(C5:C8)</f>
        <v>22000</v>
      </c>
      <c r="G9" s="18" t="s">
        <v>49</v>
      </c>
      <c r="H9" s="19">
        <f>SUM(H3:H8)-SUM(I3:I8)</f>
        <v>3000</v>
      </c>
      <c r="I9" s="20"/>
      <c r="K9" s="18" t="s">
        <v>49</v>
      </c>
      <c r="L9" s="19"/>
      <c r="M9" s="19">
        <f>SUM(M3:M8)-SUM(L3:L8)</f>
        <v>5000</v>
      </c>
      <c r="P9" t="s">
        <v>52</v>
      </c>
      <c r="R9">
        <v>700</v>
      </c>
      <c r="S9">
        <v>1050</v>
      </c>
    </row>
    <row r="10" spans="1:23" x14ac:dyDescent="0.2">
      <c r="P10" t="s">
        <v>133</v>
      </c>
      <c r="R10">
        <v>50</v>
      </c>
      <c r="S10">
        <v>80</v>
      </c>
    </row>
    <row r="11" spans="1:23" x14ac:dyDescent="0.2">
      <c r="A11" s="34" t="s">
        <v>77</v>
      </c>
      <c r="G11" s="9" t="s">
        <v>153</v>
      </c>
      <c r="H11" s="10" t="s">
        <v>46</v>
      </c>
      <c r="I11" s="10" t="s">
        <v>47</v>
      </c>
      <c r="K11" s="9" t="str">
        <f>A13</f>
        <v>Leverandørgæld</v>
      </c>
      <c r="L11" s="10" t="s">
        <v>46</v>
      </c>
      <c r="M11" s="10" t="s">
        <v>47</v>
      </c>
      <c r="P11" t="s">
        <v>105</v>
      </c>
      <c r="R11">
        <v>50</v>
      </c>
      <c r="S11">
        <v>70</v>
      </c>
    </row>
    <row r="12" spans="1:23" x14ac:dyDescent="0.2">
      <c r="A12" s="36" t="s">
        <v>152</v>
      </c>
      <c r="B12">
        <v>0</v>
      </c>
      <c r="C12" s="24">
        <f>M36</f>
        <v>3000</v>
      </c>
      <c r="G12" s="11" t="s">
        <v>48</v>
      </c>
      <c r="H12" s="12"/>
      <c r="I12" s="12"/>
      <c r="K12" s="11" t="s">
        <v>48</v>
      </c>
      <c r="L12" s="12"/>
      <c r="M12" s="12">
        <f>B13</f>
        <v>5000</v>
      </c>
    </row>
    <row r="13" spans="1:23" x14ac:dyDescent="0.2">
      <c r="A13" t="s">
        <v>42</v>
      </c>
      <c r="B13">
        <v>5000</v>
      </c>
      <c r="C13" s="24">
        <f>M18</f>
        <v>3000</v>
      </c>
      <c r="G13" s="9">
        <v>1</v>
      </c>
      <c r="H13" s="13">
        <f>I4</f>
        <v>2000</v>
      </c>
      <c r="I13" s="14"/>
      <c r="K13" s="9">
        <v>4</v>
      </c>
      <c r="L13" s="13">
        <v>2000</v>
      </c>
      <c r="M13" s="14"/>
      <c r="P13" t="s">
        <v>140</v>
      </c>
      <c r="R13">
        <f>R11/R5</f>
        <v>0.25</v>
      </c>
      <c r="S13">
        <f>S11/S5</f>
        <v>0.35</v>
      </c>
    </row>
    <row r="14" spans="1:23" x14ac:dyDescent="0.2">
      <c r="A14" s="37" t="s">
        <v>122</v>
      </c>
      <c r="B14">
        <v>5000</v>
      </c>
      <c r="C14" s="24">
        <f>M27</f>
        <v>9000</v>
      </c>
      <c r="G14" s="9"/>
      <c r="H14" s="15"/>
      <c r="I14" s="16"/>
      <c r="K14" s="9"/>
      <c r="L14" s="15"/>
      <c r="M14" s="16"/>
      <c r="P14" t="s">
        <v>138</v>
      </c>
      <c r="R14" s="44">
        <f>(R11+R10)/R8</f>
        <v>0.125</v>
      </c>
      <c r="S14" s="44">
        <f>(S11+S10)/S8</f>
        <v>0.125</v>
      </c>
    </row>
    <row r="15" spans="1:23" x14ac:dyDescent="0.2">
      <c r="A15" s="36" t="s">
        <v>44</v>
      </c>
      <c r="B15">
        <v>4000</v>
      </c>
      <c r="C15" s="24">
        <f>B15+B22</f>
        <v>7000</v>
      </c>
      <c r="G15" s="9"/>
      <c r="H15" s="15"/>
      <c r="I15" s="16"/>
      <c r="K15" s="9"/>
      <c r="L15" s="15"/>
      <c r="M15" s="16"/>
      <c r="P15" t="s">
        <v>139</v>
      </c>
      <c r="R15" s="44">
        <f>R8/R4</f>
        <v>0.66666666666666663</v>
      </c>
      <c r="S15" s="44">
        <f>S8/S4</f>
        <v>0.66666666666666663</v>
      </c>
    </row>
    <row r="16" spans="1:23" x14ac:dyDescent="0.2">
      <c r="A16" s="34" t="s">
        <v>86</v>
      </c>
      <c r="B16" s="34">
        <f>SUM(B12:B15)</f>
        <v>14000</v>
      </c>
      <c r="C16" s="34">
        <f>SUM(C12:C15)</f>
        <v>22000</v>
      </c>
      <c r="G16" s="9"/>
      <c r="H16" s="12"/>
      <c r="I16" s="17"/>
      <c r="K16" s="9"/>
      <c r="L16" s="12"/>
      <c r="M16" s="17"/>
      <c r="P16" t="s">
        <v>137</v>
      </c>
      <c r="R16" s="44">
        <f>R14*R15</f>
        <v>8.3333333333333329E-2</v>
      </c>
      <c r="S16" s="44">
        <f>S14*S15</f>
        <v>8.3333333333333329E-2</v>
      </c>
    </row>
    <row r="17" spans="1:19" x14ac:dyDescent="0.2">
      <c r="C17" s="24"/>
      <c r="G17" s="9"/>
      <c r="H17" s="12"/>
      <c r="I17" s="17"/>
      <c r="K17" s="9"/>
      <c r="L17" s="12"/>
      <c r="M17" s="17"/>
      <c r="P17" t="s">
        <v>143</v>
      </c>
      <c r="R17">
        <f>R11/(R11+R10)</f>
        <v>0.5</v>
      </c>
      <c r="S17" s="44">
        <f>S11/(S11+S10)</f>
        <v>0.46666666666666667</v>
      </c>
    </row>
    <row r="18" spans="1:19" x14ac:dyDescent="0.2">
      <c r="C18" s="24"/>
      <c r="G18" s="18" t="s">
        <v>49</v>
      </c>
      <c r="H18" s="19">
        <f>SUM(H12:H17)-SUM(I12:I17)</f>
        <v>2000</v>
      </c>
      <c r="I18" s="20"/>
      <c r="K18" s="18" t="s">
        <v>49</v>
      </c>
      <c r="L18" s="19"/>
      <c r="M18" s="19">
        <f>SUM(M12:M17)-SUM(L12:L17)</f>
        <v>3000</v>
      </c>
      <c r="P18" t="s">
        <v>142</v>
      </c>
      <c r="R18">
        <f>R4/R5</f>
        <v>6</v>
      </c>
      <c r="S18">
        <f>S4/S5</f>
        <v>9</v>
      </c>
    </row>
    <row r="19" spans="1:19" x14ac:dyDescent="0.2">
      <c r="A19" s="34" t="s">
        <v>54</v>
      </c>
      <c r="C19" s="24"/>
      <c r="P19" t="s">
        <v>141</v>
      </c>
      <c r="R19">
        <f>R17*R18</f>
        <v>3</v>
      </c>
      <c r="S19">
        <f>S17*S18</f>
        <v>4.2</v>
      </c>
    </row>
    <row r="20" spans="1:19" x14ac:dyDescent="0.2">
      <c r="A20" t="s">
        <v>51</v>
      </c>
      <c r="B20" s="39">
        <f>M9</f>
        <v>5000</v>
      </c>
      <c r="C20" s="37"/>
      <c r="G20" s="9" t="str">
        <f>A8</f>
        <v>Maskiner</v>
      </c>
      <c r="H20" s="10" t="s">
        <v>46</v>
      </c>
      <c r="I20" s="10" t="s">
        <v>47</v>
      </c>
      <c r="K20" s="9" t="str">
        <f>A14</f>
        <v>Langfristet</v>
      </c>
      <c r="L20" s="10" t="s">
        <v>46</v>
      </c>
      <c r="M20" s="10" t="s">
        <v>47</v>
      </c>
      <c r="P20" t="s">
        <v>156</v>
      </c>
      <c r="R20">
        <f>R10/R6</f>
        <v>0.125</v>
      </c>
      <c r="S20">
        <f>S10/S6</f>
        <v>0.13333333333333333</v>
      </c>
    </row>
    <row r="21" spans="1:19" x14ac:dyDescent="0.2">
      <c r="A21" t="s">
        <v>52</v>
      </c>
      <c r="B21" s="39">
        <f>H18</f>
        <v>2000</v>
      </c>
      <c r="C21" s="35"/>
      <c r="G21" s="11" t="s">
        <v>48</v>
      </c>
      <c r="H21" s="12">
        <f>B8</f>
        <v>2000</v>
      </c>
      <c r="I21" s="12"/>
      <c r="K21" s="11" t="s">
        <v>48</v>
      </c>
      <c r="L21" s="12"/>
      <c r="M21" s="12">
        <f>B14</f>
        <v>5000</v>
      </c>
    </row>
    <row r="22" spans="1:19" x14ac:dyDescent="0.2">
      <c r="A22" t="s">
        <v>132</v>
      </c>
      <c r="B22" s="39">
        <f>B20-B21</f>
        <v>3000</v>
      </c>
      <c r="G22" s="9">
        <v>2</v>
      </c>
      <c r="H22" s="13">
        <v>6000</v>
      </c>
      <c r="I22" s="14"/>
      <c r="K22" s="9">
        <v>2</v>
      </c>
      <c r="L22" s="13"/>
      <c r="M22" s="14">
        <v>4000</v>
      </c>
    </row>
    <row r="23" spans="1:19" x14ac:dyDescent="0.2">
      <c r="A23" s="34"/>
      <c r="C23" s="24"/>
      <c r="G23" s="9">
        <v>5</v>
      </c>
      <c r="H23" s="15"/>
      <c r="I23" s="16">
        <v>1000</v>
      </c>
      <c r="K23" s="9"/>
      <c r="L23" s="15"/>
      <c r="M23" s="16"/>
    </row>
    <row r="24" spans="1:19" x14ac:dyDescent="0.2">
      <c r="C24" s="24"/>
      <c r="G24" s="9"/>
      <c r="H24" s="15"/>
      <c r="I24" s="16"/>
      <c r="K24" s="9"/>
      <c r="L24" s="15"/>
      <c r="M24" s="16"/>
    </row>
    <row r="25" spans="1:19" x14ac:dyDescent="0.2">
      <c r="C25" s="35"/>
      <c r="G25" s="9"/>
      <c r="H25" s="12"/>
      <c r="I25" s="17"/>
      <c r="K25" s="9"/>
      <c r="L25" s="12"/>
      <c r="M25" s="17"/>
    </row>
    <row r="26" spans="1:19" x14ac:dyDescent="0.2">
      <c r="G26" s="9"/>
      <c r="H26" s="12"/>
      <c r="I26" s="17"/>
      <c r="K26" s="9"/>
      <c r="L26" s="12"/>
      <c r="M26" s="17"/>
    </row>
    <row r="27" spans="1:19" x14ac:dyDescent="0.2">
      <c r="C27" s="24"/>
      <c r="G27" s="18" t="s">
        <v>49</v>
      </c>
      <c r="H27" s="19">
        <f>SUM(H21:H26)-SUM(I21:I26)</f>
        <v>7000</v>
      </c>
      <c r="I27" s="20"/>
      <c r="K27" s="18" t="s">
        <v>49</v>
      </c>
      <c r="L27" s="19"/>
      <c r="M27" s="19">
        <f>SUM(M21:M26)-SUM(L21:L26)</f>
        <v>9000</v>
      </c>
    </row>
    <row r="29" spans="1:19" x14ac:dyDescent="0.2">
      <c r="A29" s="36" t="s">
        <v>92</v>
      </c>
      <c r="G29" s="9" t="s">
        <v>37</v>
      </c>
      <c r="H29" s="10" t="s">
        <v>46</v>
      </c>
      <c r="I29" s="10" t="s">
        <v>47</v>
      </c>
      <c r="K29" s="9" t="str">
        <f>A12</f>
        <v>Forudbetalt</v>
      </c>
      <c r="L29" s="10" t="s">
        <v>46</v>
      </c>
      <c r="M29" s="10" t="s">
        <v>47</v>
      </c>
    </row>
    <row r="30" spans="1:19" x14ac:dyDescent="0.2">
      <c r="A30" s="37" t="s">
        <v>82</v>
      </c>
      <c r="C30" s="24"/>
      <c r="G30" s="11" t="s">
        <v>48</v>
      </c>
      <c r="H30" s="12">
        <f>B5</f>
        <v>5000</v>
      </c>
      <c r="I30" s="12"/>
      <c r="K30" s="11" t="s">
        <v>48</v>
      </c>
      <c r="L30" s="12"/>
      <c r="M30" s="12">
        <f>B12</f>
        <v>0</v>
      </c>
    </row>
    <row r="31" spans="1:19" x14ac:dyDescent="0.2">
      <c r="G31" s="9">
        <v>2</v>
      </c>
      <c r="H31" s="13"/>
      <c r="I31" s="14">
        <v>2000</v>
      </c>
      <c r="K31" s="9">
        <v>3</v>
      </c>
      <c r="L31" s="13"/>
      <c r="M31" s="14">
        <v>3000</v>
      </c>
    </row>
    <row r="32" spans="1:19" x14ac:dyDescent="0.2">
      <c r="A32" s="36" t="s">
        <v>93</v>
      </c>
      <c r="B32" s="34"/>
      <c r="C32" s="34"/>
      <c r="G32" s="9">
        <v>4</v>
      </c>
      <c r="H32" s="15"/>
      <c r="I32" s="16">
        <v>2000</v>
      </c>
      <c r="K32" s="9"/>
      <c r="L32" s="15"/>
      <c r="M32" s="16"/>
    </row>
    <row r="33" spans="1:13" x14ac:dyDescent="0.2">
      <c r="A33" s="37" t="s">
        <v>84</v>
      </c>
      <c r="G33" s="9">
        <v>5</v>
      </c>
      <c r="H33" s="15">
        <v>1000</v>
      </c>
      <c r="I33" s="16"/>
      <c r="K33" s="9"/>
      <c r="L33" s="15"/>
      <c r="M33" s="16"/>
    </row>
    <row r="34" spans="1:13" x14ac:dyDescent="0.2">
      <c r="A34" s="37" t="s">
        <v>42</v>
      </c>
      <c r="G34" s="9">
        <v>3</v>
      </c>
      <c r="H34" s="12">
        <v>3000</v>
      </c>
      <c r="I34" s="17"/>
      <c r="K34" s="9"/>
      <c r="L34" s="12"/>
      <c r="M34" s="17"/>
    </row>
    <row r="35" spans="1:13" x14ac:dyDescent="0.2">
      <c r="A35" s="37" t="s">
        <v>94</v>
      </c>
      <c r="G35" s="9"/>
      <c r="H35" s="12"/>
      <c r="I35" s="17"/>
      <c r="K35" s="9"/>
      <c r="L35" s="12"/>
      <c r="M35" s="17"/>
    </row>
    <row r="36" spans="1:13" x14ac:dyDescent="0.2">
      <c r="A36" s="34" t="s">
        <v>86</v>
      </c>
      <c r="G36" s="18" t="s">
        <v>49</v>
      </c>
      <c r="H36" s="19">
        <f>SUM(H30:H35)-SUM(I30:I35)</f>
        <v>5000</v>
      </c>
      <c r="I36" s="20"/>
      <c r="K36" s="18" t="s">
        <v>49</v>
      </c>
      <c r="L36" s="19"/>
      <c r="M36" s="19">
        <f>SUM(M30:M35)-SUM(L30:L35)</f>
        <v>3000</v>
      </c>
    </row>
    <row r="38" spans="1:13" x14ac:dyDescent="0.2">
      <c r="G38" s="9" t="str">
        <f>A7</f>
        <v xml:space="preserve">Kundetilgodehavende </v>
      </c>
      <c r="H38" s="10" t="s">
        <v>46</v>
      </c>
      <c r="I38" s="10" t="s">
        <v>47</v>
      </c>
      <c r="K38" s="9"/>
      <c r="L38" s="10" t="s">
        <v>46</v>
      </c>
      <c r="M38" s="10" t="s">
        <v>47</v>
      </c>
    </row>
    <row r="39" spans="1:13" x14ac:dyDescent="0.2">
      <c r="G39" s="11" t="s">
        <v>48</v>
      </c>
      <c r="H39" s="12">
        <f>B7</f>
        <v>2000</v>
      </c>
      <c r="I39" s="12"/>
      <c r="K39" s="11" t="s">
        <v>48</v>
      </c>
      <c r="L39" s="12"/>
      <c r="M39" s="12"/>
    </row>
    <row r="40" spans="1:13" x14ac:dyDescent="0.2">
      <c r="G40" s="9">
        <v>1</v>
      </c>
      <c r="H40" s="13">
        <f>M4</f>
        <v>5000</v>
      </c>
      <c r="I40" s="14"/>
      <c r="K40" s="9"/>
      <c r="L40" s="13"/>
      <c r="M40" s="14"/>
    </row>
    <row r="41" spans="1:13" x14ac:dyDescent="0.2">
      <c r="G41" s="9"/>
      <c r="H41" s="15"/>
      <c r="I41" s="16"/>
      <c r="K41" s="9"/>
      <c r="L41" s="15"/>
      <c r="M41" s="16"/>
    </row>
    <row r="42" spans="1:13" x14ac:dyDescent="0.2">
      <c r="G42" s="9"/>
      <c r="H42" s="15"/>
      <c r="I42" s="16"/>
      <c r="K42" s="9"/>
      <c r="L42" s="15"/>
      <c r="M42" s="16"/>
    </row>
    <row r="43" spans="1:13" x14ac:dyDescent="0.2">
      <c r="G43" s="9"/>
      <c r="H43" s="12"/>
      <c r="I43" s="17"/>
      <c r="K43" s="9"/>
      <c r="L43" s="12"/>
      <c r="M43" s="17"/>
    </row>
    <row r="44" spans="1:13" x14ac:dyDescent="0.2">
      <c r="G44" s="9"/>
      <c r="H44" s="12"/>
      <c r="I44" s="17"/>
      <c r="K44" s="9"/>
      <c r="L44" s="12"/>
      <c r="M44" s="17"/>
    </row>
    <row r="45" spans="1:13" x14ac:dyDescent="0.2">
      <c r="G45" s="18" t="s">
        <v>49</v>
      </c>
      <c r="H45" s="19">
        <f>SUM(H39:H44)-SUM(I39:I44)</f>
        <v>7000</v>
      </c>
      <c r="I45" s="20"/>
      <c r="K45" s="18" t="s">
        <v>49</v>
      </c>
      <c r="L45" s="19"/>
      <c r="M45" s="19">
        <f>SUM(M39:M44)-SUM(L39:L44)</f>
        <v>0</v>
      </c>
    </row>
    <row r="47" spans="1:13" x14ac:dyDescent="0.2">
      <c r="G47" s="9"/>
      <c r="H47" s="10" t="s">
        <v>46</v>
      </c>
      <c r="I47" s="10" t="s">
        <v>47</v>
      </c>
      <c r="K47" s="9"/>
      <c r="L47" s="10" t="s">
        <v>46</v>
      </c>
      <c r="M47" s="10" t="s">
        <v>47</v>
      </c>
    </row>
    <row r="48" spans="1:13" x14ac:dyDescent="0.2">
      <c r="G48" s="11" t="s">
        <v>48</v>
      </c>
      <c r="H48" s="12"/>
      <c r="I48" s="12"/>
      <c r="K48" s="11" t="s">
        <v>48</v>
      </c>
      <c r="L48" s="12"/>
      <c r="M48" s="12"/>
    </row>
    <row r="49" spans="7:13" x14ac:dyDescent="0.2">
      <c r="G49" s="9"/>
      <c r="H49" s="13"/>
      <c r="I49" s="14"/>
      <c r="K49" s="9"/>
      <c r="L49" s="13"/>
      <c r="M49" s="14"/>
    </row>
    <row r="50" spans="7:13" x14ac:dyDescent="0.2">
      <c r="G50" s="9"/>
      <c r="H50" s="15"/>
      <c r="I50" s="16"/>
      <c r="K50" s="9"/>
      <c r="L50" s="15"/>
      <c r="M50" s="16"/>
    </row>
    <row r="51" spans="7:13" x14ac:dyDescent="0.2">
      <c r="G51" s="9"/>
      <c r="H51" s="15"/>
      <c r="I51" s="16"/>
      <c r="K51" s="9"/>
      <c r="L51" s="15"/>
      <c r="M51" s="16"/>
    </row>
    <row r="52" spans="7:13" x14ac:dyDescent="0.2">
      <c r="G52" s="9"/>
      <c r="H52" s="12"/>
      <c r="I52" s="17"/>
      <c r="K52" s="9"/>
      <c r="L52" s="12"/>
      <c r="M52" s="17"/>
    </row>
    <row r="53" spans="7:13" x14ac:dyDescent="0.2">
      <c r="G53" s="9"/>
      <c r="H53" s="12"/>
      <c r="I53" s="17"/>
      <c r="K53" s="9"/>
      <c r="L53" s="12"/>
      <c r="M53" s="17"/>
    </row>
    <row r="54" spans="7:13" x14ac:dyDescent="0.2">
      <c r="G54" s="18" t="s">
        <v>49</v>
      </c>
      <c r="H54" s="19">
        <f>SUM(H48:H53)-SUM(I48:I53)</f>
        <v>0</v>
      </c>
      <c r="I54" s="20"/>
      <c r="K54" s="18" t="s">
        <v>49</v>
      </c>
      <c r="L54" s="19"/>
      <c r="M54" s="19">
        <f>SUM(M48:M53)-SUM(L48:L53)</f>
        <v>0</v>
      </c>
    </row>
    <row r="56" spans="7:13" x14ac:dyDescent="0.2">
      <c r="G56" s="9"/>
      <c r="H56" s="10" t="s">
        <v>46</v>
      </c>
      <c r="I56" s="10" t="s">
        <v>47</v>
      </c>
      <c r="K56" s="9"/>
      <c r="L56" s="10" t="s">
        <v>46</v>
      </c>
      <c r="M56" s="10" t="s">
        <v>47</v>
      </c>
    </row>
    <row r="57" spans="7:13" x14ac:dyDescent="0.2">
      <c r="G57" s="11" t="s">
        <v>48</v>
      </c>
      <c r="H57" s="12"/>
      <c r="I57" s="12"/>
      <c r="K57" s="11" t="s">
        <v>48</v>
      </c>
      <c r="L57" s="12"/>
      <c r="M57" s="12"/>
    </row>
    <row r="58" spans="7:13" x14ac:dyDescent="0.2">
      <c r="G58" s="9"/>
      <c r="H58" s="13"/>
      <c r="I58" s="14"/>
      <c r="K58" s="9"/>
      <c r="L58" s="13"/>
      <c r="M58" s="14"/>
    </row>
    <row r="59" spans="7:13" x14ac:dyDescent="0.2">
      <c r="G59" s="9"/>
      <c r="H59" s="15"/>
      <c r="I59" s="16"/>
      <c r="K59" s="9"/>
      <c r="L59" s="15"/>
      <c r="M59" s="16"/>
    </row>
    <row r="60" spans="7:13" x14ac:dyDescent="0.2">
      <c r="G60" s="9"/>
      <c r="H60" s="15"/>
      <c r="I60" s="16"/>
      <c r="K60" s="9"/>
      <c r="L60" s="15"/>
      <c r="M60" s="16"/>
    </row>
    <row r="61" spans="7:13" x14ac:dyDescent="0.2">
      <c r="G61" s="9"/>
      <c r="H61" s="12"/>
      <c r="I61" s="17"/>
      <c r="K61" s="9"/>
      <c r="L61" s="12"/>
      <c r="M61" s="17"/>
    </row>
    <row r="62" spans="7:13" x14ac:dyDescent="0.2">
      <c r="G62" s="9"/>
      <c r="H62" s="12"/>
      <c r="I62" s="17"/>
      <c r="K62" s="9"/>
      <c r="L62" s="12"/>
      <c r="M62" s="17"/>
    </row>
    <row r="63" spans="7:13" x14ac:dyDescent="0.2">
      <c r="G63" s="18" t="s">
        <v>49</v>
      </c>
      <c r="H63" s="19">
        <f>SUM(H57:H62)-SUM(I57:I62)</f>
        <v>0</v>
      </c>
      <c r="I63" s="20"/>
      <c r="K63" s="18" t="s">
        <v>49</v>
      </c>
      <c r="L63" s="19"/>
      <c r="M63" s="19">
        <f>SUM(M57:M62)-SUM(L57:L62)</f>
        <v>0</v>
      </c>
    </row>
    <row r="65" spans="7:13" x14ac:dyDescent="0.2">
      <c r="G65" s="9"/>
      <c r="H65" s="10" t="s">
        <v>46</v>
      </c>
      <c r="I65" s="10" t="s">
        <v>47</v>
      </c>
      <c r="K65" s="9"/>
      <c r="L65" s="10" t="s">
        <v>46</v>
      </c>
      <c r="M65" s="10" t="s">
        <v>47</v>
      </c>
    </row>
    <row r="66" spans="7:13" x14ac:dyDescent="0.2">
      <c r="G66" s="11" t="s">
        <v>48</v>
      </c>
      <c r="H66" s="12"/>
      <c r="I66" s="12"/>
      <c r="K66" s="11" t="s">
        <v>48</v>
      </c>
      <c r="L66" s="12"/>
      <c r="M66" s="12"/>
    </row>
    <row r="67" spans="7:13" x14ac:dyDescent="0.2">
      <c r="G67" s="9"/>
      <c r="H67" s="13"/>
      <c r="I67" s="14"/>
      <c r="K67" s="9"/>
      <c r="L67" s="13"/>
      <c r="M67" s="14"/>
    </row>
    <row r="68" spans="7:13" x14ac:dyDescent="0.2">
      <c r="G68" s="9"/>
      <c r="H68" s="15"/>
      <c r="I68" s="16"/>
      <c r="K68" s="9"/>
      <c r="L68" s="15"/>
      <c r="M68" s="16"/>
    </row>
    <row r="69" spans="7:13" x14ac:dyDescent="0.2">
      <c r="G69" s="9"/>
      <c r="H69" s="15"/>
      <c r="I69" s="16"/>
      <c r="K69" s="9"/>
      <c r="L69" s="15"/>
      <c r="M69" s="16"/>
    </row>
    <row r="70" spans="7:13" x14ac:dyDescent="0.2">
      <c r="G70" s="9"/>
      <c r="H70" s="12"/>
      <c r="I70" s="17"/>
      <c r="K70" s="9"/>
      <c r="L70" s="12"/>
      <c r="M70" s="17"/>
    </row>
    <row r="71" spans="7:13" x14ac:dyDescent="0.2">
      <c r="G71" s="9"/>
      <c r="H71" s="12"/>
      <c r="I71" s="17"/>
      <c r="K71" s="9"/>
      <c r="L71" s="12"/>
      <c r="M71" s="17"/>
    </row>
    <row r="72" spans="7:13" x14ac:dyDescent="0.2">
      <c r="G72" s="18" t="s">
        <v>49</v>
      </c>
      <c r="H72" s="19">
        <f>SUM(H66:H71)-SUM(I66:I71)</f>
        <v>0</v>
      </c>
      <c r="I72" s="20"/>
      <c r="K72" s="18" t="s">
        <v>49</v>
      </c>
      <c r="L72" s="19"/>
      <c r="M72" s="19">
        <f>SUM(M66:M71)-SUM(L66:L71)</f>
        <v>0</v>
      </c>
    </row>
    <row r="74" spans="7:13" x14ac:dyDescent="0.2">
      <c r="G74" s="9"/>
      <c r="H74" s="10" t="s">
        <v>46</v>
      </c>
      <c r="I74" s="10" t="s">
        <v>47</v>
      </c>
      <c r="K74" s="9"/>
      <c r="L74" s="10" t="s">
        <v>46</v>
      </c>
      <c r="M74" s="10" t="s">
        <v>47</v>
      </c>
    </row>
    <row r="75" spans="7:13" x14ac:dyDescent="0.2">
      <c r="G75" s="11" t="s">
        <v>48</v>
      </c>
      <c r="H75" s="12"/>
      <c r="I75" s="12"/>
      <c r="K75" s="11" t="s">
        <v>48</v>
      </c>
      <c r="L75" s="12"/>
      <c r="M75" s="12"/>
    </row>
    <row r="76" spans="7:13" x14ac:dyDescent="0.2">
      <c r="G76" s="9"/>
      <c r="H76" s="13"/>
      <c r="I76" s="14"/>
      <c r="K76" s="9"/>
      <c r="L76" s="13"/>
      <c r="M76" s="14"/>
    </row>
    <row r="77" spans="7:13" x14ac:dyDescent="0.2">
      <c r="G77" s="9"/>
      <c r="H77" s="15"/>
      <c r="I77" s="16"/>
      <c r="K77" s="9"/>
      <c r="L77" s="15"/>
      <c r="M77" s="16"/>
    </row>
    <row r="78" spans="7:13" x14ac:dyDescent="0.2">
      <c r="G78" s="9"/>
      <c r="H78" s="15"/>
      <c r="I78" s="16"/>
      <c r="K78" s="9"/>
      <c r="L78" s="15"/>
      <c r="M78" s="16"/>
    </row>
    <row r="79" spans="7:13" x14ac:dyDescent="0.2">
      <c r="G79" s="9"/>
      <c r="H79" s="12"/>
      <c r="I79" s="17"/>
      <c r="K79" s="9"/>
      <c r="L79" s="12"/>
      <c r="M79" s="17"/>
    </row>
    <row r="80" spans="7:13" x14ac:dyDescent="0.2">
      <c r="G80" s="9"/>
      <c r="H80" s="12"/>
      <c r="I80" s="17"/>
      <c r="K80" s="9"/>
      <c r="L80" s="12"/>
      <c r="M80" s="17"/>
    </row>
    <row r="81" spans="7:13" x14ac:dyDescent="0.2">
      <c r="G81" s="18" t="s">
        <v>49</v>
      </c>
      <c r="H81" s="19">
        <f>SUM(H75:H80)-SUM(I75:I80)</f>
        <v>0</v>
      </c>
      <c r="I81" s="20"/>
      <c r="K81" s="18" t="s">
        <v>49</v>
      </c>
      <c r="L81" s="19"/>
      <c r="M81" s="19">
        <f>SUM(M75:M80)-SUM(L75:L80)</f>
        <v>0</v>
      </c>
    </row>
    <row r="83" spans="7:13" x14ac:dyDescent="0.2">
      <c r="G83" s="9"/>
      <c r="H83" s="10" t="s">
        <v>46</v>
      </c>
      <c r="I83" s="10" t="s">
        <v>47</v>
      </c>
      <c r="K83" s="9"/>
      <c r="L83" s="10" t="s">
        <v>46</v>
      </c>
      <c r="M83" s="10" t="s">
        <v>47</v>
      </c>
    </row>
    <row r="84" spans="7:13" x14ac:dyDescent="0.2">
      <c r="G84" s="11" t="s">
        <v>48</v>
      </c>
      <c r="H84" s="12"/>
      <c r="I84" s="12"/>
      <c r="K84" s="11" t="s">
        <v>48</v>
      </c>
      <c r="L84" s="12"/>
      <c r="M84" s="12"/>
    </row>
    <row r="85" spans="7:13" x14ac:dyDescent="0.2">
      <c r="G85" s="9"/>
      <c r="H85" s="13"/>
      <c r="I85" s="14"/>
      <c r="K85" s="9"/>
      <c r="L85" s="13"/>
      <c r="M85" s="14"/>
    </row>
    <row r="86" spans="7:13" x14ac:dyDescent="0.2">
      <c r="G86" s="9"/>
      <c r="H86" s="15"/>
      <c r="I86" s="16"/>
      <c r="K86" s="9"/>
      <c r="L86" s="15"/>
      <c r="M86" s="16"/>
    </row>
    <row r="87" spans="7:13" x14ac:dyDescent="0.2">
      <c r="G87" s="9"/>
      <c r="H87" s="15"/>
      <c r="I87" s="16"/>
      <c r="K87" s="9"/>
      <c r="L87" s="15"/>
      <c r="M87" s="16"/>
    </row>
    <row r="88" spans="7:13" x14ac:dyDescent="0.2">
      <c r="G88" s="9"/>
      <c r="H88" s="12"/>
      <c r="I88" s="17"/>
      <c r="K88" s="9"/>
      <c r="L88" s="12"/>
      <c r="M88" s="17"/>
    </row>
    <row r="89" spans="7:13" x14ac:dyDescent="0.2">
      <c r="G89" s="9"/>
      <c r="H89" s="12"/>
      <c r="I89" s="17"/>
      <c r="K89" s="9"/>
      <c r="L89" s="12"/>
      <c r="M89" s="17"/>
    </row>
    <row r="90" spans="7:13" x14ac:dyDescent="0.2">
      <c r="G90" s="18" t="s">
        <v>49</v>
      </c>
      <c r="H90" s="19">
        <f>SUM(H84:H89)-SUM(I84:I89)</f>
        <v>0</v>
      </c>
      <c r="I90" s="20"/>
      <c r="K90" s="18" t="s">
        <v>49</v>
      </c>
      <c r="L90" s="19"/>
      <c r="M90" s="19">
        <f>SUM(M84:M89)-SUM(L84:L89)</f>
        <v>0</v>
      </c>
    </row>
    <row r="92" spans="7:13" x14ac:dyDescent="0.2">
      <c r="G92" s="9"/>
      <c r="H92" s="10" t="s">
        <v>46</v>
      </c>
      <c r="I92" s="10" t="s">
        <v>47</v>
      </c>
      <c r="K92" s="9"/>
      <c r="L92" s="10" t="s">
        <v>46</v>
      </c>
      <c r="M92" s="10" t="s">
        <v>47</v>
      </c>
    </row>
    <row r="93" spans="7:13" x14ac:dyDescent="0.2">
      <c r="G93" s="11" t="s">
        <v>48</v>
      </c>
      <c r="H93" s="12"/>
      <c r="I93" s="12"/>
      <c r="K93" s="11" t="s">
        <v>48</v>
      </c>
      <c r="L93" s="12"/>
      <c r="M93" s="12"/>
    </row>
    <row r="94" spans="7:13" x14ac:dyDescent="0.2">
      <c r="G94" s="9"/>
      <c r="H94" s="13"/>
      <c r="I94" s="14"/>
      <c r="K94" s="9"/>
      <c r="L94" s="13"/>
      <c r="M94" s="14"/>
    </row>
    <row r="95" spans="7:13" x14ac:dyDescent="0.2">
      <c r="G95" s="9"/>
      <c r="H95" s="15"/>
      <c r="I95" s="16"/>
      <c r="K95" s="9"/>
      <c r="L95" s="15"/>
      <c r="M95" s="16"/>
    </row>
    <row r="96" spans="7:13" x14ac:dyDescent="0.2">
      <c r="G96" s="9"/>
      <c r="H96" s="15"/>
      <c r="I96" s="16"/>
      <c r="K96" s="9"/>
      <c r="L96" s="15"/>
      <c r="M96" s="16"/>
    </row>
    <row r="97" spans="7:13" x14ac:dyDescent="0.2">
      <c r="G97" s="9"/>
      <c r="H97" s="12"/>
      <c r="I97" s="17"/>
      <c r="K97" s="9"/>
      <c r="L97" s="12"/>
      <c r="M97" s="17"/>
    </row>
    <row r="98" spans="7:13" x14ac:dyDescent="0.2">
      <c r="G98" s="9"/>
      <c r="H98" s="12"/>
      <c r="I98" s="17"/>
      <c r="K98" s="9"/>
      <c r="L98" s="12"/>
      <c r="M98" s="17"/>
    </row>
    <row r="99" spans="7:13" x14ac:dyDescent="0.2">
      <c r="G99" s="18" t="s">
        <v>49</v>
      </c>
      <c r="H99" s="19">
        <f>SUM(H93:H98)-SUM(I93:I98)</f>
        <v>0</v>
      </c>
      <c r="I99" s="20"/>
      <c r="K99" s="18" t="s">
        <v>49</v>
      </c>
      <c r="L99" s="19"/>
      <c r="M99" s="19">
        <f>SUM(M93:M98)-SUM(L93:L98)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00BA-E747-5D48-87EE-9C0C28FA5C5B}">
  <dimension ref="A2:T99"/>
  <sheetViews>
    <sheetView workbookViewId="0">
      <selection activeCell="T20" sqref="T20"/>
    </sheetView>
  </sheetViews>
  <sheetFormatPr baseColWidth="10" defaultRowHeight="16" x14ac:dyDescent="0.2"/>
  <cols>
    <col min="1" max="1" width="18" customWidth="1"/>
  </cols>
  <sheetData>
    <row r="2" spans="1:20" x14ac:dyDescent="0.2">
      <c r="G2" s="9" t="s">
        <v>38</v>
      </c>
      <c r="H2" s="10" t="s">
        <v>46</v>
      </c>
      <c r="I2" s="10" t="s">
        <v>47</v>
      </c>
      <c r="K2" s="9" t="str">
        <f>A14</f>
        <v>Forudbetalt salg</v>
      </c>
      <c r="L2" s="10" t="s">
        <v>46</v>
      </c>
      <c r="M2" s="10" t="s">
        <v>47</v>
      </c>
    </row>
    <row r="3" spans="1:20" x14ac:dyDescent="0.2">
      <c r="A3" t="s">
        <v>35</v>
      </c>
      <c r="G3" s="11" t="s">
        <v>48</v>
      </c>
      <c r="H3" s="12">
        <f>B6</f>
        <v>8000</v>
      </c>
      <c r="I3" s="12"/>
      <c r="K3" s="11" t="s">
        <v>48</v>
      </c>
      <c r="L3" s="12"/>
      <c r="M3" s="12">
        <f>B14</f>
        <v>5000</v>
      </c>
    </row>
    <row r="4" spans="1:20" x14ac:dyDescent="0.2">
      <c r="A4" s="34" t="s">
        <v>62</v>
      </c>
      <c r="B4" t="s">
        <v>36</v>
      </c>
      <c r="C4" t="s">
        <v>53</v>
      </c>
      <c r="D4" t="s">
        <v>90</v>
      </c>
      <c r="G4" s="9">
        <v>1</v>
      </c>
      <c r="H4" s="13"/>
      <c r="I4" s="14">
        <f>20*50</f>
        <v>1000</v>
      </c>
      <c r="K4" s="9">
        <v>1</v>
      </c>
      <c r="L4" s="13">
        <f>200*20</f>
        <v>4000</v>
      </c>
      <c r="M4" s="14"/>
      <c r="R4" t="s">
        <v>135</v>
      </c>
      <c r="S4" t="s">
        <v>136</v>
      </c>
    </row>
    <row r="5" spans="1:20" x14ac:dyDescent="0.2">
      <c r="A5" s="36" t="s">
        <v>37</v>
      </c>
      <c r="B5">
        <v>5000</v>
      </c>
      <c r="C5" s="24">
        <f>H27</f>
        <v>8000</v>
      </c>
      <c r="G5" s="9">
        <v>2</v>
      </c>
      <c r="H5" s="15">
        <f>40*50</f>
        <v>2000</v>
      </c>
      <c r="I5" s="16"/>
      <c r="K5" s="9"/>
      <c r="L5" s="15"/>
      <c r="M5" s="16"/>
      <c r="Q5" t="s">
        <v>51</v>
      </c>
      <c r="R5">
        <v>100</v>
      </c>
      <c r="S5">
        <v>50</v>
      </c>
    </row>
    <row r="6" spans="1:20" x14ac:dyDescent="0.2">
      <c r="A6" t="s">
        <v>38</v>
      </c>
      <c r="B6">
        <v>8000</v>
      </c>
      <c r="C6" s="24">
        <f>H9</f>
        <v>9000</v>
      </c>
      <c r="G6" s="9"/>
      <c r="H6" s="15"/>
      <c r="I6" s="16"/>
      <c r="K6" s="9"/>
      <c r="L6" s="15"/>
      <c r="M6" s="16"/>
      <c r="Q6" t="s">
        <v>52</v>
      </c>
      <c r="R6">
        <v>30</v>
      </c>
      <c r="S6">
        <v>5</v>
      </c>
    </row>
    <row r="7" spans="1:20" x14ac:dyDescent="0.2">
      <c r="A7" t="s">
        <v>129</v>
      </c>
      <c r="B7">
        <v>2000</v>
      </c>
      <c r="C7">
        <f>B7</f>
        <v>2000</v>
      </c>
      <c r="G7" s="9"/>
      <c r="H7" s="12"/>
      <c r="I7" s="17"/>
      <c r="K7" s="9"/>
      <c r="L7" s="12"/>
      <c r="M7" s="17"/>
      <c r="Q7" t="s">
        <v>133</v>
      </c>
      <c r="R7">
        <v>5</v>
      </c>
      <c r="S7">
        <v>35</v>
      </c>
    </row>
    <row r="8" spans="1:20" x14ac:dyDescent="0.2">
      <c r="A8" t="s">
        <v>130</v>
      </c>
      <c r="B8">
        <v>3000</v>
      </c>
      <c r="C8" s="24">
        <f>H36</f>
        <v>2000</v>
      </c>
      <c r="G8" s="9"/>
      <c r="H8" s="12"/>
      <c r="I8" s="17"/>
      <c r="K8" s="9"/>
      <c r="L8" s="12"/>
      <c r="M8" s="17"/>
      <c r="Q8" t="s">
        <v>105</v>
      </c>
      <c r="R8">
        <v>65</v>
      </c>
      <c r="S8">
        <v>10</v>
      </c>
    </row>
    <row r="9" spans="1:20" x14ac:dyDescent="0.2">
      <c r="A9" s="34" t="s">
        <v>41</v>
      </c>
      <c r="B9" s="34">
        <f>SUM(B5:B8)</f>
        <v>18000</v>
      </c>
      <c r="C9" s="35">
        <f>SUM(C5:C8)</f>
        <v>21000</v>
      </c>
      <c r="G9" s="18" t="s">
        <v>49</v>
      </c>
      <c r="H9" s="19">
        <f>SUM(H3:H8)-SUM(I3:I8)</f>
        <v>9000</v>
      </c>
      <c r="I9" s="20"/>
      <c r="K9" s="18" t="s">
        <v>49</v>
      </c>
      <c r="L9" s="19"/>
      <c r="M9" s="19">
        <f>SUM(M3:M8)-SUM(L3:L8)</f>
        <v>1000</v>
      </c>
    </row>
    <row r="10" spans="1:20" x14ac:dyDescent="0.2">
      <c r="A10" s="36"/>
      <c r="Q10" t="s">
        <v>134</v>
      </c>
      <c r="R10">
        <v>1000</v>
      </c>
      <c r="S10">
        <v>1000</v>
      </c>
    </row>
    <row r="11" spans="1:20" x14ac:dyDescent="0.2">
      <c r="A11" s="34" t="s">
        <v>77</v>
      </c>
      <c r="G11" s="9" t="s">
        <v>52</v>
      </c>
      <c r="H11" s="10" t="s">
        <v>46</v>
      </c>
      <c r="I11" s="10" t="s">
        <v>47</v>
      </c>
      <c r="K11" s="9" t="s">
        <v>51</v>
      </c>
      <c r="L11" s="10" t="s">
        <v>46</v>
      </c>
      <c r="M11" s="10" t="s">
        <v>47</v>
      </c>
      <c r="Q11" t="s">
        <v>80</v>
      </c>
      <c r="R11">
        <v>200</v>
      </c>
      <c r="S11">
        <v>900</v>
      </c>
    </row>
    <row r="12" spans="1:20" x14ac:dyDescent="0.2">
      <c r="A12" s="36" t="s">
        <v>44</v>
      </c>
      <c r="B12">
        <v>6000</v>
      </c>
      <c r="C12" s="24">
        <f>M36+B21</f>
        <v>11000</v>
      </c>
      <c r="G12" s="11" t="s">
        <v>48</v>
      </c>
      <c r="H12" s="12"/>
      <c r="I12" s="12"/>
      <c r="K12" s="11" t="s">
        <v>48</v>
      </c>
      <c r="L12" s="12"/>
      <c r="M12" s="12"/>
      <c r="Q12" t="s">
        <v>44</v>
      </c>
      <c r="R12">
        <f>R10-R11</f>
        <v>800</v>
      </c>
      <c r="S12">
        <f>S10-S11</f>
        <v>100</v>
      </c>
    </row>
    <row r="13" spans="1:20" x14ac:dyDescent="0.2">
      <c r="A13" s="36" t="s">
        <v>92</v>
      </c>
      <c r="B13">
        <v>6000</v>
      </c>
      <c r="C13">
        <f>B13</f>
        <v>6000</v>
      </c>
      <c r="G13" s="9">
        <v>1</v>
      </c>
      <c r="H13" s="13">
        <v>1000</v>
      </c>
      <c r="I13" s="14"/>
      <c r="K13" s="9">
        <v>1</v>
      </c>
      <c r="L13" s="13"/>
      <c r="M13" s="14">
        <v>4000</v>
      </c>
    </row>
    <row r="14" spans="1:20" x14ac:dyDescent="0.2">
      <c r="A14" s="37" t="s">
        <v>131</v>
      </c>
      <c r="B14">
        <v>5000</v>
      </c>
      <c r="C14" s="24">
        <f>M9</f>
        <v>1000</v>
      </c>
      <c r="G14" s="9">
        <v>3</v>
      </c>
      <c r="H14" s="15">
        <v>1000</v>
      </c>
      <c r="I14" s="16"/>
      <c r="K14" s="9">
        <v>5</v>
      </c>
      <c r="L14" s="15"/>
      <c r="M14" s="16">
        <v>1000</v>
      </c>
      <c r="Q14" t="s">
        <v>137</v>
      </c>
      <c r="R14">
        <f>(R8+R7)/R10</f>
        <v>7.0000000000000007E-2</v>
      </c>
      <c r="S14">
        <f>(S8+S7)/S10</f>
        <v>4.4999999999999998E-2</v>
      </c>
    </row>
    <row r="15" spans="1:20" x14ac:dyDescent="0.2">
      <c r="A15" s="36" t="s">
        <v>42</v>
      </c>
      <c r="B15">
        <v>1000</v>
      </c>
      <c r="C15" s="24">
        <f>M27</f>
        <v>3000</v>
      </c>
      <c r="G15" s="9"/>
      <c r="H15" s="15"/>
      <c r="I15" s="16"/>
      <c r="K15" s="9"/>
      <c r="L15" s="15"/>
      <c r="M15" s="16"/>
      <c r="Q15" t="s">
        <v>138</v>
      </c>
      <c r="R15">
        <f>(R7+R8)/R5</f>
        <v>0.7</v>
      </c>
      <c r="S15">
        <f>(S7+S8)/S5</f>
        <v>0.9</v>
      </c>
      <c r="T15" t="s">
        <v>145</v>
      </c>
    </row>
    <row r="16" spans="1:20" x14ac:dyDescent="0.2">
      <c r="A16" s="34" t="s">
        <v>86</v>
      </c>
      <c r="B16">
        <f>SUM(B12:B15)</f>
        <v>18000</v>
      </c>
      <c r="C16" s="24">
        <f>SUM(C12:C15)</f>
        <v>21000</v>
      </c>
      <c r="G16" s="9"/>
      <c r="H16" s="12"/>
      <c r="I16" s="17"/>
      <c r="K16" s="9"/>
      <c r="L16" s="12"/>
      <c r="M16" s="17"/>
      <c r="Q16" t="s">
        <v>139</v>
      </c>
      <c r="R16">
        <f>R5/R10</f>
        <v>0.1</v>
      </c>
      <c r="S16">
        <f>S5/S10</f>
        <v>0.05</v>
      </c>
      <c r="T16" t="s">
        <v>146</v>
      </c>
    </row>
    <row r="17" spans="1:20" x14ac:dyDescent="0.2">
      <c r="A17" s="37"/>
      <c r="C17" s="24"/>
      <c r="G17" s="9"/>
      <c r="H17" s="12"/>
      <c r="I17" s="17"/>
      <c r="K17" s="9"/>
      <c r="L17" s="12"/>
      <c r="M17" s="17"/>
      <c r="Q17" t="s">
        <v>140</v>
      </c>
      <c r="R17">
        <f>R8/R12</f>
        <v>8.1250000000000003E-2</v>
      </c>
      <c r="S17">
        <f>S8/S12</f>
        <v>0.1</v>
      </c>
      <c r="T17" t="s">
        <v>147</v>
      </c>
    </row>
    <row r="18" spans="1:20" x14ac:dyDescent="0.2">
      <c r="A18" s="34" t="s">
        <v>54</v>
      </c>
      <c r="C18" s="24"/>
      <c r="G18" s="18" t="s">
        <v>49</v>
      </c>
      <c r="H18" s="19">
        <f>SUM(H12:H17)-SUM(I12:I17)</f>
        <v>2000</v>
      </c>
      <c r="I18" s="20"/>
      <c r="K18" s="18" t="s">
        <v>49</v>
      </c>
      <c r="L18" s="19"/>
      <c r="M18" s="19">
        <f>SUM(M12:M17)-SUM(L12:L17)</f>
        <v>5000</v>
      </c>
      <c r="Q18" t="s">
        <v>142</v>
      </c>
      <c r="R18">
        <f>R10/R12</f>
        <v>1.25</v>
      </c>
      <c r="S18">
        <f>S10/S12</f>
        <v>10</v>
      </c>
      <c r="T18" t="s">
        <v>150</v>
      </c>
    </row>
    <row r="19" spans="1:20" x14ac:dyDescent="0.2">
      <c r="A19" s="37" t="s">
        <v>51</v>
      </c>
      <c r="B19" s="24">
        <f>M18</f>
        <v>5000</v>
      </c>
      <c r="C19" s="24"/>
      <c r="Q19" t="s">
        <v>143</v>
      </c>
      <c r="R19">
        <f>R8/(R8+R7)</f>
        <v>0.9285714285714286</v>
      </c>
      <c r="S19">
        <f>S8/(S8+S7)</f>
        <v>0.22222222222222221</v>
      </c>
      <c r="T19" t="s">
        <v>149</v>
      </c>
    </row>
    <row r="20" spans="1:20" x14ac:dyDescent="0.2">
      <c r="A20" s="37" t="s">
        <v>52</v>
      </c>
      <c r="B20" s="35">
        <f>H18</f>
        <v>2000</v>
      </c>
      <c r="C20" s="37"/>
      <c r="G20" s="9" t="s">
        <v>37</v>
      </c>
      <c r="H20" s="10" t="s">
        <v>46</v>
      </c>
      <c r="I20" s="10" t="s">
        <v>47</v>
      </c>
      <c r="K20" s="9" t="str">
        <f>A15</f>
        <v>Leverandørgæld</v>
      </c>
      <c r="L20" s="10" t="s">
        <v>46</v>
      </c>
      <c r="M20" s="10" t="s">
        <v>47</v>
      </c>
      <c r="Q20" t="s">
        <v>144</v>
      </c>
      <c r="R20">
        <f>R18*R19</f>
        <v>1.1607142857142858</v>
      </c>
      <c r="S20">
        <f>S18*S19</f>
        <v>2.2222222222222223</v>
      </c>
      <c r="T20" t="s">
        <v>148</v>
      </c>
    </row>
    <row r="21" spans="1:20" x14ac:dyDescent="0.2">
      <c r="A21" s="37" t="s">
        <v>132</v>
      </c>
      <c r="B21" s="35">
        <f>B19-B20</f>
        <v>3000</v>
      </c>
      <c r="C21" s="35"/>
      <c r="G21" s="11" t="s">
        <v>48</v>
      </c>
      <c r="H21" s="12">
        <f>B5</f>
        <v>5000</v>
      </c>
      <c r="I21" s="12"/>
      <c r="K21" s="11" t="s">
        <v>48</v>
      </c>
      <c r="L21" s="12"/>
      <c r="M21" s="12">
        <f>B15</f>
        <v>1000</v>
      </c>
    </row>
    <row r="22" spans="1:20" x14ac:dyDescent="0.2">
      <c r="G22" s="9">
        <v>3</v>
      </c>
      <c r="H22" s="13"/>
      <c r="I22" s="14">
        <v>1000</v>
      </c>
      <c r="K22" s="9">
        <v>2</v>
      </c>
      <c r="L22" s="13"/>
      <c r="M22" s="14">
        <f>40*50</f>
        <v>2000</v>
      </c>
    </row>
    <row r="23" spans="1:20" x14ac:dyDescent="0.2">
      <c r="C23" s="24"/>
      <c r="G23" s="9">
        <v>4</v>
      </c>
      <c r="H23" s="15">
        <v>2000</v>
      </c>
      <c r="I23" s="16"/>
      <c r="K23" s="9"/>
      <c r="L23" s="15"/>
      <c r="M23" s="16"/>
    </row>
    <row r="24" spans="1:20" x14ac:dyDescent="0.2">
      <c r="C24" s="24"/>
      <c r="G24" s="9">
        <v>5</v>
      </c>
      <c r="H24" s="15">
        <v>2000</v>
      </c>
      <c r="I24" s="16"/>
      <c r="K24" s="9"/>
      <c r="L24" s="15"/>
      <c r="M24" s="16"/>
    </row>
    <row r="25" spans="1:20" x14ac:dyDescent="0.2">
      <c r="C25" s="35"/>
      <c r="I25" s="17"/>
      <c r="K25" s="9"/>
      <c r="L25" s="12"/>
      <c r="M25" s="17"/>
    </row>
    <row r="26" spans="1:20" x14ac:dyDescent="0.2">
      <c r="G26" s="9"/>
      <c r="H26" s="12"/>
      <c r="I26" s="17"/>
      <c r="K26" s="9"/>
      <c r="L26" s="12"/>
      <c r="M26" s="17"/>
    </row>
    <row r="27" spans="1:20" x14ac:dyDescent="0.2">
      <c r="C27" s="24"/>
      <c r="G27" s="18" t="s">
        <v>49</v>
      </c>
      <c r="H27" s="19">
        <f>SUM(H21:H26)-SUM(I21:I26)</f>
        <v>8000</v>
      </c>
      <c r="I27" s="20"/>
      <c r="K27" s="18" t="s">
        <v>49</v>
      </c>
      <c r="L27" s="19"/>
      <c r="M27" s="19">
        <f>SUM(M21:M26)-SUM(L21:L26)</f>
        <v>3000</v>
      </c>
    </row>
    <row r="29" spans="1:20" x14ac:dyDescent="0.2">
      <c r="G29" s="9" t="str">
        <f>A8</f>
        <v>Anlægsaktiver</v>
      </c>
      <c r="H29" s="10" t="s">
        <v>46</v>
      </c>
      <c r="I29" s="10" t="s">
        <v>47</v>
      </c>
      <c r="K29" s="9" t="s">
        <v>44</v>
      </c>
      <c r="L29" s="10" t="s">
        <v>46</v>
      </c>
      <c r="M29" s="10" t="s">
        <v>47</v>
      </c>
    </row>
    <row r="30" spans="1:20" x14ac:dyDescent="0.2">
      <c r="C30" s="24"/>
      <c r="G30" s="11" t="s">
        <v>48</v>
      </c>
      <c r="H30" s="12">
        <f>B8</f>
        <v>3000</v>
      </c>
      <c r="I30" s="12"/>
      <c r="K30" s="11" t="s">
        <v>48</v>
      </c>
      <c r="L30" s="12"/>
      <c r="M30" s="12">
        <f>B12</f>
        <v>6000</v>
      </c>
    </row>
    <row r="31" spans="1:20" x14ac:dyDescent="0.2">
      <c r="G31" s="9">
        <v>5</v>
      </c>
      <c r="H31" s="13"/>
      <c r="I31" s="14">
        <v>1000</v>
      </c>
      <c r="K31" s="9">
        <v>4</v>
      </c>
      <c r="L31" s="13"/>
      <c r="M31" s="14">
        <f>H24</f>
        <v>2000</v>
      </c>
    </row>
    <row r="32" spans="1:20" x14ac:dyDescent="0.2">
      <c r="B32" s="34"/>
      <c r="C32" s="34"/>
      <c r="G32" s="9"/>
      <c r="H32" s="15"/>
      <c r="I32" s="16"/>
      <c r="K32" s="9"/>
      <c r="L32" s="15"/>
      <c r="M32" s="16"/>
    </row>
    <row r="33" spans="7:13" x14ac:dyDescent="0.2">
      <c r="G33" s="9"/>
      <c r="H33" s="15"/>
      <c r="I33" s="16"/>
      <c r="K33" s="9"/>
      <c r="L33" s="15"/>
      <c r="M33" s="16"/>
    </row>
    <row r="34" spans="7:13" x14ac:dyDescent="0.2">
      <c r="G34" s="9"/>
      <c r="H34" s="12"/>
      <c r="I34" s="17"/>
      <c r="K34" s="9"/>
      <c r="L34" s="12"/>
      <c r="M34" s="17"/>
    </row>
    <row r="35" spans="7:13" x14ac:dyDescent="0.2">
      <c r="G35" s="9"/>
      <c r="H35" s="12"/>
      <c r="I35" s="17"/>
      <c r="K35" s="9"/>
      <c r="L35" s="12"/>
      <c r="M35" s="17"/>
    </row>
    <row r="36" spans="7:13" x14ac:dyDescent="0.2">
      <c r="G36" s="18" t="s">
        <v>49</v>
      </c>
      <c r="H36" s="19">
        <f>SUM(H30:H35)-SUM(I30:I35)</f>
        <v>2000</v>
      </c>
      <c r="I36" s="20"/>
      <c r="K36" s="18" t="s">
        <v>49</v>
      </c>
      <c r="L36" s="19"/>
      <c r="M36" s="19">
        <f>SUM(M30:M35)-SUM(L30:L35)</f>
        <v>8000</v>
      </c>
    </row>
    <row r="38" spans="7:13" x14ac:dyDescent="0.2">
      <c r="G38" s="9"/>
      <c r="H38" s="10" t="s">
        <v>46</v>
      </c>
      <c r="I38" s="10" t="s">
        <v>47</v>
      </c>
      <c r="K38" s="9"/>
      <c r="L38" s="10" t="s">
        <v>46</v>
      </c>
      <c r="M38" s="10" t="s">
        <v>47</v>
      </c>
    </row>
    <row r="39" spans="7:13" x14ac:dyDescent="0.2">
      <c r="G39" s="11" t="s">
        <v>48</v>
      </c>
      <c r="H39" s="12"/>
      <c r="I39" s="12"/>
      <c r="K39" s="11" t="s">
        <v>48</v>
      </c>
      <c r="L39" s="12"/>
      <c r="M39" s="12"/>
    </row>
    <row r="40" spans="7:13" x14ac:dyDescent="0.2">
      <c r="G40" s="9"/>
      <c r="H40" s="13"/>
      <c r="I40" s="14"/>
      <c r="K40" s="9"/>
      <c r="L40" s="13"/>
      <c r="M40" s="14"/>
    </row>
    <row r="41" spans="7:13" x14ac:dyDescent="0.2">
      <c r="G41" s="9"/>
      <c r="H41" s="15"/>
      <c r="I41" s="16"/>
      <c r="K41" s="9"/>
      <c r="L41" s="15"/>
      <c r="M41" s="16"/>
    </row>
    <row r="42" spans="7:13" x14ac:dyDescent="0.2">
      <c r="G42" s="9"/>
      <c r="H42" s="15"/>
      <c r="I42" s="16"/>
      <c r="K42" s="9"/>
      <c r="L42" s="15"/>
      <c r="M42" s="16"/>
    </row>
    <row r="43" spans="7:13" x14ac:dyDescent="0.2">
      <c r="G43" s="9"/>
      <c r="H43" s="12"/>
      <c r="I43" s="17"/>
      <c r="K43" s="9"/>
      <c r="L43" s="12"/>
      <c r="M43" s="17"/>
    </row>
    <row r="44" spans="7:13" x14ac:dyDescent="0.2">
      <c r="G44" s="9"/>
      <c r="H44" s="12"/>
      <c r="I44" s="17"/>
      <c r="K44" s="9"/>
      <c r="L44" s="12"/>
      <c r="M44" s="17"/>
    </row>
    <row r="45" spans="7:13" x14ac:dyDescent="0.2">
      <c r="G45" s="18" t="s">
        <v>49</v>
      </c>
      <c r="H45" s="19">
        <f>SUM(H39:H44)-SUM(I39:I44)</f>
        <v>0</v>
      </c>
      <c r="I45" s="20"/>
      <c r="K45" s="18" t="s">
        <v>49</v>
      </c>
      <c r="L45" s="19"/>
      <c r="M45" s="19">
        <f>SUM(M39:M44)-SUM(L39:L44)</f>
        <v>0</v>
      </c>
    </row>
    <row r="47" spans="7:13" x14ac:dyDescent="0.2">
      <c r="G47" s="9"/>
      <c r="H47" s="10" t="s">
        <v>46</v>
      </c>
      <c r="I47" s="10" t="s">
        <v>47</v>
      </c>
      <c r="K47" s="9"/>
      <c r="L47" s="10" t="s">
        <v>46</v>
      </c>
      <c r="M47" s="10" t="s">
        <v>47</v>
      </c>
    </row>
    <row r="48" spans="7:13" x14ac:dyDescent="0.2">
      <c r="G48" s="11" t="s">
        <v>48</v>
      </c>
      <c r="H48" s="12"/>
      <c r="I48" s="12"/>
      <c r="K48" s="11" t="s">
        <v>48</v>
      </c>
      <c r="L48" s="12"/>
      <c r="M48" s="12"/>
    </row>
    <row r="49" spans="7:13" x14ac:dyDescent="0.2">
      <c r="G49" s="9"/>
      <c r="H49" s="13"/>
      <c r="I49" s="14"/>
      <c r="K49" s="9"/>
      <c r="L49" s="13"/>
      <c r="M49" s="14"/>
    </row>
    <row r="50" spans="7:13" x14ac:dyDescent="0.2">
      <c r="G50" s="9"/>
      <c r="H50" s="15"/>
      <c r="I50" s="16"/>
      <c r="K50" s="9"/>
      <c r="L50" s="15"/>
      <c r="M50" s="16"/>
    </row>
    <row r="51" spans="7:13" x14ac:dyDescent="0.2">
      <c r="G51" s="9"/>
      <c r="H51" s="15"/>
      <c r="I51" s="16"/>
      <c r="K51" s="9"/>
      <c r="L51" s="15"/>
      <c r="M51" s="16"/>
    </row>
    <row r="52" spans="7:13" x14ac:dyDescent="0.2">
      <c r="G52" s="9"/>
      <c r="H52" s="12"/>
      <c r="I52" s="17"/>
      <c r="K52" s="9"/>
      <c r="L52" s="12"/>
      <c r="M52" s="17"/>
    </row>
    <row r="53" spans="7:13" x14ac:dyDescent="0.2">
      <c r="G53" s="9"/>
      <c r="H53" s="12"/>
      <c r="I53" s="17"/>
      <c r="K53" s="9"/>
      <c r="L53" s="12"/>
      <c r="M53" s="17"/>
    </row>
    <row r="54" spans="7:13" x14ac:dyDescent="0.2">
      <c r="G54" s="18" t="s">
        <v>49</v>
      </c>
      <c r="H54" s="19">
        <f>SUM(H48:H53)-SUM(I48:I53)</f>
        <v>0</v>
      </c>
      <c r="I54" s="20"/>
      <c r="K54" s="18" t="s">
        <v>49</v>
      </c>
      <c r="L54" s="19"/>
      <c r="M54" s="19">
        <f>SUM(M48:M53)-SUM(L48:L53)</f>
        <v>0</v>
      </c>
    </row>
    <row r="56" spans="7:13" x14ac:dyDescent="0.2">
      <c r="G56" s="9"/>
      <c r="H56" s="10" t="s">
        <v>46</v>
      </c>
      <c r="I56" s="10" t="s">
        <v>47</v>
      </c>
      <c r="K56" s="9"/>
      <c r="L56" s="10" t="s">
        <v>46</v>
      </c>
      <c r="M56" s="10" t="s">
        <v>47</v>
      </c>
    </row>
    <row r="57" spans="7:13" x14ac:dyDescent="0.2">
      <c r="G57" s="11" t="s">
        <v>48</v>
      </c>
      <c r="H57" s="12"/>
      <c r="I57" s="12"/>
      <c r="K57" s="11" t="s">
        <v>48</v>
      </c>
      <c r="L57" s="12"/>
      <c r="M57" s="12"/>
    </row>
    <row r="58" spans="7:13" x14ac:dyDescent="0.2">
      <c r="G58" s="9"/>
      <c r="H58" s="13"/>
      <c r="I58" s="14"/>
      <c r="K58" s="9"/>
      <c r="L58" s="13"/>
      <c r="M58" s="14"/>
    </row>
    <row r="59" spans="7:13" x14ac:dyDescent="0.2">
      <c r="G59" s="9"/>
      <c r="H59" s="15"/>
      <c r="I59" s="16"/>
      <c r="K59" s="9"/>
      <c r="L59" s="15"/>
      <c r="M59" s="16"/>
    </row>
    <row r="60" spans="7:13" x14ac:dyDescent="0.2">
      <c r="G60" s="9"/>
      <c r="H60" s="15"/>
      <c r="I60" s="16"/>
      <c r="K60" s="9"/>
      <c r="L60" s="15"/>
      <c r="M60" s="16"/>
    </row>
    <row r="61" spans="7:13" x14ac:dyDescent="0.2">
      <c r="G61" s="9"/>
      <c r="H61" s="12"/>
      <c r="I61" s="17"/>
      <c r="K61" s="9"/>
      <c r="L61" s="12"/>
      <c r="M61" s="17"/>
    </row>
    <row r="62" spans="7:13" x14ac:dyDescent="0.2">
      <c r="G62" s="9"/>
      <c r="H62" s="12"/>
      <c r="I62" s="17"/>
      <c r="K62" s="9"/>
      <c r="L62" s="12"/>
      <c r="M62" s="17"/>
    </row>
    <row r="63" spans="7:13" x14ac:dyDescent="0.2">
      <c r="G63" s="18" t="s">
        <v>49</v>
      </c>
      <c r="H63" s="19">
        <f>SUM(H57:H62)-SUM(I57:I62)</f>
        <v>0</v>
      </c>
      <c r="I63" s="20"/>
      <c r="K63" s="18" t="s">
        <v>49</v>
      </c>
      <c r="L63" s="19"/>
      <c r="M63" s="19">
        <f>SUM(M57:M62)-SUM(L57:L62)</f>
        <v>0</v>
      </c>
    </row>
    <row r="65" spans="7:13" x14ac:dyDescent="0.2">
      <c r="G65" s="9"/>
      <c r="H65" s="10" t="s">
        <v>46</v>
      </c>
      <c r="I65" s="10" t="s">
        <v>47</v>
      </c>
      <c r="K65" s="9"/>
      <c r="L65" s="10" t="s">
        <v>46</v>
      </c>
      <c r="M65" s="10" t="s">
        <v>47</v>
      </c>
    </row>
    <row r="66" spans="7:13" x14ac:dyDescent="0.2">
      <c r="G66" s="11" t="s">
        <v>48</v>
      </c>
      <c r="H66" s="12"/>
      <c r="I66" s="12"/>
      <c r="K66" s="11" t="s">
        <v>48</v>
      </c>
      <c r="L66" s="12"/>
      <c r="M66" s="12"/>
    </row>
    <row r="67" spans="7:13" x14ac:dyDescent="0.2">
      <c r="G67" s="9"/>
      <c r="H67" s="13"/>
      <c r="I67" s="14"/>
      <c r="K67" s="9"/>
      <c r="L67" s="13"/>
      <c r="M67" s="14"/>
    </row>
    <row r="68" spans="7:13" x14ac:dyDescent="0.2">
      <c r="G68" s="9"/>
      <c r="H68" s="15"/>
      <c r="I68" s="16"/>
      <c r="K68" s="9"/>
      <c r="L68" s="15"/>
      <c r="M68" s="16"/>
    </row>
    <row r="69" spans="7:13" x14ac:dyDescent="0.2">
      <c r="G69" s="9"/>
      <c r="H69" s="15"/>
      <c r="I69" s="16"/>
      <c r="K69" s="9"/>
      <c r="L69" s="15"/>
      <c r="M69" s="16"/>
    </row>
    <row r="70" spans="7:13" x14ac:dyDescent="0.2">
      <c r="G70" s="9"/>
      <c r="H70" s="12"/>
      <c r="I70" s="17"/>
      <c r="K70" s="9"/>
      <c r="L70" s="12"/>
      <c r="M70" s="17"/>
    </row>
    <row r="71" spans="7:13" x14ac:dyDescent="0.2">
      <c r="G71" s="9"/>
      <c r="H71" s="12"/>
      <c r="I71" s="17"/>
      <c r="K71" s="9"/>
      <c r="L71" s="12"/>
      <c r="M71" s="17"/>
    </row>
    <row r="72" spans="7:13" x14ac:dyDescent="0.2">
      <c r="G72" s="18" t="s">
        <v>49</v>
      </c>
      <c r="H72" s="19">
        <f>SUM(H66:H71)-SUM(I66:I71)</f>
        <v>0</v>
      </c>
      <c r="I72" s="20"/>
      <c r="K72" s="18" t="s">
        <v>49</v>
      </c>
      <c r="L72" s="19"/>
      <c r="M72" s="19">
        <f>SUM(M66:M71)-SUM(L66:L71)</f>
        <v>0</v>
      </c>
    </row>
    <row r="74" spans="7:13" x14ac:dyDescent="0.2">
      <c r="G74" s="9"/>
      <c r="H74" s="10" t="s">
        <v>46</v>
      </c>
      <c r="I74" s="10" t="s">
        <v>47</v>
      </c>
      <c r="K74" s="9"/>
      <c r="L74" s="10" t="s">
        <v>46</v>
      </c>
      <c r="M74" s="10" t="s">
        <v>47</v>
      </c>
    </row>
    <row r="75" spans="7:13" x14ac:dyDescent="0.2">
      <c r="G75" s="11" t="s">
        <v>48</v>
      </c>
      <c r="H75" s="12"/>
      <c r="I75" s="12"/>
      <c r="K75" s="11" t="s">
        <v>48</v>
      </c>
      <c r="L75" s="12"/>
      <c r="M75" s="12"/>
    </row>
    <row r="76" spans="7:13" x14ac:dyDescent="0.2">
      <c r="G76" s="9"/>
      <c r="H76" s="13"/>
      <c r="I76" s="14"/>
      <c r="K76" s="9"/>
      <c r="L76" s="13"/>
      <c r="M76" s="14"/>
    </row>
    <row r="77" spans="7:13" x14ac:dyDescent="0.2">
      <c r="G77" s="9"/>
      <c r="H77" s="15"/>
      <c r="I77" s="16"/>
      <c r="K77" s="9"/>
      <c r="L77" s="15"/>
      <c r="M77" s="16"/>
    </row>
    <row r="78" spans="7:13" x14ac:dyDescent="0.2">
      <c r="G78" s="9"/>
      <c r="H78" s="15"/>
      <c r="I78" s="16"/>
      <c r="K78" s="9"/>
      <c r="L78" s="15"/>
      <c r="M78" s="16"/>
    </row>
    <row r="79" spans="7:13" x14ac:dyDescent="0.2">
      <c r="G79" s="9"/>
      <c r="H79" s="12"/>
      <c r="I79" s="17"/>
      <c r="K79" s="9"/>
      <c r="L79" s="12"/>
      <c r="M79" s="17"/>
    </row>
    <row r="80" spans="7:13" x14ac:dyDescent="0.2">
      <c r="G80" s="9"/>
      <c r="H80" s="12"/>
      <c r="I80" s="17"/>
      <c r="K80" s="9"/>
      <c r="L80" s="12"/>
      <c r="M80" s="17"/>
    </row>
    <row r="81" spans="7:13" x14ac:dyDescent="0.2">
      <c r="G81" s="18" t="s">
        <v>49</v>
      </c>
      <c r="H81" s="19">
        <f>SUM(H75:H80)-SUM(I75:I80)</f>
        <v>0</v>
      </c>
      <c r="I81" s="20"/>
      <c r="K81" s="18" t="s">
        <v>49</v>
      </c>
      <c r="L81" s="19"/>
      <c r="M81" s="19">
        <f>SUM(M75:M80)-SUM(L75:L80)</f>
        <v>0</v>
      </c>
    </row>
    <row r="83" spans="7:13" x14ac:dyDescent="0.2">
      <c r="G83" s="9"/>
      <c r="H83" s="10" t="s">
        <v>46</v>
      </c>
      <c r="I83" s="10" t="s">
        <v>47</v>
      </c>
      <c r="K83" s="9"/>
      <c r="L83" s="10" t="s">
        <v>46</v>
      </c>
      <c r="M83" s="10" t="s">
        <v>47</v>
      </c>
    </row>
    <row r="84" spans="7:13" x14ac:dyDescent="0.2">
      <c r="G84" s="11" t="s">
        <v>48</v>
      </c>
      <c r="H84" s="12"/>
      <c r="I84" s="12"/>
      <c r="K84" s="11" t="s">
        <v>48</v>
      </c>
      <c r="L84" s="12"/>
      <c r="M84" s="12"/>
    </row>
    <row r="85" spans="7:13" x14ac:dyDescent="0.2">
      <c r="G85" s="9"/>
      <c r="H85" s="13"/>
      <c r="I85" s="14"/>
      <c r="K85" s="9"/>
      <c r="L85" s="13"/>
      <c r="M85" s="14"/>
    </row>
    <row r="86" spans="7:13" x14ac:dyDescent="0.2">
      <c r="G86" s="9"/>
      <c r="H86" s="15"/>
      <c r="I86" s="16"/>
      <c r="K86" s="9"/>
      <c r="L86" s="15"/>
      <c r="M86" s="16"/>
    </row>
    <row r="87" spans="7:13" x14ac:dyDescent="0.2">
      <c r="G87" s="9"/>
      <c r="H87" s="15"/>
      <c r="I87" s="16"/>
      <c r="K87" s="9"/>
      <c r="L87" s="15"/>
      <c r="M87" s="16"/>
    </row>
    <row r="88" spans="7:13" x14ac:dyDescent="0.2">
      <c r="G88" s="9"/>
      <c r="H88" s="12"/>
      <c r="I88" s="17"/>
      <c r="K88" s="9"/>
      <c r="L88" s="12"/>
      <c r="M88" s="17"/>
    </row>
    <row r="89" spans="7:13" x14ac:dyDescent="0.2">
      <c r="G89" s="9"/>
      <c r="H89" s="12"/>
      <c r="I89" s="17"/>
      <c r="K89" s="9"/>
      <c r="L89" s="12"/>
      <c r="M89" s="17"/>
    </row>
    <row r="90" spans="7:13" x14ac:dyDescent="0.2">
      <c r="G90" s="18" t="s">
        <v>49</v>
      </c>
      <c r="H90" s="19">
        <f>SUM(H84:H89)-SUM(I84:I89)</f>
        <v>0</v>
      </c>
      <c r="I90" s="20"/>
      <c r="K90" s="18" t="s">
        <v>49</v>
      </c>
      <c r="L90" s="19"/>
      <c r="M90" s="19">
        <f>SUM(M84:M89)-SUM(L84:L89)</f>
        <v>0</v>
      </c>
    </row>
    <row r="92" spans="7:13" x14ac:dyDescent="0.2">
      <c r="G92" s="9"/>
      <c r="H92" s="10" t="s">
        <v>46</v>
      </c>
      <c r="I92" s="10" t="s">
        <v>47</v>
      </c>
      <c r="K92" s="9"/>
      <c r="L92" s="10" t="s">
        <v>46</v>
      </c>
      <c r="M92" s="10" t="s">
        <v>47</v>
      </c>
    </row>
    <row r="93" spans="7:13" x14ac:dyDescent="0.2">
      <c r="G93" s="11" t="s">
        <v>48</v>
      </c>
      <c r="H93" s="12"/>
      <c r="I93" s="12"/>
      <c r="K93" s="11" t="s">
        <v>48</v>
      </c>
      <c r="L93" s="12"/>
      <c r="M93" s="12"/>
    </row>
    <row r="94" spans="7:13" x14ac:dyDescent="0.2">
      <c r="G94" s="9"/>
      <c r="H94" s="13"/>
      <c r="I94" s="14"/>
      <c r="K94" s="9"/>
      <c r="L94" s="13"/>
      <c r="M94" s="14"/>
    </row>
    <row r="95" spans="7:13" x14ac:dyDescent="0.2">
      <c r="G95" s="9"/>
      <c r="H95" s="15"/>
      <c r="I95" s="16"/>
      <c r="K95" s="9"/>
      <c r="L95" s="15"/>
      <c r="M95" s="16"/>
    </row>
    <row r="96" spans="7:13" x14ac:dyDescent="0.2">
      <c r="G96" s="9"/>
      <c r="H96" s="15"/>
      <c r="I96" s="16"/>
      <c r="K96" s="9"/>
      <c r="L96" s="15"/>
      <c r="M96" s="16"/>
    </row>
    <row r="97" spans="7:13" x14ac:dyDescent="0.2">
      <c r="G97" s="9"/>
      <c r="H97" s="12"/>
      <c r="I97" s="17"/>
      <c r="K97" s="9"/>
      <c r="L97" s="12"/>
      <c r="M97" s="17"/>
    </row>
    <row r="98" spans="7:13" x14ac:dyDescent="0.2">
      <c r="G98" s="9"/>
      <c r="H98" s="12"/>
      <c r="I98" s="17"/>
      <c r="K98" s="9"/>
      <c r="L98" s="12"/>
      <c r="M98" s="17"/>
    </row>
    <row r="99" spans="7:13" x14ac:dyDescent="0.2">
      <c r="G99" s="18" t="s">
        <v>49</v>
      </c>
      <c r="H99" s="19">
        <f>SUM(H93:H98)-SUM(I93:I98)</f>
        <v>0</v>
      </c>
      <c r="I99" s="20"/>
      <c r="K99" s="18" t="s">
        <v>49</v>
      </c>
      <c r="L99" s="19"/>
      <c r="M99" s="19">
        <f>SUM(M93:M98)-SUM(L93:L98)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93BE2-26EC-504B-9251-7122DF781F73}">
  <dimension ref="A2:M99"/>
  <sheetViews>
    <sheetView topLeftCell="A83" workbookViewId="0">
      <selection activeCell="D13" sqref="D13"/>
    </sheetView>
  </sheetViews>
  <sheetFormatPr baseColWidth="10" defaultRowHeight="16" x14ac:dyDescent="0.2"/>
  <cols>
    <col min="1" max="1" width="18" customWidth="1"/>
  </cols>
  <sheetData>
    <row r="2" spans="1:13" x14ac:dyDescent="0.2">
      <c r="G2" s="9" t="s">
        <v>38</v>
      </c>
      <c r="H2" s="10" t="s">
        <v>46</v>
      </c>
      <c r="I2" s="10" t="s">
        <v>47</v>
      </c>
      <c r="K2" s="9" t="str">
        <f>A12</f>
        <v>Langfristet Gæld</v>
      </c>
      <c r="L2" s="10" t="s">
        <v>46</v>
      </c>
      <c r="M2" s="10" t="s">
        <v>47</v>
      </c>
    </row>
    <row r="3" spans="1:13" x14ac:dyDescent="0.2">
      <c r="A3" t="s">
        <v>35</v>
      </c>
      <c r="G3" s="11" t="s">
        <v>48</v>
      </c>
      <c r="H3" s="12">
        <f>B6</f>
        <v>5000</v>
      </c>
      <c r="I3" s="12"/>
      <c r="K3" s="11" t="s">
        <v>48</v>
      </c>
      <c r="L3" s="12"/>
      <c r="M3" s="12">
        <f>B12</f>
        <v>6000</v>
      </c>
    </row>
    <row r="4" spans="1:13" x14ac:dyDescent="0.2">
      <c r="A4" s="34" t="s">
        <v>62</v>
      </c>
      <c r="B4" t="s">
        <v>36</v>
      </c>
      <c r="C4" t="s">
        <v>53</v>
      </c>
      <c r="D4" t="s">
        <v>90</v>
      </c>
      <c r="F4">
        <v>2</v>
      </c>
      <c r="G4" s="9"/>
      <c r="H4" s="13"/>
      <c r="I4" s="14">
        <f>200*5</f>
        <v>1000</v>
      </c>
      <c r="J4">
        <v>1</v>
      </c>
      <c r="K4" s="9"/>
      <c r="L4" s="13"/>
      <c r="M4" s="14">
        <v>1000</v>
      </c>
    </row>
    <row r="5" spans="1:13" x14ac:dyDescent="0.2">
      <c r="A5" t="s">
        <v>37</v>
      </c>
      <c r="B5" s="40">
        <v>3000</v>
      </c>
      <c r="C5" s="24">
        <f>H99</f>
        <v>5000</v>
      </c>
      <c r="F5">
        <v>4</v>
      </c>
      <c r="G5" s="9"/>
      <c r="H5" s="12">
        <f>M14</f>
        <v>1000</v>
      </c>
      <c r="I5" s="16"/>
      <c r="K5" s="9"/>
      <c r="L5" s="15"/>
      <c r="M5" s="16"/>
    </row>
    <row r="6" spans="1:13" x14ac:dyDescent="0.2">
      <c r="A6" t="s">
        <v>38</v>
      </c>
      <c r="B6" s="40">
        <v>5000</v>
      </c>
      <c r="C6" s="24">
        <f>H9</f>
        <v>5000</v>
      </c>
      <c r="G6" s="9"/>
      <c r="H6" s="15"/>
      <c r="I6" s="16"/>
      <c r="K6" s="9"/>
      <c r="L6" s="15"/>
      <c r="M6" s="16"/>
    </row>
    <row r="7" spans="1:13" x14ac:dyDescent="0.2">
      <c r="A7" t="s">
        <v>39</v>
      </c>
      <c r="B7" s="40">
        <v>1000</v>
      </c>
      <c r="C7" s="43">
        <f>B7</f>
        <v>1000</v>
      </c>
      <c r="G7" s="9"/>
      <c r="H7" s="12"/>
      <c r="I7" s="17"/>
      <c r="K7" s="9"/>
      <c r="L7" s="12"/>
      <c r="M7" s="17"/>
    </row>
    <row r="8" spans="1:13" x14ac:dyDescent="0.2">
      <c r="A8" t="s">
        <v>70</v>
      </c>
      <c r="B8" s="40">
        <v>5000</v>
      </c>
      <c r="C8" s="24">
        <f>H27</f>
        <v>6000</v>
      </c>
      <c r="G8" s="9"/>
      <c r="H8" s="12"/>
      <c r="I8" s="17"/>
      <c r="K8" s="9"/>
      <c r="L8" s="12"/>
      <c r="M8" s="17"/>
    </row>
    <row r="9" spans="1:13" x14ac:dyDescent="0.2">
      <c r="A9" s="34" t="s">
        <v>41</v>
      </c>
      <c r="B9" s="42">
        <f>SUM(B5:B8)</f>
        <v>14000</v>
      </c>
      <c r="C9" s="35">
        <f>SUM(C5:C8)</f>
        <v>17000</v>
      </c>
      <c r="G9" s="18" t="s">
        <v>49</v>
      </c>
      <c r="H9" s="19">
        <f>SUM(H3:H8)-SUM(I3:I8)</f>
        <v>5000</v>
      </c>
      <c r="I9" s="20"/>
      <c r="K9" s="18" t="s">
        <v>49</v>
      </c>
      <c r="L9" s="19"/>
      <c r="M9" s="19">
        <f>SUM(M3:M8)-SUM(L3:L8)</f>
        <v>7000</v>
      </c>
    </row>
    <row r="10" spans="1:13" x14ac:dyDescent="0.2">
      <c r="B10" s="40"/>
    </row>
    <row r="11" spans="1:13" x14ac:dyDescent="0.2">
      <c r="A11" s="37" t="s">
        <v>42</v>
      </c>
      <c r="B11" s="40">
        <v>1000</v>
      </c>
      <c r="C11" s="24">
        <f>M18</f>
        <v>1000</v>
      </c>
      <c r="G11" s="9" t="s">
        <v>52</v>
      </c>
      <c r="H11" s="10" t="s">
        <v>46</v>
      </c>
      <c r="I11" s="10" t="s">
        <v>47</v>
      </c>
      <c r="K11" s="9" t="str">
        <f>A11</f>
        <v>Leverandørgæld</v>
      </c>
      <c r="L11" s="10" t="s">
        <v>46</v>
      </c>
      <c r="M11" s="10" t="s">
        <v>47</v>
      </c>
    </row>
    <row r="12" spans="1:13" x14ac:dyDescent="0.2">
      <c r="A12" s="36" t="s">
        <v>92</v>
      </c>
      <c r="B12" s="40">
        <v>6000</v>
      </c>
      <c r="C12" s="24">
        <f>M9</f>
        <v>7000</v>
      </c>
      <c r="G12" s="11" t="s">
        <v>48</v>
      </c>
      <c r="H12" s="12"/>
      <c r="I12" s="12"/>
      <c r="K12" s="11" t="s">
        <v>48</v>
      </c>
      <c r="L12" s="12"/>
      <c r="M12" s="12">
        <f>B11</f>
        <v>1000</v>
      </c>
    </row>
    <row r="13" spans="1:13" x14ac:dyDescent="0.2">
      <c r="A13" s="36" t="s">
        <v>44</v>
      </c>
      <c r="B13" s="40">
        <v>7000</v>
      </c>
      <c r="C13" s="43">
        <f>B13+B20</f>
        <v>9000</v>
      </c>
      <c r="F13">
        <v>2</v>
      </c>
      <c r="G13" s="9"/>
      <c r="H13" s="13">
        <f>200*5</f>
        <v>1000</v>
      </c>
      <c r="I13" s="14"/>
      <c r="J13">
        <v>1</v>
      </c>
      <c r="K13" s="9"/>
      <c r="L13" s="13">
        <v>1000</v>
      </c>
      <c r="M13" s="14"/>
    </row>
    <row r="14" spans="1:13" x14ac:dyDescent="0.2">
      <c r="A14" s="34" t="s">
        <v>86</v>
      </c>
      <c r="B14" s="42">
        <f>SUM(B11:B13)</f>
        <v>14000</v>
      </c>
      <c r="C14" s="35">
        <f>SUM(C11:C13)</f>
        <v>17000</v>
      </c>
      <c r="G14" s="9"/>
      <c r="H14" s="15"/>
      <c r="I14" s="16"/>
      <c r="J14">
        <v>4</v>
      </c>
      <c r="K14" s="9"/>
      <c r="L14" s="15"/>
      <c r="M14" s="16">
        <f>5*200</f>
        <v>1000</v>
      </c>
    </row>
    <row r="15" spans="1:13" x14ac:dyDescent="0.2">
      <c r="A15" s="36"/>
      <c r="C15" s="24"/>
      <c r="G15" s="9"/>
      <c r="H15" s="15"/>
      <c r="I15" s="16"/>
      <c r="K15" s="9"/>
      <c r="L15" s="15"/>
      <c r="M15" s="16"/>
    </row>
    <row r="16" spans="1:13" x14ac:dyDescent="0.2">
      <c r="A16" s="41" t="s">
        <v>54</v>
      </c>
      <c r="C16" s="24"/>
      <c r="G16" s="9"/>
      <c r="H16" s="12"/>
      <c r="I16" s="17"/>
      <c r="K16" s="9"/>
      <c r="L16" s="12"/>
      <c r="M16" s="17"/>
    </row>
    <row r="17" spans="1:13" x14ac:dyDescent="0.2">
      <c r="A17" s="36" t="s">
        <v>51</v>
      </c>
      <c r="B17" s="24">
        <f>M27</f>
        <v>4000</v>
      </c>
      <c r="C17" s="24"/>
      <c r="G17" s="9"/>
      <c r="H17" s="12"/>
      <c r="I17" s="17"/>
      <c r="K17" s="9"/>
      <c r="L17" s="12"/>
      <c r="M17" s="17"/>
    </row>
    <row r="18" spans="1:13" x14ac:dyDescent="0.2">
      <c r="A18" s="36" t="s">
        <v>128</v>
      </c>
      <c r="B18" s="24">
        <f>H18</f>
        <v>1000</v>
      </c>
      <c r="C18" s="24"/>
      <c r="G18" s="18" t="s">
        <v>49</v>
      </c>
      <c r="H18" s="19">
        <f>SUM(H12:H17)-SUM(I12:I17)</f>
        <v>1000</v>
      </c>
      <c r="I18" s="20"/>
      <c r="K18" s="18" t="s">
        <v>49</v>
      </c>
      <c r="L18" s="19"/>
      <c r="M18" s="19">
        <f>SUM(M12:M17)-SUM(L12:L17)</f>
        <v>1000</v>
      </c>
    </row>
    <row r="19" spans="1:13" x14ac:dyDescent="0.2">
      <c r="A19" s="36" t="s">
        <v>127</v>
      </c>
      <c r="B19" s="24">
        <f>M36</f>
        <v>1000</v>
      </c>
      <c r="C19" s="24"/>
    </row>
    <row r="20" spans="1:13" x14ac:dyDescent="0.2">
      <c r="A20" s="36" t="s">
        <v>126</v>
      </c>
      <c r="B20" s="34">
        <f>B17-SUM(B18:B19)</f>
        <v>2000</v>
      </c>
      <c r="C20" s="37"/>
      <c r="G20" s="9" t="str">
        <f>A8</f>
        <v>Anlæg</v>
      </c>
      <c r="H20" s="10" t="s">
        <v>46</v>
      </c>
      <c r="I20" s="10" t="s">
        <v>47</v>
      </c>
      <c r="K20" s="9" t="s">
        <v>51</v>
      </c>
      <c r="L20" s="10" t="s">
        <v>46</v>
      </c>
      <c r="M20" s="10" t="s">
        <v>47</v>
      </c>
    </row>
    <row r="21" spans="1:13" x14ac:dyDescent="0.2">
      <c r="B21" s="34"/>
      <c r="C21" s="35"/>
      <c r="G21" s="11" t="s">
        <v>48</v>
      </c>
      <c r="H21" s="12">
        <f>B8</f>
        <v>5000</v>
      </c>
      <c r="I21" s="12"/>
      <c r="K21" s="11" t="s">
        <v>48</v>
      </c>
      <c r="L21" s="12"/>
      <c r="M21" s="12"/>
    </row>
    <row r="22" spans="1:13" x14ac:dyDescent="0.2">
      <c r="F22">
        <v>3</v>
      </c>
      <c r="G22" s="9"/>
      <c r="H22" s="13"/>
      <c r="I22" s="14">
        <v>1000</v>
      </c>
      <c r="J22">
        <v>2</v>
      </c>
      <c r="K22" s="9"/>
      <c r="L22" s="13"/>
      <c r="M22" s="14">
        <f>200*20</f>
        <v>4000</v>
      </c>
    </row>
    <row r="23" spans="1:13" x14ac:dyDescent="0.2">
      <c r="A23" s="34"/>
      <c r="C23" s="24"/>
      <c r="F23">
        <v>5</v>
      </c>
      <c r="G23" s="9"/>
      <c r="H23" s="15">
        <v>2000</v>
      </c>
      <c r="I23" s="16"/>
      <c r="K23" s="9"/>
      <c r="L23" s="15"/>
      <c r="M23" s="16"/>
    </row>
    <row r="24" spans="1:13" x14ac:dyDescent="0.2">
      <c r="A24" s="34" t="s">
        <v>77</v>
      </c>
      <c r="C24" s="24"/>
      <c r="G24" s="9"/>
      <c r="H24" s="15"/>
      <c r="I24" s="16"/>
      <c r="K24" s="9"/>
      <c r="L24" s="15"/>
      <c r="M24" s="16"/>
    </row>
    <row r="25" spans="1:13" x14ac:dyDescent="0.2">
      <c r="C25" s="35"/>
      <c r="G25" s="9"/>
      <c r="H25" s="12"/>
      <c r="I25" s="17"/>
      <c r="K25" s="9"/>
      <c r="L25" s="12"/>
      <c r="M25" s="17"/>
    </row>
    <row r="26" spans="1:13" x14ac:dyDescent="0.2">
      <c r="A26" t="s">
        <v>78</v>
      </c>
      <c r="G26" s="9"/>
      <c r="H26" s="12"/>
      <c r="I26" s="17"/>
      <c r="K26" s="9"/>
      <c r="L26" s="12"/>
      <c r="M26" s="17"/>
    </row>
    <row r="27" spans="1:13" x14ac:dyDescent="0.2">
      <c r="A27" s="37" t="s">
        <v>79</v>
      </c>
      <c r="C27" s="24"/>
      <c r="G27" s="18" t="s">
        <v>49</v>
      </c>
      <c r="H27" s="19">
        <f>SUM(H21:H26)-SUM(I21:I26)</f>
        <v>6000</v>
      </c>
      <c r="I27" s="20"/>
      <c r="K27" s="18" t="s">
        <v>49</v>
      </c>
      <c r="L27" s="19"/>
      <c r="M27" s="19">
        <f>SUM(M21:M26)-SUM(L21:L26)</f>
        <v>4000</v>
      </c>
    </row>
    <row r="29" spans="1:13" x14ac:dyDescent="0.2">
      <c r="G29" s="9"/>
      <c r="H29" s="10" t="s">
        <v>46</v>
      </c>
      <c r="I29" s="10" t="s">
        <v>47</v>
      </c>
      <c r="K29" s="9" t="s">
        <v>125</v>
      </c>
      <c r="L29" s="10" t="s">
        <v>46</v>
      </c>
      <c r="M29" s="10" t="s">
        <v>47</v>
      </c>
    </row>
    <row r="30" spans="1:13" x14ac:dyDescent="0.2">
      <c r="A30" s="37" t="s">
        <v>82</v>
      </c>
      <c r="C30" s="24"/>
      <c r="G30" s="11" t="s">
        <v>48</v>
      </c>
      <c r="H30" s="12"/>
      <c r="I30" s="12"/>
      <c r="K30" s="11" t="s">
        <v>48</v>
      </c>
      <c r="L30" s="12"/>
      <c r="M30" s="12"/>
    </row>
    <row r="31" spans="1:13" x14ac:dyDescent="0.2">
      <c r="G31" s="9"/>
      <c r="H31" s="13"/>
      <c r="I31" s="14"/>
      <c r="J31">
        <v>3</v>
      </c>
      <c r="K31" s="9"/>
      <c r="L31" s="13"/>
      <c r="M31" s="14">
        <v>1000</v>
      </c>
    </row>
    <row r="32" spans="1:13" x14ac:dyDescent="0.2">
      <c r="A32" s="36" t="s">
        <v>93</v>
      </c>
      <c r="B32" s="34"/>
      <c r="C32" s="34"/>
      <c r="G32" s="9"/>
      <c r="H32" s="15"/>
      <c r="I32" s="16"/>
      <c r="K32" s="9"/>
      <c r="L32" s="15"/>
      <c r="M32" s="16"/>
    </row>
    <row r="33" spans="1:13" x14ac:dyDescent="0.2">
      <c r="A33" s="37" t="s">
        <v>84</v>
      </c>
      <c r="G33" s="9"/>
      <c r="H33" s="15"/>
      <c r="I33" s="16"/>
      <c r="K33" s="9"/>
      <c r="L33" s="15"/>
      <c r="M33" s="16"/>
    </row>
    <row r="34" spans="1:13" x14ac:dyDescent="0.2">
      <c r="G34" s="9"/>
      <c r="H34" s="12"/>
      <c r="I34" s="17"/>
      <c r="K34" s="9"/>
      <c r="L34" s="12"/>
      <c r="M34" s="17"/>
    </row>
    <row r="35" spans="1:13" x14ac:dyDescent="0.2">
      <c r="A35" s="37" t="s">
        <v>94</v>
      </c>
      <c r="G35" s="9"/>
      <c r="H35" s="12"/>
      <c r="I35" s="17"/>
      <c r="K35" s="9"/>
      <c r="L35" s="12"/>
      <c r="M35" s="17"/>
    </row>
    <row r="36" spans="1:13" x14ac:dyDescent="0.2">
      <c r="G36" s="18" t="s">
        <v>49</v>
      </c>
      <c r="H36" s="19">
        <f>SUM(H30:H35)-SUM(I30:I35)</f>
        <v>0</v>
      </c>
      <c r="I36" s="20"/>
      <c r="K36" s="18" t="s">
        <v>49</v>
      </c>
      <c r="L36" s="19"/>
      <c r="M36" s="19">
        <f>SUM(M30:M35)-SUM(L30:L35)</f>
        <v>1000</v>
      </c>
    </row>
    <row r="38" spans="1:13" x14ac:dyDescent="0.2">
      <c r="G38" s="9"/>
      <c r="H38" s="10" t="s">
        <v>46</v>
      </c>
      <c r="I38" s="10" t="s">
        <v>47</v>
      </c>
      <c r="K38" s="9"/>
      <c r="L38" s="10" t="s">
        <v>46</v>
      </c>
      <c r="M38" s="10" t="s">
        <v>47</v>
      </c>
    </row>
    <row r="39" spans="1:13" x14ac:dyDescent="0.2">
      <c r="G39" s="11" t="s">
        <v>48</v>
      </c>
      <c r="H39" s="12"/>
      <c r="I39" s="12"/>
      <c r="K39" s="11" t="s">
        <v>48</v>
      </c>
      <c r="L39" s="12"/>
      <c r="M39" s="12"/>
    </row>
    <row r="40" spans="1:13" x14ac:dyDescent="0.2">
      <c r="G40" s="9"/>
      <c r="H40" s="13"/>
      <c r="I40" s="14"/>
      <c r="K40" s="9"/>
      <c r="L40" s="13"/>
      <c r="M40" s="14"/>
    </row>
    <row r="41" spans="1:13" x14ac:dyDescent="0.2">
      <c r="G41" s="9"/>
      <c r="H41" s="15"/>
      <c r="I41" s="16"/>
      <c r="K41" s="9"/>
      <c r="L41" s="15"/>
      <c r="M41" s="16"/>
    </row>
    <row r="42" spans="1:13" x14ac:dyDescent="0.2">
      <c r="G42" s="9"/>
      <c r="H42" s="15"/>
      <c r="I42" s="16"/>
      <c r="K42" s="9"/>
      <c r="L42" s="15"/>
      <c r="M42" s="16"/>
    </row>
    <row r="43" spans="1:13" x14ac:dyDescent="0.2">
      <c r="G43" s="9"/>
      <c r="H43" s="12"/>
      <c r="I43" s="17"/>
      <c r="K43" s="9"/>
      <c r="L43" s="12"/>
      <c r="M43" s="17"/>
    </row>
    <row r="44" spans="1:13" x14ac:dyDescent="0.2">
      <c r="G44" s="9"/>
      <c r="H44" s="12"/>
      <c r="I44" s="17"/>
      <c r="K44" s="9"/>
      <c r="L44" s="12"/>
      <c r="M44" s="17"/>
    </row>
    <row r="45" spans="1:13" x14ac:dyDescent="0.2">
      <c r="G45" s="18" t="s">
        <v>49</v>
      </c>
      <c r="H45" s="19">
        <f>SUM(H39:H44)-SUM(I39:I44)</f>
        <v>0</v>
      </c>
      <c r="I45" s="20"/>
      <c r="K45" s="18" t="s">
        <v>49</v>
      </c>
      <c r="L45" s="19"/>
      <c r="M45" s="19">
        <f>SUM(M39:M44)-SUM(L39:L44)</f>
        <v>0</v>
      </c>
    </row>
    <row r="47" spans="1:13" x14ac:dyDescent="0.2">
      <c r="G47" s="9"/>
      <c r="H47" s="10" t="s">
        <v>46</v>
      </c>
      <c r="I47" s="10" t="s">
        <v>47</v>
      </c>
      <c r="K47" s="9"/>
      <c r="L47" s="10" t="s">
        <v>46</v>
      </c>
      <c r="M47" s="10" t="s">
        <v>47</v>
      </c>
    </row>
    <row r="48" spans="1:13" x14ac:dyDescent="0.2">
      <c r="G48" s="11" t="s">
        <v>48</v>
      </c>
      <c r="H48" s="12"/>
      <c r="I48" s="12"/>
      <c r="K48" s="11" t="s">
        <v>48</v>
      </c>
      <c r="L48" s="12"/>
      <c r="M48" s="12"/>
    </row>
    <row r="49" spans="7:13" x14ac:dyDescent="0.2">
      <c r="G49" s="9"/>
      <c r="H49" s="13"/>
      <c r="I49" s="14"/>
      <c r="K49" s="9"/>
      <c r="L49" s="13"/>
      <c r="M49" s="14"/>
    </row>
    <row r="50" spans="7:13" x14ac:dyDescent="0.2">
      <c r="G50" s="9"/>
      <c r="H50" s="15"/>
      <c r="I50" s="16"/>
      <c r="K50" s="9"/>
      <c r="L50" s="15"/>
      <c r="M50" s="16"/>
    </row>
    <row r="51" spans="7:13" x14ac:dyDescent="0.2">
      <c r="G51" s="9"/>
      <c r="H51" s="15"/>
      <c r="I51" s="16"/>
      <c r="K51" s="9"/>
      <c r="L51" s="15"/>
      <c r="M51" s="16"/>
    </row>
    <row r="52" spans="7:13" x14ac:dyDescent="0.2">
      <c r="G52" s="9"/>
      <c r="H52" s="12"/>
      <c r="I52" s="17"/>
      <c r="K52" s="9"/>
      <c r="L52" s="12"/>
      <c r="M52" s="17"/>
    </row>
    <row r="53" spans="7:13" x14ac:dyDescent="0.2">
      <c r="G53" s="9"/>
      <c r="H53" s="12"/>
      <c r="I53" s="17"/>
      <c r="K53" s="9"/>
      <c r="L53" s="12"/>
      <c r="M53" s="17"/>
    </row>
    <row r="54" spans="7:13" x14ac:dyDescent="0.2">
      <c r="G54" s="18" t="s">
        <v>49</v>
      </c>
      <c r="H54" s="19">
        <f>SUM(H48:H53)-SUM(I48:I53)</f>
        <v>0</v>
      </c>
      <c r="I54" s="20"/>
      <c r="K54" s="18" t="s">
        <v>49</v>
      </c>
      <c r="L54" s="19"/>
      <c r="M54" s="19">
        <f>SUM(M48:M53)-SUM(L48:L53)</f>
        <v>0</v>
      </c>
    </row>
    <row r="56" spans="7:13" x14ac:dyDescent="0.2">
      <c r="G56" s="9"/>
      <c r="H56" s="10" t="s">
        <v>46</v>
      </c>
      <c r="I56" s="10" t="s">
        <v>47</v>
      </c>
      <c r="K56" s="9"/>
      <c r="L56" s="10" t="s">
        <v>46</v>
      </c>
      <c r="M56" s="10" t="s">
        <v>47</v>
      </c>
    </row>
    <row r="57" spans="7:13" x14ac:dyDescent="0.2">
      <c r="G57" s="11" t="s">
        <v>48</v>
      </c>
      <c r="H57" s="12"/>
      <c r="I57" s="12"/>
      <c r="K57" s="11" t="s">
        <v>48</v>
      </c>
      <c r="L57" s="12"/>
      <c r="M57" s="12"/>
    </row>
    <row r="58" spans="7:13" x14ac:dyDescent="0.2">
      <c r="G58" s="9"/>
      <c r="H58" s="13"/>
      <c r="I58" s="14"/>
      <c r="K58" s="9"/>
      <c r="L58" s="13"/>
      <c r="M58" s="14"/>
    </row>
    <row r="59" spans="7:13" x14ac:dyDescent="0.2">
      <c r="G59" s="9"/>
      <c r="H59" s="15"/>
      <c r="I59" s="16"/>
      <c r="K59" s="9"/>
      <c r="L59" s="15"/>
      <c r="M59" s="16"/>
    </row>
    <row r="60" spans="7:13" x14ac:dyDescent="0.2">
      <c r="G60" s="9"/>
      <c r="H60" s="15"/>
      <c r="I60" s="16"/>
      <c r="K60" s="9"/>
      <c r="L60" s="15"/>
      <c r="M60" s="16"/>
    </row>
    <row r="61" spans="7:13" x14ac:dyDescent="0.2">
      <c r="G61" s="9"/>
      <c r="H61" s="12"/>
      <c r="I61" s="17"/>
      <c r="K61" s="9"/>
      <c r="L61" s="12"/>
      <c r="M61" s="17"/>
    </row>
    <row r="62" spans="7:13" x14ac:dyDescent="0.2">
      <c r="G62" s="9"/>
      <c r="H62" s="12"/>
      <c r="I62" s="17"/>
      <c r="K62" s="9"/>
      <c r="L62" s="12"/>
      <c r="M62" s="17"/>
    </row>
    <row r="63" spans="7:13" x14ac:dyDescent="0.2">
      <c r="G63" s="18" t="s">
        <v>49</v>
      </c>
      <c r="H63" s="19">
        <f>SUM(H57:H62)-SUM(I57:I62)</f>
        <v>0</v>
      </c>
      <c r="I63" s="20"/>
      <c r="K63" s="18" t="s">
        <v>49</v>
      </c>
      <c r="L63" s="19"/>
      <c r="M63" s="19">
        <f>SUM(M57:M62)-SUM(L57:L62)</f>
        <v>0</v>
      </c>
    </row>
    <row r="65" spans="7:13" x14ac:dyDescent="0.2">
      <c r="G65" s="9"/>
      <c r="H65" s="10" t="s">
        <v>46</v>
      </c>
      <c r="I65" s="10" t="s">
        <v>47</v>
      </c>
      <c r="K65" s="9"/>
      <c r="L65" s="10" t="s">
        <v>46</v>
      </c>
      <c r="M65" s="10" t="s">
        <v>47</v>
      </c>
    </row>
    <row r="66" spans="7:13" x14ac:dyDescent="0.2">
      <c r="G66" s="11" t="s">
        <v>48</v>
      </c>
      <c r="H66" s="12"/>
      <c r="I66" s="12"/>
      <c r="K66" s="11" t="s">
        <v>48</v>
      </c>
      <c r="L66" s="12"/>
      <c r="M66" s="12"/>
    </row>
    <row r="67" spans="7:13" x14ac:dyDescent="0.2">
      <c r="G67" s="9"/>
      <c r="H67" s="13"/>
      <c r="I67" s="14"/>
      <c r="K67" s="9"/>
      <c r="L67" s="13"/>
      <c r="M67" s="14"/>
    </row>
    <row r="68" spans="7:13" x14ac:dyDescent="0.2">
      <c r="G68" s="9"/>
      <c r="H68" s="15"/>
      <c r="I68" s="16"/>
      <c r="K68" s="9"/>
      <c r="L68" s="15"/>
      <c r="M68" s="16"/>
    </row>
    <row r="69" spans="7:13" x14ac:dyDescent="0.2">
      <c r="G69" s="9"/>
      <c r="H69" s="15"/>
      <c r="I69" s="16"/>
      <c r="K69" s="9"/>
      <c r="L69" s="15"/>
      <c r="M69" s="16"/>
    </row>
    <row r="70" spans="7:13" x14ac:dyDescent="0.2">
      <c r="G70" s="9"/>
      <c r="H70" s="12"/>
      <c r="I70" s="17"/>
      <c r="K70" s="9"/>
      <c r="L70" s="12"/>
      <c r="M70" s="17"/>
    </row>
    <row r="71" spans="7:13" x14ac:dyDescent="0.2">
      <c r="G71" s="9"/>
      <c r="H71" s="12"/>
      <c r="I71" s="17"/>
      <c r="K71" s="9"/>
      <c r="L71" s="12"/>
      <c r="M71" s="17"/>
    </row>
    <row r="72" spans="7:13" x14ac:dyDescent="0.2">
      <c r="G72" s="18" t="s">
        <v>49</v>
      </c>
      <c r="H72" s="19">
        <f>SUM(H66:H71)-SUM(I66:I71)</f>
        <v>0</v>
      </c>
      <c r="I72" s="20"/>
      <c r="K72" s="18" t="s">
        <v>49</v>
      </c>
      <c r="L72" s="19"/>
      <c r="M72" s="19">
        <f>SUM(M66:M71)-SUM(L66:L71)</f>
        <v>0</v>
      </c>
    </row>
    <row r="74" spans="7:13" x14ac:dyDescent="0.2">
      <c r="G74" s="9"/>
      <c r="H74" s="10" t="s">
        <v>46</v>
      </c>
      <c r="I74" s="10" t="s">
        <v>47</v>
      </c>
      <c r="K74" s="9"/>
      <c r="L74" s="10" t="s">
        <v>46</v>
      </c>
      <c r="M74" s="10" t="s">
        <v>47</v>
      </c>
    </row>
    <row r="75" spans="7:13" x14ac:dyDescent="0.2">
      <c r="G75" s="11" t="s">
        <v>48</v>
      </c>
      <c r="H75" s="12"/>
      <c r="I75" s="12"/>
      <c r="K75" s="11" t="s">
        <v>48</v>
      </c>
      <c r="L75" s="12"/>
      <c r="M75" s="12"/>
    </row>
    <row r="76" spans="7:13" x14ac:dyDescent="0.2">
      <c r="G76" s="9"/>
      <c r="H76" s="13"/>
      <c r="I76" s="14"/>
      <c r="K76" s="9"/>
      <c r="L76" s="13"/>
      <c r="M76" s="14"/>
    </row>
    <row r="77" spans="7:13" x14ac:dyDescent="0.2">
      <c r="G77" s="9"/>
      <c r="H77" s="15"/>
      <c r="I77" s="16"/>
      <c r="K77" s="9"/>
      <c r="L77" s="15"/>
      <c r="M77" s="16"/>
    </row>
    <row r="78" spans="7:13" x14ac:dyDescent="0.2">
      <c r="G78" s="9"/>
      <c r="H78" s="15"/>
      <c r="I78" s="16"/>
      <c r="K78" s="9"/>
      <c r="L78" s="15"/>
      <c r="M78" s="16"/>
    </row>
    <row r="79" spans="7:13" x14ac:dyDescent="0.2">
      <c r="G79" s="9"/>
      <c r="H79" s="12"/>
      <c r="I79" s="17"/>
      <c r="K79" s="9"/>
      <c r="L79" s="12"/>
      <c r="M79" s="17"/>
    </row>
    <row r="80" spans="7:13" x14ac:dyDescent="0.2">
      <c r="G80" s="9"/>
      <c r="H80" s="12"/>
      <c r="I80" s="17"/>
      <c r="K80" s="9"/>
      <c r="L80" s="12"/>
      <c r="M80" s="17"/>
    </row>
    <row r="81" spans="6:13" x14ac:dyDescent="0.2">
      <c r="G81" s="18" t="s">
        <v>49</v>
      </c>
      <c r="H81" s="19">
        <f>SUM(H75:H80)-SUM(I75:I80)</f>
        <v>0</v>
      </c>
      <c r="I81" s="20"/>
      <c r="K81" s="18" t="s">
        <v>49</v>
      </c>
      <c r="L81" s="19"/>
      <c r="M81" s="19">
        <f>SUM(M75:M80)-SUM(L75:L80)</f>
        <v>0</v>
      </c>
    </row>
    <row r="83" spans="6:13" x14ac:dyDescent="0.2">
      <c r="G83" s="9"/>
      <c r="H83" s="10" t="s">
        <v>46</v>
      </c>
      <c r="I83" s="10" t="s">
        <v>47</v>
      </c>
      <c r="K83" s="9"/>
      <c r="L83" s="10" t="s">
        <v>46</v>
      </c>
      <c r="M83" s="10" t="s">
        <v>47</v>
      </c>
    </row>
    <row r="84" spans="6:13" x14ac:dyDescent="0.2">
      <c r="G84" s="11" t="s">
        <v>48</v>
      </c>
      <c r="H84" s="12"/>
      <c r="I84" s="12"/>
      <c r="K84" s="11" t="s">
        <v>48</v>
      </c>
      <c r="L84" s="12"/>
      <c r="M84" s="12"/>
    </row>
    <row r="85" spans="6:13" x14ac:dyDescent="0.2">
      <c r="G85" s="9"/>
      <c r="H85" s="13"/>
      <c r="I85" s="14"/>
      <c r="K85" s="9"/>
      <c r="L85" s="13"/>
      <c r="M85" s="14"/>
    </row>
    <row r="86" spans="6:13" x14ac:dyDescent="0.2">
      <c r="G86" s="9"/>
      <c r="H86" s="15"/>
      <c r="I86" s="16"/>
      <c r="K86" s="9"/>
      <c r="L86" s="15"/>
      <c r="M86" s="16"/>
    </row>
    <row r="87" spans="6:13" x14ac:dyDescent="0.2">
      <c r="G87" s="9"/>
      <c r="H87" s="15"/>
      <c r="I87" s="16"/>
      <c r="K87" s="9"/>
      <c r="L87" s="15"/>
      <c r="M87" s="16"/>
    </row>
    <row r="88" spans="6:13" x14ac:dyDescent="0.2">
      <c r="G88" s="9"/>
      <c r="H88" s="12"/>
      <c r="I88" s="17"/>
      <c r="K88" s="9"/>
      <c r="L88" s="12"/>
      <c r="M88" s="17"/>
    </row>
    <row r="89" spans="6:13" x14ac:dyDescent="0.2">
      <c r="G89" s="9"/>
      <c r="H89" s="12"/>
      <c r="I89" s="17"/>
      <c r="K89" s="9"/>
      <c r="L89" s="12"/>
      <c r="M89" s="17"/>
    </row>
    <row r="90" spans="6:13" x14ac:dyDescent="0.2">
      <c r="G90" s="18" t="s">
        <v>49</v>
      </c>
      <c r="H90" s="19">
        <f>SUM(H84:H89)-SUM(I84:I89)</f>
        <v>0</v>
      </c>
      <c r="I90" s="20"/>
      <c r="K90" s="18" t="s">
        <v>49</v>
      </c>
      <c r="L90" s="19"/>
      <c r="M90" s="19">
        <f>SUM(M84:M89)-SUM(L84:L89)</f>
        <v>0</v>
      </c>
    </row>
    <row r="92" spans="6:13" x14ac:dyDescent="0.2">
      <c r="G92" s="9" t="s">
        <v>37</v>
      </c>
      <c r="H92" s="10" t="s">
        <v>46</v>
      </c>
      <c r="I92" s="10" t="s">
        <v>47</v>
      </c>
      <c r="K92" s="9"/>
      <c r="L92" s="10" t="s">
        <v>46</v>
      </c>
      <c r="M92" s="10" t="s">
        <v>47</v>
      </c>
    </row>
    <row r="93" spans="6:13" x14ac:dyDescent="0.2">
      <c r="G93" s="11" t="s">
        <v>48</v>
      </c>
      <c r="H93" s="12">
        <f>B5</f>
        <v>3000</v>
      </c>
      <c r="I93" s="12"/>
      <c r="K93" s="11" t="s">
        <v>48</v>
      </c>
      <c r="L93" s="12"/>
      <c r="M93" s="12"/>
    </row>
    <row r="94" spans="6:13" x14ac:dyDescent="0.2">
      <c r="F94">
        <v>2</v>
      </c>
      <c r="G94" s="9"/>
      <c r="H94" s="13">
        <f>200*20</f>
        <v>4000</v>
      </c>
      <c r="I94" s="14"/>
      <c r="K94" s="9"/>
      <c r="L94" s="13"/>
      <c r="M94" s="14"/>
    </row>
    <row r="95" spans="6:13" x14ac:dyDescent="0.2">
      <c r="F95">
        <v>5</v>
      </c>
      <c r="G95" s="9"/>
      <c r="H95" s="15"/>
      <c r="I95" s="16">
        <v>2000</v>
      </c>
      <c r="K95" s="9"/>
      <c r="L95" s="15"/>
      <c r="M95" s="16"/>
    </row>
    <row r="96" spans="6:13" x14ac:dyDescent="0.2">
      <c r="G96" s="9"/>
      <c r="H96" s="15"/>
      <c r="I96" s="16"/>
      <c r="K96" s="9"/>
      <c r="L96" s="15"/>
      <c r="M96" s="16"/>
    </row>
    <row r="97" spans="7:13" x14ac:dyDescent="0.2">
      <c r="G97" s="9"/>
      <c r="H97" s="12"/>
      <c r="I97" s="17"/>
      <c r="K97" s="9"/>
      <c r="L97" s="12"/>
      <c r="M97" s="17"/>
    </row>
    <row r="98" spans="7:13" x14ac:dyDescent="0.2">
      <c r="G98" s="9"/>
      <c r="H98" s="12"/>
      <c r="I98" s="17"/>
      <c r="K98" s="9"/>
      <c r="L98" s="12"/>
      <c r="M98" s="17"/>
    </row>
    <row r="99" spans="7:13" x14ac:dyDescent="0.2">
      <c r="G99" s="18" t="s">
        <v>49</v>
      </c>
      <c r="H99" s="19">
        <f>SUM(H93:H98)-SUM(I93:I98)</f>
        <v>5000</v>
      </c>
      <c r="I99" s="20"/>
      <c r="K99" s="18" t="s">
        <v>49</v>
      </c>
      <c r="L99" s="19"/>
      <c r="M99" s="19">
        <f>SUM(M93:M98)-SUM(L93:L98)</f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0C7BE-3CE1-ED4F-8D26-988DB151145F}">
  <dimension ref="A1:J38"/>
  <sheetViews>
    <sheetView topLeftCell="A13" workbookViewId="0">
      <selection activeCell="E5" sqref="E5"/>
    </sheetView>
  </sheetViews>
  <sheetFormatPr baseColWidth="10" defaultRowHeight="16" x14ac:dyDescent="0.2"/>
  <cols>
    <col min="1" max="1" width="21" customWidth="1"/>
    <col min="2" max="2" width="16.83203125" customWidth="1"/>
    <col min="3" max="3" width="14.6640625" bestFit="1" customWidth="1"/>
    <col min="4" max="4" width="13.1640625" bestFit="1" customWidth="1"/>
    <col min="5" max="5" width="14.1640625" customWidth="1"/>
    <col min="6" max="6" width="13.5" customWidth="1"/>
    <col min="7" max="9" width="12.5" bestFit="1" customWidth="1"/>
  </cols>
  <sheetData>
    <row r="1" spans="1:10" x14ac:dyDescent="0.2">
      <c r="B1" t="s">
        <v>26</v>
      </c>
    </row>
    <row r="2" spans="1:10" x14ac:dyDescent="0.2">
      <c r="A2" t="s">
        <v>27</v>
      </c>
      <c r="B2" s="1">
        <v>1575000</v>
      </c>
    </row>
    <row r="3" spans="1:10" x14ac:dyDescent="0.2">
      <c r="A3" t="s">
        <v>0</v>
      </c>
      <c r="B3" s="2">
        <v>680000</v>
      </c>
    </row>
    <row r="4" spans="1:10" x14ac:dyDescent="0.2">
      <c r="A4" t="s">
        <v>10</v>
      </c>
      <c r="B4" s="2">
        <v>0.25</v>
      </c>
    </row>
    <row r="5" spans="1:10" x14ac:dyDescent="0.2">
      <c r="A5" t="s">
        <v>5</v>
      </c>
      <c r="B5" s="2">
        <v>3157</v>
      </c>
      <c r="E5" s="3">
        <f>$B$15</f>
        <v>68000</v>
      </c>
      <c r="F5" s="3">
        <f>$B$15*(1-$B$17)^C20</f>
        <v>64600</v>
      </c>
      <c r="G5" s="3">
        <f t="shared" ref="G5:J5" si="0">$B$15*(1-$B$17)^D20</f>
        <v>61370</v>
      </c>
      <c r="H5" s="3">
        <f t="shared" si="0"/>
        <v>58301.499999999993</v>
      </c>
      <c r="I5" s="3">
        <f t="shared" si="0"/>
        <v>55386.424999999996</v>
      </c>
      <c r="J5" s="3">
        <f t="shared" si="0"/>
        <v>52617.103750000002</v>
      </c>
    </row>
    <row r="6" spans="1:10" x14ac:dyDescent="0.2">
      <c r="A6" t="s">
        <v>1</v>
      </c>
      <c r="B6" s="2">
        <v>975</v>
      </c>
    </row>
    <row r="7" spans="1:10" x14ac:dyDescent="0.2">
      <c r="A7" t="s">
        <v>2</v>
      </c>
      <c r="B7" s="2">
        <v>7</v>
      </c>
    </row>
    <row r="8" spans="1:10" x14ac:dyDescent="0.2">
      <c r="A8" t="s">
        <v>3</v>
      </c>
      <c r="B8" s="2">
        <v>23000</v>
      </c>
    </row>
    <row r="9" spans="1:10" x14ac:dyDescent="0.2">
      <c r="A9" t="s">
        <v>4</v>
      </c>
      <c r="B9" s="2">
        <v>1.25</v>
      </c>
    </row>
    <row r="10" spans="1:10" x14ac:dyDescent="0.2">
      <c r="A10" t="s">
        <v>6</v>
      </c>
      <c r="B10" s="2">
        <v>153</v>
      </c>
    </row>
    <row r="11" spans="1:10" x14ac:dyDescent="0.2">
      <c r="A11" t="s">
        <v>7</v>
      </c>
      <c r="B11" s="4">
        <v>0.15</v>
      </c>
    </row>
    <row r="12" spans="1:10" x14ac:dyDescent="0.2">
      <c r="A12" t="s">
        <v>9</v>
      </c>
      <c r="B12" s="2">
        <v>0.1</v>
      </c>
    </row>
    <row r="13" spans="1:10" x14ac:dyDescent="0.2">
      <c r="A13" t="s">
        <v>8</v>
      </c>
      <c r="B13" s="2">
        <v>0.5</v>
      </c>
    </row>
    <row r="14" spans="1:10" x14ac:dyDescent="0.2">
      <c r="A14" t="s">
        <v>11</v>
      </c>
      <c r="B14" s="2">
        <v>10</v>
      </c>
    </row>
    <row r="15" spans="1:10" x14ac:dyDescent="0.2">
      <c r="A15" t="s">
        <v>12</v>
      </c>
      <c r="B15" s="2">
        <f>B3/B14</f>
        <v>68000</v>
      </c>
    </row>
    <row r="16" spans="1:10" x14ac:dyDescent="0.2">
      <c r="A16" t="s">
        <v>30</v>
      </c>
      <c r="B16" s="2">
        <v>12</v>
      </c>
    </row>
    <row r="17" spans="1:9" x14ac:dyDescent="0.2">
      <c r="A17" t="s">
        <v>34</v>
      </c>
      <c r="B17" s="4">
        <v>0.05</v>
      </c>
    </row>
    <row r="19" spans="1:9" x14ac:dyDescent="0.2">
      <c r="A19" t="s">
        <v>13</v>
      </c>
    </row>
    <row r="20" spans="1:9" x14ac:dyDescent="0.2">
      <c r="A20" t="s">
        <v>14</v>
      </c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  <c r="H20">
        <v>6</v>
      </c>
      <c r="I20">
        <v>7</v>
      </c>
    </row>
    <row r="21" spans="1:9" x14ac:dyDescent="0.2">
      <c r="A21" t="s">
        <v>28</v>
      </c>
      <c r="B21" s="7">
        <f>-B2</f>
        <v>-1575000</v>
      </c>
      <c r="C21" s="2"/>
      <c r="D21" s="2"/>
      <c r="E21" s="2"/>
      <c r="F21" s="2"/>
      <c r="G21" s="2"/>
      <c r="H21" s="2"/>
      <c r="I21" s="2">
        <f>B8</f>
        <v>23000</v>
      </c>
    </row>
    <row r="22" spans="1:9" x14ac:dyDescent="0.2">
      <c r="A22" t="s">
        <v>15</v>
      </c>
      <c r="B22" s="7"/>
      <c r="C22" s="2">
        <f>SUM(C23:C26)</f>
        <v>363921.25</v>
      </c>
      <c r="D22" s="2">
        <f t="shared" ref="D22:I22" si="1">SUM(D23:D26)</f>
        <v>363921.25</v>
      </c>
      <c r="E22" s="2">
        <f t="shared" si="1"/>
        <v>363921.25</v>
      </c>
      <c r="F22" s="2">
        <f t="shared" si="1"/>
        <v>363921.25</v>
      </c>
      <c r="G22" s="2">
        <f t="shared" si="1"/>
        <v>363921.25</v>
      </c>
      <c r="H22" s="2">
        <f t="shared" si="1"/>
        <v>363921.25</v>
      </c>
      <c r="I22" s="2">
        <f t="shared" si="1"/>
        <v>363921.25</v>
      </c>
    </row>
    <row r="23" spans="1:9" x14ac:dyDescent="0.2">
      <c r="A23" t="s">
        <v>16</v>
      </c>
      <c r="B23" s="7"/>
      <c r="C23" s="2">
        <f>$B$4*$B$3</f>
        <v>170000</v>
      </c>
      <c r="D23" s="2">
        <f t="shared" ref="D23:I23" si="2">$B$4*$B$3</f>
        <v>170000</v>
      </c>
      <c r="E23" s="2">
        <f t="shared" si="2"/>
        <v>170000</v>
      </c>
      <c r="F23" s="2">
        <f t="shared" si="2"/>
        <v>170000</v>
      </c>
      <c r="G23" s="2">
        <f t="shared" si="2"/>
        <v>170000</v>
      </c>
      <c r="H23" s="2">
        <f t="shared" si="2"/>
        <v>170000</v>
      </c>
      <c r="I23" s="2">
        <f t="shared" si="2"/>
        <v>170000</v>
      </c>
    </row>
    <row r="24" spans="1:9" x14ac:dyDescent="0.2">
      <c r="A24" t="s">
        <v>17</v>
      </c>
      <c r="B24" s="7"/>
      <c r="C24" s="2">
        <f>$B$6*$B$10</f>
        <v>149175</v>
      </c>
      <c r="D24" s="2">
        <f t="shared" ref="D24:I24" si="3">$B$6*$B$10</f>
        <v>149175</v>
      </c>
      <c r="E24" s="2">
        <f t="shared" si="3"/>
        <v>149175</v>
      </c>
      <c r="F24" s="2">
        <f t="shared" si="3"/>
        <v>149175</v>
      </c>
      <c r="G24" s="2">
        <f t="shared" si="3"/>
        <v>149175</v>
      </c>
      <c r="H24" s="2">
        <f t="shared" si="3"/>
        <v>149175</v>
      </c>
      <c r="I24" s="2">
        <f t="shared" si="3"/>
        <v>149175</v>
      </c>
    </row>
    <row r="25" spans="1:9" x14ac:dyDescent="0.2">
      <c r="A25" t="s">
        <v>18</v>
      </c>
      <c r="B25" s="7"/>
      <c r="C25" s="2">
        <f>$B$5*$B$9</f>
        <v>3946.25</v>
      </c>
      <c r="D25" s="2">
        <f t="shared" ref="D25:I25" si="4">$B$5*$B$9</f>
        <v>3946.25</v>
      </c>
      <c r="E25" s="2">
        <f t="shared" si="4"/>
        <v>3946.25</v>
      </c>
      <c r="F25" s="2">
        <f t="shared" si="4"/>
        <v>3946.25</v>
      </c>
      <c r="G25" s="2">
        <f t="shared" si="4"/>
        <v>3946.25</v>
      </c>
      <c r="H25" s="2">
        <f t="shared" si="4"/>
        <v>3946.25</v>
      </c>
      <c r="I25" s="2">
        <f t="shared" si="4"/>
        <v>3946.25</v>
      </c>
    </row>
    <row r="26" spans="1:9" x14ac:dyDescent="0.2">
      <c r="A26" t="s">
        <v>29</v>
      </c>
      <c r="B26" s="7"/>
      <c r="C26" s="2">
        <f>$B$15*($B$12+$B$13)</f>
        <v>40800</v>
      </c>
      <c r="D26" s="2">
        <f t="shared" ref="D26:I26" si="5">$B$15*($B$12+$B$13)</f>
        <v>40800</v>
      </c>
      <c r="E26" s="2">
        <f t="shared" si="5"/>
        <v>40800</v>
      </c>
      <c r="F26" s="2">
        <f t="shared" si="5"/>
        <v>40800</v>
      </c>
      <c r="G26" s="2">
        <f t="shared" si="5"/>
        <v>40800</v>
      </c>
      <c r="H26" s="2">
        <f t="shared" si="5"/>
        <v>40800</v>
      </c>
      <c r="I26" s="2">
        <f t="shared" si="5"/>
        <v>40800</v>
      </c>
    </row>
    <row r="27" spans="1:9" x14ac:dyDescent="0.2">
      <c r="A27" t="s">
        <v>19</v>
      </c>
      <c r="B27" s="7"/>
      <c r="C27" s="2">
        <f>$B$15*$B$16</f>
        <v>816000</v>
      </c>
      <c r="D27" s="2">
        <f t="shared" ref="D27:I27" si="6">$B$15*$B$16</f>
        <v>816000</v>
      </c>
      <c r="E27" s="2">
        <f t="shared" si="6"/>
        <v>816000</v>
      </c>
      <c r="F27" s="2">
        <f t="shared" si="6"/>
        <v>816000</v>
      </c>
      <c r="G27" s="2">
        <f t="shared" si="6"/>
        <v>816000</v>
      </c>
      <c r="H27" s="2">
        <f t="shared" si="6"/>
        <v>816000</v>
      </c>
      <c r="I27" s="2">
        <f t="shared" si="6"/>
        <v>816000</v>
      </c>
    </row>
    <row r="28" spans="1:9" x14ac:dyDescent="0.2">
      <c r="A28" t="s">
        <v>20</v>
      </c>
      <c r="B28" s="7">
        <f>B21</f>
        <v>-1575000</v>
      </c>
      <c r="C28" s="2">
        <f t="shared" ref="C28:H28" si="7">C27-C22</f>
        <v>452078.75</v>
      </c>
      <c r="D28" s="2">
        <f t="shared" si="7"/>
        <v>452078.75</v>
      </c>
      <c r="E28" s="2">
        <f t="shared" si="7"/>
        <v>452078.75</v>
      </c>
      <c r="F28" s="2">
        <f t="shared" si="7"/>
        <v>452078.75</v>
      </c>
      <c r="G28" s="2">
        <f t="shared" si="7"/>
        <v>452078.75</v>
      </c>
      <c r="H28" s="2">
        <f t="shared" si="7"/>
        <v>452078.75</v>
      </c>
      <c r="I28" s="2">
        <f>I27-I22+I21</f>
        <v>475078.75</v>
      </c>
    </row>
    <row r="29" spans="1:9" x14ac:dyDescent="0.2">
      <c r="A29" t="s">
        <v>21</v>
      </c>
      <c r="B29" s="7">
        <f>B28</f>
        <v>-1575000</v>
      </c>
      <c r="C29" s="5">
        <f>C28/(1+$B$11)^C20</f>
        <v>393111.95652173914</v>
      </c>
      <c r="D29" s="5">
        <f t="shared" ref="D29:I29" si="8">D28/(1+$B$11)^D20</f>
        <v>341836.48393194715</v>
      </c>
      <c r="E29" s="5">
        <f t="shared" si="8"/>
        <v>297249.11646256276</v>
      </c>
      <c r="F29" s="5">
        <f t="shared" si="8"/>
        <v>258477.49257614152</v>
      </c>
      <c r="G29" s="5">
        <f t="shared" si="8"/>
        <v>224763.03702273176</v>
      </c>
      <c r="H29" s="5">
        <f t="shared" si="8"/>
        <v>195446.11915020156</v>
      </c>
      <c r="I29" s="5">
        <f t="shared" si="8"/>
        <v>178599.69900536296</v>
      </c>
    </row>
    <row r="30" spans="1:9" x14ac:dyDescent="0.2">
      <c r="A30" t="s">
        <v>22</v>
      </c>
      <c r="B30" s="7">
        <f>B29</f>
        <v>-1575000</v>
      </c>
      <c r="C30" s="2">
        <f>B30+C29</f>
        <v>-1181888.0434782607</v>
      </c>
      <c r="D30" s="2">
        <f t="shared" ref="D30:I30" si="9">C30+D29</f>
        <v>-840051.5595463136</v>
      </c>
      <c r="E30" s="2">
        <f t="shared" si="9"/>
        <v>-542802.44308375078</v>
      </c>
      <c r="F30" s="2">
        <f t="shared" si="9"/>
        <v>-284324.95050760929</v>
      </c>
      <c r="G30" s="2">
        <f t="shared" si="9"/>
        <v>-59561.913484877528</v>
      </c>
      <c r="H30" s="2">
        <f t="shared" si="9"/>
        <v>135884.20566532403</v>
      </c>
      <c r="I30" s="2">
        <f t="shared" si="9"/>
        <v>314483.90467068698</v>
      </c>
    </row>
    <row r="31" spans="1:9" x14ac:dyDescent="0.2">
      <c r="A31" t="s">
        <v>23</v>
      </c>
      <c r="B31" s="2">
        <f>NPV(B11,C28:I28)+B28</f>
        <v>314483.90467068669</v>
      </c>
      <c r="C31" s="2"/>
      <c r="D31" s="2"/>
      <c r="E31" s="2"/>
      <c r="F31" s="2"/>
      <c r="G31" s="2"/>
      <c r="H31" s="2"/>
      <c r="I31" s="2"/>
    </row>
    <row r="32" spans="1:9" x14ac:dyDescent="0.2">
      <c r="A32" t="s">
        <v>24</v>
      </c>
      <c r="B32" s="2">
        <f>-PMT(B11,B7,B31)</f>
        <v>75589.465676331136</v>
      </c>
      <c r="C32" s="2"/>
      <c r="D32" s="2"/>
      <c r="E32" s="2"/>
      <c r="F32" s="2"/>
      <c r="G32" s="2"/>
      <c r="H32" s="2"/>
      <c r="I32" s="2"/>
    </row>
    <row r="33" spans="1:9" x14ac:dyDescent="0.2">
      <c r="A33" t="s">
        <v>25</v>
      </c>
      <c r="B33" s="8">
        <f>IRR(B28:I28)</f>
        <v>0.21396414070838987</v>
      </c>
      <c r="C33" s="2"/>
      <c r="D33" s="2"/>
      <c r="E33" s="2"/>
      <c r="F33" s="2"/>
      <c r="G33" s="2"/>
      <c r="H33" s="2"/>
      <c r="I33" s="2"/>
    </row>
    <row r="34" spans="1:9" x14ac:dyDescent="0.2">
      <c r="B34" s="2"/>
      <c r="C34" s="2"/>
      <c r="D34" s="2"/>
      <c r="E34" s="2"/>
      <c r="F34" s="2"/>
      <c r="G34" s="2"/>
      <c r="H34" s="2"/>
      <c r="I34" s="2"/>
    </row>
    <row r="35" spans="1:9" x14ac:dyDescent="0.2">
      <c r="B35" s="3"/>
      <c r="C35" s="3"/>
      <c r="D35" s="3"/>
      <c r="E35" s="3"/>
      <c r="F35" s="3"/>
      <c r="G35" s="3"/>
      <c r="H35" s="3"/>
      <c r="I35" s="3"/>
    </row>
    <row r="36" spans="1:9" x14ac:dyDescent="0.2">
      <c r="A36" t="s">
        <v>31</v>
      </c>
      <c r="B36" s="3"/>
      <c r="C36" s="3"/>
      <c r="D36" s="3"/>
      <c r="E36" s="3"/>
      <c r="F36" s="3"/>
      <c r="G36" s="3"/>
      <c r="H36" s="3"/>
      <c r="I36" s="3"/>
    </row>
    <row r="37" spans="1:9" x14ac:dyDescent="0.2">
      <c r="A37" t="s">
        <v>32</v>
      </c>
      <c r="B37" s="6">
        <v>0</v>
      </c>
      <c r="C37" s="6">
        <v>0.05</v>
      </c>
      <c r="D37" s="6">
        <v>0.1</v>
      </c>
      <c r="E37" s="6">
        <v>0.15</v>
      </c>
      <c r="F37" s="6">
        <v>0.2</v>
      </c>
      <c r="G37" s="6">
        <v>0.25</v>
      </c>
      <c r="H37" s="3"/>
    </row>
    <row r="38" spans="1:9" x14ac:dyDescent="0.2">
      <c r="A38" t="s">
        <v>33</v>
      </c>
      <c r="B38" s="3">
        <f>NPV(B37,$C$28:$I$28)+$B$28</f>
        <v>1612551.25</v>
      </c>
      <c r="C38" s="3">
        <f t="shared" ref="C38:G38" si="10">NPV(C37,$C$28:$I$28)+$B$28</f>
        <v>1057242.1231217384</v>
      </c>
      <c r="D38" s="3">
        <f t="shared" si="10"/>
        <v>637711.33029840374</v>
      </c>
      <c r="E38" s="3">
        <f t="shared" si="10"/>
        <v>314483.90467068669</v>
      </c>
      <c r="F38" s="3">
        <f t="shared" si="10"/>
        <v>60978.216739719268</v>
      </c>
      <c r="G38" s="3">
        <f t="shared" si="10"/>
        <v>-141092.69228800014</v>
      </c>
      <c r="H38" s="3"/>
    </row>
  </sheetData>
  <conditionalFormatting sqref="B38:H38 B21:I3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CCEC-B2CE-3340-8894-CF0500C28E88}">
  <dimension ref="B3:P68"/>
  <sheetViews>
    <sheetView tabSelected="1" topLeftCell="A15" workbookViewId="0">
      <selection activeCell="G29" sqref="G29"/>
    </sheetView>
  </sheetViews>
  <sheetFormatPr baseColWidth="10" defaultRowHeight="16" x14ac:dyDescent="0.2"/>
  <cols>
    <col min="2" max="2" width="13.33203125" customWidth="1"/>
  </cols>
  <sheetData>
    <row r="3" spans="2:16" x14ac:dyDescent="0.2">
      <c r="J3" t="s">
        <v>87</v>
      </c>
      <c r="N3" t="s">
        <v>42</v>
      </c>
    </row>
    <row r="4" spans="2:16" x14ac:dyDescent="0.2">
      <c r="B4" t="s">
        <v>35</v>
      </c>
      <c r="J4" s="9"/>
      <c r="K4" s="10" t="s">
        <v>46</v>
      </c>
      <c r="L4" s="10" t="s">
        <v>47</v>
      </c>
      <c r="N4" s="21"/>
      <c r="O4" s="22" t="s">
        <v>46</v>
      </c>
      <c r="P4" s="22" t="s">
        <v>47</v>
      </c>
    </row>
    <row r="5" spans="2:16" x14ac:dyDescent="0.2">
      <c r="B5" t="s">
        <v>62</v>
      </c>
      <c r="C5" t="s">
        <v>36</v>
      </c>
      <c r="D5" t="s">
        <v>53</v>
      </c>
      <c r="E5" t="s">
        <v>90</v>
      </c>
      <c r="J5" s="11" t="s">
        <v>48</v>
      </c>
      <c r="K5" s="12">
        <f>C15</f>
        <v>6000</v>
      </c>
      <c r="L5" s="12"/>
      <c r="N5" s="23" t="s">
        <v>48</v>
      </c>
      <c r="P5" s="25">
        <f>C31</f>
        <v>13000</v>
      </c>
    </row>
    <row r="6" spans="2:16" x14ac:dyDescent="0.2">
      <c r="B6" s="36" t="s">
        <v>63</v>
      </c>
      <c r="J6" s="9">
        <v>1</v>
      </c>
      <c r="K6" s="13">
        <v>3000</v>
      </c>
      <c r="L6" s="14"/>
      <c r="N6" s="21">
        <v>2</v>
      </c>
      <c r="O6" s="26">
        <v>4000</v>
      </c>
      <c r="P6" s="27"/>
    </row>
    <row r="7" spans="2:16" x14ac:dyDescent="0.2">
      <c r="B7" t="s">
        <v>64</v>
      </c>
      <c r="C7">
        <v>0</v>
      </c>
      <c r="D7">
        <f>C7</f>
        <v>0</v>
      </c>
      <c r="J7" s="9">
        <v>8</v>
      </c>
      <c r="K7" s="15"/>
      <c r="L7" s="16">
        <v>4000</v>
      </c>
      <c r="N7" s="21"/>
      <c r="O7" s="28"/>
      <c r="P7" s="29"/>
    </row>
    <row r="8" spans="2:16" x14ac:dyDescent="0.2">
      <c r="B8" t="s">
        <v>65</v>
      </c>
      <c r="C8">
        <v>5000</v>
      </c>
      <c r="D8">
        <f>C8</f>
        <v>5000</v>
      </c>
      <c r="J8" s="9"/>
      <c r="K8" s="15"/>
      <c r="L8" s="16"/>
      <c r="N8" s="21"/>
      <c r="O8" s="28"/>
      <c r="P8" s="29"/>
    </row>
    <row r="9" spans="2:16" x14ac:dyDescent="0.2">
      <c r="B9" t="s">
        <v>66</v>
      </c>
      <c r="C9">
        <v>2000</v>
      </c>
      <c r="D9">
        <f>C9</f>
        <v>2000</v>
      </c>
      <c r="J9" s="9"/>
      <c r="K9" s="12"/>
      <c r="L9" s="17"/>
      <c r="N9" s="21"/>
      <c r="O9" s="25"/>
      <c r="P9" s="30"/>
    </row>
    <row r="10" spans="2:16" x14ac:dyDescent="0.2">
      <c r="B10" s="36" t="s">
        <v>67</v>
      </c>
      <c r="J10" s="9"/>
      <c r="K10" s="12"/>
      <c r="L10" s="17"/>
      <c r="N10" s="21"/>
      <c r="O10" s="25"/>
      <c r="P10" s="30"/>
    </row>
    <row r="11" spans="2:16" x14ac:dyDescent="0.2">
      <c r="B11" t="s">
        <v>68</v>
      </c>
      <c r="C11">
        <v>35000</v>
      </c>
      <c r="D11">
        <f>C11</f>
        <v>35000</v>
      </c>
      <c r="J11" s="18" t="s">
        <v>49</v>
      </c>
      <c r="K11" s="19">
        <f>SUM(K5:K10)-SUM(L5:L10)</f>
        <v>5000</v>
      </c>
      <c r="L11" s="20"/>
      <c r="N11" s="31" t="s">
        <v>49</v>
      </c>
      <c r="O11" s="32"/>
      <c r="P11" s="32">
        <f>SUM(P5:P10)-SUM(O5:O10)</f>
        <v>9000</v>
      </c>
    </row>
    <row r="12" spans="2:16" x14ac:dyDescent="0.2">
      <c r="B12" t="s">
        <v>69</v>
      </c>
      <c r="C12">
        <v>7000</v>
      </c>
      <c r="D12">
        <f>C12</f>
        <v>7000</v>
      </c>
      <c r="F12" t="s">
        <v>74</v>
      </c>
      <c r="J12" t="s">
        <v>39</v>
      </c>
      <c r="N12" t="s">
        <v>51</v>
      </c>
    </row>
    <row r="13" spans="2:16" x14ac:dyDescent="0.2">
      <c r="B13" t="s">
        <v>70</v>
      </c>
      <c r="C13">
        <v>9000</v>
      </c>
      <c r="D13">
        <f>C13</f>
        <v>9000</v>
      </c>
      <c r="F13" s="9"/>
      <c r="G13" s="10" t="s">
        <v>46</v>
      </c>
      <c r="H13" s="10" t="s">
        <v>47</v>
      </c>
      <c r="J13" s="9"/>
      <c r="K13" s="10" t="s">
        <v>46</v>
      </c>
      <c r="L13" s="10" t="s">
        <v>47</v>
      </c>
      <c r="N13" s="9"/>
      <c r="O13" s="10" t="s">
        <v>46</v>
      </c>
      <c r="P13" s="10" t="s">
        <v>47</v>
      </c>
    </row>
    <row r="14" spans="2:16" x14ac:dyDescent="0.2">
      <c r="B14" s="36" t="s">
        <v>71</v>
      </c>
      <c r="F14" s="11" t="s">
        <v>48</v>
      </c>
      <c r="G14" s="12">
        <f>C17</f>
        <v>9000</v>
      </c>
      <c r="H14" s="12"/>
      <c r="J14" s="11" t="s">
        <v>48</v>
      </c>
      <c r="K14" s="12">
        <f>C18</f>
        <v>13000</v>
      </c>
      <c r="L14" s="12"/>
      <c r="N14" s="11" t="s">
        <v>48</v>
      </c>
      <c r="P14" s="12">
        <v>0</v>
      </c>
    </row>
    <row r="15" spans="2:16" x14ac:dyDescent="0.2">
      <c r="B15" t="s">
        <v>72</v>
      </c>
      <c r="C15">
        <v>6000</v>
      </c>
      <c r="D15" s="24">
        <f>K11</f>
        <v>5000</v>
      </c>
      <c r="F15" s="9">
        <v>3</v>
      </c>
      <c r="G15" s="13"/>
      <c r="H15" s="14">
        <v>9000</v>
      </c>
      <c r="J15" s="9">
        <v>3</v>
      </c>
      <c r="K15" s="13">
        <v>11000</v>
      </c>
      <c r="L15" s="14"/>
      <c r="N15" s="9">
        <v>3</v>
      </c>
      <c r="O15" s="13"/>
      <c r="P15" s="14">
        <v>33000</v>
      </c>
    </row>
    <row r="16" spans="2:16" x14ac:dyDescent="0.2">
      <c r="B16" t="s">
        <v>73</v>
      </c>
      <c r="C16">
        <v>31000</v>
      </c>
      <c r="D16" s="24">
        <f>K38</f>
        <v>27000</v>
      </c>
      <c r="F16" s="9"/>
      <c r="G16" s="15"/>
      <c r="H16" s="16"/>
      <c r="J16" s="9"/>
      <c r="K16" s="15"/>
      <c r="L16" s="16"/>
      <c r="N16" s="9">
        <v>7</v>
      </c>
      <c r="O16" s="15"/>
      <c r="P16" s="16">
        <v>5000</v>
      </c>
    </row>
    <row r="17" spans="2:16" x14ac:dyDescent="0.2">
      <c r="B17" t="s">
        <v>74</v>
      </c>
      <c r="C17">
        <v>9000</v>
      </c>
      <c r="D17" s="24">
        <f>G20</f>
        <v>0</v>
      </c>
      <c r="F17" s="9"/>
      <c r="G17" s="15"/>
      <c r="H17" s="16"/>
      <c r="J17" s="9"/>
      <c r="K17" s="15"/>
      <c r="L17" s="16"/>
      <c r="N17" s="9"/>
      <c r="O17" s="15"/>
      <c r="P17" s="16"/>
    </row>
    <row r="18" spans="2:16" x14ac:dyDescent="0.2">
      <c r="B18" t="s">
        <v>39</v>
      </c>
      <c r="C18">
        <v>13000</v>
      </c>
      <c r="D18" s="24">
        <f>K20</f>
        <v>24000</v>
      </c>
      <c r="F18" s="9"/>
      <c r="G18" s="12"/>
      <c r="H18" s="17"/>
      <c r="J18" s="9"/>
      <c r="K18" s="12"/>
      <c r="L18" s="17"/>
      <c r="N18" s="9"/>
      <c r="O18" s="12"/>
      <c r="P18" s="17"/>
    </row>
    <row r="19" spans="2:16" x14ac:dyDescent="0.2">
      <c r="B19" t="s">
        <v>75</v>
      </c>
      <c r="C19">
        <v>1000</v>
      </c>
      <c r="D19" s="24">
        <f>C19</f>
        <v>1000</v>
      </c>
      <c r="F19" s="9"/>
      <c r="G19" s="12"/>
      <c r="H19" s="17"/>
      <c r="J19" s="9"/>
      <c r="K19" s="12"/>
      <c r="L19" s="17"/>
      <c r="N19" s="9"/>
      <c r="O19" s="12"/>
      <c r="P19" s="17"/>
    </row>
    <row r="20" spans="2:16" x14ac:dyDescent="0.2">
      <c r="B20" t="s">
        <v>76</v>
      </c>
      <c r="C20">
        <v>8000</v>
      </c>
      <c r="D20" s="24">
        <f>G68</f>
        <v>23000</v>
      </c>
      <c r="F20" s="18" t="s">
        <v>49</v>
      </c>
      <c r="G20" s="19">
        <f>SUM(G14:G19)-SUM(H14:H19)</f>
        <v>0</v>
      </c>
      <c r="H20" s="20"/>
      <c r="J20" s="18" t="s">
        <v>49</v>
      </c>
      <c r="K20" s="19">
        <f>SUM(K14:K19)-SUM(L14:L19)</f>
        <v>24000</v>
      </c>
      <c r="L20" s="20"/>
      <c r="N20" s="18" t="s">
        <v>49</v>
      </c>
      <c r="O20" s="19"/>
      <c r="P20" s="19">
        <f>SUM(P14:P19)-SUM(O14:O19)</f>
        <v>38000</v>
      </c>
    </row>
    <row r="21" spans="2:16" x14ac:dyDescent="0.2">
      <c r="B21" s="34" t="s">
        <v>41</v>
      </c>
      <c r="C21" s="34">
        <f>SUM(C7:C20)</f>
        <v>126000</v>
      </c>
      <c r="D21" s="34">
        <f>SUM(D7:D20)</f>
        <v>138000</v>
      </c>
      <c r="F21" t="s">
        <v>88</v>
      </c>
      <c r="J21" t="s">
        <v>52</v>
      </c>
    </row>
    <row r="22" spans="2:16" x14ac:dyDescent="0.2">
      <c r="B22" s="34"/>
      <c r="C22" s="34"/>
      <c r="D22" s="35"/>
      <c r="F22" s="9"/>
      <c r="G22" s="10" t="s">
        <v>46</v>
      </c>
      <c r="H22" s="10" t="s">
        <v>47</v>
      </c>
      <c r="J22" s="9"/>
      <c r="K22" s="10" t="s">
        <v>46</v>
      </c>
      <c r="L22" s="10" t="s">
        <v>47</v>
      </c>
      <c r="N22" s="9" t="s">
        <v>91</v>
      </c>
      <c r="O22" s="10" t="s">
        <v>46</v>
      </c>
      <c r="P22" s="10" t="s">
        <v>47</v>
      </c>
    </row>
    <row r="23" spans="2:16" x14ac:dyDescent="0.2">
      <c r="B23" t="s">
        <v>77</v>
      </c>
      <c r="F23" s="11" t="s">
        <v>48</v>
      </c>
      <c r="G23" s="12"/>
      <c r="H23" s="12">
        <f>C28</f>
        <v>74000</v>
      </c>
      <c r="J23" s="11" t="s">
        <v>48</v>
      </c>
      <c r="K23" s="12">
        <f>G24</f>
        <v>0</v>
      </c>
      <c r="L23" s="12"/>
      <c r="N23" s="11" t="s">
        <v>48</v>
      </c>
      <c r="O23" s="12">
        <f>C12</f>
        <v>7000</v>
      </c>
      <c r="P23" s="12"/>
    </row>
    <row r="24" spans="2:16" x14ac:dyDescent="0.2">
      <c r="B24" s="36" t="s">
        <v>44</v>
      </c>
      <c r="D24" s="24"/>
      <c r="F24" s="9">
        <v>4</v>
      </c>
      <c r="G24" s="13"/>
      <c r="H24" s="14">
        <v>7000</v>
      </c>
      <c r="J24" s="9">
        <v>5</v>
      </c>
      <c r="K24" s="13">
        <v>10000</v>
      </c>
      <c r="L24" s="14"/>
      <c r="N24" s="9"/>
      <c r="O24" s="13"/>
      <c r="P24" s="14"/>
    </row>
    <row r="25" spans="2:16" x14ac:dyDescent="0.2">
      <c r="B25" t="s">
        <v>78</v>
      </c>
      <c r="C25">
        <v>13000</v>
      </c>
      <c r="D25" s="24">
        <f>C25</f>
        <v>13000</v>
      </c>
      <c r="F25" s="9"/>
      <c r="G25" s="15"/>
      <c r="H25" s="16"/>
      <c r="J25" s="9">
        <v>6</v>
      </c>
      <c r="K25" s="15">
        <v>2000</v>
      </c>
      <c r="L25" s="16"/>
      <c r="N25" s="9"/>
      <c r="O25" s="15"/>
      <c r="P25" s="16"/>
    </row>
    <row r="26" spans="2:16" x14ac:dyDescent="0.2">
      <c r="B26" s="37" t="s">
        <v>79</v>
      </c>
      <c r="C26">
        <v>21000</v>
      </c>
      <c r="D26" s="35">
        <f>C26+C43</f>
        <v>30000</v>
      </c>
      <c r="F26" s="9"/>
      <c r="G26" s="15"/>
      <c r="H26" s="16"/>
      <c r="J26" s="9">
        <v>8</v>
      </c>
      <c r="K26" s="15">
        <v>4000</v>
      </c>
      <c r="L26" s="16"/>
      <c r="N26" s="9"/>
      <c r="O26" s="15"/>
      <c r="P26" s="16"/>
    </row>
    <row r="27" spans="2:16" x14ac:dyDescent="0.2">
      <c r="B27" s="36" t="s">
        <v>81</v>
      </c>
      <c r="F27" s="9"/>
      <c r="G27" s="12"/>
      <c r="H27" s="17"/>
      <c r="J27" s="9">
        <v>3</v>
      </c>
      <c r="K27" s="12">
        <v>9000</v>
      </c>
      <c r="L27" s="17"/>
      <c r="N27" s="9"/>
      <c r="O27" s="12"/>
      <c r="P27" s="17"/>
    </row>
    <row r="28" spans="2:16" x14ac:dyDescent="0.2">
      <c r="B28" s="37" t="s">
        <v>82</v>
      </c>
      <c r="C28">
        <v>74000</v>
      </c>
      <c r="D28" s="24">
        <f>H29</f>
        <v>81000</v>
      </c>
      <c r="F28" s="9"/>
      <c r="G28" s="12"/>
      <c r="H28" s="17"/>
      <c r="J28" s="9">
        <v>7</v>
      </c>
      <c r="K28" s="12">
        <v>4000</v>
      </c>
      <c r="L28" s="17"/>
      <c r="N28" s="9"/>
      <c r="O28" s="12"/>
      <c r="P28" s="17"/>
    </row>
    <row r="29" spans="2:16" x14ac:dyDescent="0.2">
      <c r="B29" s="36" t="s">
        <v>83</v>
      </c>
      <c r="F29" s="18" t="s">
        <v>49</v>
      </c>
      <c r="G29" s="19"/>
      <c r="H29" s="19">
        <f>SUM(H23:H28)-SUM(G23:G28)</f>
        <v>81000</v>
      </c>
      <c r="J29" s="18" t="s">
        <v>49</v>
      </c>
      <c r="K29" s="19">
        <f>SUM(K23:K28)-SUM(L23:L28)</f>
        <v>29000</v>
      </c>
      <c r="L29" s="20"/>
      <c r="N29" s="18" t="s">
        <v>49</v>
      </c>
      <c r="O29" s="19">
        <f>SUM(O23:O28)-SUM(P23:P28)</f>
        <v>7000</v>
      </c>
      <c r="P29" s="20"/>
    </row>
    <row r="30" spans="2:16" x14ac:dyDescent="0.2">
      <c r="B30" s="37" t="s">
        <v>84</v>
      </c>
      <c r="C30">
        <v>5000</v>
      </c>
      <c r="D30">
        <f>C30</f>
        <v>5000</v>
      </c>
      <c r="J30" t="s">
        <v>89</v>
      </c>
    </row>
    <row r="31" spans="2:16" x14ac:dyDescent="0.2">
      <c r="B31" s="37" t="s">
        <v>42</v>
      </c>
      <c r="C31">
        <v>13000</v>
      </c>
      <c r="D31" s="24">
        <f>P11</f>
        <v>9000</v>
      </c>
      <c r="F31" s="9"/>
      <c r="G31" s="10" t="s">
        <v>46</v>
      </c>
      <c r="H31" s="10" t="s">
        <v>47</v>
      </c>
      <c r="J31" s="9"/>
      <c r="K31" s="10" t="s">
        <v>46</v>
      </c>
      <c r="L31" s="10" t="s">
        <v>47</v>
      </c>
      <c r="N31" s="9"/>
      <c r="O31" s="10" t="s">
        <v>46</v>
      </c>
      <c r="P31" s="10" t="s">
        <v>47</v>
      </c>
    </row>
    <row r="32" spans="2:16" x14ac:dyDescent="0.2">
      <c r="B32" s="37" t="s">
        <v>85</v>
      </c>
      <c r="C32">
        <v>0</v>
      </c>
      <c r="F32" s="11" t="s">
        <v>48</v>
      </c>
      <c r="G32" s="12"/>
      <c r="H32" s="12"/>
      <c r="J32" s="11" t="s">
        <v>48</v>
      </c>
      <c r="K32" s="12">
        <f>C16</f>
        <v>31000</v>
      </c>
      <c r="L32" s="12"/>
      <c r="N32" s="11" t="s">
        <v>48</v>
      </c>
      <c r="O32" s="12">
        <f>K33</f>
        <v>0</v>
      </c>
      <c r="P32" s="12"/>
    </row>
    <row r="33" spans="2:16" x14ac:dyDescent="0.2">
      <c r="B33" s="34" t="s">
        <v>86</v>
      </c>
      <c r="C33" s="34">
        <f>SUM(C24:C32)</f>
        <v>126000</v>
      </c>
      <c r="D33" s="34">
        <f>SUM(D24:D32)</f>
        <v>138000</v>
      </c>
      <c r="F33" s="9"/>
      <c r="G33" s="13"/>
      <c r="H33" s="14"/>
      <c r="J33" s="9"/>
      <c r="K33" s="13"/>
      <c r="L33" s="14">
        <v>4000</v>
      </c>
      <c r="N33" s="9"/>
      <c r="O33" s="13"/>
      <c r="P33" s="14"/>
    </row>
    <row r="34" spans="2:16" x14ac:dyDescent="0.2">
      <c r="F34" s="9"/>
      <c r="G34" s="15"/>
      <c r="H34" s="16"/>
      <c r="J34" s="9"/>
      <c r="K34" s="15"/>
      <c r="L34" s="16"/>
      <c r="N34" s="9"/>
      <c r="O34" s="15"/>
      <c r="P34" s="16"/>
    </row>
    <row r="35" spans="2:16" x14ac:dyDescent="0.2">
      <c r="F35" s="9"/>
      <c r="G35" s="15"/>
      <c r="H35" s="16"/>
      <c r="J35" s="9"/>
      <c r="K35" s="15"/>
      <c r="L35" s="16"/>
      <c r="N35" s="9"/>
      <c r="O35" s="15"/>
      <c r="P35" s="16"/>
    </row>
    <row r="36" spans="2:16" x14ac:dyDescent="0.2">
      <c r="F36" s="9"/>
      <c r="G36" s="12"/>
      <c r="H36" s="17"/>
      <c r="J36" s="9"/>
      <c r="K36" s="12"/>
      <c r="L36" s="17"/>
      <c r="N36" s="9"/>
      <c r="O36" s="12"/>
      <c r="P36" s="17"/>
    </row>
    <row r="37" spans="2:16" x14ac:dyDescent="0.2">
      <c r="F37" s="9"/>
      <c r="G37" s="12"/>
      <c r="H37" s="17"/>
      <c r="J37" s="9"/>
      <c r="K37" s="12"/>
      <c r="L37" s="17"/>
      <c r="N37" s="9"/>
      <c r="O37" s="12"/>
      <c r="P37" s="17"/>
    </row>
    <row r="38" spans="2:16" x14ac:dyDescent="0.2">
      <c r="F38" s="18" t="s">
        <v>49</v>
      </c>
      <c r="G38" s="19"/>
      <c r="H38" s="19">
        <f>SUM(H32:H37)-SUM(G32:G37)</f>
        <v>0</v>
      </c>
      <c r="J38" s="18" t="s">
        <v>49</v>
      </c>
      <c r="K38" s="19">
        <f>SUM(K32:K37)-SUM(L32:L37)</f>
        <v>27000</v>
      </c>
      <c r="L38" s="20"/>
      <c r="N38" s="18" t="s">
        <v>49</v>
      </c>
      <c r="O38" s="19">
        <f>SUM(O32:O37)-SUM(P32:P37)</f>
        <v>0</v>
      </c>
      <c r="P38" s="20"/>
    </row>
    <row r="40" spans="2:16" x14ac:dyDescent="0.2">
      <c r="B40" t="s">
        <v>54</v>
      </c>
    </row>
    <row r="41" spans="2:16" x14ac:dyDescent="0.2">
      <c r="B41" t="s">
        <v>51</v>
      </c>
      <c r="C41" s="24">
        <f>P20</f>
        <v>38000</v>
      </c>
    </row>
    <row r="42" spans="2:16" x14ac:dyDescent="0.2">
      <c r="B42" t="s">
        <v>55</v>
      </c>
      <c r="C42" s="24">
        <f>K29</f>
        <v>29000</v>
      </c>
    </row>
    <row r="43" spans="2:16" x14ac:dyDescent="0.2">
      <c r="B43" t="s">
        <v>56</v>
      </c>
      <c r="C43" s="24">
        <f>C41-C42</f>
        <v>9000</v>
      </c>
    </row>
    <row r="55" spans="3:8" x14ac:dyDescent="0.2">
      <c r="C55" s="24"/>
    </row>
    <row r="58" spans="3:8" x14ac:dyDescent="0.2">
      <c r="F58" t="str">
        <f>B20</f>
        <v>Bankindestående</v>
      </c>
    </row>
    <row r="59" spans="3:8" x14ac:dyDescent="0.2">
      <c r="F59" s="9"/>
      <c r="G59" s="10" t="s">
        <v>46</v>
      </c>
      <c r="H59" s="10" t="s">
        <v>47</v>
      </c>
    </row>
    <row r="60" spans="3:8" x14ac:dyDescent="0.2">
      <c r="F60" s="11" t="s">
        <v>48</v>
      </c>
      <c r="G60" s="12">
        <f>C20</f>
        <v>8000</v>
      </c>
      <c r="H60" s="12"/>
    </row>
    <row r="61" spans="3:8" x14ac:dyDescent="0.2">
      <c r="F61" s="9">
        <v>1</v>
      </c>
      <c r="G61" s="13"/>
      <c r="H61" s="14">
        <v>3000</v>
      </c>
    </row>
    <row r="62" spans="3:8" x14ac:dyDescent="0.2">
      <c r="F62" s="9">
        <v>2</v>
      </c>
      <c r="G62" s="15"/>
      <c r="H62" s="16">
        <v>4000</v>
      </c>
    </row>
    <row r="63" spans="3:8" x14ac:dyDescent="0.2">
      <c r="F63" s="9">
        <v>3</v>
      </c>
      <c r="G63" s="15">
        <v>22000</v>
      </c>
      <c r="H63" s="16"/>
    </row>
    <row r="64" spans="3:8" x14ac:dyDescent="0.2">
      <c r="F64" s="9">
        <v>4</v>
      </c>
      <c r="G64" s="12">
        <v>7000</v>
      </c>
      <c r="H64" s="17"/>
    </row>
    <row r="65" spans="6:8" x14ac:dyDescent="0.2">
      <c r="F65" s="9">
        <v>5</v>
      </c>
      <c r="G65" s="12"/>
      <c r="H65" s="17">
        <v>10000</v>
      </c>
    </row>
    <row r="66" spans="6:8" x14ac:dyDescent="0.2">
      <c r="F66" s="9">
        <v>6</v>
      </c>
      <c r="G66" s="12"/>
      <c r="H66" s="17">
        <v>2000</v>
      </c>
    </row>
    <row r="67" spans="6:8" x14ac:dyDescent="0.2">
      <c r="F67" s="9">
        <v>7</v>
      </c>
      <c r="G67" s="38">
        <v>5000</v>
      </c>
    </row>
    <row r="68" spans="6:8" x14ac:dyDescent="0.2">
      <c r="F68" s="18" t="s">
        <v>49</v>
      </c>
      <c r="G68" s="19">
        <f>SUM(G60:G67)-SUM(H60:H67)</f>
        <v>23000</v>
      </c>
      <c r="H68" s="2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993A0-8240-6F4C-8118-6CE88EA101E6}">
  <dimension ref="B3:P33"/>
  <sheetViews>
    <sheetView workbookViewId="0">
      <selection activeCell="B3" sqref="B3:D33"/>
    </sheetView>
  </sheetViews>
  <sheetFormatPr baseColWidth="10" defaultRowHeight="16" x14ac:dyDescent="0.2"/>
  <sheetData>
    <row r="3" spans="2:16" x14ac:dyDescent="0.2">
      <c r="B3" t="s">
        <v>35</v>
      </c>
      <c r="F3" s="9"/>
      <c r="G3" s="10" t="s">
        <v>46</v>
      </c>
      <c r="H3" s="10" t="s">
        <v>47</v>
      </c>
      <c r="J3" s="9"/>
      <c r="K3" s="10" t="s">
        <v>46</v>
      </c>
      <c r="L3" s="10" t="s">
        <v>47</v>
      </c>
      <c r="N3" s="21"/>
      <c r="O3" s="22" t="s">
        <v>46</v>
      </c>
      <c r="P3" s="22" t="s">
        <v>47</v>
      </c>
    </row>
    <row r="4" spans="2:16" x14ac:dyDescent="0.2">
      <c r="C4" t="s">
        <v>36</v>
      </c>
      <c r="D4" t="s">
        <v>53</v>
      </c>
      <c r="F4" s="11" t="s">
        <v>48</v>
      </c>
      <c r="G4" s="12"/>
      <c r="H4" s="12"/>
      <c r="J4" s="11" t="s">
        <v>48</v>
      </c>
      <c r="K4" s="12"/>
      <c r="L4" s="12"/>
      <c r="N4" s="23" t="s">
        <v>48</v>
      </c>
      <c r="P4" s="25"/>
    </row>
    <row r="5" spans="2:16" x14ac:dyDescent="0.2">
      <c r="B5" t="s">
        <v>37</v>
      </c>
      <c r="C5">
        <v>2000</v>
      </c>
      <c r="D5" s="24">
        <f>G10</f>
        <v>0</v>
      </c>
      <c r="F5" s="9"/>
      <c r="G5" s="13"/>
      <c r="H5" s="14"/>
      <c r="J5" s="9"/>
      <c r="K5" s="13"/>
      <c r="L5" s="14"/>
      <c r="N5" s="21"/>
      <c r="O5" s="26"/>
      <c r="P5" s="27"/>
    </row>
    <row r="6" spans="2:16" x14ac:dyDescent="0.2">
      <c r="B6" t="s">
        <v>38</v>
      </c>
      <c r="C6">
        <v>3000</v>
      </c>
      <c r="D6" s="24">
        <f>K10</f>
        <v>0</v>
      </c>
      <c r="F6" s="9"/>
      <c r="G6" s="15"/>
      <c r="H6" s="16"/>
      <c r="J6" s="9"/>
      <c r="K6" s="15"/>
      <c r="L6" s="16"/>
      <c r="N6" s="21"/>
      <c r="O6" s="28"/>
      <c r="P6" s="29"/>
    </row>
    <row r="7" spans="2:16" x14ac:dyDescent="0.2">
      <c r="B7" t="s">
        <v>39</v>
      </c>
      <c r="C7">
        <v>1000</v>
      </c>
      <c r="D7" s="24">
        <f>G19</f>
        <v>0</v>
      </c>
      <c r="F7" s="9"/>
      <c r="G7" s="15"/>
      <c r="H7" s="16"/>
      <c r="J7" s="9"/>
      <c r="K7" s="15"/>
      <c r="L7" s="16"/>
      <c r="N7" s="21"/>
      <c r="O7" s="28"/>
      <c r="P7" s="29"/>
    </row>
    <row r="8" spans="2:16" x14ac:dyDescent="0.2">
      <c r="B8" t="s">
        <v>40</v>
      </c>
      <c r="C8">
        <v>10000</v>
      </c>
      <c r="D8" s="24">
        <f>K19</f>
        <v>0</v>
      </c>
      <c r="F8" s="9"/>
      <c r="G8" s="12"/>
      <c r="H8" s="17"/>
      <c r="J8" s="9"/>
      <c r="K8" s="12"/>
      <c r="L8" s="17"/>
      <c r="N8" s="21"/>
      <c r="O8" s="25"/>
      <c r="P8" s="30"/>
    </row>
    <row r="9" spans="2:16" x14ac:dyDescent="0.2">
      <c r="B9" s="34" t="s">
        <v>41</v>
      </c>
      <c r="C9" s="34">
        <f>SUM(C5:C8)</f>
        <v>16000</v>
      </c>
      <c r="D9" s="35">
        <f>SUM(D5:D8)</f>
        <v>0</v>
      </c>
      <c r="F9" s="9"/>
      <c r="G9" s="12"/>
      <c r="H9" s="17"/>
      <c r="J9" s="9"/>
      <c r="K9" s="12"/>
      <c r="L9" s="17"/>
      <c r="N9" s="21"/>
      <c r="O9" s="25"/>
      <c r="P9" s="30"/>
    </row>
    <row r="10" spans="2:16" x14ac:dyDescent="0.2">
      <c r="F10" s="18" t="s">
        <v>49</v>
      </c>
      <c r="G10" s="19">
        <f>SUM(G4:G9)-SUM(H4:H9)</f>
        <v>0</v>
      </c>
      <c r="H10" s="20"/>
      <c r="J10" s="18" t="s">
        <v>49</v>
      </c>
      <c r="K10" s="19">
        <f>SUM(K4:K9)-SUM(L4:L9)</f>
        <v>0</v>
      </c>
      <c r="L10" s="20"/>
      <c r="N10" s="31" t="s">
        <v>49</v>
      </c>
      <c r="O10" s="32">
        <f>SUM(P4:P9)-SUM(O4:O9)</f>
        <v>0</v>
      </c>
      <c r="P10" s="33"/>
    </row>
    <row r="11" spans="2:16" x14ac:dyDescent="0.2">
      <c r="B11" t="s">
        <v>42</v>
      </c>
      <c r="C11">
        <v>1000</v>
      </c>
      <c r="D11" s="24">
        <f>O10</f>
        <v>0</v>
      </c>
    </row>
    <row r="12" spans="2:16" x14ac:dyDescent="0.2">
      <c r="B12" t="s">
        <v>43</v>
      </c>
      <c r="C12">
        <v>12000</v>
      </c>
      <c r="D12" s="24">
        <f>P19</f>
        <v>0</v>
      </c>
      <c r="F12" s="9"/>
      <c r="G12" s="10" t="s">
        <v>46</v>
      </c>
      <c r="H12" s="10" t="s">
        <v>47</v>
      </c>
      <c r="J12" s="9"/>
      <c r="K12" s="10" t="s">
        <v>46</v>
      </c>
      <c r="L12" s="10" t="s">
        <v>47</v>
      </c>
      <c r="N12" s="9"/>
      <c r="O12" s="10" t="s">
        <v>46</v>
      </c>
      <c r="P12" s="10" t="s">
        <v>47</v>
      </c>
    </row>
    <row r="13" spans="2:16" x14ac:dyDescent="0.2">
      <c r="B13" t="s">
        <v>44</v>
      </c>
      <c r="C13">
        <v>3000</v>
      </c>
      <c r="D13" s="24">
        <f>C13+C20</f>
        <v>3000</v>
      </c>
      <c r="F13" s="11" t="s">
        <v>48</v>
      </c>
      <c r="G13" s="12"/>
      <c r="H13" s="12"/>
      <c r="J13" s="11" t="s">
        <v>48</v>
      </c>
      <c r="K13" s="12"/>
      <c r="L13" s="12"/>
      <c r="N13" s="11" t="s">
        <v>48</v>
      </c>
      <c r="P13" s="12"/>
    </row>
    <row r="14" spans="2:16" x14ac:dyDescent="0.2">
      <c r="B14" s="34" t="s">
        <v>45</v>
      </c>
      <c r="C14" s="34">
        <f>SUM(C11:C13)</f>
        <v>16000</v>
      </c>
      <c r="D14" s="35">
        <f>SUM(D11:D13)</f>
        <v>3000</v>
      </c>
      <c r="F14" s="9"/>
      <c r="G14" s="13"/>
      <c r="H14" s="14"/>
      <c r="J14" s="9"/>
      <c r="K14" s="13"/>
      <c r="L14" s="14"/>
      <c r="N14" s="9"/>
      <c r="O14" s="13"/>
      <c r="P14" s="14"/>
    </row>
    <row r="15" spans="2:16" x14ac:dyDescent="0.2">
      <c r="F15" s="9"/>
      <c r="G15" s="15"/>
      <c r="H15" s="16"/>
      <c r="J15" s="9"/>
      <c r="K15" s="15"/>
      <c r="L15" s="16"/>
      <c r="N15" s="9"/>
      <c r="O15" s="15"/>
      <c r="P15" s="16"/>
    </row>
    <row r="16" spans="2:16" x14ac:dyDescent="0.2">
      <c r="F16" s="9"/>
      <c r="G16" s="15"/>
      <c r="H16" s="16"/>
      <c r="J16" s="9"/>
      <c r="K16" s="15"/>
      <c r="L16" s="16"/>
      <c r="N16" s="9"/>
      <c r="O16" s="15"/>
      <c r="P16" s="16"/>
    </row>
    <row r="17" spans="2:16" x14ac:dyDescent="0.2">
      <c r="B17" t="s">
        <v>54</v>
      </c>
      <c r="F17" s="9"/>
      <c r="G17" s="12"/>
      <c r="H17" s="17"/>
      <c r="J17" s="9"/>
      <c r="K17" s="12"/>
      <c r="L17" s="17"/>
      <c r="N17" s="9"/>
      <c r="O17" s="12"/>
      <c r="P17" s="17"/>
    </row>
    <row r="18" spans="2:16" x14ac:dyDescent="0.2">
      <c r="B18" t="s">
        <v>51</v>
      </c>
      <c r="C18" s="24">
        <f>H28</f>
        <v>0</v>
      </c>
      <c r="F18" s="9"/>
      <c r="G18" s="12"/>
      <c r="H18" s="17"/>
      <c r="J18" s="9"/>
      <c r="K18" s="12"/>
      <c r="L18" s="17"/>
      <c r="N18" s="9"/>
      <c r="O18" s="12"/>
      <c r="P18" s="17"/>
    </row>
    <row r="19" spans="2:16" x14ac:dyDescent="0.2">
      <c r="B19" t="s">
        <v>55</v>
      </c>
      <c r="C19" s="24">
        <f>K28</f>
        <v>0</v>
      </c>
      <c r="F19" s="18" t="s">
        <v>49</v>
      </c>
      <c r="G19" s="19">
        <f>SUM(G13:G18)-SUM(H13:H18)</f>
        <v>0</v>
      </c>
      <c r="H19" s="20"/>
      <c r="J19" s="18" t="s">
        <v>49</v>
      </c>
      <c r="K19" s="19">
        <f>SUM(K13:K18)-SUM(L13:L18)</f>
        <v>0</v>
      </c>
      <c r="L19" s="20"/>
      <c r="N19" s="18" t="s">
        <v>49</v>
      </c>
      <c r="O19" s="19"/>
      <c r="P19" s="19">
        <f>SUM(P13:P18)-SUM(O13:O18)</f>
        <v>0</v>
      </c>
    </row>
    <row r="20" spans="2:16" x14ac:dyDescent="0.2">
      <c r="B20" t="s">
        <v>56</v>
      </c>
      <c r="C20" s="24">
        <f>C18-C19</f>
        <v>0</v>
      </c>
    </row>
    <row r="21" spans="2:16" x14ac:dyDescent="0.2">
      <c r="F21" s="9"/>
      <c r="G21" s="10" t="s">
        <v>46</v>
      </c>
      <c r="H21" s="10" t="s">
        <v>47</v>
      </c>
      <c r="J21" s="9"/>
      <c r="K21" s="10" t="s">
        <v>46</v>
      </c>
      <c r="L21" s="10" t="s">
        <v>47</v>
      </c>
      <c r="N21" s="9"/>
      <c r="O21" s="10"/>
      <c r="P21" s="10"/>
    </row>
    <row r="22" spans="2:16" x14ac:dyDescent="0.2">
      <c r="B22" t="s">
        <v>57</v>
      </c>
      <c r="F22" s="11" t="s">
        <v>48</v>
      </c>
      <c r="G22" s="12"/>
      <c r="H22" s="12"/>
      <c r="J22" s="11" t="s">
        <v>48</v>
      </c>
      <c r="K22" s="12">
        <f>G23</f>
        <v>0</v>
      </c>
      <c r="L22" s="12"/>
      <c r="N22" s="11"/>
      <c r="O22" s="12"/>
      <c r="P22" s="12"/>
    </row>
    <row r="23" spans="2:16" x14ac:dyDescent="0.2">
      <c r="B23" t="s">
        <v>36</v>
      </c>
      <c r="C23">
        <f>C5</f>
        <v>2000</v>
      </c>
      <c r="F23" s="9"/>
      <c r="G23" s="13"/>
      <c r="H23" s="14"/>
      <c r="J23" s="9"/>
      <c r="K23" s="13"/>
      <c r="L23" s="14"/>
      <c r="N23" s="9"/>
      <c r="O23" s="13"/>
      <c r="P23" s="14"/>
    </row>
    <row r="24" spans="2:16" x14ac:dyDescent="0.2">
      <c r="B24" t="s">
        <v>58</v>
      </c>
      <c r="C24">
        <v>0</v>
      </c>
      <c r="F24" s="9"/>
      <c r="G24" s="15"/>
      <c r="H24" s="16"/>
      <c r="J24" s="9"/>
      <c r="K24" s="15"/>
      <c r="L24" s="16"/>
      <c r="N24" s="9"/>
      <c r="O24" s="15"/>
      <c r="P24" s="16"/>
    </row>
    <row r="25" spans="2:16" x14ac:dyDescent="0.2">
      <c r="B25" t="s">
        <v>27</v>
      </c>
      <c r="C25">
        <v>0</v>
      </c>
      <c r="F25" s="9"/>
      <c r="G25" s="15"/>
      <c r="H25" s="16"/>
      <c r="J25" s="9"/>
      <c r="K25" s="15"/>
      <c r="L25" s="16"/>
      <c r="N25" s="9"/>
      <c r="O25" s="15"/>
      <c r="P25" s="16"/>
    </row>
    <row r="26" spans="2:16" x14ac:dyDescent="0.2">
      <c r="B26" t="s">
        <v>59</v>
      </c>
      <c r="C26">
        <f>-O14</f>
        <v>0</v>
      </c>
      <c r="F26" s="9"/>
      <c r="G26" s="12"/>
      <c r="H26" s="17"/>
      <c r="J26" s="9"/>
      <c r="K26" s="12"/>
      <c r="L26" s="17"/>
      <c r="N26" s="9"/>
      <c r="O26" s="12"/>
      <c r="P26" s="17"/>
    </row>
    <row r="27" spans="2:16" x14ac:dyDescent="0.2">
      <c r="B27" t="s">
        <v>53</v>
      </c>
      <c r="C27">
        <f>SUM(C23:C26)</f>
        <v>2000</v>
      </c>
      <c r="F27" s="9"/>
      <c r="G27" s="12"/>
      <c r="H27" s="17"/>
      <c r="J27" s="9"/>
      <c r="K27" s="12"/>
      <c r="L27" s="17"/>
      <c r="N27" s="9"/>
      <c r="O27" s="12"/>
      <c r="P27" s="17"/>
    </row>
    <row r="28" spans="2:16" x14ac:dyDescent="0.2">
      <c r="F28" s="18" t="s">
        <v>49</v>
      </c>
      <c r="G28" s="19"/>
      <c r="H28" s="19">
        <f>SUM(H22:H27)-SUM(G22:G27)</f>
        <v>0</v>
      </c>
      <c r="J28" s="18" t="s">
        <v>49</v>
      </c>
      <c r="K28" s="19">
        <f>SUM(K22:K27)-SUM(L22:L27)</f>
        <v>0</v>
      </c>
      <c r="L28" s="20"/>
      <c r="N28" s="18"/>
      <c r="O28" s="19"/>
      <c r="P28" s="20"/>
    </row>
    <row r="29" spans="2:16" x14ac:dyDescent="0.2">
      <c r="B29" t="s">
        <v>60</v>
      </c>
    </row>
    <row r="30" spans="2:16" x14ac:dyDescent="0.2">
      <c r="B30" t="s">
        <v>36</v>
      </c>
      <c r="C30">
        <f>C13</f>
        <v>3000</v>
      </c>
    </row>
    <row r="31" spans="2:16" x14ac:dyDescent="0.2">
      <c r="B31" t="s">
        <v>61</v>
      </c>
      <c r="C31">
        <v>0</v>
      </c>
    </row>
    <row r="32" spans="2:16" x14ac:dyDescent="0.2">
      <c r="B32" t="s">
        <v>56</v>
      </c>
      <c r="C32" s="24">
        <f>C20</f>
        <v>0</v>
      </c>
    </row>
    <row r="33" spans="2:3" x14ac:dyDescent="0.2">
      <c r="B33" t="s">
        <v>53</v>
      </c>
      <c r="C33">
        <f>SUM(C30:C32)</f>
        <v>3000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44660-B0C0-F240-9D3C-3B465A2D4DDC}">
  <dimension ref="A2:M101"/>
  <sheetViews>
    <sheetView topLeftCell="A17" workbookViewId="0">
      <selection activeCell="O30" sqref="O30"/>
    </sheetView>
  </sheetViews>
  <sheetFormatPr baseColWidth="10" defaultRowHeight="16" x14ac:dyDescent="0.2"/>
  <cols>
    <col min="1" max="1" width="18" customWidth="1"/>
  </cols>
  <sheetData>
    <row r="2" spans="1:13" x14ac:dyDescent="0.2">
      <c r="G2" t="s">
        <v>39</v>
      </c>
      <c r="H2" s="10" t="s">
        <v>46</v>
      </c>
      <c r="I2" s="10" t="s">
        <v>47</v>
      </c>
      <c r="K2" s="9" t="s">
        <v>42</v>
      </c>
      <c r="L2" s="10" t="s">
        <v>46</v>
      </c>
      <c r="M2" s="10" t="s">
        <v>47</v>
      </c>
    </row>
    <row r="3" spans="1:13" x14ac:dyDescent="0.2">
      <c r="A3" t="s">
        <v>35</v>
      </c>
      <c r="G3" s="11" t="s">
        <v>48</v>
      </c>
      <c r="H3" s="12">
        <f>B23</f>
        <v>50</v>
      </c>
      <c r="I3" s="12"/>
      <c r="K3" s="11" t="s">
        <v>48</v>
      </c>
      <c r="L3" s="12"/>
      <c r="M3" s="12">
        <f>B38</f>
        <v>30</v>
      </c>
    </row>
    <row r="4" spans="1:13" x14ac:dyDescent="0.2">
      <c r="A4" s="34" t="s">
        <v>62</v>
      </c>
      <c r="B4" t="s">
        <v>36</v>
      </c>
      <c r="C4" t="s">
        <v>53</v>
      </c>
      <c r="D4" t="s">
        <v>90</v>
      </c>
      <c r="F4">
        <v>1</v>
      </c>
      <c r="G4" s="9"/>
      <c r="H4" s="13"/>
      <c r="I4" s="14">
        <v>20</v>
      </c>
      <c r="J4">
        <v>2</v>
      </c>
      <c r="K4" s="9"/>
      <c r="L4" s="13">
        <v>30</v>
      </c>
      <c r="M4" s="14"/>
    </row>
    <row r="5" spans="1:13" x14ac:dyDescent="0.2">
      <c r="A5" s="36" t="s">
        <v>95</v>
      </c>
      <c r="B5">
        <v>20</v>
      </c>
      <c r="C5">
        <f>B5</f>
        <v>20</v>
      </c>
      <c r="F5">
        <v>3</v>
      </c>
      <c r="G5" s="9"/>
      <c r="H5" s="15">
        <v>20</v>
      </c>
      <c r="I5" s="16"/>
      <c r="K5" s="9"/>
      <c r="L5" s="15"/>
      <c r="M5" s="16"/>
    </row>
    <row r="6" spans="1:13" x14ac:dyDescent="0.2">
      <c r="A6" t="s">
        <v>64</v>
      </c>
      <c r="G6" s="9"/>
      <c r="H6" s="15"/>
      <c r="I6" s="16"/>
      <c r="K6" s="9"/>
      <c r="L6" s="15"/>
      <c r="M6" s="16"/>
    </row>
    <row r="7" spans="1:13" x14ac:dyDescent="0.2">
      <c r="A7" t="s">
        <v>65</v>
      </c>
      <c r="B7">
        <v>0</v>
      </c>
      <c r="C7" s="24">
        <f>H45</f>
        <v>20</v>
      </c>
      <c r="G7" s="9"/>
      <c r="H7" s="12"/>
      <c r="I7" s="17"/>
      <c r="K7" s="9"/>
      <c r="L7" s="12"/>
      <c r="M7" s="17"/>
    </row>
    <row r="8" spans="1:13" x14ac:dyDescent="0.2">
      <c r="A8" t="s">
        <v>66</v>
      </c>
      <c r="G8" s="9"/>
      <c r="H8" s="12"/>
      <c r="I8" s="17"/>
      <c r="K8" s="9"/>
      <c r="L8" s="12"/>
      <c r="M8" s="17"/>
    </row>
    <row r="9" spans="1:13" x14ac:dyDescent="0.2">
      <c r="G9" s="18" t="s">
        <v>49</v>
      </c>
      <c r="H9" s="19">
        <f>SUM(H3:H8)-SUM(I3:I8)</f>
        <v>50</v>
      </c>
      <c r="I9" s="20"/>
      <c r="K9" s="18" t="s">
        <v>49</v>
      </c>
      <c r="L9" s="19"/>
      <c r="M9" s="19">
        <f>SUM(M3:M8)-SUM(L3:L8)</f>
        <v>0</v>
      </c>
    </row>
    <row r="10" spans="1:13" x14ac:dyDescent="0.2">
      <c r="A10" s="36" t="s">
        <v>99</v>
      </c>
      <c r="B10">
        <v>40</v>
      </c>
      <c r="C10">
        <f>B10</f>
        <v>40</v>
      </c>
    </row>
    <row r="11" spans="1:13" x14ac:dyDescent="0.2">
      <c r="G11" s="9" t="s">
        <v>38</v>
      </c>
      <c r="H11" s="10" t="s">
        <v>46</v>
      </c>
      <c r="I11" s="10" t="s">
        <v>47</v>
      </c>
      <c r="K11" s="9" t="s">
        <v>51</v>
      </c>
      <c r="L11" s="10" t="s">
        <v>46</v>
      </c>
      <c r="M11" s="10" t="s">
        <v>47</v>
      </c>
    </row>
    <row r="12" spans="1:13" x14ac:dyDescent="0.2">
      <c r="G12" s="11" t="s">
        <v>48</v>
      </c>
      <c r="H12" s="12">
        <f>B22</f>
        <v>20</v>
      </c>
      <c r="I12" s="12"/>
      <c r="K12" s="11" t="s">
        <v>48</v>
      </c>
      <c r="L12" s="12"/>
      <c r="M12" s="12"/>
    </row>
    <row r="13" spans="1:13" x14ac:dyDescent="0.2">
      <c r="F13">
        <v>3</v>
      </c>
      <c r="G13" s="9"/>
      <c r="H13" s="13"/>
      <c r="I13" s="14">
        <f>5*2</f>
        <v>10</v>
      </c>
      <c r="J13">
        <v>3</v>
      </c>
      <c r="K13" s="9"/>
      <c r="L13" s="13"/>
      <c r="M13" s="14">
        <v>20</v>
      </c>
    </row>
    <row r="14" spans="1:13" x14ac:dyDescent="0.2">
      <c r="A14" s="36" t="s">
        <v>96</v>
      </c>
      <c r="C14" s="24"/>
      <c r="F14">
        <v>6</v>
      </c>
      <c r="G14" s="9"/>
      <c r="H14" s="15">
        <v>60</v>
      </c>
      <c r="I14" s="16"/>
      <c r="K14" s="9"/>
      <c r="L14" s="15"/>
      <c r="M14" s="16"/>
    </row>
    <row r="15" spans="1:13" x14ac:dyDescent="0.2">
      <c r="A15" t="s">
        <v>100</v>
      </c>
      <c r="B15">
        <v>30</v>
      </c>
      <c r="C15" s="24">
        <f>B15</f>
        <v>30</v>
      </c>
      <c r="G15" s="9"/>
      <c r="H15" s="15"/>
      <c r="I15" s="16"/>
      <c r="K15" s="9"/>
      <c r="L15" s="15"/>
      <c r="M15" s="16"/>
    </row>
    <row r="16" spans="1:13" x14ac:dyDescent="0.2">
      <c r="A16" t="s">
        <v>69</v>
      </c>
      <c r="C16" s="24"/>
      <c r="G16" s="9"/>
      <c r="H16" s="12"/>
      <c r="I16" s="17"/>
      <c r="K16" s="9"/>
      <c r="L16" s="12"/>
      <c r="M16" s="17"/>
    </row>
    <row r="17" spans="1:13" x14ac:dyDescent="0.2">
      <c r="A17" t="s">
        <v>40</v>
      </c>
      <c r="B17">
        <v>90</v>
      </c>
      <c r="C17" s="24">
        <f>H36</f>
        <v>110</v>
      </c>
      <c r="G17" s="9"/>
      <c r="H17" s="12"/>
      <c r="I17" s="17"/>
      <c r="K17" s="9"/>
      <c r="L17" s="12"/>
      <c r="M17" s="17"/>
    </row>
    <row r="18" spans="1:13" x14ac:dyDescent="0.2">
      <c r="C18" s="24"/>
      <c r="G18" s="18" t="s">
        <v>49</v>
      </c>
      <c r="H18" s="19">
        <f>SUM(H12:H17)-SUM(I12:I17)</f>
        <v>70</v>
      </c>
      <c r="I18" s="20"/>
      <c r="K18" s="18" t="s">
        <v>49</v>
      </c>
      <c r="L18" s="19"/>
      <c r="M18" s="19">
        <f>SUM(M12:M17)-SUM(L12:L17)</f>
        <v>20</v>
      </c>
    </row>
    <row r="19" spans="1:13" x14ac:dyDescent="0.2">
      <c r="A19" s="36" t="s">
        <v>97</v>
      </c>
      <c r="C19" s="24"/>
    </row>
    <row r="20" spans="1:13" x14ac:dyDescent="0.2">
      <c r="A20" t="s">
        <v>72</v>
      </c>
      <c r="B20" s="34"/>
      <c r="C20" s="37"/>
      <c r="G20" s="9" t="s">
        <v>52</v>
      </c>
      <c r="H20" s="10" t="s">
        <v>46</v>
      </c>
      <c r="I20" s="10" t="s">
        <v>47</v>
      </c>
      <c r="K20" s="9" t="s">
        <v>102</v>
      </c>
      <c r="L20" s="10" t="s">
        <v>46</v>
      </c>
      <c r="M20" s="10" t="s">
        <v>47</v>
      </c>
    </row>
    <row r="21" spans="1:13" x14ac:dyDescent="0.2">
      <c r="A21" t="s">
        <v>73</v>
      </c>
      <c r="B21" s="34"/>
      <c r="C21" s="35"/>
      <c r="G21" s="11" t="s">
        <v>48</v>
      </c>
      <c r="H21" s="12"/>
      <c r="I21" s="12"/>
      <c r="K21" s="11" t="s">
        <v>48</v>
      </c>
      <c r="L21" s="12"/>
      <c r="M21" s="12">
        <f>B39</f>
        <v>20</v>
      </c>
    </row>
    <row r="22" spans="1:13" x14ac:dyDescent="0.2">
      <c r="A22" t="s">
        <v>38</v>
      </c>
      <c r="B22">
        <v>20</v>
      </c>
      <c r="C22" s="24">
        <f>H18</f>
        <v>70</v>
      </c>
      <c r="G22" s="9"/>
      <c r="H22" s="13"/>
      <c r="I22" s="14"/>
      <c r="J22">
        <v>4</v>
      </c>
      <c r="K22" s="9"/>
      <c r="L22" s="13"/>
      <c r="M22" s="14">
        <v>10</v>
      </c>
    </row>
    <row r="23" spans="1:13" x14ac:dyDescent="0.2">
      <c r="A23" t="s">
        <v>39</v>
      </c>
      <c r="B23">
        <v>50</v>
      </c>
      <c r="C23" s="24">
        <f>H9</f>
        <v>50</v>
      </c>
      <c r="G23" s="9"/>
      <c r="H23" s="15"/>
      <c r="I23" s="16"/>
      <c r="K23" s="9"/>
      <c r="L23" s="15"/>
      <c r="M23" s="16"/>
    </row>
    <row r="24" spans="1:13" x14ac:dyDescent="0.2">
      <c r="A24" t="s">
        <v>98</v>
      </c>
      <c r="C24" s="24"/>
      <c r="G24" s="9"/>
      <c r="H24" s="15"/>
      <c r="I24" s="16"/>
      <c r="K24" s="9"/>
      <c r="L24" s="15"/>
      <c r="M24" s="16"/>
    </row>
    <row r="25" spans="1:13" x14ac:dyDescent="0.2">
      <c r="A25" t="s">
        <v>76</v>
      </c>
      <c r="B25">
        <v>150</v>
      </c>
      <c r="C25" s="39">
        <f>H101</f>
        <v>50</v>
      </c>
      <c r="G25" s="9"/>
      <c r="H25" s="12"/>
      <c r="I25" s="17"/>
      <c r="K25" s="9"/>
      <c r="L25" s="12"/>
      <c r="M25" s="17"/>
    </row>
    <row r="26" spans="1:13" x14ac:dyDescent="0.2">
      <c r="A26" s="34" t="s">
        <v>41</v>
      </c>
      <c r="B26">
        <f>SUM(B5:B25)</f>
        <v>400</v>
      </c>
      <c r="C26">
        <f>SUM(C5:C25)</f>
        <v>390</v>
      </c>
      <c r="G26" s="9"/>
      <c r="H26" s="12"/>
      <c r="I26" s="17"/>
      <c r="K26" s="9"/>
      <c r="L26" s="12"/>
      <c r="M26" s="17"/>
    </row>
    <row r="27" spans="1:13" x14ac:dyDescent="0.2">
      <c r="A27" s="34"/>
      <c r="C27" s="24"/>
      <c r="G27" s="18" t="s">
        <v>49</v>
      </c>
      <c r="H27" s="19">
        <f>SUM(H21:H26)-SUM(I21:I26)</f>
        <v>0</v>
      </c>
      <c r="I27" s="20"/>
      <c r="K27" s="18" t="s">
        <v>49</v>
      </c>
      <c r="L27" s="19"/>
      <c r="M27" s="19">
        <f>SUM(M21:M26)-SUM(L21:L26)</f>
        <v>30</v>
      </c>
    </row>
    <row r="28" spans="1:13" x14ac:dyDescent="0.2">
      <c r="A28" s="34" t="s">
        <v>77</v>
      </c>
    </row>
    <row r="29" spans="1:13" x14ac:dyDescent="0.2">
      <c r="A29" s="36" t="s">
        <v>44</v>
      </c>
      <c r="B29">
        <v>130</v>
      </c>
      <c r="C29" s="24">
        <f>M36+B46</f>
        <v>120</v>
      </c>
      <c r="G29" s="9" t="s">
        <v>40</v>
      </c>
      <c r="H29" s="10" t="s">
        <v>46</v>
      </c>
      <c r="I29" s="10" t="s">
        <v>47</v>
      </c>
      <c r="K29" s="9" t="s">
        <v>44</v>
      </c>
      <c r="L29" s="10" t="s">
        <v>46</v>
      </c>
      <c r="M29" s="10" t="s">
        <v>47</v>
      </c>
    </row>
    <row r="30" spans="1:13" x14ac:dyDescent="0.2">
      <c r="A30" t="s">
        <v>78</v>
      </c>
      <c r="C30" s="24"/>
      <c r="G30" s="11" t="s">
        <v>48</v>
      </c>
      <c r="H30" s="12">
        <f>B17</f>
        <v>90</v>
      </c>
      <c r="I30" s="12"/>
      <c r="K30" s="11" t="s">
        <v>48</v>
      </c>
      <c r="L30" s="12"/>
      <c r="M30" s="12">
        <f>B29</f>
        <v>130</v>
      </c>
    </row>
    <row r="31" spans="1:13" x14ac:dyDescent="0.2">
      <c r="A31" s="37" t="s">
        <v>79</v>
      </c>
      <c r="F31">
        <v>4</v>
      </c>
      <c r="G31" s="9"/>
      <c r="H31" s="13">
        <v>20</v>
      </c>
      <c r="I31" s="14"/>
      <c r="K31" s="9"/>
      <c r="L31" s="13"/>
      <c r="M31" s="14"/>
    </row>
    <row r="32" spans="1:13" x14ac:dyDescent="0.2">
      <c r="B32" s="34"/>
      <c r="C32" s="34"/>
      <c r="G32" s="9"/>
      <c r="H32" s="15"/>
      <c r="I32" s="16"/>
      <c r="J32">
        <v>7</v>
      </c>
      <c r="K32" s="9"/>
      <c r="L32" s="15">
        <v>20</v>
      </c>
      <c r="M32" s="16"/>
    </row>
    <row r="33" spans="1:13" x14ac:dyDescent="0.2">
      <c r="A33" s="36" t="s">
        <v>92</v>
      </c>
      <c r="B33">
        <v>210</v>
      </c>
      <c r="C33">
        <f>B33</f>
        <v>210</v>
      </c>
      <c r="G33" s="9"/>
      <c r="H33" s="15"/>
      <c r="I33" s="16"/>
      <c r="K33" s="9"/>
      <c r="L33" s="15"/>
      <c r="M33" s="16"/>
    </row>
    <row r="34" spans="1:13" x14ac:dyDescent="0.2">
      <c r="A34" s="37" t="s">
        <v>82</v>
      </c>
      <c r="G34" s="9"/>
      <c r="H34" s="12"/>
      <c r="I34" s="17"/>
      <c r="K34" s="9"/>
      <c r="L34" s="12"/>
      <c r="M34" s="17"/>
    </row>
    <row r="35" spans="1:13" x14ac:dyDescent="0.2">
      <c r="G35" s="9"/>
      <c r="H35" s="12"/>
      <c r="I35" s="17"/>
      <c r="K35" s="9"/>
      <c r="L35" s="12"/>
      <c r="M35" s="17"/>
    </row>
    <row r="36" spans="1:13" x14ac:dyDescent="0.2">
      <c r="A36" s="36" t="s">
        <v>93</v>
      </c>
      <c r="G36" s="18" t="s">
        <v>49</v>
      </c>
      <c r="H36" s="19">
        <f>SUM(H30:H35)-SUM(I30:I35)</f>
        <v>110</v>
      </c>
      <c r="I36" s="20"/>
      <c r="K36" s="18" t="s">
        <v>49</v>
      </c>
      <c r="L36" s="19"/>
      <c r="M36" s="19">
        <f>SUM(M30:M35)-SUM(L30:L35)</f>
        <v>110</v>
      </c>
    </row>
    <row r="37" spans="1:13" x14ac:dyDescent="0.2">
      <c r="A37" s="37" t="s">
        <v>101</v>
      </c>
      <c r="B37">
        <v>10</v>
      </c>
      <c r="C37" s="24">
        <f>M45</f>
        <v>30</v>
      </c>
    </row>
    <row r="38" spans="1:13" x14ac:dyDescent="0.2">
      <c r="A38" s="37" t="s">
        <v>42</v>
      </c>
      <c r="B38">
        <v>30</v>
      </c>
      <c r="C38" s="24">
        <f>M9</f>
        <v>0</v>
      </c>
      <c r="G38" s="9" t="s">
        <v>65</v>
      </c>
      <c r="H38" s="10" t="s">
        <v>46</v>
      </c>
      <c r="I38" s="10" t="s">
        <v>47</v>
      </c>
      <c r="K38" s="9" t="s">
        <v>101</v>
      </c>
      <c r="L38" s="10" t="s">
        <v>46</v>
      </c>
      <c r="M38" s="10" t="s">
        <v>47</v>
      </c>
    </row>
    <row r="39" spans="1:13" x14ac:dyDescent="0.2">
      <c r="A39" s="37" t="s">
        <v>94</v>
      </c>
      <c r="B39">
        <v>20</v>
      </c>
      <c r="C39" s="24"/>
      <c r="G39" s="11" t="s">
        <v>48</v>
      </c>
      <c r="H39" s="12">
        <f>B7</f>
        <v>0</v>
      </c>
      <c r="I39" s="12"/>
      <c r="K39" s="11" t="s">
        <v>48</v>
      </c>
      <c r="M39" s="12">
        <f>B37</f>
        <v>10</v>
      </c>
    </row>
    <row r="40" spans="1:13" x14ac:dyDescent="0.2">
      <c r="A40" s="34" t="s">
        <v>86</v>
      </c>
      <c r="B40">
        <f>SUM(B29:B39)</f>
        <v>400</v>
      </c>
      <c r="C40">
        <f>SUM(C29:C39)</f>
        <v>360</v>
      </c>
      <c r="F40">
        <v>4</v>
      </c>
      <c r="G40" s="9"/>
      <c r="H40" s="13">
        <v>20</v>
      </c>
      <c r="I40" s="14"/>
      <c r="K40" s="9"/>
      <c r="L40" s="13"/>
      <c r="M40" s="14">
        <v>20</v>
      </c>
    </row>
    <row r="41" spans="1:13" x14ac:dyDescent="0.2">
      <c r="G41" s="9"/>
      <c r="H41" s="15"/>
      <c r="I41" s="16"/>
      <c r="K41" s="9"/>
      <c r="L41" s="15"/>
      <c r="M41" s="16"/>
    </row>
    <row r="42" spans="1:13" x14ac:dyDescent="0.2">
      <c r="G42" s="9"/>
      <c r="H42" s="15"/>
      <c r="I42" s="16"/>
      <c r="K42" s="9"/>
      <c r="L42" s="15"/>
      <c r="M42" s="16"/>
    </row>
    <row r="43" spans="1:13" x14ac:dyDescent="0.2">
      <c r="A43" t="s">
        <v>104</v>
      </c>
      <c r="G43" s="9"/>
      <c r="H43" s="12"/>
      <c r="I43" s="17"/>
      <c r="K43" s="9"/>
      <c r="L43" s="12"/>
      <c r="M43" s="17"/>
    </row>
    <row r="44" spans="1:13" x14ac:dyDescent="0.2">
      <c r="A44" t="s">
        <v>19</v>
      </c>
      <c r="B44" s="24">
        <f>M18</f>
        <v>20</v>
      </c>
      <c r="G44" s="9"/>
      <c r="H44" s="12"/>
      <c r="I44" s="17"/>
      <c r="K44" s="9"/>
      <c r="L44" s="12"/>
      <c r="M44" s="17"/>
    </row>
    <row r="45" spans="1:13" x14ac:dyDescent="0.2">
      <c r="A45" t="s">
        <v>103</v>
      </c>
      <c r="B45" s="24">
        <f>H54</f>
        <v>10</v>
      </c>
      <c r="G45" s="18" t="s">
        <v>49</v>
      </c>
      <c r="H45" s="19">
        <f>SUM(H39:H44)-SUM(I39:I44)</f>
        <v>20</v>
      </c>
      <c r="I45" s="20"/>
      <c r="K45" s="18" t="s">
        <v>49</v>
      </c>
      <c r="L45" s="19"/>
      <c r="M45" s="19">
        <f>SUM(M39:M44)-SUM(L39:L44)</f>
        <v>30</v>
      </c>
    </row>
    <row r="46" spans="1:13" x14ac:dyDescent="0.2">
      <c r="A46" t="s">
        <v>105</v>
      </c>
      <c r="B46" s="24">
        <f>B44-B45</f>
        <v>10</v>
      </c>
    </row>
    <row r="47" spans="1:13" x14ac:dyDescent="0.2">
      <c r="G47" s="9" t="s">
        <v>103</v>
      </c>
      <c r="H47" s="10" t="s">
        <v>46</v>
      </c>
      <c r="I47" s="10" t="s">
        <v>47</v>
      </c>
      <c r="K47" s="9"/>
      <c r="L47" s="10" t="s">
        <v>46</v>
      </c>
      <c r="M47" s="10" t="s">
        <v>47</v>
      </c>
    </row>
    <row r="48" spans="1:13" x14ac:dyDescent="0.2">
      <c r="G48" s="11" t="s">
        <v>48</v>
      </c>
      <c r="H48" s="12"/>
      <c r="I48" s="12"/>
      <c r="K48" s="11" t="s">
        <v>48</v>
      </c>
      <c r="L48" s="12"/>
      <c r="M48" s="12"/>
    </row>
    <row r="49" spans="7:13" x14ac:dyDescent="0.2">
      <c r="G49" s="9"/>
      <c r="H49" s="13">
        <v>10</v>
      </c>
      <c r="I49" s="14"/>
      <c r="K49" s="9"/>
      <c r="L49" s="13"/>
      <c r="M49" s="14"/>
    </row>
    <row r="50" spans="7:13" x14ac:dyDescent="0.2">
      <c r="G50" s="9"/>
      <c r="H50" s="15"/>
      <c r="I50" s="16"/>
      <c r="K50" s="9"/>
      <c r="L50" s="15"/>
      <c r="M50" s="16"/>
    </row>
    <row r="51" spans="7:13" x14ac:dyDescent="0.2">
      <c r="G51" s="9"/>
      <c r="H51" s="15"/>
      <c r="I51" s="16"/>
      <c r="K51" s="9"/>
      <c r="L51" s="15"/>
      <c r="M51" s="16"/>
    </row>
    <row r="52" spans="7:13" x14ac:dyDescent="0.2">
      <c r="G52" s="9"/>
      <c r="H52" s="12"/>
      <c r="I52" s="17"/>
      <c r="K52" s="9"/>
      <c r="L52" s="12"/>
      <c r="M52" s="17"/>
    </row>
    <row r="53" spans="7:13" x14ac:dyDescent="0.2">
      <c r="G53" s="9"/>
      <c r="H53" s="12"/>
      <c r="I53" s="17"/>
      <c r="K53" s="9"/>
      <c r="L53" s="12"/>
      <c r="M53" s="17"/>
    </row>
    <row r="54" spans="7:13" x14ac:dyDescent="0.2">
      <c r="G54" s="18" t="s">
        <v>49</v>
      </c>
      <c r="H54" s="19">
        <f>SUM(H48:H53)-SUM(I48:I53)</f>
        <v>10</v>
      </c>
      <c r="I54" s="20"/>
      <c r="K54" s="18" t="s">
        <v>49</v>
      </c>
      <c r="L54" s="19"/>
      <c r="M54" s="19">
        <f>SUM(M48:M53)-SUM(L48:L53)</f>
        <v>0</v>
      </c>
    </row>
    <row r="56" spans="7:13" x14ac:dyDescent="0.2">
      <c r="G56" s="9"/>
      <c r="H56" s="10" t="s">
        <v>46</v>
      </c>
      <c r="I56" s="10" t="s">
        <v>47</v>
      </c>
      <c r="K56" s="9"/>
      <c r="L56" s="10" t="s">
        <v>46</v>
      </c>
      <c r="M56" s="10" t="s">
        <v>47</v>
      </c>
    </row>
    <row r="57" spans="7:13" x14ac:dyDescent="0.2">
      <c r="G57" s="11" t="s">
        <v>48</v>
      </c>
      <c r="H57" s="12"/>
      <c r="I57" s="12"/>
      <c r="K57" s="11" t="s">
        <v>48</v>
      </c>
      <c r="L57" s="12"/>
      <c r="M57" s="12"/>
    </row>
    <row r="58" spans="7:13" x14ac:dyDescent="0.2">
      <c r="G58" s="9"/>
      <c r="H58" s="13"/>
      <c r="I58" s="14"/>
      <c r="K58" s="9"/>
      <c r="L58" s="13"/>
      <c r="M58" s="14"/>
    </row>
    <row r="59" spans="7:13" x14ac:dyDescent="0.2">
      <c r="G59" s="9"/>
      <c r="H59" s="15"/>
      <c r="I59" s="16"/>
      <c r="K59" s="9"/>
      <c r="L59" s="15"/>
      <c r="M59" s="16"/>
    </row>
    <row r="60" spans="7:13" x14ac:dyDescent="0.2">
      <c r="G60" s="9"/>
      <c r="H60" s="15"/>
      <c r="I60" s="16"/>
      <c r="K60" s="9"/>
      <c r="L60" s="15"/>
      <c r="M60" s="16"/>
    </row>
    <row r="61" spans="7:13" x14ac:dyDescent="0.2">
      <c r="G61" s="9"/>
      <c r="H61" s="12"/>
      <c r="I61" s="17"/>
      <c r="K61" s="9"/>
      <c r="L61" s="12"/>
      <c r="M61" s="17"/>
    </row>
    <row r="62" spans="7:13" x14ac:dyDescent="0.2">
      <c r="G62" s="9"/>
      <c r="H62" s="12"/>
      <c r="I62" s="17"/>
      <c r="K62" s="9"/>
      <c r="L62" s="12"/>
      <c r="M62" s="17"/>
    </row>
    <row r="63" spans="7:13" x14ac:dyDescent="0.2">
      <c r="G63" s="18" t="s">
        <v>49</v>
      </c>
      <c r="H63" s="19">
        <f>SUM(H57:H62)-SUM(I57:I62)</f>
        <v>0</v>
      </c>
      <c r="I63" s="20"/>
      <c r="K63" s="18" t="s">
        <v>49</v>
      </c>
      <c r="L63" s="19"/>
      <c r="M63" s="19">
        <f>SUM(M57:M62)-SUM(L57:L62)</f>
        <v>0</v>
      </c>
    </row>
    <row r="65" spans="7:13" x14ac:dyDescent="0.2">
      <c r="G65" s="9"/>
      <c r="H65" s="10" t="s">
        <v>46</v>
      </c>
      <c r="I65" s="10" t="s">
        <v>47</v>
      </c>
      <c r="K65" s="9"/>
      <c r="L65" s="10" t="s">
        <v>46</v>
      </c>
      <c r="M65" s="10" t="s">
        <v>47</v>
      </c>
    </row>
    <row r="66" spans="7:13" x14ac:dyDescent="0.2">
      <c r="G66" s="11" t="s">
        <v>48</v>
      </c>
      <c r="H66" s="12"/>
      <c r="I66" s="12"/>
      <c r="K66" s="11" t="s">
        <v>48</v>
      </c>
      <c r="L66" s="12"/>
      <c r="M66" s="12"/>
    </row>
    <row r="67" spans="7:13" x14ac:dyDescent="0.2">
      <c r="G67" s="9"/>
      <c r="H67" s="13"/>
      <c r="I67" s="14"/>
      <c r="K67" s="9"/>
      <c r="L67" s="13"/>
      <c r="M67" s="14"/>
    </row>
    <row r="68" spans="7:13" x14ac:dyDescent="0.2">
      <c r="G68" s="9"/>
      <c r="H68" s="15"/>
      <c r="I68" s="16"/>
      <c r="K68" s="9"/>
      <c r="L68" s="15"/>
      <c r="M68" s="16"/>
    </row>
    <row r="69" spans="7:13" x14ac:dyDescent="0.2">
      <c r="G69" s="9"/>
      <c r="H69" s="15"/>
      <c r="I69" s="16"/>
      <c r="K69" s="9"/>
      <c r="L69" s="15"/>
      <c r="M69" s="16"/>
    </row>
    <row r="70" spans="7:13" x14ac:dyDescent="0.2">
      <c r="G70" s="9"/>
      <c r="H70" s="12"/>
      <c r="I70" s="17"/>
      <c r="K70" s="9"/>
      <c r="L70" s="12"/>
      <c r="M70" s="17"/>
    </row>
    <row r="71" spans="7:13" x14ac:dyDescent="0.2">
      <c r="G71" s="9"/>
      <c r="H71" s="12"/>
      <c r="I71" s="17"/>
      <c r="K71" s="9"/>
      <c r="L71" s="12"/>
      <c r="M71" s="17"/>
    </row>
    <row r="72" spans="7:13" x14ac:dyDescent="0.2">
      <c r="G72" s="18" t="s">
        <v>49</v>
      </c>
      <c r="H72" s="19">
        <f>SUM(H66:H71)-SUM(I66:I71)</f>
        <v>0</v>
      </c>
      <c r="I72" s="20"/>
      <c r="K72" s="18" t="s">
        <v>49</v>
      </c>
      <c r="L72" s="19"/>
      <c r="M72" s="19">
        <f>SUM(M66:M71)-SUM(L66:L71)</f>
        <v>0</v>
      </c>
    </row>
    <row r="74" spans="7:13" x14ac:dyDescent="0.2">
      <c r="G74" s="9"/>
      <c r="H74" s="10" t="s">
        <v>46</v>
      </c>
      <c r="I74" s="10" t="s">
        <v>47</v>
      </c>
      <c r="K74" s="9"/>
      <c r="L74" s="10" t="s">
        <v>46</v>
      </c>
      <c r="M74" s="10" t="s">
        <v>47</v>
      </c>
    </row>
    <row r="75" spans="7:13" x14ac:dyDescent="0.2">
      <c r="G75" s="11" t="s">
        <v>48</v>
      </c>
      <c r="H75" s="12"/>
      <c r="I75" s="12"/>
      <c r="K75" s="11" t="s">
        <v>48</v>
      </c>
      <c r="L75" s="12"/>
      <c r="M75" s="12"/>
    </row>
    <row r="76" spans="7:13" x14ac:dyDescent="0.2">
      <c r="G76" s="9"/>
      <c r="H76" s="13"/>
      <c r="I76" s="14"/>
      <c r="K76" s="9"/>
      <c r="L76" s="13"/>
      <c r="M76" s="14"/>
    </row>
    <row r="77" spans="7:13" x14ac:dyDescent="0.2">
      <c r="G77" s="9"/>
      <c r="H77" s="15"/>
      <c r="I77" s="16"/>
      <c r="K77" s="9"/>
      <c r="L77" s="15"/>
      <c r="M77" s="16"/>
    </row>
    <row r="78" spans="7:13" x14ac:dyDescent="0.2">
      <c r="G78" s="9"/>
      <c r="H78" s="15"/>
      <c r="I78" s="16"/>
      <c r="K78" s="9"/>
      <c r="L78" s="15"/>
      <c r="M78" s="16"/>
    </row>
    <row r="79" spans="7:13" x14ac:dyDescent="0.2">
      <c r="G79" s="9"/>
      <c r="H79" s="12"/>
      <c r="I79" s="17"/>
      <c r="K79" s="9"/>
      <c r="L79" s="12"/>
      <c r="M79" s="17"/>
    </row>
    <row r="80" spans="7:13" x14ac:dyDescent="0.2">
      <c r="G80" s="9"/>
      <c r="H80" s="12"/>
      <c r="I80" s="17"/>
      <c r="K80" s="9"/>
      <c r="L80" s="12"/>
      <c r="M80" s="17"/>
    </row>
    <row r="81" spans="6:13" x14ac:dyDescent="0.2">
      <c r="G81" s="18" t="s">
        <v>49</v>
      </c>
      <c r="H81" s="19">
        <f>SUM(H75:H80)-SUM(I75:I80)</f>
        <v>0</v>
      </c>
      <c r="I81" s="20"/>
      <c r="K81" s="18" t="s">
        <v>49</v>
      </c>
      <c r="L81" s="19"/>
      <c r="M81" s="19">
        <f>SUM(M75:M80)-SUM(L75:L80)</f>
        <v>0</v>
      </c>
    </row>
    <row r="83" spans="6:13" x14ac:dyDescent="0.2">
      <c r="G83" s="9"/>
      <c r="H83" s="10" t="s">
        <v>46</v>
      </c>
      <c r="I83" s="10" t="s">
        <v>47</v>
      </c>
      <c r="K83" s="9"/>
      <c r="L83" s="10" t="s">
        <v>46</v>
      </c>
      <c r="M83" s="10" t="s">
        <v>47</v>
      </c>
    </row>
    <row r="84" spans="6:13" x14ac:dyDescent="0.2">
      <c r="G84" s="11" t="s">
        <v>48</v>
      </c>
      <c r="H84" s="12"/>
      <c r="I84" s="12"/>
      <c r="K84" s="11" t="s">
        <v>48</v>
      </c>
      <c r="L84" s="12"/>
      <c r="M84" s="12"/>
    </row>
    <row r="85" spans="6:13" x14ac:dyDescent="0.2">
      <c r="G85" s="9"/>
      <c r="H85" s="13"/>
      <c r="I85" s="14"/>
      <c r="K85" s="9"/>
      <c r="L85" s="13"/>
      <c r="M85" s="14"/>
    </row>
    <row r="86" spans="6:13" x14ac:dyDescent="0.2">
      <c r="G86" s="9"/>
      <c r="H86" s="15"/>
      <c r="I86" s="16"/>
      <c r="K86" s="9"/>
      <c r="L86" s="15"/>
      <c r="M86" s="16"/>
    </row>
    <row r="87" spans="6:13" x14ac:dyDescent="0.2">
      <c r="G87" s="9"/>
      <c r="H87" s="15"/>
      <c r="I87" s="16"/>
      <c r="K87" s="9"/>
      <c r="L87" s="15"/>
      <c r="M87" s="16"/>
    </row>
    <row r="88" spans="6:13" x14ac:dyDescent="0.2">
      <c r="G88" s="9"/>
      <c r="H88" s="12"/>
      <c r="I88" s="17"/>
      <c r="K88" s="9"/>
      <c r="L88" s="12"/>
      <c r="M88" s="17"/>
    </row>
    <row r="89" spans="6:13" x14ac:dyDescent="0.2">
      <c r="G89" s="9"/>
      <c r="H89" s="12"/>
      <c r="I89" s="17"/>
      <c r="K89" s="9"/>
      <c r="L89" s="12"/>
      <c r="M89" s="17"/>
    </row>
    <row r="90" spans="6:13" x14ac:dyDescent="0.2">
      <c r="G90" s="18" t="s">
        <v>49</v>
      </c>
      <c r="H90" s="19">
        <f>SUM(H84:H89)-SUM(I84:I89)</f>
        <v>0</v>
      </c>
      <c r="I90" s="20"/>
      <c r="K90" s="18" t="s">
        <v>49</v>
      </c>
      <c r="L90" s="19"/>
      <c r="M90" s="19">
        <f>SUM(M84:M89)-SUM(L84:L89)</f>
        <v>0</v>
      </c>
    </row>
    <row r="92" spans="6:13" x14ac:dyDescent="0.2">
      <c r="G92" s="9" t="s">
        <v>37</v>
      </c>
      <c r="H92" s="10" t="s">
        <v>46</v>
      </c>
      <c r="I92" s="10" t="s">
        <v>47</v>
      </c>
      <c r="K92" s="9"/>
      <c r="L92" s="10" t="s">
        <v>46</v>
      </c>
      <c r="M92" s="10" t="s">
        <v>47</v>
      </c>
    </row>
    <row r="93" spans="6:13" x14ac:dyDescent="0.2">
      <c r="G93" s="11" t="s">
        <v>48</v>
      </c>
      <c r="H93" s="12">
        <f>B25</f>
        <v>150</v>
      </c>
      <c r="I93" s="12"/>
      <c r="K93" s="11" t="s">
        <v>48</v>
      </c>
      <c r="L93" s="12"/>
      <c r="M93" s="12"/>
    </row>
    <row r="94" spans="6:13" x14ac:dyDescent="0.2">
      <c r="F94">
        <v>1</v>
      </c>
      <c r="G94" s="9"/>
      <c r="H94" s="13">
        <v>20</v>
      </c>
      <c r="I94" s="14"/>
      <c r="K94" s="9"/>
      <c r="L94" s="13"/>
      <c r="M94" s="14"/>
    </row>
    <row r="95" spans="6:13" x14ac:dyDescent="0.2">
      <c r="F95">
        <v>2</v>
      </c>
      <c r="G95" s="9"/>
      <c r="H95" s="15"/>
      <c r="I95" s="16">
        <v>30</v>
      </c>
      <c r="K95" s="9"/>
      <c r="L95" s="15"/>
      <c r="M95" s="16"/>
    </row>
    <row r="96" spans="6:13" x14ac:dyDescent="0.2">
      <c r="G96" s="9"/>
      <c r="H96" s="15"/>
      <c r="I96" s="16"/>
      <c r="K96" s="9"/>
      <c r="L96" s="15"/>
      <c r="M96" s="16"/>
    </row>
    <row r="97" spans="6:13" x14ac:dyDescent="0.2">
      <c r="F97">
        <v>4</v>
      </c>
      <c r="G97" s="9"/>
      <c r="H97" s="12"/>
      <c r="I97" s="17">
        <v>30</v>
      </c>
      <c r="K97" s="9"/>
      <c r="L97" s="12"/>
      <c r="M97" s="17"/>
    </row>
    <row r="98" spans="6:13" x14ac:dyDescent="0.2">
      <c r="F98">
        <v>5</v>
      </c>
      <c r="G98" s="9"/>
      <c r="H98" s="12">
        <v>20</v>
      </c>
      <c r="I98" s="17"/>
      <c r="K98" s="9"/>
      <c r="L98" s="12"/>
      <c r="M98" s="17"/>
    </row>
    <row r="99" spans="6:13" x14ac:dyDescent="0.2">
      <c r="F99">
        <v>6</v>
      </c>
      <c r="G99" s="9"/>
      <c r="H99" s="12"/>
      <c r="I99" s="17">
        <v>60</v>
      </c>
      <c r="K99" s="9"/>
      <c r="L99" s="12"/>
      <c r="M99" s="17"/>
    </row>
    <row r="100" spans="6:13" x14ac:dyDescent="0.2">
      <c r="F100">
        <v>7</v>
      </c>
      <c r="G100" s="9"/>
      <c r="H100" s="12"/>
      <c r="I100" s="17">
        <v>20</v>
      </c>
      <c r="K100" s="9"/>
      <c r="L100" s="12"/>
      <c r="M100" s="17"/>
    </row>
    <row r="101" spans="6:13" x14ac:dyDescent="0.2">
      <c r="G101" s="18" t="s">
        <v>49</v>
      </c>
      <c r="H101" s="19">
        <f>SUM(H93:H100)-SUM(I93:I100)</f>
        <v>50</v>
      </c>
      <c r="I101" s="20"/>
      <c r="K101" s="18" t="s">
        <v>49</v>
      </c>
      <c r="L101" s="19"/>
      <c r="M101" s="19">
        <f>SUM(M93:M100)-SUM(L93:L100)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Skabelon (7)</vt:lpstr>
      <vt:lpstr>Skabelon (6)</vt:lpstr>
      <vt:lpstr>Skabelon (5)</vt:lpstr>
      <vt:lpstr>Skabelon (4)</vt:lpstr>
      <vt:lpstr>Skabelon</vt:lpstr>
      <vt:lpstr>Sheet1</vt:lpstr>
      <vt:lpstr>Sheet2</vt:lpstr>
      <vt:lpstr>Sheet3</vt:lpstr>
      <vt:lpstr>Sheet4</vt:lpstr>
      <vt:lpstr>Skabelon (2)</vt:lpstr>
      <vt:lpstr>Skabelon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2021-05-26T12:11:10Z</dcterms:created>
  <dcterms:modified xsi:type="dcterms:W3CDTF">2021-06-01T17:44:25Z</dcterms:modified>
</cp:coreProperties>
</file>