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EØ/Eksamen/"/>
    </mc:Choice>
  </mc:AlternateContent>
  <xr:revisionPtr revIDLastSave="0" documentId="8_{2CDC50B0-5BE6-C144-BB69-832174693504}" xr6:coauthVersionLast="47" xr6:coauthVersionMax="47" xr10:uidLastSave="{00000000-0000-0000-0000-000000000000}"/>
  <bookViews>
    <workbookView xWindow="0" yWindow="0" windowWidth="25600" windowHeight="16000" xr2:uid="{4C2DAFFA-8CB9-5D4F-A3BA-6C71203949D3}"/>
  </bookViews>
  <sheets>
    <sheet name="LÅN SKABELON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0" l="1"/>
  <c r="F19" i="10"/>
  <c r="F13" i="10"/>
  <c r="R13" i="10" l="1"/>
  <c r="V18" i="10" l="1"/>
  <c r="F18" i="10"/>
  <c r="G18" i="10" s="1"/>
  <c r="R2" i="10"/>
  <c r="J2" i="10"/>
  <c r="B2" i="10"/>
  <c r="B4" i="10" s="1"/>
  <c r="F6" i="10" s="1"/>
  <c r="Q20" i="10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Q113" i="10" s="1"/>
  <c r="Q114" i="10" s="1"/>
  <c r="Q115" i="10" s="1"/>
  <c r="Q116" i="10" s="1"/>
  <c r="Q117" i="10" s="1"/>
  <c r="Q118" i="10" s="1"/>
  <c r="Q19" i="10"/>
  <c r="R12" i="10"/>
  <c r="V7" i="10"/>
  <c r="M18" i="10"/>
  <c r="N18" i="10"/>
  <c r="O18" i="10" s="1"/>
  <c r="I19" i="10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J13" i="10"/>
  <c r="J12" i="10"/>
  <c r="N7" i="10"/>
  <c r="N3" i="10"/>
  <c r="F7" i="10"/>
  <c r="B12" i="10"/>
  <c r="A19" i="10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V3" i="10" l="1"/>
  <c r="R4" i="10"/>
  <c r="S19" i="10"/>
  <c r="S116" i="10"/>
  <c r="S112" i="10"/>
  <c r="S108" i="10"/>
  <c r="S104" i="10"/>
  <c r="S100" i="10"/>
  <c r="S96" i="10"/>
  <c r="S92" i="10"/>
  <c r="S88" i="10"/>
  <c r="S84" i="10"/>
  <c r="S80" i="10"/>
  <c r="S76" i="10"/>
  <c r="S72" i="10"/>
  <c r="S68" i="10"/>
  <c r="S64" i="10"/>
  <c r="S60" i="10"/>
  <c r="S56" i="10"/>
  <c r="S52" i="10"/>
  <c r="S48" i="10"/>
  <c r="S44" i="10"/>
  <c r="S40" i="10"/>
  <c r="S36" i="10"/>
  <c r="S32" i="10"/>
  <c r="S24" i="10"/>
  <c r="S20" i="10"/>
  <c r="S111" i="10"/>
  <c r="S103" i="10"/>
  <c r="S95" i="10"/>
  <c r="S87" i="10"/>
  <c r="S79" i="10"/>
  <c r="S71" i="10"/>
  <c r="S63" i="10"/>
  <c r="S55" i="10"/>
  <c r="S51" i="10"/>
  <c r="S43" i="10"/>
  <c r="S35" i="10"/>
  <c r="S27" i="10"/>
  <c r="S114" i="10"/>
  <c r="S110" i="10"/>
  <c r="S106" i="10"/>
  <c r="S102" i="10"/>
  <c r="S98" i="10"/>
  <c r="S94" i="10"/>
  <c r="S90" i="10"/>
  <c r="S86" i="10"/>
  <c r="S82" i="10"/>
  <c r="S78" i="10"/>
  <c r="S74" i="10"/>
  <c r="S70" i="10"/>
  <c r="S66" i="10"/>
  <c r="S62" i="10"/>
  <c r="S58" i="10"/>
  <c r="S54" i="10"/>
  <c r="S50" i="10"/>
  <c r="S46" i="10"/>
  <c r="S42" i="10"/>
  <c r="S38" i="10"/>
  <c r="S34" i="10"/>
  <c r="S30" i="10"/>
  <c r="S26" i="10"/>
  <c r="S22" i="10"/>
  <c r="S115" i="10"/>
  <c r="S107" i="10"/>
  <c r="S99" i="10"/>
  <c r="S91" i="10"/>
  <c r="S83" i="10"/>
  <c r="S75" i="10"/>
  <c r="S67" i="10"/>
  <c r="S59" i="10"/>
  <c r="S47" i="10"/>
  <c r="S39" i="10"/>
  <c r="S31" i="10"/>
  <c r="S23" i="10"/>
  <c r="S117" i="10"/>
  <c r="S113" i="10"/>
  <c r="S109" i="10"/>
  <c r="S105" i="10"/>
  <c r="S101" i="10"/>
  <c r="S97" i="10"/>
  <c r="S93" i="10"/>
  <c r="S89" i="10"/>
  <c r="S85" i="10"/>
  <c r="S81" i="10"/>
  <c r="S77" i="10"/>
  <c r="S73" i="10"/>
  <c r="S69" i="10"/>
  <c r="S65" i="10"/>
  <c r="S61" i="10"/>
  <c r="S57" i="10"/>
  <c r="S53" i="10"/>
  <c r="S49" i="10"/>
  <c r="S45" i="10"/>
  <c r="S41" i="10"/>
  <c r="S37" i="10"/>
  <c r="S33" i="10"/>
  <c r="S29" i="10"/>
  <c r="S25" i="10"/>
  <c r="S21" i="10"/>
  <c r="U18" i="10"/>
  <c r="R19" i="10" s="1"/>
  <c r="K22" i="10"/>
  <c r="V6" i="10"/>
  <c r="V5" i="10"/>
  <c r="V4" i="10"/>
  <c r="K19" i="10"/>
  <c r="K106" i="10"/>
  <c r="K61" i="10"/>
  <c r="K98" i="10"/>
  <c r="K45" i="10"/>
  <c r="K29" i="10"/>
  <c r="K90" i="10"/>
  <c r="K114" i="10"/>
  <c r="K77" i="10"/>
  <c r="K118" i="10"/>
  <c r="K110" i="10"/>
  <c r="K102" i="10"/>
  <c r="K94" i="10"/>
  <c r="K85" i="10"/>
  <c r="K69" i="10"/>
  <c r="K53" i="10"/>
  <c r="K37" i="10"/>
  <c r="K21" i="10"/>
  <c r="K113" i="10"/>
  <c r="K105" i="10"/>
  <c r="K97" i="10"/>
  <c r="K89" i="10"/>
  <c r="K73" i="10"/>
  <c r="K57" i="10"/>
  <c r="K41" i="10"/>
  <c r="K25" i="10"/>
  <c r="K117" i="10"/>
  <c r="K109" i="10"/>
  <c r="K101" i="10"/>
  <c r="K93" i="10"/>
  <c r="K81" i="10"/>
  <c r="K65" i="10"/>
  <c r="K49" i="10"/>
  <c r="K33" i="10"/>
  <c r="K116" i="10"/>
  <c r="K112" i="10"/>
  <c r="K108" i="10"/>
  <c r="K104" i="10"/>
  <c r="K100" i="10"/>
  <c r="K96" i="10"/>
  <c r="K92" i="10"/>
  <c r="K88" i="10"/>
  <c r="K84" i="10"/>
  <c r="K80" i="10"/>
  <c r="K76" i="10"/>
  <c r="K72" i="10"/>
  <c r="K68" i="10"/>
  <c r="K64" i="10"/>
  <c r="K60" i="10"/>
  <c r="K56" i="10"/>
  <c r="K52" i="10"/>
  <c r="K48" i="10"/>
  <c r="K44" i="10"/>
  <c r="K40" i="10"/>
  <c r="K36" i="10"/>
  <c r="K32" i="10"/>
  <c r="K28" i="10"/>
  <c r="K24" i="10"/>
  <c r="K20" i="10"/>
  <c r="K115" i="10"/>
  <c r="K111" i="10"/>
  <c r="K107" i="10"/>
  <c r="K103" i="10"/>
  <c r="K99" i="10"/>
  <c r="K95" i="10"/>
  <c r="K91" i="10"/>
  <c r="K87" i="10"/>
  <c r="K83" i="10"/>
  <c r="K79" i="10"/>
  <c r="K75" i="10"/>
  <c r="K71" i="10"/>
  <c r="K67" i="10"/>
  <c r="K63" i="10"/>
  <c r="K59" i="10"/>
  <c r="K55" i="10"/>
  <c r="K51" i="10"/>
  <c r="K47" i="10"/>
  <c r="K43" i="10"/>
  <c r="K39" i="10"/>
  <c r="K35" i="10"/>
  <c r="K31" i="10"/>
  <c r="K27" i="10"/>
  <c r="K23" i="10"/>
  <c r="M19" i="10"/>
  <c r="K86" i="10"/>
  <c r="K82" i="10"/>
  <c r="K78" i="10"/>
  <c r="K74" i="10"/>
  <c r="K70" i="10"/>
  <c r="K66" i="10"/>
  <c r="K62" i="10"/>
  <c r="K58" i="10"/>
  <c r="K54" i="10"/>
  <c r="K50" i="10"/>
  <c r="K46" i="10"/>
  <c r="K42" i="10"/>
  <c r="K38" i="10"/>
  <c r="K34" i="10"/>
  <c r="K30" i="10"/>
  <c r="K26" i="10"/>
  <c r="J19" i="10"/>
  <c r="O19" i="10" s="1"/>
  <c r="J4" i="10"/>
  <c r="N6" i="10" s="1"/>
  <c r="N5" i="10"/>
  <c r="N4" i="10"/>
  <c r="S28" i="10" l="1"/>
  <c r="V8" i="10"/>
  <c r="W19" i="10"/>
  <c r="S118" i="10"/>
  <c r="M20" i="10"/>
  <c r="J21" i="10" s="1"/>
  <c r="O21" i="10" s="1"/>
  <c r="J20" i="10"/>
  <c r="O20" i="10" s="1"/>
  <c r="L19" i="10"/>
  <c r="N8" i="10"/>
  <c r="B13" i="10"/>
  <c r="T19" i="10" l="1"/>
  <c r="V19" i="10" s="1"/>
  <c r="W18" i="10"/>
  <c r="E18" i="10"/>
  <c r="B19" i="10" s="1"/>
  <c r="F3" i="10"/>
  <c r="U19" i="10"/>
  <c r="R20" i="10" l="1"/>
  <c r="W20" i="10" s="1"/>
  <c r="F5" i="10"/>
  <c r="F4" i="10"/>
  <c r="D26" i="10"/>
  <c r="F26" i="10" s="1"/>
  <c r="D35" i="10"/>
  <c r="F35" i="10" s="1"/>
  <c r="D27" i="10"/>
  <c r="F27" i="10" s="1"/>
  <c r="D38" i="10"/>
  <c r="F38" i="10" s="1"/>
  <c r="D19" i="10"/>
  <c r="D34" i="10"/>
  <c r="F34" i="10" s="1"/>
  <c r="D31" i="10"/>
  <c r="F31" i="10" s="1"/>
  <c r="D23" i="10"/>
  <c r="D20" i="10"/>
  <c r="F20" i="10" s="1"/>
  <c r="D33" i="10"/>
  <c r="F33" i="10" s="1"/>
  <c r="D36" i="10"/>
  <c r="F36" i="10" s="1"/>
  <c r="D30" i="10"/>
  <c r="F30" i="10" s="1"/>
  <c r="D29" i="10"/>
  <c r="F29" i="10" s="1"/>
  <c r="D32" i="10"/>
  <c r="F32" i="10" s="1"/>
  <c r="D28" i="10"/>
  <c r="F28" i="10" s="1"/>
  <c r="D22" i="10"/>
  <c r="F22" i="10" s="1"/>
  <c r="D25" i="10"/>
  <c r="F25" i="10" s="1"/>
  <c r="D37" i="10"/>
  <c r="F37" i="10" s="1"/>
  <c r="D21" i="10"/>
  <c r="D24" i="10"/>
  <c r="F24" i="10" s="1"/>
  <c r="M21" i="10"/>
  <c r="J22" i="10" s="1"/>
  <c r="O22" i="10" s="1"/>
  <c r="N19" i="10"/>
  <c r="U20" i="10"/>
  <c r="T20" i="10" l="1"/>
  <c r="V20" i="10" s="1"/>
  <c r="R21" i="10"/>
  <c r="L20" i="10"/>
  <c r="N20" i="10" s="1"/>
  <c r="C19" i="10"/>
  <c r="G19" i="10" s="1"/>
  <c r="F8" i="10"/>
  <c r="U21" i="10"/>
  <c r="R22" i="10" s="1"/>
  <c r="W22" i="10" s="1"/>
  <c r="F23" i="10"/>
  <c r="F21" i="10"/>
  <c r="M22" i="10"/>
  <c r="J23" i="10" s="1"/>
  <c r="O23" i="10" s="1"/>
  <c r="F14" i="10" l="1"/>
  <c r="T21" i="10"/>
  <c r="V21" i="10" s="1"/>
  <c r="W21" i="10"/>
  <c r="L21" i="10"/>
  <c r="N21" i="10" s="1"/>
  <c r="L22" i="10"/>
  <c r="N22" i="10" s="1"/>
  <c r="E19" i="10"/>
  <c r="B20" i="10" s="1"/>
  <c r="U22" i="10"/>
  <c r="T22" i="10"/>
  <c r="V22" i="10" s="1"/>
  <c r="M23" i="10"/>
  <c r="J24" i="10" s="1"/>
  <c r="O24" i="10" s="1"/>
  <c r="R23" i="10" l="1"/>
  <c r="L23" i="10"/>
  <c r="N23" i="10" s="1"/>
  <c r="M24" i="10"/>
  <c r="J25" i="10" s="1"/>
  <c r="U23" i="10"/>
  <c r="R24" i="10" s="1"/>
  <c r="W24" i="10" s="1"/>
  <c r="C20" i="10"/>
  <c r="E20" i="10" s="1"/>
  <c r="T23" i="10" l="1"/>
  <c r="V23" i="10" s="1"/>
  <c r="W23" i="10"/>
  <c r="O25" i="10"/>
  <c r="L25" i="10"/>
  <c r="L24" i="10"/>
  <c r="N24" i="10" s="1"/>
  <c r="G20" i="10"/>
  <c r="U24" i="10"/>
  <c r="R25" i="10" s="1"/>
  <c r="W25" i="10" s="1"/>
  <c r="T24" i="10"/>
  <c r="V24" i="10" s="1"/>
  <c r="B21" i="10"/>
  <c r="M25" i="10"/>
  <c r="J26" i="10" s="1"/>
  <c r="O26" i="10" l="1"/>
  <c r="L26" i="10"/>
  <c r="N25" i="10"/>
  <c r="C21" i="10"/>
  <c r="E21" i="10" s="1"/>
  <c r="M26" i="10"/>
  <c r="J27" i="10" s="1"/>
  <c r="O27" i="10" s="1"/>
  <c r="U25" i="10"/>
  <c r="R26" i="10" s="1"/>
  <c r="W26" i="10" s="1"/>
  <c r="T25" i="10"/>
  <c r="V25" i="10" s="1"/>
  <c r="N26" i="10" l="1"/>
  <c r="M27" i="10"/>
  <c r="J28" i="10" s="1"/>
  <c r="O28" i="10" s="1"/>
  <c r="U26" i="10"/>
  <c r="R27" i="10" s="1"/>
  <c r="W27" i="10" s="1"/>
  <c r="T26" i="10"/>
  <c r="V26" i="10" s="1"/>
  <c r="B22" i="10"/>
  <c r="L27" i="10" l="1"/>
  <c r="N27" i="10" s="1"/>
  <c r="T27" i="10"/>
  <c r="V27" i="10" s="1"/>
  <c r="U27" i="10"/>
  <c r="C22" i="10"/>
  <c r="E22" i="10" s="1"/>
  <c r="M28" i="10"/>
  <c r="J29" i="10" s="1"/>
  <c r="O29" i="10" s="1"/>
  <c r="R28" i="10" l="1"/>
  <c r="L28" i="10"/>
  <c r="N28" i="10" s="1"/>
  <c r="G22" i="10"/>
  <c r="U28" i="10"/>
  <c r="M29" i="10"/>
  <c r="J30" i="10" s="1"/>
  <c r="O30" i="10" s="1"/>
  <c r="B23" i="10"/>
  <c r="T28" i="10" l="1"/>
  <c r="V28" i="10" s="1"/>
  <c r="W28" i="10"/>
  <c r="R29" i="10"/>
  <c r="U29" i="10"/>
  <c r="L29" i="10"/>
  <c r="N29" i="10" s="1"/>
  <c r="M30" i="10"/>
  <c r="J31" i="10" s="1"/>
  <c r="O31" i="10" s="1"/>
  <c r="C23" i="10"/>
  <c r="E23" i="10" s="1"/>
  <c r="T29" i="10" l="1"/>
  <c r="V29" i="10" s="1"/>
  <c r="W29" i="10"/>
  <c r="R30" i="10"/>
  <c r="U30" i="10"/>
  <c r="L30" i="10"/>
  <c r="N30" i="10" s="1"/>
  <c r="B24" i="10"/>
  <c r="G23" i="10"/>
  <c r="M31" i="10"/>
  <c r="J32" i="10" s="1"/>
  <c r="O32" i="10" s="1"/>
  <c r="T30" i="10" l="1"/>
  <c r="V30" i="10" s="1"/>
  <c r="W30" i="10"/>
  <c r="U31" i="10"/>
  <c r="R31" i="10"/>
  <c r="L31" i="10"/>
  <c r="N31" i="10" s="1"/>
  <c r="M32" i="10"/>
  <c r="J33" i="10" s="1"/>
  <c r="O33" i="10" s="1"/>
  <c r="C24" i="10"/>
  <c r="E24" i="10" s="1"/>
  <c r="T31" i="10" l="1"/>
  <c r="V31" i="10" s="1"/>
  <c r="W31" i="10"/>
  <c r="R32" i="10"/>
  <c r="U32" i="10"/>
  <c r="L32" i="10"/>
  <c r="N32" i="10" s="1"/>
  <c r="B25" i="10"/>
  <c r="G24" i="10"/>
  <c r="M33" i="10"/>
  <c r="J34" i="10" s="1"/>
  <c r="O34" i="10" s="1"/>
  <c r="T32" i="10" l="1"/>
  <c r="V32" i="10" s="1"/>
  <c r="W32" i="10"/>
  <c r="R33" i="10"/>
  <c r="U33" i="10"/>
  <c r="L33" i="10"/>
  <c r="N33" i="10" s="1"/>
  <c r="C25" i="10"/>
  <c r="E25" i="10" s="1"/>
  <c r="M34" i="10"/>
  <c r="J35" i="10" s="1"/>
  <c r="O35" i="10" s="1"/>
  <c r="T33" i="10" l="1"/>
  <c r="V33" i="10" s="1"/>
  <c r="W33" i="10"/>
  <c r="U34" i="10"/>
  <c r="R34" i="10"/>
  <c r="L34" i="10"/>
  <c r="N34" i="10" s="1"/>
  <c r="M35" i="10"/>
  <c r="J36" i="10" s="1"/>
  <c r="O36" i="10" s="1"/>
  <c r="B26" i="10"/>
  <c r="G25" i="10"/>
  <c r="T34" i="10" l="1"/>
  <c r="V34" i="10" s="1"/>
  <c r="W34" i="10"/>
  <c r="U35" i="10"/>
  <c r="R35" i="10"/>
  <c r="L35" i="10"/>
  <c r="N35" i="10" s="1"/>
  <c r="C26" i="10"/>
  <c r="E26" i="10" s="1"/>
  <c r="M36" i="10"/>
  <c r="J37" i="10" s="1"/>
  <c r="O37" i="10" s="1"/>
  <c r="T35" i="10" l="1"/>
  <c r="V35" i="10" s="1"/>
  <c r="W35" i="10"/>
  <c r="U36" i="10"/>
  <c r="R36" i="10"/>
  <c r="L36" i="10"/>
  <c r="N36" i="10" s="1"/>
  <c r="M37" i="10"/>
  <c r="J38" i="10" s="1"/>
  <c r="O38" i="10" s="1"/>
  <c r="B27" i="10"/>
  <c r="G26" i="10"/>
  <c r="T36" i="10" l="1"/>
  <c r="V36" i="10" s="1"/>
  <c r="W36" i="10"/>
  <c r="R37" i="10"/>
  <c r="U37" i="10"/>
  <c r="L37" i="10"/>
  <c r="N37" i="10" s="1"/>
  <c r="M38" i="10"/>
  <c r="J39" i="10" s="1"/>
  <c r="O39" i="10" s="1"/>
  <c r="C27" i="10"/>
  <c r="E27" i="10" s="1"/>
  <c r="T37" i="10" l="1"/>
  <c r="V37" i="10" s="1"/>
  <c r="W37" i="10"/>
  <c r="U38" i="10"/>
  <c r="R38" i="10"/>
  <c r="L38" i="10"/>
  <c r="N38" i="10" s="1"/>
  <c r="M39" i="10"/>
  <c r="J40" i="10" s="1"/>
  <c r="O40" i="10" s="1"/>
  <c r="G27" i="10"/>
  <c r="B28" i="10"/>
  <c r="T38" i="10" l="1"/>
  <c r="V38" i="10" s="1"/>
  <c r="W38" i="10"/>
  <c r="U39" i="10"/>
  <c r="R39" i="10"/>
  <c r="L39" i="10"/>
  <c r="N39" i="10" s="1"/>
  <c r="M40" i="10"/>
  <c r="J41" i="10" s="1"/>
  <c r="O41" i="10" s="1"/>
  <c r="C28" i="10"/>
  <c r="E28" i="10" s="1"/>
  <c r="T39" i="10" l="1"/>
  <c r="V39" i="10" s="1"/>
  <c r="W39" i="10"/>
  <c r="U40" i="10"/>
  <c r="R40" i="10"/>
  <c r="L40" i="10"/>
  <c r="N40" i="10" s="1"/>
  <c r="M41" i="10"/>
  <c r="J42" i="10" s="1"/>
  <c r="O42" i="10" s="1"/>
  <c r="B29" i="10"/>
  <c r="C29" i="10" s="1"/>
  <c r="G29" i="10" s="1"/>
  <c r="G28" i="10"/>
  <c r="T40" i="10" l="1"/>
  <c r="V40" i="10" s="1"/>
  <c r="W40" i="10"/>
  <c r="U41" i="10"/>
  <c r="R41" i="10"/>
  <c r="M42" i="10"/>
  <c r="J43" i="10" s="1"/>
  <c r="O43" i="10" s="1"/>
  <c r="L41" i="10"/>
  <c r="N41" i="10" s="1"/>
  <c r="E29" i="10"/>
  <c r="B30" i="10" s="1"/>
  <c r="C30" i="10" s="1"/>
  <c r="E30" i="10" s="1"/>
  <c r="B31" i="10" s="1"/>
  <c r="T41" i="10" l="1"/>
  <c r="V41" i="10" s="1"/>
  <c r="W41" i="10"/>
  <c r="U42" i="10"/>
  <c r="R42" i="10"/>
  <c r="M43" i="10"/>
  <c r="J44" i="10" s="1"/>
  <c r="O44" i="10" s="1"/>
  <c r="L42" i="10"/>
  <c r="N42" i="10" s="1"/>
  <c r="G30" i="10"/>
  <c r="C31" i="10"/>
  <c r="E31" i="10" s="1"/>
  <c r="B32" i="10" s="1"/>
  <c r="T42" i="10" l="1"/>
  <c r="V42" i="10" s="1"/>
  <c r="W42" i="10"/>
  <c r="R43" i="10"/>
  <c r="U43" i="10"/>
  <c r="L43" i="10"/>
  <c r="N43" i="10" s="1"/>
  <c r="M44" i="10"/>
  <c r="J45" i="10" s="1"/>
  <c r="O45" i="10" s="1"/>
  <c r="G31" i="10"/>
  <c r="C32" i="10"/>
  <c r="E32" i="10" s="1"/>
  <c r="B33" i="10" s="1"/>
  <c r="T43" i="10" l="1"/>
  <c r="V43" i="10" s="1"/>
  <c r="W43" i="10"/>
  <c r="R44" i="10"/>
  <c r="U44" i="10"/>
  <c r="M45" i="10"/>
  <c r="J46" i="10" s="1"/>
  <c r="O46" i="10" s="1"/>
  <c r="L44" i="10"/>
  <c r="N44" i="10" s="1"/>
  <c r="C33" i="10"/>
  <c r="E33" i="10" s="1"/>
  <c r="B34" i="10" s="1"/>
  <c r="G32" i="10"/>
  <c r="T44" i="10" l="1"/>
  <c r="V44" i="10" s="1"/>
  <c r="W44" i="10"/>
  <c r="U45" i="10"/>
  <c r="R45" i="10"/>
  <c r="L45" i="10"/>
  <c r="N45" i="10" s="1"/>
  <c r="M46" i="10"/>
  <c r="J47" i="10" s="1"/>
  <c r="O47" i="10" s="1"/>
  <c r="G33" i="10"/>
  <c r="C34" i="10"/>
  <c r="E34" i="10" s="1"/>
  <c r="B35" i="10" s="1"/>
  <c r="T45" i="10" l="1"/>
  <c r="V45" i="10" s="1"/>
  <c r="W45" i="10"/>
  <c r="R46" i="10"/>
  <c r="U46" i="10"/>
  <c r="L46" i="10"/>
  <c r="N46" i="10" s="1"/>
  <c r="M47" i="10"/>
  <c r="J48" i="10" s="1"/>
  <c r="O48" i="10" s="1"/>
  <c r="C35" i="10"/>
  <c r="E35" i="10" s="1"/>
  <c r="B36" i="10" s="1"/>
  <c r="G34" i="10"/>
  <c r="T46" i="10" l="1"/>
  <c r="V46" i="10" s="1"/>
  <c r="W46" i="10"/>
  <c r="U47" i="10"/>
  <c r="R47" i="10"/>
  <c r="M48" i="10"/>
  <c r="J49" i="10" s="1"/>
  <c r="O49" i="10" s="1"/>
  <c r="L47" i="10"/>
  <c r="N47" i="10" s="1"/>
  <c r="G35" i="10"/>
  <c r="C36" i="10"/>
  <c r="E36" i="10" s="1"/>
  <c r="B37" i="10" s="1"/>
  <c r="T47" i="10" l="1"/>
  <c r="V47" i="10" s="1"/>
  <c r="W47" i="10"/>
  <c r="R48" i="10"/>
  <c r="U48" i="10"/>
  <c r="L48" i="10"/>
  <c r="N48" i="10" s="1"/>
  <c r="M49" i="10"/>
  <c r="J50" i="10" s="1"/>
  <c r="O50" i="10" s="1"/>
  <c r="G36" i="10"/>
  <c r="C37" i="10"/>
  <c r="E37" i="10" s="1"/>
  <c r="B38" i="10" s="1"/>
  <c r="T48" i="10" l="1"/>
  <c r="V48" i="10" s="1"/>
  <c r="W48" i="10"/>
  <c r="U49" i="10"/>
  <c r="R49" i="10"/>
  <c r="M50" i="10"/>
  <c r="J51" i="10" s="1"/>
  <c r="O51" i="10" s="1"/>
  <c r="L49" i="10"/>
  <c r="N49" i="10" s="1"/>
  <c r="G37" i="10"/>
  <c r="C38" i="10"/>
  <c r="E38" i="10" s="1"/>
  <c r="T49" i="10" l="1"/>
  <c r="V49" i="10" s="1"/>
  <c r="W49" i="10"/>
  <c r="U50" i="10"/>
  <c r="R50" i="10"/>
  <c r="M51" i="10"/>
  <c r="J52" i="10" s="1"/>
  <c r="O52" i="10" s="1"/>
  <c r="L50" i="10"/>
  <c r="N50" i="10" s="1"/>
  <c r="G38" i="10"/>
  <c r="T50" i="10" l="1"/>
  <c r="V50" i="10" s="1"/>
  <c r="W50" i="10"/>
  <c r="U51" i="10"/>
  <c r="R51" i="10"/>
  <c r="L51" i="10"/>
  <c r="N51" i="10" s="1"/>
  <c r="M52" i="10"/>
  <c r="J53" i="10" s="1"/>
  <c r="O53" i="10" s="1"/>
  <c r="T51" i="10" l="1"/>
  <c r="V51" i="10" s="1"/>
  <c r="W51" i="10"/>
  <c r="U52" i="10"/>
  <c r="R52" i="10"/>
  <c r="L52" i="10"/>
  <c r="N52" i="10" s="1"/>
  <c r="M53" i="10"/>
  <c r="J54" i="10" s="1"/>
  <c r="O54" i="10" s="1"/>
  <c r="T52" i="10" l="1"/>
  <c r="V52" i="10" s="1"/>
  <c r="W52" i="10"/>
  <c r="U53" i="10"/>
  <c r="R53" i="10"/>
  <c r="L53" i="10"/>
  <c r="N53" i="10" s="1"/>
  <c r="M54" i="10"/>
  <c r="J55" i="10" s="1"/>
  <c r="O55" i="10" s="1"/>
  <c r="T53" i="10" l="1"/>
  <c r="V53" i="10" s="1"/>
  <c r="W53" i="10"/>
  <c r="U54" i="10"/>
  <c r="R54" i="10"/>
  <c r="M55" i="10"/>
  <c r="J56" i="10" s="1"/>
  <c r="O56" i="10" s="1"/>
  <c r="L54" i="10"/>
  <c r="N54" i="10" s="1"/>
  <c r="T54" i="10" l="1"/>
  <c r="V54" i="10" s="1"/>
  <c r="W54" i="10"/>
  <c r="U55" i="10"/>
  <c r="R55" i="10"/>
  <c r="L55" i="10"/>
  <c r="N55" i="10" s="1"/>
  <c r="M56" i="10"/>
  <c r="J57" i="10" s="1"/>
  <c r="O57" i="10" s="1"/>
  <c r="T55" i="10" l="1"/>
  <c r="V55" i="10" s="1"/>
  <c r="W55" i="10"/>
  <c r="R56" i="10"/>
  <c r="U56" i="10"/>
  <c r="M57" i="10"/>
  <c r="J58" i="10" s="1"/>
  <c r="O58" i="10" s="1"/>
  <c r="L56" i="10"/>
  <c r="N56" i="10" s="1"/>
  <c r="T56" i="10" l="1"/>
  <c r="V56" i="10" s="1"/>
  <c r="W56" i="10"/>
  <c r="R57" i="10"/>
  <c r="U57" i="10"/>
  <c r="L57" i="10"/>
  <c r="N57" i="10" s="1"/>
  <c r="M58" i="10"/>
  <c r="J59" i="10" s="1"/>
  <c r="O59" i="10" s="1"/>
  <c r="T57" i="10" l="1"/>
  <c r="V57" i="10" s="1"/>
  <c r="W57" i="10"/>
  <c r="R58" i="10"/>
  <c r="U58" i="10"/>
  <c r="M59" i="10"/>
  <c r="J60" i="10" s="1"/>
  <c r="O60" i="10" s="1"/>
  <c r="L58" i="10"/>
  <c r="N58" i="10" s="1"/>
  <c r="T58" i="10" l="1"/>
  <c r="V58" i="10" s="1"/>
  <c r="W58" i="10"/>
  <c r="U59" i="10"/>
  <c r="R59" i="10"/>
  <c r="L59" i="10"/>
  <c r="N59" i="10" s="1"/>
  <c r="M60" i="10"/>
  <c r="J61" i="10" s="1"/>
  <c r="O61" i="10" s="1"/>
  <c r="T59" i="10" l="1"/>
  <c r="V59" i="10" s="1"/>
  <c r="W59" i="10"/>
  <c r="R60" i="10"/>
  <c r="U60" i="10"/>
  <c r="L60" i="10"/>
  <c r="N60" i="10" s="1"/>
  <c r="M61" i="10"/>
  <c r="J62" i="10" s="1"/>
  <c r="O62" i="10" s="1"/>
  <c r="T60" i="10" l="1"/>
  <c r="V60" i="10" s="1"/>
  <c r="W60" i="10"/>
  <c r="U61" i="10"/>
  <c r="R61" i="10"/>
  <c r="M62" i="10"/>
  <c r="J63" i="10" s="1"/>
  <c r="O63" i="10" s="1"/>
  <c r="L61" i="10"/>
  <c r="N61" i="10" s="1"/>
  <c r="T61" i="10" l="1"/>
  <c r="V61" i="10" s="1"/>
  <c r="W61" i="10"/>
  <c r="R62" i="10"/>
  <c r="U62" i="10"/>
  <c r="M63" i="10"/>
  <c r="J64" i="10" s="1"/>
  <c r="O64" i="10" s="1"/>
  <c r="L62" i="10"/>
  <c r="N62" i="10" s="1"/>
  <c r="T62" i="10" l="1"/>
  <c r="V62" i="10" s="1"/>
  <c r="W62" i="10"/>
  <c r="U63" i="10"/>
  <c r="R63" i="10"/>
  <c r="M64" i="10"/>
  <c r="J65" i="10" s="1"/>
  <c r="O65" i="10" s="1"/>
  <c r="L63" i="10"/>
  <c r="N63" i="10" s="1"/>
  <c r="T63" i="10" l="1"/>
  <c r="V63" i="10" s="1"/>
  <c r="W63" i="10"/>
  <c r="U64" i="10"/>
  <c r="R64" i="10"/>
  <c r="L64" i="10"/>
  <c r="N64" i="10" s="1"/>
  <c r="M65" i="10"/>
  <c r="J66" i="10" s="1"/>
  <c r="O66" i="10" s="1"/>
  <c r="T64" i="10" l="1"/>
  <c r="V64" i="10" s="1"/>
  <c r="W64" i="10"/>
  <c r="R65" i="10"/>
  <c r="U65" i="10"/>
  <c r="L65" i="10"/>
  <c r="N65" i="10" s="1"/>
  <c r="M66" i="10"/>
  <c r="J67" i="10" s="1"/>
  <c r="O67" i="10" s="1"/>
  <c r="T65" i="10" l="1"/>
  <c r="V65" i="10" s="1"/>
  <c r="W65" i="10"/>
  <c r="U66" i="10"/>
  <c r="R66" i="10"/>
  <c r="L66" i="10"/>
  <c r="N66" i="10" s="1"/>
  <c r="M67" i="10"/>
  <c r="J68" i="10" s="1"/>
  <c r="O68" i="10" s="1"/>
  <c r="T66" i="10" l="1"/>
  <c r="V66" i="10" s="1"/>
  <c r="W66" i="10"/>
  <c r="R67" i="10"/>
  <c r="U67" i="10"/>
  <c r="M68" i="10"/>
  <c r="J69" i="10" s="1"/>
  <c r="O69" i="10" s="1"/>
  <c r="L67" i="10"/>
  <c r="N67" i="10" s="1"/>
  <c r="T67" i="10" l="1"/>
  <c r="V67" i="10" s="1"/>
  <c r="W67" i="10"/>
  <c r="U68" i="10"/>
  <c r="R68" i="10"/>
  <c r="L68" i="10"/>
  <c r="N68" i="10" s="1"/>
  <c r="M69" i="10"/>
  <c r="J70" i="10" s="1"/>
  <c r="O70" i="10" s="1"/>
  <c r="T68" i="10" l="1"/>
  <c r="V68" i="10" s="1"/>
  <c r="W68" i="10"/>
  <c r="R69" i="10"/>
  <c r="U69" i="10"/>
  <c r="L69" i="10"/>
  <c r="N69" i="10" s="1"/>
  <c r="M70" i="10"/>
  <c r="J71" i="10" s="1"/>
  <c r="O71" i="10" s="1"/>
  <c r="T69" i="10" l="1"/>
  <c r="V69" i="10" s="1"/>
  <c r="W69" i="10"/>
  <c r="R70" i="10"/>
  <c r="U70" i="10"/>
  <c r="M71" i="10"/>
  <c r="J72" i="10" s="1"/>
  <c r="O72" i="10" s="1"/>
  <c r="L70" i="10"/>
  <c r="N70" i="10" s="1"/>
  <c r="T70" i="10" l="1"/>
  <c r="V70" i="10" s="1"/>
  <c r="W70" i="10"/>
  <c r="R71" i="10"/>
  <c r="U71" i="10"/>
  <c r="L71" i="10"/>
  <c r="N71" i="10" s="1"/>
  <c r="M72" i="10"/>
  <c r="J73" i="10" s="1"/>
  <c r="O73" i="10" s="1"/>
  <c r="T71" i="10" l="1"/>
  <c r="V71" i="10" s="1"/>
  <c r="W71" i="10"/>
  <c r="R72" i="10"/>
  <c r="U72" i="10"/>
  <c r="L72" i="10"/>
  <c r="N72" i="10" s="1"/>
  <c r="M73" i="10"/>
  <c r="J74" i="10" s="1"/>
  <c r="O74" i="10" s="1"/>
  <c r="T72" i="10" l="1"/>
  <c r="V72" i="10" s="1"/>
  <c r="W72" i="10"/>
  <c r="R73" i="10"/>
  <c r="U73" i="10"/>
  <c r="L73" i="10"/>
  <c r="N73" i="10" s="1"/>
  <c r="M74" i="10"/>
  <c r="J75" i="10" s="1"/>
  <c r="O75" i="10" s="1"/>
  <c r="T73" i="10" l="1"/>
  <c r="V73" i="10" s="1"/>
  <c r="W73" i="10"/>
  <c r="R74" i="10"/>
  <c r="U74" i="10"/>
  <c r="M75" i="10"/>
  <c r="J76" i="10" s="1"/>
  <c r="O76" i="10" s="1"/>
  <c r="L74" i="10"/>
  <c r="N74" i="10" s="1"/>
  <c r="T74" i="10" l="1"/>
  <c r="V74" i="10" s="1"/>
  <c r="W74" i="10"/>
  <c r="U75" i="10"/>
  <c r="R75" i="10"/>
  <c r="M76" i="10"/>
  <c r="J77" i="10" s="1"/>
  <c r="O77" i="10" s="1"/>
  <c r="L75" i="10"/>
  <c r="N75" i="10" s="1"/>
  <c r="T75" i="10" l="1"/>
  <c r="V75" i="10" s="1"/>
  <c r="W75" i="10"/>
  <c r="R76" i="10"/>
  <c r="U76" i="10"/>
  <c r="M77" i="10"/>
  <c r="J78" i="10" s="1"/>
  <c r="O78" i="10" s="1"/>
  <c r="L76" i="10"/>
  <c r="N76" i="10" s="1"/>
  <c r="T76" i="10" l="1"/>
  <c r="V76" i="10" s="1"/>
  <c r="W76" i="10"/>
  <c r="U77" i="10"/>
  <c r="R77" i="10"/>
  <c r="L77" i="10"/>
  <c r="N77" i="10" s="1"/>
  <c r="M78" i="10"/>
  <c r="J79" i="10" s="1"/>
  <c r="O79" i="10" s="1"/>
  <c r="T77" i="10" l="1"/>
  <c r="V77" i="10" s="1"/>
  <c r="W77" i="10"/>
  <c r="U78" i="10"/>
  <c r="R78" i="10"/>
  <c r="M79" i="10"/>
  <c r="J80" i="10" s="1"/>
  <c r="O80" i="10" s="1"/>
  <c r="L78" i="10"/>
  <c r="N78" i="10" s="1"/>
  <c r="T78" i="10" l="1"/>
  <c r="V78" i="10" s="1"/>
  <c r="W78" i="10"/>
  <c r="R79" i="10"/>
  <c r="U79" i="10"/>
  <c r="L79" i="10"/>
  <c r="N79" i="10" s="1"/>
  <c r="M80" i="10"/>
  <c r="J81" i="10" s="1"/>
  <c r="O81" i="10" s="1"/>
  <c r="T79" i="10" l="1"/>
  <c r="V79" i="10" s="1"/>
  <c r="W79" i="10"/>
  <c r="U80" i="10"/>
  <c r="R80" i="10"/>
  <c r="L80" i="10"/>
  <c r="N80" i="10" s="1"/>
  <c r="M81" i="10"/>
  <c r="J82" i="10" s="1"/>
  <c r="O82" i="10" s="1"/>
  <c r="T80" i="10" l="1"/>
  <c r="V80" i="10" s="1"/>
  <c r="W80" i="10"/>
  <c r="U81" i="10"/>
  <c r="R81" i="10"/>
  <c r="L81" i="10"/>
  <c r="N81" i="10" s="1"/>
  <c r="M82" i="10"/>
  <c r="J83" i="10" s="1"/>
  <c r="O83" i="10" s="1"/>
  <c r="T81" i="10" l="1"/>
  <c r="V81" i="10" s="1"/>
  <c r="W81" i="10"/>
  <c r="U82" i="10"/>
  <c r="R82" i="10"/>
  <c r="M83" i="10"/>
  <c r="J84" i="10" s="1"/>
  <c r="O84" i="10" s="1"/>
  <c r="L82" i="10"/>
  <c r="N82" i="10" s="1"/>
  <c r="T82" i="10" l="1"/>
  <c r="V82" i="10" s="1"/>
  <c r="W82" i="10"/>
  <c r="R83" i="10"/>
  <c r="U83" i="10"/>
  <c r="L83" i="10"/>
  <c r="N83" i="10" s="1"/>
  <c r="M84" i="10"/>
  <c r="J85" i="10" s="1"/>
  <c r="O85" i="10" s="1"/>
  <c r="T83" i="10" l="1"/>
  <c r="V83" i="10" s="1"/>
  <c r="W83" i="10"/>
  <c r="U84" i="10"/>
  <c r="R84" i="10"/>
  <c r="L84" i="10"/>
  <c r="N84" i="10" s="1"/>
  <c r="M85" i="10"/>
  <c r="J86" i="10" s="1"/>
  <c r="O86" i="10" s="1"/>
  <c r="T84" i="10" l="1"/>
  <c r="V84" i="10" s="1"/>
  <c r="W84" i="10"/>
  <c r="U85" i="10"/>
  <c r="R85" i="10"/>
  <c r="L85" i="10"/>
  <c r="N85" i="10" s="1"/>
  <c r="M86" i="10"/>
  <c r="J87" i="10" s="1"/>
  <c r="O87" i="10" s="1"/>
  <c r="T85" i="10" l="1"/>
  <c r="V85" i="10" s="1"/>
  <c r="W85" i="10"/>
  <c r="U86" i="10"/>
  <c r="R86" i="10"/>
  <c r="L86" i="10"/>
  <c r="N86" i="10" s="1"/>
  <c r="M87" i="10"/>
  <c r="J88" i="10" s="1"/>
  <c r="O88" i="10" s="1"/>
  <c r="T86" i="10" l="1"/>
  <c r="V86" i="10" s="1"/>
  <c r="W86" i="10"/>
  <c r="R87" i="10"/>
  <c r="U87" i="10"/>
  <c r="L87" i="10"/>
  <c r="N87" i="10" s="1"/>
  <c r="M88" i="10"/>
  <c r="J89" i="10" s="1"/>
  <c r="O89" i="10" s="1"/>
  <c r="T87" i="10" l="1"/>
  <c r="V87" i="10" s="1"/>
  <c r="W87" i="10"/>
  <c r="U88" i="10"/>
  <c r="R88" i="10"/>
  <c r="L88" i="10"/>
  <c r="N88" i="10" s="1"/>
  <c r="M89" i="10"/>
  <c r="J90" i="10" s="1"/>
  <c r="O90" i="10" s="1"/>
  <c r="T88" i="10" l="1"/>
  <c r="V88" i="10" s="1"/>
  <c r="W88" i="10"/>
  <c r="R89" i="10"/>
  <c r="U89" i="10"/>
  <c r="L89" i="10"/>
  <c r="N89" i="10" s="1"/>
  <c r="M90" i="10"/>
  <c r="J91" i="10" s="1"/>
  <c r="O91" i="10" s="1"/>
  <c r="T89" i="10" l="1"/>
  <c r="V89" i="10" s="1"/>
  <c r="W89" i="10"/>
  <c r="U90" i="10"/>
  <c r="R90" i="10"/>
  <c r="M91" i="10"/>
  <c r="J92" i="10" s="1"/>
  <c r="O92" i="10" s="1"/>
  <c r="L90" i="10"/>
  <c r="N90" i="10" s="1"/>
  <c r="T90" i="10" l="1"/>
  <c r="V90" i="10" s="1"/>
  <c r="W90" i="10"/>
  <c r="U91" i="10"/>
  <c r="R91" i="10"/>
  <c r="L91" i="10"/>
  <c r="N91" i="10" s="1"/>
  <c r="M92" i="10"/>
  <c r="J93" i="10" s="1"/>
  <c r="O93" i="10" s="1"/>
  <c r="T91" i="10" l="1"/>
  <c r="V91" i="10" s="1"/>
  <c r="W91" i="10"/>
  <c r="U92" i="10"/>
  <c r="R92" i="10"/>
  <c r="W92" i="10" s="1"/>
  <c r="L92" i="10"/>
  <c r="N92" i="10" s="1"/>
  <c r="M93" i="10"/>
  <c r="J94" i="10" s="1"/>
  <c r="O94" i="10" s="1"/>
  <c r="T92" i="10" l="1"/>
  <c r="V92" i="10" s="1"/>
  <c r="R93" i="10"/>
  <c r="U93" i="10"/>
  <c r="M94" i="10"/>
  <c r="J95" i="10" s="1"/>
  <c r="O95" i="10" s="1"/>
  <c r="L93" i="10"/>
  <c r="N93" i="10" s="1"/>
  <c r="T93" i="10" l="1"/>
  <c r="V93" i="10" s="1"/>
  <c r="W93" i="10"/>
  <c r="R94" i="10"/>
  <c r="U94" i="10"/>
  <c r="M95" i="10"/>
  <c r="J96" i="10" s="1"/>
  <c r="O96" i="10" s="1"/>
  <c r="L94" i="10"/>
  <c r="N94" i="10" s="1"/>
  <c r="T94" i="10" l="1"/>
  <c r="V94" i="10" s="1"/>
  <c r="W94" i="10"/>
  <c r="R95" i="10"/>
  <c r="U95" i="10"/>
  <c r="L95" i="10"/>
  <c r="N95" i="10" s="1"/>
  <c r="M96" i="10"/>
  <c r="J97" i="10" s="1"/>
  <c r="O97" i="10" s="1"/>
  <c r="T95" i="10" l="1"/>
  <c r="V95" i="10" s="1"/>
  <c r="W95" i="10"/>
  <c r="R96" i="10"/>
  <c r="U96" i="10"/>
  <c r="L96" i="10"/>
  <c r="N96" i="10" s="1"/>
  <c r="M97" i="10"/>
  <c r="J98" i="10" s="1"/>
  <c r="O98" i="10" s="1"/>
  <c r="T96" i="10" l="1"/>
  <c r="V96" i="10" s="1"/>
  <c r="W96" i="10"/>
  <c r="U97" i="10"/>
  <c r="R97" i="10"/>
  <c r="L97" i="10"/>
  <c r="N97" i="10" s="1"/>
  <c r="M98" i="10"/>
  <c r="J99" i="10" s="1"/>
  <c r="O99" i="10" s="1"/>
  <c r="T97" i="10" l="1"/>
  <c r="V97" i="10" s="1"/>
  <c r="W97" i="10"/>
  <c r="U98" i="10"/>
  <c r="R98" i="10"/>
  <c r="M99" i="10"/>
  <c r="J100" i="10" s="1"/>
  <c r="O100" i="10" s="1"/>
  <c r="L98" i="10"/>
  <c r="N98" i="10" s="1"/>
  <c r="T98" i="10" l="1"/>
  <c r="V98" i="10" s="1"/>
  <c r="W98" i="10"/>
  <c r="R99" i="10"/>
  <c r="U99" i="10"/>
  <c r="L99" i="10"/>
  <c r="N99" i="10" s="1"/>
  <c r="M100" i="10"/>
  <c r="J101" i="10" s="1"/>
  <c r="O101" i="10" s="1"/>
  <c r="T99" i="10" l="1"/>
  <c r="V99" i="10" s="1"/>
  <c r="W99" i="10"/>
  <c r="R100" i="10"/>
  <c r="U100" i="10"/>
  <c r="L100" i="10"/>
  <c r="N100" i="10" s="1"/>
  <c r="M101" i="10"/>
  <c r="J102" i="10" s="1"/>
  <c r="O102" i="10" s="1"/>
  <c r="T100" i="10" l="1"/>
  <c r="V100" i="10" s="1"/>
  <c r="W100" i="10"/>
  <c r="R101" i="10"/>
  <c r="U101" i="10"/>
  <c r="L101" i="10"/>
  <c r="N101" i="10" s="1"/>
  <c r="M102" i="10"/>
  <c r="J103" i="10" s="1"/>
  <c r="O103" i="10" s="1"/>
  <c r="T101" i="10" l="1"/>
  <c r="V101" i="10" s="1"/>
  <c r="W101" i="10"/>
  <c r="U102" i="10"/>
  <c r="R102" i="10"/>
  <c r="M103" i="10"/>
  <c r="J104" i="10" s="1"/>
  <c r="O104" i="10" s="1"/>
  <c r="L102" i="10"/>
  <c r="N102" i="10" s="1"/>
  <c r="T102" i="10" l="1"/>
  <c r="V102" i="10" s="1"/>
  <c r="W102" i="10"/>
  <c r="R103" i="10"/>
  <c r="U103" i="10"/>
  <c r="L103" i="10"/>
  <c r="N103" i="10" s="1"/>
  <c r="M104" i="10"/>
  <c r="J105" i="10" s="1"/>
  <c r="O105" i="10" s="1"/>
  <c r="T103" i="10" l="1"/>
  <c r="V103" i="10" s="1"/>
  <c r="W103" i="10"/>
  <c r="U104" i="10"/>
  <c r="R104" i="10"/>
  <c r="L104" i="10"/>
  <c r="N104" i="10" s="1"/>
  <c r="M105" i="10"/>
  <c r="J106" i="10" s="1"/>
  <c r="O106" i="10" s="1"/>
  <c r="T104" i="10" l="1"/>
  <c r="V104" i="10" s="1"/>
  <c r="W104" i="10"/>
  <c r="R105" i="10"/>
  <c r="U105" i="10"/>
  <c r="M106" i="10"/>
  <c r="J107" i="10" s="1"/>
  <c r="O107" i="10" s="1"/>
  <c r="L105" i="10"/>
  <c r="N105" i="10" s="1"/>
  <c r="T105" i="10" l="1"/>
  <c r="V105" i="10" s="1"/>
  <c r="W105" i="10"/>
  <c r="R106" i="10"/>
  <c r="U106" i="10"/>
  <c r="L106" i="10"/>
  <c r="N106" i="10" s="1"/>
  <c r="M107" i="10"/>
  <c r="J108" i="10" s="1"/>
  <c r="O108" i="10" s="1"/>
  <c r="T106" i="10" l="1"/>
  <c r="V106" i="10" s="1"/>
  <c r="W106" i="10"/>
  <c r="U107" i="10"/>
  <c r="R107" i="10"/>
  <c r="L107" i="10"/>
  <c r="N107" i="10" s="1"/>
  <c r="M108" i="10"/>
  <c r="J109" i="10" s="1"/>
  <c r="O109" i="10" s="1"/>
  <c r="T107" i="10" l="1"/>
  <c r="V107" i="10" s="1"/>
  <c r="W107" i="10"/>
  <c r="R108" i="10"/>
  <c r="U108" i="10"/>
  <c r="M109" i="10"/>
  <c r="J110" i="10" s="1"/>
  <c r="O110" i="10" s="1"/>
  <c r="L108" i="10"/>
  <c r="N108" i="10" s="1"/>
  <c r="T108" i="10" l="1"/>
  <c r="V108" i="10" s="1"/>
  <c r="W108" i="10"/>
  <c r="U109" i="10"/>
  <c r="R109" i="10"/>
  <c r="L109" i="10"/>
  <c r="N109" i="10" s="1"/>
  <c r="M110" i="10"/>
  <c r="J111" i="10" s="1"/>
  <c r="O111" i="10" s="1"/>
  <c r="T109" i="10" l="1"/>
  <c r="V109" i="10" s="1"/>
  <c r="W109" i="10"/>
  <c r="R110" i="10"/>
  <c r="U110" i="10"/>
  <c r="M111" i="10"/>
  <c r="J112" i="10" s="1"/>
  <c r="O112" i="10" s="1"/>
  <c r="L110" i="10"/>
  <c r="N110" i="10" s="1"/>
  <c r="T110" i="10" l="1"/>
  <c r="V110" i="10" s="1"/>
  <c r="W110" i="10"/>
  <c r="R111" i="10"/>
  <c r="U111" i="10"/>
  <c r="M112" i="10"/>
  <c r="J113" i="10" s="1"/>
  <c r="O113" i="10" s="1"/>
  <c r="L111" i="10"/>
  <c r="N111" i="10" s="1"/>
  <c r="T111" i="10" l="1"/>
  <c r="V111" i="10" s="1"/>
  <c r="W111" i="10"/>
  <c r="R112" i="10"/>
  <c r="U112" i="10"/>
  <c r="M113" i="10"/>
  <c r="J114" i="10" s="1"/>
  <c r="O114" i="10" s="1"/>
  <c r="L112" i="10"/>
  <c r="N112" i="10" s="1"/>
  <c r="T112" i="10" l="1"/>
  <c r="V112" i="10" s="1"/>
  <c r="W112" i="10"/>
  <c r="U113" i="10"/>
  <c r="R113" i="10"/>
  <c r="M114" i="10"/>
  <c r="J115" i="10" s="1"/>
  <c r="O115" i="10" s="1"/>
  <c r="L113" i="10"/>
  <c r="N113" i="10" s="1"/>
  <c r="T113" i="10" l="1"/>
  <c r="V113" i="10" s="1"/>
  <c r="W113" i="10"/>
  <c r="R114" i="10"/>
  <c r="U114" i="10"/>
  <c r="L114" i="10"/>
  <c r="N114" i="10" s="1"/>
  <c r="M115" i="10"/>
  <c r="J116" i="10" s="1"/>
  <c r="O116" i="10" s="1"/>
  <c r="T114" i="10" l="1"/>
  <c r="V114" i="10" s="1"/>
  <c r="W114" i="10"/>
  <c r="R115" i="10"/>
  <c r="U115" i="10"/>
  <c r="M116" i="10"/>
  <c r="J117" i="10" s="1"/>
  <c r="O117" i="10" s="1"/>
  <c r="L115" i="10"/>
  <c r="N115" i="10" s="1"/>
  <c r="T115" i="10" l="1"/>
  <c r="V115" i="10" s="1"/>
  <c r="W115" i="10"/>
  <c r="R116" i="10"/>
  <c r="U116" i="10"/>
  <c r="M117" i="10"/>
  <c r="J118" i="10" s="1"/>
  <c r="O118" i="10" s="1"/>
  <c r="L116" i="10"/>
  <c r="N116" i="10" s="1"/>
  <c r="T116" i="10" l="1"/>
  <c r="V116" i="10" s="1"/>
  <c r="W116" i="10"/>
  <c r="R117" i="10"/>
  <c r="U117" i="10"/>
  <c r="L117" i="10"/>
  <c r="N117" i="10" s="1"/>
  <c r="M118" i="10"/>
  <c r="T117" i="10" l="1"/>
  <c r="V117" i="10" s="1"/>
  <c r="W117" i="10"/>
  <c r="U118" i="10"/>
  <c r="R118" i="10"/>
  <c r="L118" i="10"/>
  <c r="N118" i="10" s="1"/>
  <c r="N13" i="10" s="1"/>
  <c r="O13" i="10"/>
  <c r="O14" i="10" s="1"/>
  <c r="T118" i="10" l="1"/>
  <c r="V118" i="10" s="1"/>
  <c r="W118" i="10"/>
  <c r="W13" i="10" s="1"/>
  <c r="W14" i="10" s="1"/>
  <c r="N14" i="10"/>
  <c r="V13" i="10" l="1"/>
  <c r="V14" i="10" s="1"/>
  <c r="G13" i="10" l="1"/>
  <c r="G14" i="10" s="1"/>
</calcChain>
</file>

<file path=xl/sharedStrings.xml><?xml version="1.0" encoding="utf-8"?>
<sst xmlns="http://schemas.openxmlformats.org/spreadsheetml/2006/main" count="114" uniqueCount="36">
  <si>
    <t>Låntype</t>
  </si>
  <si>
    <t>Annuitet</t>
  </si>
  <si>
    <t>Serie</t>
  </si>
  <si>
    <t>Stående</t>
  </si>
  <si>
    <t>Hovedstol</t>
  </si>
  <si>
    <t>Kurs</t>
  </si>
  <si>
    <t>Kurstab</t>
  </si>
  <si>
    <t>Provenue</t>
  </si>
  <si>
    <t>Pålydende rente per år</t>
  </si>
  <si>
    <t xml:space="preserve">Løbetid i år </t>
  </si>
  <si>
    <t>Antal terminer per år</t>
  </si>
  <si>
    <t>TERMIN</t>
  </si>
  <si>
    <t>RENTER</t>
  </si>
  <si>
    <t>AFDRAG</t>
  </si>
  <si>
    <t>YDELSE</t>
  </si>
  <si>
    <t>Effektiv rente per termin</t>
  </si>
  <si>
    <t>Effektive rente per år</t>
  </si>
  <si>
    <t>ANNUITETSLÅN</t>
  </si>
  <si>
    <t>SERIELÅN</t>
  </si>
  <si>
    <t>STÅENDE LÅN</t>
  </si>
  <si>
    <t>Terminsrente</t>
  </si>
  <si>
    <t>Faste omkostninger</t>
  </si>
  <si>
    <t>Skattesats</t>
  </si>
  <si>
    <t>Omkostninger afhængig af Hovedstol</t>
  </si>
  <si>
    <t>Omkostninger afhængig af Kursværdi</t>
  </si>
  <si>
    <t>BETALINGSSTRØM EFTER SKAT</t>
  </si>
  <si>
    <t>Kursværdi af lån</t>
  </si>
  <si>
    <t>Antal terminer i alt</t>
  </si>
  <si>
    <t>Før skat</t>
  </si>
  <si>
    <t>Efter Skat</t>
  </si>
  <si>
    <t>Tabel over låneomkostninger</t>
  </si>
  <si>
    <t>UDFYLD KUN DE GULE FELTER</t>
  </si>
  <si>
    <t>BETALINGSSTRØM FØR SKAT</t>
  </si>
  <si>
    <t>RESTGÆLD ULTIMO</t>
  </si>
  <si>
    <t>IR</t>
  </si>
  <si>
    <t>Ved højere 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</si>
</sst>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%"/>
    <numFmt numFmtId="166" formatCode="0.000%"/>
  </numFmts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8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9" fontId="13" fillId="0" borderId="0" applyFont="0" applyFill="0" applyBorder="0" applyAlignment="0" applyProtection="0"/>
  </cellStyleXfs>
  <cellXfs count="66">
    <xf numFmtId="0" fontId="0" fillId="0" borderId="0" xfId="0"/>
    <xf numFmtId="3" fontId="2" fillId="2" borderId="0" xfId="0" applyNumberFormat="1" applyFont="1" applyFill="1"/>
    <xf numFmtId="0" fontId="2" fillId="2" borderId="0" xfId="0" applyFont="1" applyFill="1"/>
    <xf numFmtId="0" fontId="2" fillId="2" borderId="2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10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6" borderId="0" xfId="0" applyFill="1"/>
    <xf numFmtId="0" fontId="2" fillId="7" borderId="0" xfId="0" applyFont="1" applyFill="1"/>
    <xf numFmtId="0" fontId="2" fillId="7" borderId="1" xfId="0" applyFont="1" applyFill="1" applyBorder="1"/>
    <xf numFmtId="3" fontId="2" fillId="2" borderId="1" xfId="0" applyNumberFormat="1" applyFont="1" applyFill="1" applyBorder="1" applyAlignment="1">
      <alignment horizontal="left"/>
    </xf>
    <xf numFmtId="3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3" fontId="0" fillId="8" borderId="1" xfId="0" applyNumberFormat="1" applyFont="1" applyFill="1" applyBorder="1" applyAlignment="1">
      <alignment horizontal="left"/>
    </xf>
    <xf numFmtId="3" fontId="2" fillId="2" borderId="3" xfId="0" applyNumberFormat="1" applyFont="1" applyFill="1" applyBorder="1" applyAlignment="1">
      <alignment horizontal="left"/>
    </xf>
    <xf numFmtId="3" fontId="2" fillId="2" borderId="4" xfId="0" applyNumberFormat="1" applyFont="1" applyFill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3" fontId="6" fillId="2" borderId="4" xfId="0" applyNumberFormat="1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/>
    <xf numFmtId="10" fontId="2" fillId="8" borderId="1" xfId="0" applyNumberFormat="1" applyFont="1" applyFill="1" applyBorder="1" applyAlignment="1">
      <alignment horizontal="left"/>
    </xf>
    <xf numFmtId="0" fontId="2" fillId="7" borderId="0" xfId="0" applyFont="1" applyFill="1" applyBorder="1"/>
    <xf numFmtId="3" fontId="6" fillId="7" borderId="0" xfId="0" applyNumberFormat="1" applyFont="1" applyFill="1" applyBorder="1"/>
    <xf numFmtId="0" fontId="2" fillId="2" borderId="0" xfId="0" applyFont="1" applyFill="1" applyBorder="1"/>
    <xf numFmtId="10" fontId="1" fillId="2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left"/>
    </xf>
    <xf numFmtId="164" fontId="0" fillId="0" borderId="0" xfId="0" applyNumberFormat="1"/>
    <xf numFmtId="10" fontId="2" fillId="2" borderId="1" xfId="0" applyNumberFormat="1" applyFont="1" applyFill="1" applyBorder="1" applyAlignment="1">
      <alignment horizontal="left"/>
    </xf>
    <xf numFmtId="0" fontId="3" fillId="7" borderId="6" xfId="0" applyFont="1" applyFill="1" applyBorder="1" applyAlignment="1">
      <alignment horizontal="center"/>
    </xf>
    <xf numFmtId="10" fontId="1" fillId="7" borderId="6" xfId="0" applyNumberFormat="1" applyFont="1" applyFill="1" applyBorder="1" applyAlignment="1">
      <alignment horizontal="center"/>
    </xf>
    <xf numFmtId="10" fontId="1" fillId="7" borderId="5" xfId="0" applyNumberFormat="1" applyFont="1" applyFill="1" applyBorder="1" applyAlignment="1">
      <alignment horizontal="center"/>
    </xf>
    <xf numFmtId="0" fontId="0" fillId="6" borderId="0" xfId="0" applyFill="1" applyBorder="1"/>
    <xf numFmtId="3" fontId="0" fillId="6" borderId="0" xfId="0" applyNumberFormat="1" applyFill="1"/>
    <xf numFmtId="10" fontId="0" fillId="6" borderId="0" xfId="0" applyNumberFormat="1" applyFill="1"/>
    <xf numFmtId="0" fontId="9" fillId="2" borderId="1" xfId="0" applyFont="1" applyFill="1" applyBorder="1"/>
    <xf numFmtId="0" fontId="9" fillId="2" borderId="1" xfId="0" applyFont="1" applyFill="1" applyBorder="1" applyAlignment="1">
      <alignment horizontal="left"/>
    </xf>
    <xf numFmtId="3" fontId="10" fillId="2" borderId="0" xfId="0" applyNumberFormat="1" applyFont="1" applyFill="1"/>
    <xf numFmtId="0" fontId="5" fillId="6" borderId="0" xfId="0" applyFont="1" applyFill="1"/>
    <xf numFmtId="0" fontId="11" fillId="0" borderId="1" xfId="0" applyFont="1" applyBorder="1"/>
    <xf numFmtId="0" fontId="12" fillId="2" borderId="1" xfId="0" applyFont="1" applyFill="1" applyBorder="1"/>
    <xf numFmtId="0" fontId="12" fillId="2" borderId="0" xfId="0" applyFont="1" applyFill="1"/>
    <xf numFmtId="0" fontId="12" fillId="7" borderId="0" xfId="0" applyFont="1" applyFill="1"/>
    <xf numFmtId="0" fontId="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8" borderId="1" xfId="0" applyFont="1" applyFill="1" applyBorder="1" applyAlignment="1">
      <alignment horizontal="center" vertical="center"/>
    </xf>
    <xf numFmtId="0" fontId="0" fillId="0" borderId="0" xfId="3" applyNumberFormat="1" applyFont="1"/>
    <xf numFmtId="166" fontId="1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62CA0482-2F35-7F4B-B501-DEEEA6C290B0}"/>
    <cellStyle name="Normal 3" xfId="2" xr:uid="{971CF06C-412E-7C49-951C-18C6120BF270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'LÅN SKABELON'!$Z$3:$Z$13</c:f>
              <c:numCache>
                <c:formatCode>General</c:formatCod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</c:numCache>
            </c:numRef>
          </c:cat>
          <c:val>
            <c:numRef>
              <c:f>'LÅN SKABELON'!$AA$3:$AA$13</c:f>
              <c:numCache>
                <c:formatCode>General</c:formatCode>
                <c:ptCount val="11"/>
                <c:pt idx="0">
                  <c:v>5.94</c:v>
                </c:pt>
                <c:pt idx="1">
                  <c:v>5.8</c:v>
                </c:pt>
                <c:pt idx="2">
                  <c:v>5.67</c:v>
                </c:pt>
                <c:pt idx="3">
                  <c:v>5.53</c:v>
                </c:pt>
                <c:pt idx="4">
                  <c:v>5.4</c:v>
                </c:pt>
                <c:pt idx="5">
                  <c:v>5.27</c:v>
                </c:pt>
                <c:pt idx="6">
                  <c:v>5.14</c:v>
                </c:pt>
                <c:pt idx="7">
                  <c:v>5.01</c:v>
                </c:pt>
                <c:pt idx="8">
                  <c:v>4.88</c:v>
                </c:pt>
                <c:pt idx="9">
                  <c:v>4.76</c:v>
                </c:pt>
                <c:pt idx="10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3-AA48-BD14-2A8972D4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683696"/>
        <c:axId val="1192689184"/>
      </c:lineChart>
      <c:catAx>
        <c:axId val="11926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9184"/>
        <c:crosses val="autoZero"/>
        <c:auto val="1"/>
        <c:lblAlgn val="ctr"/>
        <c:lblOffset val="100"/>
        <c:noMultiLvlLbl val="0"/>
      </c:catAx>
      <c:valAx>
        <c:axId val="11926891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'LÅN SKABELON'!$B$19:$B$38</c:f>
              <c:numCache>
                <c:formatCode>#,##0</c:formatCode>
                <c:ptCount val="20"/>
                <c:pt idx="0">
                  <c:v>59570.3125</c:v>
                </c:pt>
                <c:pt idx="1">
                  <c:v>56930.133039511653</c:v>
                </c:pt>
                <c:pt idx="2">
                  <c:v>54256.951335767197</c:v>
                </c:pt>
                <c:pt idx="3">
                  <c:v>51550.354860725936</c:v>
                </c:pt>
                <c:pt idx="4">
                  <c:v>48809.925929746663</c:v>
                </c:pt>
                <c:pt idx="5">
                  <c:v>46035.241637130152</c:v>
                </c:pt>
                <c:pt idx="6">
                  <c:v>43225.873790855927</c:v>
                </c:pt>
                <c:pt idx="7">
                  <c:v>40381.38884650328</c:v>
                </c:pt>
                <c:pt idx="8">
                  <c:v>37501.347840346221</c:v>
                </c:pt>
                <c:pt idx="9">
                  <c:v>34585.306321612203</c:v>
                </c:pt>
                <c:pt idx="10">
                  <c:v>31632.814283894004</c:v>
                </c:pt>
                <c:pt idx="11">
                  <c:v>28643.416095704331</c:v>
                </c:pt>
                <c:pt idx="12">
                  <c:v>25616.650430162288</c:v>
                </c:pt>
                <c:pt idx="13">
                  <c:v>22552.050193800969</c:v>
                </c:pt>
                <c:pt idx="14">
                  <c:v>19449.142454485129</c:v>
                </c:pt>
                <c:pt idx="15">
                  <c:v>16307.448368427846</c:v>
                </c:pt>
                <c:pt idx="16">
                  <c:v>13126.483106294845</c:v>
                </c:pt>
                <c:pt idx="17">
                  <c:v>9905.7557783851826</c:v>
                </c:pt>
                <c:pt idx="18">
                  <c:v>6644.7693588766488</c:v>
                </c:pt>
                <c:pt idx="19">
                  <c:v>3343.020609124259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C44C-B107-9D1E9B90EDCD}"/>
            </c:ext>
          </c:extLst>
        </c:ser>
        <c:ser>
          <c:idx val="1"/>
          <c:order val="1"/>
          <c:tx>
            <c:v>Afdrag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'LÅN SKABELON'!$C$19:$C$38</c:f>
              <c:numCache>
                <c:formatCode>#,##0</c:formatCode>
                <c:ptCount val="20"/>
                <c:pt idx="0">
                  <c:v>211214.35683906783</c:v>
                </c:pt>
                <c:pt idx="1">
                  <c:v>213854.53629955617</c:v>
                </c:pt>
                <c:pt idx="2">
                  <c:v>216527.71800330063</c:v>
                </c:pt>
                <c:pt idx="3">
                  <c:v>219234.3144783419</c:v>
                </c:pt>
                <c:pt idx="4">
                  <c:v>221974.74340932118</c:v>
                </c:pt>
                <c:pt idx="5">
                  <c:v>224749.42770193768</c:v>
                </c:pt>
                <c:pt idx="6">
                  <c:v>227558.7955482119</c:v>
                </c:pt>
                <c:pt idx="7">
                  <c:v>230403.28049256455</c:v>
                </c:pt>
                <c:pt idx="8">
                  <c:v>233283.32149872161</c:v>
                </c:pt>
                <c:pt idx="9">
                  <c:v>236199.36301745562</c:v>
                </c:pt>
                <c:pt idx="10">
                  <c:v>239151.85505517383</c:v>
                </c:pt>
                <c:pt idx="11">
                  <c:v>242141.25324336349</c:v>
                </c:pt>
                <c:pt idx="12">
                  <c:v>245168.01890890553</c:v>
                </c:pt>
                <c:pt idx="13">
                  <c:v>248232.61914526686</c:v>
                </c:pt>
                <c:pt idx="14">
                  <c:v>251335.52688458271</c:v>
                </c:pt>
                <c:pt idx="15">
                  <c:v>254477.22097063999</c:v>
                </c:pt>
                <c:pt idx="16">
                  <c:v>257658.18623277298</c:v>
                </c:pt>
                <c:pt idx="17">
                  <c:v>260878.91356068265</c:v>
                </c:pt>
                <c:pt idx="18">
                  <c:v>264139.8999801912</c:v>
                </c:pt>
                <c:pt idx="19">
                  <c:v>267441.64872994355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9-C44C-B107-9D1E9B90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53983"/>
        <c:axId val="123994783"/>
      </c:barChart>
      <c:catAx>
        <c:axId val="12475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4783"/>
        <c:crosses val="autoZero"/>
        <c:auto val="1"/>
        <c:lblAlgn val="ctr"/>
        <c:lblOffset val="100"/>
        <c:noMultiLvlLbl val="0"/>
      </c:catAx>
      <c:valAx>
        <c:axId val="1239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206375</xdr:colOff>
      <xdr:row>7</xdr:row>
      <xdr:rowOff>192088</xdr:rowOff>
    </xdr:from>
    <xdr:to>
      <xdr:col>34</xdr:col>
      <xdr:colOff>650875</xdr:colOff>
      <xdr:row>21</xdr:row>
      <xdr:rowOff>46038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8C126-467B-1E4D-9473-7BAF1E38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38</xdr:row>
      <xdr:rowOff>128588</xdr:rowOff>
    </xdr:from>
    <xdr:to>
      <xdr:col>6</xdr:col>
      <xdr:colOff>635000</xdr:colOff>
      <xdr:row>51</xdr:row>
      <xdr:rowOff>188913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8DDA5E-89F2-6949-812A-1F2D85651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1E57-E887-DE45-995F-50CD0A6C14C3}">
  <dimension ref="A1:AC132"/>
  <sheetViews>
    <sheetView tabSelected="1" topLeftCell="A14" zoomScale="80" zoomScaleNormal="80" workbookViewId="0">
      <selection activeCell="B19" sqref="B19:C38"/>
    </sheetView>
  </sheetViews>
  <sheetFormatPr baseColWidth="10" defaultRowHeight="16" x14ac:dyDescent="0.2"/>
  <cols>
    <col min="1" max="1" width="32" bestFit="1" customWidth="1"/>
    <col min="2" max="2" width="17.5" bestFit="1" customWidth="1"/>
    <col min="3" max="3" width="16.83203125" customWidth="1"/>
    <col min="4" max="4" width="14.1640625" customWidth="1"/>
    <col min="5" max="5" width="31.5" customWidth="1"/>
    <col min="6" max="6" width="26.83203125" bestFit="1" customWidth="1"/>
    <col min="7" max="7" width="28.6640625" bestFit="1" customWidth="1"/>
    <col min="8" max="8" width="10.83203125" style="19"/>
    <col min="9" max="9" width="32" bestFit="1" customWidth="1"/>
    <col min="10" max="10" width="11.33203125" customWidth="1"/>
    <col min="11" max="11" width="15.1640625" customWidth="1"/>
    <col min="12" max="12" width="14.6640625" customWidth="1"/>
    <col min="13" max="13" width="30.1640625" customWidth="1"/>
    <col min="14" max="14" width="26.83203125" bestFit="1" customWidth="1"/>
    <col min="15" max="15" width="28.6640625" bestFit="1" customWidth="1"/>
    <col min="16" max="16" width="10.83203125" style="19"/>
    <col min="17" max="17" width="32" bestFit="1" customWidth="1"/>
    <col min="18" max="18" width="11.1640625" bestFit="1" customWidth="1"/>
    <col min="19" max="19" width="14.1640625" customWidth="1"/>
    <col min="20" max="20" width="16.1640625" customWidth="1"/>
    <col min="21" max="21" width="27.83203125" customWidth="1"/>
    <col min="22" max="22" width="26.83203125" bestFit="1" customWidth="1"/>
    <col min="23" max="23" width="28.6640625" bestFit="1" customWidth="1"/>
    <col min="24" max="25" width="10.83203125" style="19"/>
    <col min="28" max="28" width="14.6640625" customWidth="1"/>
  </cols>
  <sheetData>
    <row r="1" spans="1:29" s="56" customFormat="1" ht="25" thickBot="1" x14ac:dyDescent="0.35">
      <c r="A1" s="48" t="s">
        <v>0</v>
      </c>
      <c r="B1" s="49" t="s">
        <v>1</v>
      </c>
      <c r="C1" s="50"/>
      <c r="D1" s="51"/>
      <c r="E1" s="52" t="s">
        <v>30</v>
      </c>
      <c r="F1" s="53"/>
      <c r="G1" s="54"/>
      <c r="H1" s="51"/>
      <c r="I1" s="48" t="s">
        <v>0</v>
      </c>
      <c r="J1" s="49" t="s">
        <v>2</v>
      </c>
      <c r="K1" s="50"/>
      <c r="L1" s="51"/>
      <c r="M1" s="52" t="s">
        <v>30</v>
      </c>
      <c r="N1" s="53"/>
      <c r="O1" s="54"/>
      <c r="P1" s="55"/>
      <c r="Q1" s="48" t="s">
        <v>0</v>
      </c>
      <c r="R1" s="49" t="s">
        <v>3</v>
      </c>
      <c r="S1" s="50"/>
      <c r="T1" s="51"/>
      <c r="U1" s="52" t="s">
        <v>30</v>
      </c>
      <c r="V1" s="53"/>
      <c r="W1" s="54"/>
      <c r="X1" s="51"/>
      <c r="Y1" s="51"/>
    </row>
    <row r="2" spans="1:29" x14ac:dyDescent="0.2">
      <c r="A2" s="12" t="s">
        <v>4</v>
      </c>
      <c r="B2" s="22">
        <f>(B8+B7)/(1-(100-B3)/100-B5-B6*B3/100)</f>
        <v>4765625</v>
      </c>
      <c r="C2" s="2"/>
      <c r="D2" s="19"/>
      <c r="E2" s="12" t="s">
        <v>0</v>
      </c>
      <c r="F2" s="11" t="s">
        <v>1</v>
      </c>
      <c r="G2" s="2"/>
      <c r="I2" s="12" t="s">
        <v>4</v>
      </c>
      <c r="J2" s="22">
        <f>(J8+J7)/(1-(100-J3)/100-J5-J6*J3/100)</f>
        <v>7401574.803149607</v>
      </c>
      <c r="K2" s="2"/>
      <c r="L2" s="19"/>
      <c r="M2" s="12" t="s">
        <v>0</v>
      </c>
      <c r="N2" s="11" t="s">
        <v>2</v>
      </c>
      <c r="O2" s="2"/>
      <c r="P2" s="20"/>
      <c r="Q2" s="12" t="s">
        <v>4</v>
      </c>
      <c r="R2" s="22">
        <f>(R8+R7)/(1-(100-R3)/100-R5-R6*R3/100)</f>
        <v>128947368.42105263</v>
      </c>
      <c r="S2" s="2"/>
      <c r="T2" s="19"/>
      <c r="U2" s="12" t="s">
        <v>0</v>
      </c>
      <c r="V2" s="11" t="s">
        <v>3</v>
      </c>
      <c r="W2" s="2"/>
      <c r="Z2" s="57" t="s">
        <v>5</v>
      </c>
      <c r="AA2" s="58" t="s">
        <v>34</v>
      </c>
      <c r="AB2" t="s">
        <v>35</v>
      </c>
    </row>
    <row r="3" spans="1:29" x14ac:dyDescent="0.2">
      <c r="A3" s="12" t="s">
        <v>5</v>
      </c>
      <c r="B3" s="23">
        <v>96</v>
      </c>
      <c r="C3" s="2"/>
      <c r="D3" s="19"/>
      <c r="E3" s="12" t="s">
        <v>4</v>
      </c>
      <c r="F3" s="22">
        <f>B2</f>
        <v>4765625</v>
      </c>
      <c r="G3" s="2"/>
      <c r="I3" s="12" t="s">
        <v>5</v>
      </c>
      <c r="J3" s="23">
        <v>95</v>
      </c>
      <c r="K3" s="2"/>
      <c r="L3" s="19"/>
      <c r="M3" s="12" t="s">
        <v>4</v>
      </c>
      <c r="N3" s="22">
        <f>J2</f>
        <v>7401574.803149607</v>
      </c>
      <c r="O3" s="2"/>
      <c r="P3" s="20"/>
      <c r="Q3" s="12" t="s">
        <v>5</v>
      </c>
      <c r="R3" s="23">
        <v>95</v>
      </c>
      <c r="S3" s="2"/>
      <c r="T3" s="19"/>
      <c r="U3" s="12" t="s">
        <v>4</v>
      </c>
      <c r="V3" s="22">
        <f>R2</f>
        <v>128947368.42105263</v>
      </c>
      <c r="W3" s="2"/>
      <c r="Z3" s="59">
        <v>95</v>
      </c>
      <c r="AA3" s="60">
        <v>5.94</v>
      </c>
      <c r="AB3">
        <v>8.0399999999999991</v>
      </c>
    </row>
    <row r="4" spans="1:29" x14ac:dyDescent="0.2">
      <c r="A4" s="12" t="s">
        <v>26</v>
      </c>
      <c r="B4" s="22">
        <f>B2*B3/100</f>
        <v>4575000</v>
      </c>
      <c r="C4" s="1"/>
      <c r="D4" s="19"/>
      <c r="E4" s="12" t="s">
        <v>6</v>
      </c>
      <c r="F4" s="26">
        <f>(100-B3)/100*F3</f>
        <v>190625</v>
      </c>
      <c r="G4" s="2"/>
      <c r="I4" s="12" t="s">
        <v>26</v>
      </c>
      <c r="J4" s="22">
        <f>J2*J3/100</f>
        <v>7031496.0629921267</v>
      </c>
      <c r="K4" s="1"/>
      <c r="L4" s="19"/>
      <c r="M4" s="12" t="s">
        <v>6</v>
      </c>
      <c r="N4" s="26">
        <f>(100-J3)/100*N3</f>
        <v>370078.74015748035</v>
      </c>
      <c r="O4" s="2"/>
      <c r="P4" s="20"/>
      <c r="Q4" s="12" t="s">
        <v>26</v>
      </c>
      <c r="R4" s="22">
        <f>R2*R3/100</f>
        <v>122500000</v>
      </c>
      <c r="S4" s="1"/>
      <c r="T4" s="19"/>
      <c r="U4" s="12" t="s">
        <v>6</v>
      </c>
      <c r="V4" s="26">
        <f>(100-R3)/100*V3</f>
        <v>6447368.4210526319</v>
      </c>
      <c r="W4" s="2"/>
      <c r="Z4" s="59">
        <v>96</v>
      </c>
      <c r="AA4" s="60">
        <v>5.8</v>
      </c>
      <c r="AB4">
        <v>7.88</v>
      </c>
    </row>
    <row r="5" spans="1:29" x14ac:dyDescent="0.2">
      <c r="A5" s="12" t="s">
        <v>23</v>
      </c>
      <c r="B5" s="33">
        <v>0</v>
      </c>
      <c r="C5" s="2"/>
      <c r="D5" s="19"/>
      <c r="E5" s="12" t="s">
        <v>23</v>
      </c>
      <c r="F5" s="27">
        <f>B5*F3</f>
        <v>0</v>
      </c>
      <c r="G5" s="2"/>
      <c r="I5" s="12" t="s">
        <v>23</v>
      </c>
      <c r="J5" s="33">
        <v>1.4999999999999999E-2</v>
      </c>
      <c r="K5" s="2"/>
      <c r="L5" s="19"/>
      <c r="M5" s="12" t="s">
        <v>23</v>
      </c>
      <c r="N5" s="27">
        <f>J5*N3</f>
        <v>111023.62204724411</v>
      </c>
      <c r="O5" s="2"/>
      <c r="P5" s="20"/>
      <c r="Q5" s="12" t="s">
        <v>23</v>
      </c>
      <c r="R5" s="33">
        <v>0</v>
      </c>
      <c r="S5" s="2"/>
      <c r="T5" s="19"/>
      <c r="U5" s="12" t="s">
        <v>23</v>
      </c>
      <c r="V5" s="27">
        <f>R5*V3</f>
        <v>0</v>
      </c>
      <c r="W5" s="2"/>
      <c r="Z5" s="59">
        <v>97</v>
      </c>
      <c r="AA5" s="60">
        <v>5.67</v>
      </c>
      <c r="AB5">
        <v>7.73</v>
      </c>
    </row>
    <row r="6" spans="1:29" x14ac:dyDescent="0.2">
      <c r="A6" s="12" t="s">
        <v>24</v>
      </c>
      <c r="B6" s="33">
        <v>0</v>
      </c>
      <c r="C6" s="2"/>
      <c r="D6" s="19"/>
      <c r="E6" s="12" t="s">
        <v>24</v>
      </c>
      <c r="F6" s="28">
        <f>B6*B4</f>
        <v>0</v>
      </c>
      <c r="G6" s="2"/>
      <c r="I6" s="12" t="s">
        <v>24</v>
      </c>
      <c r="J6" s="33">
        <v>1.4999999999999999E-2</v>
      </c>
      <c r="K6" s="2"/>
      <c r="L6" s="19"/>
      <c r="M6" s="12" t="s">
        <v>24</v>
      </c>
      <c r="N6" s="28">
        <f>J6*J4</f>
        <v>105472.44094488189</v>
      </c>
      <c r="O6" s="2"/>
      <c r="P6" s="20"/>
      <c r="Q6" s="12" t="s">
        <v>24</v>
      </c>
      <c r="R6" s="33">
        <v>0</v>
      </c>
      <c r="S6" s="2"/>
      <c r="T6" s="19"/>
      <c r="U6" s="12" t="s">
        <v>24</v>
      </c>
      <c r="V6" s="28">
        <f>R6*R4</f>
        <v>0</v>
      </c>
      <c r="W6" s="2"/>
      <c r="Z6" s="59">
        <v>98</v>
      </c>
      <c r="AA6" s="60">
        <v>5.53</v>
      </c>
      <c r="AB6">
        <v>7.59</v>
      </c>
    </row>
    <row r="7" spans="1:29" x14ac:dyDescent="0.2">
      <c r="A7" s="12" t="s">
        <v>21</v>
      </c>
      <c r="B7" s="23">
        <v>75000</v>
      </c>
      <c r="C7" s="63" t="s">
        <v>31</v>
      </c>
      <c r="D7" s="63"/>
      <c r="E7" s="12" t="s">
        <v>21</v>
      </c>
      <c r="F7" s="27">
        <f>B7</f>
        <v>75000</v>
      </c>
      <c r="G7" s="2"/>
      <c r="I7" s="12" t="s">
        <v>21</v>
      </c>
      <c r="J7" s="23">
        <v>15000</v>
      </c>
      <c r="K7" s="63" t="s">
        <v>31</v>
      </c>
      <c r="L7" s="63"/>
      <c r="M7" s="12" t="s">
        <v>21</v>
      </c>
      <c r="N7" s="27">
        <f>J7</f>
        <v>15000</v>
      </c>
      <c r="O7" s="2"/>
      <c r="P7" s="20"/>
      <c r="Q7" s="12" t="s">
        <v>21</v>
      </c>
      <c r="R7" s="23">
        <v>2500000</v>
      </c>
      <c r="S7" s="63" t="s">
        <v>31</v>
      </c>
      <c r="T7" s="63"/>
      <c r="U7" s="12" t="s">
        <v>21</v>
      </c>
      <c r="V7" s="27">
        <f>R7</f>
        <v>2500000</v>
      </c>
      <c r="W7" s="2"/>
      <c r="Z7" s="59">
        <v>99</v>
      </c>
      <c r="AA7" s="60">
        <v>5.4</v>
      </c>
      <c r="AB7">
        <v>7.44</v>
      </c>
    </row>
    <row r="8" spans="1:29" x14ac:dyDescent="0.2">
      <c r="A8" s="12" t="s">
        <v>7</v>
      </c>
      <c r="B8" s="25">
        <v>4500000</v>
      </c>
      <c r="C8" s="63"/>
      <c r="D8" s="63"/>
      <c r="E8" s="3" t="s">
        <v>7</v>
      </c>
      <c r="F8" s="29">
        <f>F3-SUM(F4:F7)</f>
        <v>4500000</v>
      </c>
      <c r="G8" s="2"/>
      <c r="I8" s="12" t="s">
        <v>7</v>
      </c>
      <c r="J8" s="25">
        <v>6800000</v>
      </c>
      <c r="K8" s="63"/>
      <c r="L8" s="63"/>
      <c r="M8" s="3" t="s">
        <v>7</v>
      </c>
      <c r="N8" s="29">
        <f>N3-SUM(N4:N7)</f>
        <v>6800000.0000000009</v>
      </c>
      <c r="O8" s="2"/>
      <c r="P8" s="20"/>
      <c r="Q8" s="12" t="s">
        <v>7</v>
      </c>
      <c r="R8" s="25">
        <v>120000000</v>
      </c>
      <c r="S8" s="63"/>
      <c r="T8" s="63"/>
      <c r="U8" s="3" t="s">
        <v>7</v>
      </c>
      <c r="V8" s="29">
        <f>V3-SUM(V4:V7)</f>
        <v>120000000</v>
      </c>
      <c r="W8" s="2"/>
      <c r="Z8" s="59">
        <v>100</v>
      </c>
      <c r="AA8" s="60">
        <v>5.27</v>
      </c>
      <c r="AB8">
        <v>7.29</v>
      </c>
    </row>
    <row r="9" spans="1:29" x14ac:dyDescent="0.2">
      <c r="A9" s="12" t="s">
        <v>8</v>
      </c>
      <c r="B9" s="33">
        <v>0.05</v>
      </c>
      <c r="C9" s="20"/>
      <c r="D9" s="19"/>
      <c r="E9" s="19"/>
      <c r="F9" s="20"/>
      <c r="G9" s="2"/>
      <c r="I9" s="12" t="s">
        <v>8</v>
      </c>
      <c r="J9" s="33">
        <v>0.02</v>
      </c>
      <c r="K9" s="20"/>
      <c r="L9" s="19"/>
      <c r="M9" s="19"/>
      <c r="N9" s="20"/>
      <c r="O9" s="2"/>
      <c r="P9" s="20"/>
      <c r="Q9" s="12" t="s">
        <v>8</v>
      </c>
      <c r="R9" s="33">
        <v>0.05</v>
      </c>
      <c r="S9" s="20"/>
      <c r="T9" s="19"/>
      <c r="U9" s="19"/>
      <c r="V9" s="20"/>
      <c r="W9" s="2"/>
      <c r="X9" s="46"/>
      <c r="Z9" s="59">
        <v>101</v>
      </c>
      <c r="AA9" s="60">
        <v>5.14</v>
      </c>
      <c r="AB9">
        <v>7.15</v>
      </c>
    </row>
    <row r="10" spans="1:29" x14ac:dyDescent="0.2">
      <c r="A10" s="12" t="s">
        <v>9</v>
      </c>
      <c r="B10" s="24">
        <v>5</v>
      </c>
      <c r="C10" s="20"/>
      <c r="D10" s="34"/>
      <c r="E10" s="35"/>
      <c r="F10" s="34"/>
      <c r="G10" s="36"/>
      <c r="I10" s="12" t="s">
        <v>9</v>
      </c>
      <c r="J10" s="24">
        <v>20</v>
      </c>
      <c r="K10" s="20"/>
      <c r="L10" s="34"/>
      <c r="M10" s="35"/>
      <c r="N10" s="34"/>
      <c r="O10" s="36"/>
      <c r="P10" s="34"/>
      <c r="Q10" s="12" t="s">
        <v>9</v>
      </c>
      <c r="R10" s="24">
        <v>10</v>
      </c>
      <c r="S10" s="20"/>
      <c r="T10" s="34"/>
      <c r="U10" s="35"/>
      <c r="V10" s="34"/>
      <c r="W10" s="36"/>
      <c r="X10" s="47"/>
      <c r="Z10" s="59">
        <v>102</v>
      </c>
      <c r="AA10" s="60">
        <v>5.01</v>
      </c>
      <c r="AB10" s="64">
        <v>7.01</v>
      </c>
      <c r="AC10" s="13"/>
    </row>
    <row r="11" spans="1:29" x14ac:dyDescent="0.2">
      <c r="A11" s="12" t="s">
        <v>10</v>
      </c>
      <c r="B11" s="24">
        <v>4</v>
      </c>
      <c r="C11" s="20"/>
      <c r="D11" s="34"/>
      <c r="E11" s="34"/>
      <c r="F11" s="34"/>
      <c r="G11" s="36"/>
      <c r="I11" s="12" t="s">
        <v>10</v>
      </c>
      <c r="J11" s="24">
        <v>5</v>
      </c>
      <c r="K11" s="20"/>
      <c r="L11" s="34"/>
      <c r="M11" s="34"/>
      <c r="N11" s="34"/>
      <c r="O11" s="36"/>
      <c r="P11" s="34"/>
      <c r="Q11" s="12" t="s">
        <v>10</v>
      </c>
      <c r="R11" s="24">
        <v>1</v>
      </c>
      <c r="S11" s="20"/>
      <c r="T11" s="34"/>
      <c r="U11" s="34"/>
      <c r="V11" s="34"/>
      <c r="W11" s="36"/>
      <c r="Z11" s="59">
        <v>103</v>
      </c>
      <c r="AA11" s="60">
        <v>4.88</v>
      </c>
      <c r="AB11" s="64">
        <v>8.8699999999999992</v>
      </c>
    </row>
    <row r="12" spans="1:29" x14ac:dyDescent="0.2">
      <c r="A12" s="12" t="s">
        <v>27</v>
      </c>
      <c r="B12" s="11">
        <f>B10*B11</f>
        <v>20</v>
      </c>
      <c r="C12" s="20"/>
      <c r="D12" s="34"/>
      <c r="E12" s="21"/>
      <c r="F12" s="38" t="s">
        <v>28</v>
      </c>
      <c r="G12" s="4" t="s">
        <v>29</v>
      </c>
      <c r="I12" s="12" t="s">
        <v>27</v>
      </c>
      <c r="J12" s="11">
        <f>J10*J11</f>
        <v>100</v>
      </c>
      <c r="K12" s="20"/>
      <c r="L12" s="34"/>
      <c r="M12" s="21"/>
      <c r="N12" s="38" t="s">
        <v>28</v>
      </c>
      <c r="O12" s="4" t="s">
        <v>29</v>
      </c>
      <c r="P12" s="42"/>
      <c r="Q12" s="12" t="s">
        <v>27</v>
      </c>
      <c r="R12" s="11">
        <f>R10*R11</f>
        <v>10</v>
      </c>
      <c r="S12" s="20"/>
      <c r="T12" s="34"/>
      <c r="U12" s="21"/>
      <c r="V12" s="38" t="s">
        <v>28</v>
      </c>
      <c r="W12" s="4" t="s">
        <v>29</v>
      </c>
      <c r="Z12" s="59">
        <v>104</v>
      </c>
      <c r="AA12" s="60">
        <v>4.76</v>
      </c>
      <c r="AB12" s="64">
        <v>6.74</v>
      </c>
    </row>
    <row r="13" spans="1:29" ht="17" thickBot="1" x14ac:dyDescent="0.25">
      <c r="A13" s="12" t="s">
        <v>20</v>
      </c>
      <c r="B13" s="41">
        <f>B9/B11</f>
        <v>1.2500000000000001E-2</v>
      </c>
      <c r="C13" s="20"/>
      <c r="D13" s="34"/>
      <c r="E13" s="31" t="s">
        <v>15</v>
      </c>
      <c r="F13" s="65">
        <f>IRR(F18:F118)</f>
        <v>1.8327971859123604E-2</v>
      </c>
      <c r="G13" s="65">
        <f>IRR(G18:G118)</f>
        <v>1.8327971859123604E-2</v>
      </c>
      <c r="I13" s="12" t="s">
        <v>20</v>
      </c>
      <c r="J13" s="41">
        <f>J9/J11</f>
        <v>4.0000000000000001E-3</v>
      </c>
      <c r="K13" s="20"/>
      <c r="L13" s="34"/>
      <c r="M13" s="31" t="s">
        <v>15</v>
      </c>
      <c r="N13" s="37">
        <f>IRR(N18:N118)</f>
        <v>5.9503204778479368E-3</v>
      </c>
      <c r="O13" s="37">
        <f>IRR(O18:O118)</f>
        <v>4.8872656603284881E-3</v>
      </c>
      <c r="P13" s="43"/>
      <c r="Q13" s="12" t="s">
        <v>20</v>
      </c>
      <c r="R13" s="41">
        <f>R9/R11</f>
        <v>0.05</v>
      </c>
      <c r="S13" s="20"/>
      <c r="T13" s="34"/>
      <c r="U13" s="31" t="s">
        <v>15</v>
      </c>
      <c r="V13" s="37">
        <f>IRR(V18:V118)</f>
        <v>5.9400828589390775E-2</v>
      </c>
      <c r="W13" s="37">
        <f>IRR(W18:W118)</f>
        <v>5.9400828589390775E-2</v>
      </c>
      <c r="Z13" s="61">
        <v>105</v>
      </c>
      <c r="AA13" s="62">
        <v>4.6399999999999997</v>
      </c>
      <c r="AB13" s="64">
        <v>6.6</v>
      </c>
    </row>
    <row r="14" spans="1:29" x14ac:dyDescent="0.2">
      <c r="A14" s="14" t="s">
        <v>22</v>
      </c>
      <c r="B14" s="39"/>
      <c r="C14" s="20"/>
      <c r="D14" s="34"/>
      <c r="E14" s="31" t="s">
        <v>16</v>
      </c>
      <c r="F14" s="65">
        <f>((F13+1)^B11)-1</f>
        <v>7.5352114119752844E-2</v>
      </c>
      <c r="G14" s="65">
        <f>((G13+1)^B11)-1</f>
        <v>7.5352114119752844E-2</v>
      </c>
      <c r="I14" s="14" t="s">
        <v>22</v>
      </c>
      <c r="J14" s="39">
        <v>0.25</v>
      </c>
      <c r="K14" s="20"/>
      <c r="L14" s="34"/>
      <c r="M14" s="31" t="s">
        <v>16</v>
      </c>
      <c r="N14" s="37">
        <f>((N13+1)^J11)-1</f>
        <v>3.0107778591765166E-2</v>
      </c>
      <c r="O14" s="37">
        <f>((O13+1)^J11)-1</f>
        <v>2.4676352154603176E-2</v>
      </c>
      <c r="P14" s="44"/>
      <c r="Q14" s="14" t="s">
        <v>22</v>
      </c>
      <c r="R14" s="39">
        <v>0</v>
      </c>
      <c r="S14" s="20"/>
      <c r="T14" s="34"/>
      <c r="U14" s="31" t="s">
        <v>16</v>
      </c>
      <c r="V14" s="37">
        <f>((V13+1)^R11)-1</f>
        <v>5.9400828589390775E-2</v>
      </c>
      <c r="W14" s="37">
        <f>((W13+1)^R11)-1</f>
        <v>5.9400828589390775E-2</v>
      </c>
    </row>
    <row r="15" spans="1:29" x14ac:dyDescent="0.2">
      <c r="G15" s="2"/>
      <c r="N15" s="40"/>
      <c r="O15" s="2"/>
      <c r="P15" s="45"/>
      <c r="Q15" s="19"/>
      <c r="R15" s="19"/>
      <c r="S15" s="19"/>
      <c r="T15" s="19"/>
      <c r="U15" s="19"/>
      <c r="W15" s="2"/>
    </row>
    <row r="16" spans="1:29" x14ac:dyDescent="0.2">
      <c r="A16" s="32" t="s">
        <v>17</v>
      </c>
      <c r="B16" s="2"/>
      <c r="C16" s="2"/>
      <c r="D16" s="2"/>
      <c r="E16" s="2"/>
      <c r="F16" s="2"/>
      <c r="G16" s="2"/>
      <c r="I16" s="32" t="s">
        <v>18</v>
      </c>
      <c r="J16" s="2"/>
      <c r="K16" s="2"/>
      <c r="L16" s="2"/>
      <c r="M16" s="2"/>
      <c r="N16" s="2"/>
      <c r="O16" s="2"/>
      <c r="P16" s="20"/>
      <c r="Q16" s="32" t="s">
        <v>19</v>
      </c>
      <c r="R16" s="2"/>
      <c r="S16" s="2"/>
      <c r="T16" s="2"/>
      <c r="U16" s="2"/>
      <c r="V16" s="2"/>
      <c r="W16" s="2"/>
    </row>
    <row r="17" spans="1:23" x14ac:dyDescent="0.2">
      <c r="A17" s="4" t="s">
        <v>11</v>
      </c>
      <c r="B17" s="5" t="s">
        <v>12</v>
      </c>
      <c r="C17" s="5" t="s">
        <v>13</v>
      </c>
      <c r="D17" s="5" t="s">
        <v>14</v>
      </c>
      <c r="E17" s="5" t="s">
        <v>33</v>
      </c>
      <c r="F17" s="5" t="s">
        <v>32</v>
      </c>
      <c r="G17" s="5" t="s">
        <v>25</v>
      </c>
      <c r="I17" s="4" t="s">
        <v>11</v>
      </c>
      <c r="J17" s="4" t="s">
        <v>12</v>
      </c>
      <c r="K17" s="4" t="s">
        <v>13</v>
      </c>
      <c r="L17" s="4" t="s">
        <v>14</v>
      </c>
      <c r="M17" s="4" t="s">
        <v>33</v>
      </c>
      <c r="N17" s="4" t="s">
        <v>32</v>
      </c>
      <c r="O17" s="5" t="s">
        <v>25</v>
      </c>
      <c r="P17" s="20"/>
      <c r="Q17" s="4" t="s">
        <v>11</v>
      </c>
      <c r="R17" s="5" t="s">
        <v>12</v>
      </c>
      <c r="S17" s="5" t="s">
        <v>13</v>
      </c>
      <c r="T17" s="5" t="s">
        <v>14</v>
      </c>
      <c r="U17" s="5" t="s">
        <v>33</v>
      </c>
      <c r="V17" s="5" t="s">
        <v>32</v>
      </c>
      <c r="W17" s="5" t="s">
        <v>25</v>
      </c>
    </row>
    <row r="18" spans="1:23" x14ac:dyDescent="0.2">
      <c r="A18" s="6">
        <v>0</v>
      </c>
      <c r="B18" s="8"/>
      <c r="C18" s="8"/>
      <c r="D18" s="9"/>
      <c r="E18" s="7">
        <f>B2</f>
        <v>4765625</v>
      </c>
      <c r="F18" s="10">
        <f>B8</f>
        <v>4500000</v>
      </c>
      <c r="G18" s="10">
        <f>F18</f>
        <v>4500000</v>
      </c>
      <c r="I18" s="15">
        <v>0</v>
      </c>
      <c r="J18" s="17"/>
      <c r="K18" s="17"/>
      <c r="L18" s="18"/>
      <c r="M18" s="16">
        <f>J2</f>
        <v>7401574.803149607</v>
      </c>
      <c r="N18" s="10">
        <f>J8</f>
        <v>6800000</v>
      </c>
      <c r="O18" s="10">
        <f>N18</f>
        <v>6800000</v>
      </c>
      <c r="P18" s="20"/>
      <c r="Q18" s="6">
        <v>0</v>
      </c>
      <c r="R18" s="8"/>
      <c r="S18" s="8"/>
      <c r="T18" s="9"/>
      <c r="U18" s="7">
        <f>R2</f>
        <v>128947368.42105263</v>
      </c>
      <c r="V18" s="10">
        <f>R8</f>
        <v>120000000</v>
      </c>
      <c r="W18" s="10">
        <f>V18</f>
        <v>120000000</v>
      </c>
    </row>
    <row r="19" spans="1:23" x14ac:dyDescent="0.2">
      <c r="A19" s="6">
        <f>A18+1</f>
        <v>1</v>
      </c>
      <c r="B19" s="7">
        <f t="shared" ref="B19:B50" si="0">E18*$B$13</f>
        <v>59570.3125</v>
      </c>
      <c r="C19" s="7">
        <f>D19-B19</f>
        <v>211214.35683906783</v>
      </c>
      <c r="D19" s="7">
        <f t="shared" ref="D19:D50" si="1">PMT($B$13,$B$12,-$E$18)</f>
        <v>270784.66933906783</v>
      </c>
      <c r="E19" s="7">
        <f t="shared" ref="E19:E50" si="2">E18-C19</f>
        <v>4554410.6431609318</v>
      </c>
      <c r="F19" s="7">
        <f>-D19</f>
        <v>-270784.66933906783</v>
      </c>
      <c r="G19" s="7">
        <f t="shared" ref="G19:G50" si="3">-((1-$B$14)*B19+C19)</f>
        <v>-270784.66933906783</v>
      </c>
      <c r="I19" s="15">
        <f>I18+1</f>
        <v>1</v>
      </c>
      <c r="J19" s="16">
        <f>$J$13*M18</f>
        <v>29606.299212598427</v>
      </c>
      <c r="K19" s="16">
        <f>$M$18/$J$12</f>
        <v>74015.74803149607</v>
      </c>
      <c r="L19" s="16">
        <f>J19+K19</f>
        <v>103622.0472440945</v>
      </c>
      <c r="M19" s="16">
        <f t="shared" ref="M19:M50" si="4">M18-K19</f>
        <v>7327559.055118111</v>
      </c>
      <c r="N19" s="16">
        <f t="shared" ref="N19:N50" si="5">-L19</f>
        <v>-103622.0472440945</v>
      </c>
      <c r="O19" s="7">
        <f>-((1-$J$14)*J19+K19)</f>
        <v>-96220.472440944897</v>
      </c>
      <c r="P19" s="20"/>
      <c r="Q19" s="6">
        <f>Q18+1</f>
        <v>1</v>
      </c>
      <c r="R19" s="7">
        <f>$R$13*U18</f>
        <v>6447368.4210526319</v>
      </c>
      <c r="S19" s="7">
        <f>IF(Q19=$R$12,$U$18,0)</f>
        <v>0</v>
      </c>
      <c r="T19" s="7">
        <f t="shared" ref="T19:T27" si="6">R19+S19</f>
        <v>6447368.4210526319</v>
      </c>
      <c r="U19" s="7">
        <f t="shared" ref="U19:U28" si="7">U18-S19</f>
        <v>128947368.42105263</v>
      </c>
      <c r="V19" s="7">
        <f>-T19</f>
        <v>-6447368.4210526319</v>
      </c>
      <c r="W19" s="7">
        <f>-((1-$R$14)*R19+S19)</f>
        <v>-6447368.4210526319</v>
      </c>
    </row>
    <row r="20" spans="1:23" x14ac:dyDescent="0.2">
      <c r="A20" s="6">
        <f t="shared" ref="A20:A83" si="8">A19+1</f>
        <v>2</v>
      </c>
      <c r="B20" s="7">
        <f t="shared" si="0"/>
        <v>56930.133039511653</v>
      </c>
      <c r="C20" s="7">
        <f t="shared" ref="C20:C28" si="9">D20-B20</f>
        <v>213854.53629955617</v>
      </c>
      <c r="D20" s="7">
        <f t="shared" si="1"/>
        <v>270784.66933906783</v>
      </c>
      <c r="E20" s="7">
        <f t="shared" si="2"/>
        <v>4340556.1068613753</v>
      </c>
      <c r="F20" s="7">
        <f t="shared" ref="F19:F28" si="10">-D20</f>
        <v>-270784.66933906783</v>
      </c>
      <c r="G20" s="7">
        <f t="shared" si="3"/>
        <v>-270784.66933906783</v>
      </c>
      <c r="I20" s="15">
        <f t="shared" ref="I20:I83" si="11">I19+1</f>
        <v>2</v>
      </c>
      <c r="J20" s="16">
        <f t="shared" ref="J20:J83" si="12">$J$13*M19</f>
        <v>29310.236220472445</v>
      </c>
      <c r="K20" s="16">
        <f t="shared" ref="K20:K83" si="13">$M$18/$J$12</f>
        <v>74015.74803149607</v>
      </c>
      <c r="L20" s="16">
        <f t="shared" ref="L20:L38" si="14">J20+K20</f>
        <v>103325.98425196852</v>
      </c>
      <c r="M20" s="16">
        <f t="shared" si="4"/>
        <v>7253543.3070866149</v>
      </c>
      <c r="N20" s="16">
        <f t="shared" si="5"/>
        <v>-103325.98425196852</v>
      </c>
      <c r="O20" s="7">
        <f t="shared" ref="O20:O83" si="15">-((1-$J$14)*J20+K20)</f>
        <v>-95998.42519685041</v>
      </c>
      <c r="P20" s="20"/>
      <c r="Q20" s="6">
        <f t="shared" ref="Q20:Q83" si="16">Q19+1</f>
        <v>2</v>
      </c>
      <c r="R20" s="7">
        <f t="shared" ref="R20:R27" si="17">$R$13*U19</f>
        <v>6447368.4210526319</v>
      </c>
      <c r="S20" s="7">
        <f>IF(Q20=$R$12,$U$18,0)</f>
        <v>0</v>
      </c>
      <c r="T20" s="7">
        <f t="shared" si="6"/>
        <v>6447368.4210526319</v>
      </c>
      <c r="U20" s="7">
        <f t="shared" si="7"/>
        <v>128947368.42105263</v>
      </c>
      <c r="V20" s="7">
        <f t="shared" ref="V20:V28" si="18">-T20</f>
        <v>-6447368.4210526319</v>
      </c>
      <c r="W20" s="7">
        <f t="shared" ref="W20:W83" si="19">-((1-$R$14)*R20+S20)</f>
        <v>-6447368.4210526319</v>
      </c>
    </row>
    <row r="21" spans="1:23" x14ac:dyDescent="0.2">
      <c r="A21" s="6">
        <f t="shared" si="8"/>
        <v>3</v>
      </c>
      <c r="B21" s="7">
        <f t="shared" si="0"/>
        <v>54256.951335767197</v>
      </c>
      <c r="C21" s="7">
        <f t="shared" si="9"/>
        <v>216527.71800330063</v>
      </c>
      <c r="D21" s="7">
        <f t="shared" si="1"/>
        <v>270784.66933906783</v>
      </c>
      <c r="E21" s="7">
        <f t="shared" si="2"/>
        <v>4124028.3888580748</v>
      </c>
      <c r="F21" s="7">
        <f t="shared" si="10"/>
        <v>-270784.66933906783</v>
      </c>
      <c r="G21" s="7">
        <f>-((1-$B$14)*B21+C21)</f>
        <v>-270784.66933906783</v>
      </c>
      <c r="I21" s="15">
        <f t="shared" si="11"/>
        <v>3</v>
      </c>
      <c r="J21" s="16">
        <f t="shared" si="12"/>
        <v>29014.173228346459</v>
      </c>
      <c r="K21" s="16">
        <f t="shared" si="13"/>
        <v>74015.74803149607</v>
      </c>
      <c r="L21" s="16">
        <f t="shared" si="14"/>
        <v>103029.92125984252</v>
      </c>
      <c r="M21" s="16">
        <f t="shared" si="4"/>
        <v>7179527.5590551188</v>
      </c>
      <c r="N21" s="16">
        <f t="shared" si="5"/>
        <v>-103029.92125984252</v>
      </c>
      <c r="O21" s="7">
        <f>-((1-$J$14)*J21+K21)</f>
        <v>-95776.377952755924</v>
      </c>
      <c r="P21" s="20"/>
      <c r="Q21" s="6">
        <f t="shared" si="16"/>
        <v>3</v>
      </c>
      <c r="R21" s="7">
        <f t="shared" si="17"/>
        <v>6447368.4210526319</v>
      </c>
      <c r="S21" s="7">
        <f t="shared" ref="S21:S83" si="20">IF(Q21=$R$12,$U$18,0)</f>
        <v>0</v>
      </c>
      <c r="T21" s="7">
        <f t="shared" si="6"/>
        <v>6447368.4210526319</v>
      </c>
      <c r="U21" s="7">
        <f t="shared" si="7"/>
        <v>128947368.42105263</v>
      </c>
      <c r="V21" s="7">
        <f t="shared" si="18"/>
        <v>-6447368.4210526319</v>
      </c>
      <c r="W21" s="7">
        <f t="shared" si="19"/>
        <v>-6447368.4210526319</v>
      </c>
    </row>
    <row r="22" spans="1:23" x14ac:dyDescent="0.2">
      <c r="A22" s="6">
        <f t="shared" si="8"/>
        <v>4</v>
      </c>
      <c r="B22" s="7">
        <f t="shared" si="0"/>
        <v>51550.354860725936</v>
      </c>
      <c r="C22" s="7">
        <f t="shared" si="9"/>
        <v>219234.3144783419</v>
      </c>
      <c r="D22" s="7">
        <f t="shared" si="1"/>
        <v>270784.66933906783</v>
      </c>
      <c r="E22" s="7">
        <f t="shared" si="2"/>
        <v>3904794.0743797328</v>
      </c>
      <c r="F22" s="7">
        <f t="shared" si="10"/>
        <v>-270784.66933906783</v>
      </c>
      <c r="G22" s="7">
        <f t="shared" si="3"/>
        <v>-270784.66933906783</v>
      </c>
      <c r="I22" s="15">
        <f t="shared" si="11"/>
        <v>4</v>
      </c>
      <c r="J22" s="16">
        <f t="shared" si="12"/>
        <v>28718.110236220477</v>
      </c>
      <c r="K22" s="16">
        <f t="shared" si="13"/>
        <v>74015.74803149607</v>
      </c>
      <c r="L22" s="16">
        <f t="shared" si="14"/>
        <v>102733.85826771654</v>
      </c>
      <c r="M22" s="16">
        <f t="shared" si="4"/>
        <v>7105511.8110236228</v>
      </c>
      <c r="N22" s="16">
        <f t="shared" si="5"/>
        <v>-102733.85826771654</v>
      </c>
      <c r="O22" s="7">
        <f t="shared" si="15"/>
        <v>-95554.330708661437</v>
      </c>
      <c r="P22" s="20"/>
      <c r="Q22" s="6">
        <f t="shared" si="16"/>
        <v>4</v>
      </c>
      <c r="R22" s="7">
        <f t="shared" si="17"/>
        <v>6447368.4210526319</v>
      </c>
      <c r="S22" s="7">
        <f t="shared" si="20"/>
        <v>0</v>
      </c>
      <c r="T22" s="7">
        <f t="shared" si="6"/>
        <v>6447368.4210526319</v>
      </c>
      <c r="U22" s="7">
        <f t="shared" si="7"/>
        <v>128947368.42105263</v>
      </c>
      <c r="V22" s="7">
        <f t="shared" si="18"/>
        <v>-6447368.4210526319</v>
      </c>
      <c r="W22" s="7">
        <f t="shared" si="19"/>
        <v>-6447368.4210526319</v>
      </c>
    </row>
    <row r="23" spans="1:23" x14ac:dyDescent="0.2">
      <c r="A23" s="6">
        <f t="shared" si="8"/>
        <v>5</v>
      </c>
      <c r="B23" s="7">
        <f t="shared" si="0"/>
        <v>48809.925929746663</v>
      </c>
      <c r="C23" s="7">
        <f t="shared" si="9"/>
        <v>221974.74340932118</v>
      </c>
      <c r="D23" s="7">
        <f t="shared" si="1"/>
        <v>270784.66933906783</v>
      </c>
      <c r="E23" s="7">
        <f t="shared" si="2"/>
        <v>3682819.3309704117</v>
      </c>
      <c r="F23" s="7">
        <f t="shared" si="10"/>
        <v>-270784.66933906783</v>
      </c>
      <c r="G23" s="7">
        <f t="shared" si="3"/>
        <v>-270784.66933906783</v>
      </c>
      <c r="I23" s="15">
        <f t="shared" si="11"/>
        <v>5</v>
      </c>
      <c r="J23" s="16">
        <f t="shared" si="12"/>
        <v>28422.04724409449</v>
      </c>
      <c r="K23" s="16">
        <f t="shared" si="13"/>
        <v>74015.74803149607</v>
      </c>
      <c r="L23" s="16">
        <f t="shared" si="14"/>
        <v>102437.79527559056</v>
      </c>
      <c r="M23" s="16">
        <f t="shared" si="4"/>
        <v>7031496.0629921267</v>
      </c>
      <c r="N23" s="16">
        <f t="shared" si="5"/>
        <v>-102437.79527559056</v>
      </c>
      <c r="O23" s="7">
        <f t="shared" si="15"/>
        <v>-95332.283464566935</v>
      </c>
      <c r="P23" s="20"/>
      <c r="Q23" s="6">
        <f t="shared" si="16"/>
        <v>5</v>
      </c>
      <c r="R23" s="7">
        <f t="shared" si="17"/>
        <v>6447368.4210526319</v>
      </c>
      <c r="S23" s="7">
        <f t="shared" si="20"/>
        <v>0</v>
      </c>
      <c r="T23" s="7">
        <f t="shared" si="6"/>
        <v>6447368.4210526319</v>
      </c>
      <c r="U23" s="7">
        <f t="shared" si="7"/>
        <v>128947368.42105263</v>
      </c>
      <c r="V23" s="7">
        <f t="shared" si="18"/>
        <v>-6447368.4210526319</v>
      </c>
      <c r="W23" s="7">
        <f t="shared" si="19"/>
        <v>-6447368.4210526319</v>
      </c>
    </row>
    <row r="24" spans="1:23" x14ac:dyDescent="0.2">
      <c r="A24" s="6">
        <f t="shared" si="8"/>
        <v>6</v>
      </c>
      <c r="B24" s="7">
        <f t="shared" si="0"/>
        <v>46035.241637130152</v>
      </c>
      <c r="C24" s="7">
        <f t="shared" si="9"/>
        <v>224749.42770193768</v>
      </c>
      <c r="D24" s="7">
        <f t="shared" si="1"/>
        <v>270784.66933906783</v>
      </c>
      <c r="E24" s="7">
        <f t="shared" si="2"/>
        <v>3458069.9032684742</v>
      </c>
      <c r="F24" s="7">
        <f t="shared" si="10"/>
        <v>-270784.66933906783</v>
      </c>
      <c r="G24" s="7">
        <f t="shared" si="3"/>
        <v>-270784.66933906783</v>
      </c>
      <c r="I24" s="15">
        <f t="shared" si="11"/>
        <v>6</v>
      </c>
      <c r="J24" s="16">
        <f t="shared" si="12"/>
        <v>28125.984251968508</v>
      </c>
      <c r="K24" s="16">
        <f t="shared" si="13"/>
        <v>74015.74803149607</v>
      </c>
      <c r="L24" s="16">
        <f t="shared" si="14"/>
        <v>102141.73228346457</v>
      </c>
      <c r="M24" s="16">
        <f t="shared" si="4"/>
        <v>6957480.3149606306</v>
      </c>
      <c r="N24" s="16">
        <f t="shared" si="5"/>
        <v>-102141.73228346457</v>
      </c>
      <c r="O24" s="7">
        <f t="shared" si="15"/>
        <v>-95110.236220472449</v>
      </c>
      <c r="P24" s="20"/>
      <c r="Q24" s="6">
        <f t="shared" si="16"/>
        <v>6</v>
      </c>
      <c r="R24" s="7">
        <f t="shared" si="17"/>
        <v>6447368.4210526319</v>
      </c>
      <c r="S24" s="7">
        <f t="shared" si="20"/>
        <v>0</v>
      </c>
      <c r="T24" s="7">
        <f t="shared" si="6"/>
        <v>6447368.4210526319</v>
      </c>
      <c r="U24" s="7">
        <f t="shared" si="7"/>
        <v>128947368.42105263</v>
      </c>
      <c r="V24" s="7">
        <f t="shared" si="18"/>
        <v>-6447368.4210526319</v>
      </c>
      <c r="W24" s="7">
        <f t="shared" si="19"/>
        <v>-6447368.4210526319</v>
      </c>
    </row>
    <row r="25" spans="1:23" x14ac:dyDescent="0.2">
      <c r="A25" s="6">
        <f t="shared" si="8"/>
        <v>7</v>
      </c>
      <c r="B25" s="7">
        <f t="shared" si="0"/>
        <v>43225.873790855927</v>
      </c>
      <c r="C25" s="7">
        <f t="shared" si="9"/>
        <v>227558.7955482119</v>
      </c>
      <c r="D25" s="7">
        <f t="shared" si="1"/>
        <v>270784.66933906783</v>
      </c>
      <c r="E25" s="7">
        <f t="shared" si="2"/>
        <v>3230511.1077202624</v>
      </c>
      <c r="F25" s="7">
        <f t="shared" si="10"/>
        <v>-270784.66933906783</v>
      </c>
      <c r="G25" s="7">
        <f t="shared" si="3"/>
        <v>-270784.66933906783</v>
      </c>
      <c r="I25" s="15">
        <f t="shared" si="11"/>
        <v>7</v>
      </c>
      <c r="J25" s="16">
        <f t="shared" si="12"/>
        <v>27829.921259842522</v>
      </c>
      <c r="K25" s="16">
        <f t="shared" si="13"/>
        <v>74015.74803149607</v>
      </c>
      <c r="L25" s="16">
        <f>J25+K25</f>
        <v>101845.66929133859</v>
      </c>
      <c r="M25" s="16">
        <f t="shared" si="4"/>
        <v>6883464.5669291345</v>
      </c>
      <c r="N25" s="16">
        <f t="shared" si="5"/>
        <v>-101845.66929133859</v>
      </c>
      <c r="O25" s="7">
        <f t="shared" si="15"/>
        <v>-94888.188976377962</v>
      </c>
      <c r="P25" s="20"/>
      <c r="Q25" s="6">
        <f t="shared" si="16"/>
        <v>7</v>
      </c>
      <c r="R25" s="7">
        <f t="shared" si="17"/>
        <v>6447368.4210526319</v>
      </c>
      <c r="S25" s="7">
        <f t="shared" si="20"/>
        <v>0</v>
      </c>
      <c r="T25" s="7">
        <f t="shared" si="6"/>
        <v>6447368.4210526319</v>
      </c>
      <c r="U25" s="7">
        <f t="shared" si="7"/>
        <v>128947368.42105263</v>
      </c>
      <c r="V25" s="7">
        <f t="shared" si="18"/>
        <v>-6447368.4210526319</v>
      </c>
      <c r="W25" s="7">
        <f t="shared" si="19"/>
        <v>-6447368.4210526319</v>
      </c>
    </row>
    <row r="26" spans="1:23" x14ac:dyDescent="0.2">
      <c r="A26" s="6">
        <f t="shared" si="8"/>
        <v>8</v>
      </c>
      <c r="B26" s="7">
        <f t="shared" si="0"/>
        <v>40381.38884650328</v>
      </c>
      <c r="C26" s="7">
        <f t="shared" si="9"/>
        <v>230403.28049256455</v>
      </c>
      <c r="D26" s="7">
        <f t="shared" si="1"/>
        <v>270784.66933906783</v>
      </c>
      <c r="E26" s="7">
        <f t="shared" si="2"/>
        <v>3000107.8272276977</v>
      </c>
      <c r="F26" s="7">
        <f t="shared" si="10"/>
        <v>-270784.66933906783</v>
      </c>
      <c r="G26" s="7">
        <f t="shared" si="3"/>
        <v>-270784.66933906783</v>
      </c>
      <c r="I26" s="15">
        <f t="shared" si="11"/>
        <v>8</v>
      </c>
      <c r="J26" s="16">
        <f t="shared" si="12"/>
        <v>27533.85826771654</v>
      </c>
      <c r="K26" s="16">
        <f t="shared" si="13"/>
        <v>74015.74803149607</v>
      </c>
      <c r="L26" s="16">
        <f>J26+K26</f>
        <v>101549.60629921261</v>
      </c>
      <c r="M26" s="16">
        <f t="shared" si="4"/>
        <v>6809448.8188976385</v>
      </c>
      <c r="N26" s="16">
        <f t="shared" si="5"/>
        <v>-101549.60629921261</v>
      </c>
      <c r="O26" s="7">
        <f t="shared" si="15"/>
        <v>-94666.141732283475</v>
      </c>
      <c r="P26" s="20"/>
      <c r="Q26" s="6">
        <f t="shared" si="16"/>
        <v>8</v>
      </c>
      <c r="R26" s="7">
        <f t="shared" si="17"/>
        <v>6447368.4210526319</v>
      </c>
      <c r="S26" s="7">
        <f t="shared" si="20"/>
        <v>0</v>
      </c>
      <c r="T26" s="7">
        <f t="shared" si="6"/>
        <v>6447368.4210526319</v>
      </c>
      <c r="U26" s="7">
        <f t="shared" si="7"/>
        <v>128947368.42105263</v>
      </c>
      <c r="V26" s="7">
        <f t="shared" si="18"/>
        <v>-6447368.4210526319</v>
      </c>
      <c r="W26" s="7">
        <f t="shared" si="19"/>
        <v>-6447368.4210526319</v>
      </c>
    </row>
    <row r="27" spans="1:23" x14ac:dyDescent="0.2">
      <c r="A27" s="6">
        <f t="shared" si="8"/>
        <v>9</v>
      </c>
      <c r="B27" s="7">
        <f t="shared" si="0"/>
        <v>37501.347840346221</v>
      </c>
      <c r="C27" s="7">
        <f t="shared" si="9"/>
        <v>233283.32149872161</v>
      </c>
      <c r="D27" s="7">
        <f t="shared" si="1"/>
        <v>270784.66933906783</v>
      </c>
      <c r="E27" s="7">
        <f t="shared" si="2"/>
        <v>2766824.5057289759</v>
      </c>
      <c r="F27" s="7">
        <f t="shared" si="10"/>
        <v>-270784.66933906783</v>
      </c>
      <c r="G27" s="7">
        <f t="shared" si="3"/>
        <v>-270784.66933906783</v>
      </c>
      <c r="I27" s="15">
        <f t="shared" si="11"/>
        <v>9</v>
      </c>
      <c r="J27" s="16">
        <f t="shared" si="12"/>
        <v>27237.795275590554</v>
      </c>
      <c r="K27" s="16">
        <f t="shared" si="13"/>
        <v>74015.74803149607</v>
      </c>
      <c r="L27" s="16">
        <f t="shared" si="14"/>
        <v>101253.54330708663</v>
      </c>
      <c r="M27" s="16">
        <f t="shared" si="4"/>
        <v>6735433.0708661424</v>
      </c>
      <c r="N27" s="16">
        <f t="shared" si="5"/>
        <v>-101253.54330708663</v>
      </c>
      <c r="O27" s="7">
        <f t="shared" si="15"/>
        <v>-94444.094488188988</v>
      </c>
      <c r="P27" s="20"/>
      <c r="Q27" s="6">
        <f t="shared" si="16"/>
        <v>9</v>
      </c>
      <c r="R27" s="7">
        <f t="shared" si="17"/>
        <v>6447368.4210526319</v>
      </c>
      <c r="S27" s="7">
        <f t="shared" si="20"/>
        <v>0</v>
      </c>
      <c r="T27" s="7">
        <f t="shared" si="6"/>
        <v>6447368.4210526319</v>
      </c>
      <c r="U27" s="7">
        <f t="shared" si="7"/>
        <v>128947368.42105263</v>
      </c>
      <c r="V27" s="7">
        <f t="shared" si="18"/>
        <v>-6447368.4210526319</v>
      </c>
      <c r="W27" s="7">
        <f t="shared" si="19"/>
        <v>-6447368.4210526319</v>
      </c>
    </row>
    <row r="28" spans="1:23" x14ac:dyDescent="0.2">
      <c r="A28" s="6">
        <f t="shared" si="8"/>
        <v>10</v>
      </c>
      <c r="B28" s="7">
        <f t="shared" si="0"/>
        <v>34585.306321612203</v>
      </c>
      <c r="C28" s="7">
        <f t="shared" si="9"/>
        <v>236199.36301745562</v>
      </c>
      <c r="D28" s="7">
        <f t="shared" si="1"/>
        <v>270784.66933906783</v>
      </c>
      <c r="E28" s="7">
        <f t="shared" si="2"/>
        <v>2530625.1427115202</v>
      </c>
      <c r="F28" s="7">
        <f t="shared" si="10"/>
        <v>-270784.66933906783</v>
      </c>
      <c r="G28" s="7">
        <f t="shared" si="3"/>
        <v>-270784.66933906783</v>
      </c>
      <c r="I28" s="15">
        <f t="shared" si="11"/>
        <v>10</v>
      </c>
      <c r="J28" s="16">
        <f t="shared" si="12"/>
        <v>26941.732283464571</v>
      </c>
      <c r="K28" s="16">
        <f t="shared" si="13"/>
        <v>74015.74803149607</v>
      </c>
      <c r="L28" s="16">
        <f t="shared" si="14"/>
        <v>100957.48031496065</v>
      </c>
      <c r="M28" s="16">
        <f t="shared" si="4"/>
        <v>6661417.3228346463</v>
      </c>
      <c r="N28" s="16">
        <f t="shared" si="5"/>
        <v>-100957.48031496065</v>
      </c>
      <c r="O28" s="7">
        <f t="shared" si="15"/>
        <v>-94222.047244094501</v>
      </c>
      <c r="P28" s="20"/>
      <c r="Q28" s="6">
        <f t="shared" si="16"/>
        <v>10</v>
      </c>
      <c r="R28" s="7">
        <f>$R$13*U27</f>
        <v>6447368.4210526319</v>
      </c>
      <c r="S28" s="7">
        <f t="shared" si="20"/>
        <v>128947368.42105263</v>
      </c>
      <c r="T28" s="7">
        <f>R28+S28</f>
        <v>135394736.84210527</v>
      </c>
      <c r="U28" s="7">
        <f t="shared" si="7"/>
        <v>0</v>
      </c>
      <c r="V28" s="7">
        <f t="shared" si="18"/>
        <v>-135394736.84210527</v>
      </c>
      <c r="W28" s="7">
        <f t="shared" si="19"/>
        <v>-135394736.84210527</v>
      </c>
    </row>
    <row r="29" spans="1:23" x14ac:dyDescent="0.2">
      <c r="A29" s="6">
        <f t="shared" si="8"/>
        <v>11</v>
      </c>
      <c r="B29" s="7">
        <f t="shared" si="0"/>
        <v>31632.814283894004</v>
      </c>
      <c r="C29" s="7">
        <f t="shared" ref="C29:C92" si="21">D29-B29</f>
        <v>239151.85505517383</v>
      </c>
      <c r="D29" s="7">
        <f t="shared" si="1"/>
        <v>270784.66933906783</v>
      </c>
      <c r="E29" s="7">
        <f t="shared" si="2"/>
        <v>2291473.2876563463</v>
      </c>
      <c r="F29" s="7">
        <f t="shared" ref="F29:F92" si="22">-D29</f>
        <v>-270784.66933906783</v>
      </c>
      <c r="G29" s="7">
        <f t="shared" si="3"/>
        <v>-270784.66933906783</v>
      </c>
      <c r="I29" s="15">
        <f t="shared" si="11"/>
        <v>11</v>
      </c>
      <c r="J29" s="16">
        <f t="shared" si="12"/>
        <v>26645.669291338585</v>
      </c>
      <c r="K29" s="16">
        <f t="shared" si="13"/>
        <v>74015.74803149607</v>
      </c>
      <c r="L29" s="16">
        <f t="shared" si="14"/>
        <v>100661.41732283466</v>
      </c>
      <c r="M29" s="16">
        <f t="shared" si="4"/>
        <v>6587401.5748031503</v>
      </c>
      <c r="N29" s="16">
        <f t="shared" si="5"/>
        <v>-100661.41732283466</v>
      </c>
      <c r="O29" s="7">
        <f t="shared" si="15"/>
        <v>-94000</v>
      </c>
      <c r="P29" s="20"/>
      <c r="Q29" s="6">
        <f t="shared" si="16"/>
        <v>11</v>
      </c>
      <c r="R29" s="7">
        <f t="shared" ref="R29:R92" si="23">$R$13*U28</f>
        <v>0</v>
      </c>
      <c r="S29" s="7">
        <f t="shared" si="20"/>
        <v>0</v>
      </c>
      <c r="T29" s="7">
        <f t="shared" ref="T29:T92" si="24">R29+S29</f>
        <v>0</v>
      </c>
      <c r="U29" s="7">
        <f t="shared" ref="U29:U92" si="25">U28-S29</f>
        <v>0</v>
      </c>
      <c r="V29" s="7">
        <f t="shared" ref="V29:V92" si="26">-T29</f>
        <v>0</v>
      </c>
      <c r="W29" s="7">
        <f t="shared" si="19"/>
        <v>0</v>
      </c>
    </row>
    <row r="30" spans="1:23" x14ac:dyDescent="0.2">
      <c r="A30" s="6">
        <f t="shared" si="8"/>
        <v>12</v>
      </c>
      <c r="B30" s="7">
        <f t="shared" si="0"/>
        <v>28643.416095704331</v>
      </c>
      <c r="C30" s="7">
        <f t="shared" si="21"/>
        <v>242141.25324336349</v>
      </c>
      <c r="D30" s="7">
        <f t="shared" si="1"/>
        <v>270784.66933906783</v>
      </c>
      <c r="E30" s="7">
        <f t="shared" si="2"/>
        <v>2049332.0344129829</v>
      </c>
      <c r="F30" s="7">
        <f t="shared" si="22"/>
        <v>-270784.66933906783</v>
      </c>
      <c r="G30" s="7">
        <f t="shared" si="3"/>
        <v>-270784.66933906783</v>
      </c>
      <c r="I30" s="15">
        <f t="shared" si="11"/>
        <v>12</v>
      </c>
      <c r="J30" s="16">
        <f t="shared" si="12"/>
        <v>26349.606299212603</v>
      </c>
      <c r="K30" s="16">
        <f t="shared" si="13"/>
        <v>74015.74803149607</v>
      </c>
      <c r="L30" s="16">
        <f t="shared" si="14"/>
        <v>100365.35433070868</v>
      </c>
      <c r="M30" s="16">
        <f t="shared" si="4"/>
        <v>6513385.8267716542</v>
      </c>
      <c r="N30" s="16">
        <f t="shared" si="5"/>
        <v>-100365.35433070868</v>
      </c>
      <c r="O30" s="7">
        <f t="shared" si="15"/>
        <v>-93777.952755905513</v>
      </c>
      <c r="P30" s="20"/>
      <c r="Q30" s="6">
        <f t="shared" si="16"/>
        <v>12</v>
      </c>
      <c r="R30" s="7">
        <f t="shared" si="23"/>
        <v>0</v>
      </c>
      <c r="S30" s="7">
        <f t="shared" si="20"/>
        <v>0</v>
      </c>
      <c r="T30" s="7">
        <f t="shared" si="24"/>
        <v>0</v>
      </c>
      <c r="U30" s="7">
        <f t="shared" si="25"/>
        <v>0</v>
      </c>
      <c r="V30" s="7">
        <f t="shared" si="26"/>
        <v>0</v>
      </c>
      <c r="W30" s="7">
        <f t="shared" si="19"/>
        <v>0</v>
      </c>
    </row>
    <row r="31" spans="1:23" x14ac:dyDescent="0.2">
      <c r="A31" s="6">
        <f t="shared" si="8"/>
        <v>13</v>
      </c>
      <c r="B31" s="7">
        <f t="shared" si="0"/>
        <v>25616.650430162288</v>
      </c>
      <c r="C31" s="7">
        <f t="shared" si="21"/>
        <v>245168.01890890553</v>
      </c>
      <c r="D31" s="7">
        <f t="shared" si="1"/>
        <v>270784.66933906783</v>
      </c>
      <c r="E31" s="7">
        <f t="shared" si="2"/>
        <v>1804164.0155040773</v>
      </c>
      <c r="F31" s="7">
        <f t="shared" si="22"/>
        <v>-270784.66933906783</v>
      </c>
      <c r="G31" s="7">
        <f t="shared" si="3"/>
        <v>-270784.66933906783</v>
      </c>
      <c r="I31" s="15">
        <f t="shared" si="11"/>
        <v>13</v>
      </c>
      <c r="J31" s="16">
        <f t="shared" si="12"/>
        <v>26053.543307086617</v>
      </c>
      <c r="K31" s="16">
        <f t="shared" si="13"/>
        <v>74015.74803149607</v>
      </c>
      <c r="L31" s="16">
        <f t="shared" si="14"/>
        <v>100069.29133858268</v>
      </c>
      <c r="M31" s="16">
        <f t="shared" si="4"/>
        <v>6439370.0787401581</v>
      </c>
      <c r="N31" s="16">
        <f t="shared" si="5"/>
        <v>-100069.29133858268</v>
      </c>
      <c r="O31" s="7">
        <f t="shared" si="15"/>
        <v>-93555.905511811026</v>
      </c>
      <c r="P31" s="20"/>
      <c r="Q31" s="6">
        <f t="shared" si="16"/>
        <v>13</v>
      </c>
      <c r="R31" s="7">
        <f t="shared" si="23"/>
        <v>0</v>
      </c>
      <c r="S31" s="7">
        <f t="shared" si="20"/>
        <v>0</v>
      </c>
      <c r="T31" s="7">
        <f t="shared" si="24"/>
        <v>0</v>
      </c>
      <c r="U31" s="7">
        <f t="shared" si="25"/>
        <v>0</v>
      </c>
      <c r="V31" s="7">
        <f t="shared" si="26"/>
        <v>0</v>
      </c>
      <c r="W31" s="7">
        <f t="shared" si="19"/>
        <v>0</v>
      </c>
    </row>
    <row r="32" spans="1:23" x14ac:dyDescent="0.2">
      <c r="A32" s="6">
        <f t="shared" si="8"/>
        <v>14</v>
      </c>
      <c r="B32" s="7">
        <f t="shared" si="0"/>
        <v>22552.050193800969</v>
      </c>
      <c r="C32" s="7">
        <f t="shared" si="21"/>
        <v>248232.61914526686</v>
      </c>
      <c r="D32" s="7">
        <f t="shared" si="1"/>
        <v>270784.66933906783</v>
      </c>
      <c r="E32" s="7">
        <f t="shared" si="2"/>
        <v>1555931.3963588104</v>
      </c>
      <c r="F32" s="7">
        <f t="shared" si="22"/>
        <v>-270784.66933906783</v>
      </c>
      <c r="G32" s="7">
        <f t="shared" si="3"/>
        <v>-270784.66933906783</v>
      </c>
      <c r="I32" s="15">
        <f t="shared" si="11"/>
        <v>14</v>
      </c>
      <c r="J32" s="16">
        <f t="shared" si="12"/>
        <v>25757.480314960634</v>
      </c>
      <c r="K32" s="16">
        <f t="shared" si="13"/>
        <v>74015.74803149607</v>
      </c>
      <c r="L32" s="16">
        <f t="shared" si="14"/>
        <v>99773.228346456701</v>
      </c>
      <c r="M32" s="16">
        <f t="shared" si="4"/>
        <v>6365354.330708662</v>
      </c>
      <c r="N32" s="16">
        <f t="shared" si="5"/>
        <v>-99773.228346456701</v>
      </c>
      <c r="O32" s="7">
        <f t="shared" si="15"/>
        <v>-93333.85826771654</v>
      </c>
      <c r="P32" s="20"/>
      <c r="Q32" s="6">
        <f t="shared" si="16"/>
        <v>14</v>
      </c>
      <c r="R32" s="7">
        <f t="shared" si="23"/>
        <v>0</v>
      </c>
      <c r="S32" s="7">
        <f t="shared" si="20"/>
        <v>0</v>
      </c>
      <c r="T32" s="7">
        <f t="shared" si="24"/>
        <v>0</v>
      </c>
      <c r="U32" s="7">
        <f t="shared" si="25"/>
        <v>0</v>
      </c>
      <c r="V32" s="7">
        <f t="shared" si="26"/>
        <v>0</v>
      </c>
      <c r="W32" s="7">
        <f t="shared" si="19"/>
        <v>0</v>
      </c>
    </row>
    <row r="33" spans="1:23" x14ac:dyDescent="0.2">
      <c r="A33" s="6">
        <f t="shared" si="8"/>
        <v>15</v>
      </c>
      <c r="B33" s="7">
        <f t="shared" si="0"/>
        <v>19449.142454485129</v>
      </c>
      <c r="C33" s="7">
        <f t="shared" si="21"/>
        <v>251335.52688458271</v>
      </c>
      <c r="D33" s="7">
        <f t="shared" si="1"/>
        <v>270784.66933906783</v>
      </c>
      <c r="E33" s="7">
        <f t="shared" si="2"/>
        <v>1304595.8694742275</v>
      </c>
      <c r="F33" s="7">
        <f t="shared" si="22"/>
        <v>-270784.66933906783</v>
      </c>
      <c r="G33" s="7">
        <f t="shared" si="3"/>
        <v>-270784.66933906783</v>
      </c>
      <c r="I33" s="15">
        <f t="shared" si="11"/>
        <v>15</v>
      </c>
      <c r="J33" s="16">
        <f t="shared" si="12"/>
        <v>25461.417322834648</v>
      </c>
      <c r="K33" s="16">
        <f t="shared" si="13"/>
        <v>74015.74803149607</v>
      </c>
      <c r="L33" s="16">
        <f t="shared" si="14"/>
        <v>99477.165354330718</v>
      </c>
      <c r="M33" s="16">
        <f t="shared" si="4"/>
        <v>6291338.582677166</v>
      </c>
      <c r="N33" s="16">
        <f t="shared" si="5"/>
        <v>-99477.165354330718</v>
      </c>
      <c r="O33" s="7">
        <f t="shared" si="15"/>
        <v>-93111.811023622053</v>
      </c>
      <c r="P33" s="20"/>
      <c r="Q33" s="6">
        <f t="shared" si="16"/>
        <v>15</v>
      </c>
      <c r="R33" s="7">
        <f t="shared" si="23"/>
        <v>0</v>
      </c>
      <c r="S33" s="7">
        <f t="shared" si="20"/>
        <v>0</v>
      </c>
      <c r="T33" s="7">
        <f t="shared" si="24"/>
        <v>0</v>
      </c>
      <c r="U33" s="7">
        <f t="shared" si="25"/>
        <v>0</v>
      </c>
      <c r="V33" s="7">
        <f t="shared" si="26"/>
        <v>0</v>
      </c>
      <c r="W33" s="7">
        <f t="shared" si="19"/>
        <v>0</v>
      </c>
    </row>
    <row r="34" spans="1:23" x14ac:dyDescent="0.2">
      <c r="A34" s="6">
        <f t="shared" si="8"/>
        <v>16</v>
      </c>
      <c r="B34" s="7">
        <f t="shared" si="0"/>
        <v>16307.448368427846</v>
      </c>
      <c r="C34" s="7">
        <f t="shared" si="21"/>
        <v>254477.22097063999</v>
      </c>
      <c r="D34" s="7">
        <f t="shared" si="1"/>
        <v>270784.66933906783</v>
      </c>
      <c r="E34" s="7">
        <f t="shared" si="2"/>
        <v>1050118.6485035876</v>
      </c>
      <c r="F34" s="7">
        <f t="shared" si="22"/>
        <v>-270784.66933906783</v>
      </c>
      <c r="G34" s="7">
        <f t="shared" si="3"/>
        <v>-270784.66933906783</v>
      </c>
      <c r="I34" s="15">
        <f t="shared" si="11"/>
        <v>16</v>
      </c>
      <c r="J34" s="16">
        <f t="shared" si="12"/>
        <v>25165.354330708666</v>
      </c>
      <c r="K34" s="16">
        <f t="shared" si="13"/>
        <v>74015.74803149607</v>
      </c>
      <c r="L34" s="16">
        <f t="shared" si="14"/>
        <v>99181.102362204736</v>
      </c>
      <c r="M34" s="16">
        <f t="shared" si="4"/>
        <v>6217322.8346456699</v>
      </c>
      <c r="N34" s="16">
        <f t="shared" si="5"/>
        <v>-99181.102362204736</v>
      </c>
      <c r="O34" s="7">
        <f>-((1-$J$14)*J34+K34)</f>
        <v>-92889.763779527566</v>
      </c>
      <c r="Q34" s="6">
        <f t="shared" si="16"/>
        <v>16</v>
      </c>
      <c r="R34" s="7">
        <f t="shared" si="23"/>
        <v>0</v>
      </c>
      <c r="S34" s="7">
        <f t="shared" si="20"/>
        <v>0</v>
      </c>
      <c r="T34" s="7">
        <f t="shared" si="24"/>
        <v>0</v>
      </c>
      <c r="U34" s="7">
        <f t="shared" si="25"/>
        <v>0</v>
      </c>
      <c r="V34" s="7">
        <f t="shared" si="26"/>
        <v>0</v>
      </c>
      <c r="W34" s="7">
        <f t="shared" si="19"/>
        <v>0</v>
      </c>
    </row>
    <row r="35" spans="1:23" x14ac:dyDescent="0.2">
      <c r="A35" s="6">
        <f t="shared" si="8"/>
        <v>17</v>
      </c>
      <c r="B35" s="7">
        <f t="shared" si="0"/>
        <v>13126.483106294845</v>
      </c>
      <c r="C35" s="7">
        <f t="shared" si="21"/>
        <v>257658.18623277298</v>
      </c>
      <c r="D35" s="7">
        <f t="shared" si="1"/>
        <v>270784.66933906783</v>
      </c>
      <c r="E35" s="7">
        <f t="shared" si="2"/>
        <v>792460.46227081458</v>
      </c>
      <c r="F35" s="7">
        <f t="shared" si="22"/>
        <v>-270784.66933906783</v>
      </c>
      <c r="G35" s="7">
        <f t="shared" si="3"/>
        <v>-270784.66933906783</v>
      </c>
      <c r="I35" s="15">
        <f t="shared" si="11"/>
        <v>17</v>
      </c>
      <c r="J35" s="16">
        <f t="shared" si="12"/>
        <v>24869.29133858268</v>
      </c>
      <c r="K35" s="16">
        <f t="shared" si="13"/>
        <v>74015.74803149607</v>
      </c>
      <c r="L35" s="16">
        <f t="shared" si="14"/>
        <v>98885.039370078754</v>
      </c>
      <c r="M35" s="16">
        <f t="shared" si="4"/>
        <v>6143307.0866141738</v>
      </c>
      <c r="N35" s="16">
        <f t="shared" si="5"/>
        <v>-98885.039370078754</v>
      </c>
      <c r="O35" s="7">
        <f t="shared" si="15"/>
        <v>-92667.716535433079</v>
      </c>
      <c r="Q35" s="6">
        <f t="shared" si="16"/>
        <v>17</v>
      </c>
      <c r="R35" s="7">
        <f t="shared" si="23"/>
        <v>0</v>
      </c>
      <c r="S35" s="7">
        <f t="shared" si="20"/>
        <v>0</v>
      </c>
      <c r="T35" s="7">
        <f t="shared" si="24"/>
        <v>0</v>
      </c>
      <c r="U35" s="7">
        <f t="shared" si="25"/>
        <v>0</v>
      </c>
      <c r="V35" s="7">
        <f t="shared" si="26"/>
        <v>0</v>
      </c>
      <c r="W35" s="7">
        <f t="shared" si="19"/>
        <v>0</v>
      </c>
    </row>
    <row r="36" spans="1:23" x14ac:dyDescent="0.2">
      <c r="A36" s="6">
        <f t="shared" si="8"/>
        <v>18</v>
      </c>
      <c r="B36" s="7">
        <f t="shared" si="0"/>
        <v>9905.7557783851826</v>
      </c>
      <c r="C36" s="7">
        <f t="shared" si="21"/>
        <v>260878.91356068265</v>
      </c>
      <c r="D36" s="7">
        <f t="shared" si="1"/>
        <v>270784.66933906783</v>
      </c>
      <c r="E36" s="7">
        <f t="shared" si="2"/>
        <v>531581.5487101319</v>
      </c>
      <c r="F36" s="7">
        <f t="shared" si="22"/>
        <v>-270784.66933906783</v>
      </c>
      <c r="G36" s="7">
        <f t="shared" si="3"/>
        <v>-270784.66933906783</v>
      </c>
      <c r="I36" s="15">
        <f t="shared" si="11"/>
        <v>18</v>
      </c>
      <c r="J36" s="16">
        <f t="shared" si="12"/>
        <v>24573.228346456697</v>
      </c>
      <c r="K36" s="16">
        <f t="shared" si="13"/>
        <v>74015.74803149607</v>
      </c>
      <c r="L36" s="16">
        <f t="shared" si="14"/>
        <v>98588.976377952771</v>
      </c>
      <c r="M36" s="16">
        <f t="shared" si="4"/>
        <v>6069291.3385826778</v>
      </c>
      <c r="N36" s="16">
        <f t="shared" si="5"/>
        <v>-98588.976377952771</v>
      </c>
      <c r="O36" s="7">
        <f t="shared" si="15"/>
        <v>-92445.669291338592</v>
      </c>
      <c r="Q36" s="6">
        <f t="shared" si="16"/>
        <v>18</v>
      </c>
      <c r="R36" s="7">
        <f t="shared" si="23"/>
        <v>0</v>
      </c>
      <c r="S36" s="7">
        <f t="shared" si="20"/>
        <v>0</v>
      </c>
      <c r="T36" s="7">
        <f t="shared" si="24"/>
        <v>0</v>
      </c>
      <c r="U36" s="7">
        <f t="shared" si="25"/>
        <v>0</v>
      </c>
      <c r="V36" s="7">
        <f t="shared" si="26"/>
        <v>0</v>
      </c>
      <c r="W36" s="7">
        <f t="shared" si="19"/>
        <v>0</v>
      </c>
    </row>
    <row r="37" spans="1:23" x14ac:dyDescent="0.2">
      <c r="A37" s="6">
        <f t="shared" si="8"/>
        <v>19</v>
      </c>
      <c r="B37" s="7">
        <f t="shared" si="0"/>
        <v>6644.7693588766488</v>
      </c>
      <c r="C37" s="7">
        <f t="shared" si="21"/>
        <v>264139.8999801912</v>
      </c>
      <c r="D37" s="7">
        <f t="shared" si="1"/>
        <v>270784.66933906783</v>
      </c>
      <c r="E37" s="7">
        <f t="shared" si="2"/>
        <v>267441.6487299407</v>
      </c>
      <c r="F37" s="7">
        <f t="shared" si="22"/>
        <v>-270784.66933906783</v>
      </c>
      <c r="G37" s="7">
        <f t="shared" si="3"/>
        <v>-270784.66933906783</v>
      </c>
      <c r="I37" s="15">
        <f t="shared" si="11"/>
        <v>19</v>
      </c>
      <c r="J37" s="16">
        <f t="shared" si="12"/>
        <v>24277.165354330711</v>
      </c>
      <c r="K37" s="16">
        <f t="shared" si="13"/>
        <v>74015.74803149607</v>
      </c>
      <c r="L37" s="16">
        <f t="shared" si="14"/>
        <v>98292.913385826774</v>
      </c>
      <c r="M37" s="16">
        <f t="shared" si="4"/>
        <v>5995275.5905511817</v>
      </c>
      <c r="N37" s="16">
        <f t="shared" si="5"/>
        <v>-98292.913385826774</v>
      </c>
      <c r="O37" s="7">
        <f t="shared" si="15"/>
        <v>-92223.622047244105</v>
      </c>
      <c r="Q37" s="6">
        <f t="shared" si="16"/>
        <v>19</v>
      </c>
      <c r="R37" s="7">
        <f t="shared" si="23"/>
        <v>0</v>
      </c>
      <c r="S37" s="7">
        <f t="shared" si="20"/>
        <v>0</v>
      </c>
      <c r="T37" s="7">
        <f t="shared" si="24"/>
        <v>0</v>
      </c>
      <c r="U37" s="7">
        <f t="shared" si="25"/>
        <v>0</v>
      </c>
      <c r="V37" s="7">
        <f t="shared" si="26"/>
        <v>0</v>
      </c>
      <c r="W37" s="7">
        <f t="shared" si="19"/>
        <v>0</v>
      </c>
    </row>
    <row r="38" spans="1:23" x14ac:dyDescent="0.2">
      <c r="A38" s="6">
        <f t="shared" si="8"/>
        <v>20</v>
      </c>
      <c r="B38" s="7">
        <f t="shared" si="0"/>
        <v>3343.020609124259</v>
      </c>
      <c r="C38" s="7">
        <f t="shared" si="21"/>
        <v>267441.64872994355</v>
      </c>
      <c r="D38" s="7">
        <f t="shared" si="1"/>
        <v>270784.66933906783</v>
      </c>
      <c r="E38" s="7">
        <f t="shared" si="2"/>
        <v>-2.852175384759903E-9</v>
      </c>
      <c r="F38" s="7">
        <f t="shared" si="22"/>
        <v>-270784.66933906783</v>
      </c>
      <c r="G38" s="7">
        <f t="shared" si="3"/>
        <v>-270784.66933906783</v>
      </c>
      <c r="I38" s="15">
        <f t="shared" si="11"/>
        <v>20</v>
      </c>
      <c r="J38" s="16">
        <f t="shared" si="12"/>
        <v>23981.102362204729</v>
      </c>
      <c r="K38" s="16">
        <f t="shared" si="13"/>
        <v>74015.74803149607</v>
      </c>
      <c r="L38" s="16">
        <f t="shared" si="14"/>
        <v>97996.850393700792</v>
      </c>
      <c r="M38" s="16">
        <f t="shared" si="4"/>
        <v>5921259.8425196856</v>
      </c>
      <c r="N38" s="16">
        <f t="shared" si="5"/>
        <v>-97996.850393700792</v>
      </c>
      <c r="O38" s="7">
        <f t="shared" si="15"/>
        <v>-92001.574803149619</v>
      </c>
      <c r="Q38" s="6">
        <f t="shared" si="16"/>
        <v>20</v>
      </c>
      <c r="R38" s="7">
        <f t="shared" si="23"/>
        <v>0</v>
      </c>
      <c r="S38" s="7">
        <f t="shared" si="20"/>
        <v>0</v>
      </c>
      <c r="T38" s="7">
        <f t="shared" si="24"/>
        <v>0</v>
      </c>
      <c r="U38" s="7">
        <f t="shared" si="25"/>
        <v>0</v>
      </c>
      <c r="V38" s="7">
        <f t="shared" si="26"/>
        <v>0</v>
      </c>
      <c r="W38" s="7">
        <f t="shared" si="19"/>
        <v>0</v>
      </c>
    </row>
    <row r="39" spans="1:23" x14ac:dyDescent="0.2">
      <c r="A39" s="6">
        <f t="shared" si="8"/>
        <v>21</v>
      </c>
      <c r="B39" s="7"/>
      <c r="C39" s="7"/>
      <c r="D39" s="7"/>
      <c r="E39" s="7"/>
      <c r="F39" s="7"/>
      <c r="G39" s="7"/>
      <c r="I39" s="15">
        <f t="shared" si="11"/>
        <v>21</v>
      </c>
      <c r="J39" s="16">
        <f t="shared" si="12"/>
        <v>23685.039370078743</v>
      </c>
      <c r="K39" s="16">
        <f t="shared" si="13"/>
        <v>74015.74803149607</v>
      </c>
      <c r="L39" s="16">
        <f t="shared" ref="L39:L102" si="27">J39+K39</f>
        <v>97700.787401574809</v>
      </c>
      <c r="M39" s="16">
        <f t="shared" si="4"/>
        <v>5847244.0944881896</v>
      </c>
      <c r="N39" s="16">
        <f t="shared" si="5"/>
        <v>-97700.787401574809</v>
      </c>
      <c r="O39" s="7">
        <f t="shared" si="15"/>
        <v>-91779.527559055132</v>
      </c>
      <c r="Q39" s="6">
        <f t="shared" si="16"/>
        <v>21</v>
      </c>
      <c r="R39" s="7">
        <f t="shared" si="23"/>
        <v>0</v>
      </c>
      <c r="S39" s="7">
        <f t="shared" si="20"/>
        <v>0</v>
      </c>
      <c r="T39" s="7">
        <f t="shared" si="24"/>
        <v>0</v>
      </c>
      <c r="U39" s="7">
        <f t="shared" si="25"/>
        <v>0</v>
      </c>
      <c r="V39" s="7">
        <f t="shared" si="26"/>
        <v>0</v>
      </c>
      <c r="W39" s="7">
        <f t="shared" si="19"/>
        <v>0</v>
      </c>
    </row>
    <row r="40" spans="1:23" x14ac:dyDescent="0.2">
      <c r="A40" s="6">
        <f t="shared" si="8"/>
        <v>22</v>
      </c>
      <c r="B40" s="7"/>
      <c r="C40" s="7"/>
      <c r="D40" s="7"/>
      <c r="E40" s="7"/>
      <c r="F40" s="7"/>
      <c r="G40" s="7"/>
      <c r="I40" s="15">
        <f t="shared" si="11"/>
        <v>22</v>
      </c>
      <c r="J40" s="16">
        <f t="shared" si="12"/>
        <v>23388.97637795276</v>
      </c>
      <c r="K40" s="16">
        <f t="shared" si="13"/>
        <v>74015.74803149607</v>
      </c>
      <c r="L40" s="16">
        <f t="shared" si="27"/>
        <v>97404.724409448827</v>
      </c>
      <c r="M40" s="16">
        <f t="shared" si="4"/>
        <v>5773228.3464566935</v>
      </c>
      <c r="N40" s="16">
        <f t="shared" si="5"/>
        <v>-97404.724409448827</v>
      </c>
      <c r="O40" s="7">
        <f t="shared" si="15"/>
        <v>-91557.480314960645</v>
      </c>
      <c r="Q40" s="6">
        <f t="shared" si="16"/>
        <v>22</v>
      </c>
      <c r="R40" s="7">
        <f t="shared" si="23"/>
        <v>0</v>
      </c>
      <c r="S40" s="7">
        <f t="shared" si="20"/>
        <v>0</v>
      </c>
      <c r="T40" s="7">
        <f t="shared" si="24"/>
        <v>0</v>
      </c>
      <c r="U40" s="7">
        <f t="shared" si="25"/>
        <v>0</v>
      </c>
      <c r="V40" s="7">
        <f t="shared" si="26"/>
        <v>0</v>
      </c>
      <c r="W40" s="7">
        <f t="shared" si="19"/>
        <v>0</v>
      </c>
    </row>
    <row r="41" spans="1:23" x14ac:dyDescent="0.2">
      <c r="A41" s="6">
        <f t="shared" si="8"/>
        <v>23</v>
      </c>
      <c r="B41" s="7"/>
      <c r="C41" s="7"/>
      <c r="D41" s="7"/>
      <c r="E41" s="7"/>
      <c r="F41" s="7"/>
      <c r="G41" s="7"/>
      <c r="I41" s="15">
        <f t="shared" si="11"/>
        <v>23</v>
      </c>
      <c r="J41" s="16">
        <f t="shared" si="12"/>
        <v>23092.913385826774</v>
      </c>
      <c r="K41" s="16">
        <f t="shared" si="13"/>
        <v>74015.74803149607</v>
      </c>
      <c r="L41" s="16">
        <f t="shared" si="27"/>
        <v>97108.661417322844</v>
      </c>
      <c r="M41" s="16">
        <f t="shared" si="4"/>
        <v>5699212.5984251974</v>
      </c>
      <c r="N41" s="16">
        <f t="shared" si="5"/>
        <v>-97108.661417322844</v>
      </c>
      <c r="O41" s="7">
        <f t="shared" si="15"/>
        <v>-91335.433070866158</v>
      </c>
      <c r="Q41" s="6">
        <f t="shared" si="16"/>
        <v>23</v>
      </c>
      <c r="R41" s="7">
        <f t="shared" si="23"/>
        <v>0</v>
      </c>
      <c r="S41" s="7">
        <f t="shared" si="20"/>
        <v>0</v>
      </c>
      <c r="T41" s="7">
        <f t="shared" si="24"/>
        <v>0</v>
      </c>
      <c r="U41" s="7">
        <f t="shared" si="25"/>
        <v>0</v>
      </c>
      <c r="V41" s="7">
        <f t="shared" si="26"/>
        <v>0</v>
      </c>
      <c r="W41" s="7">
        <f t="shared" si="19"/>
        <v>0</v>
      </c>
    </row>
    <row r="42" spans="1:23" x14ac:dyDescent="0.2">
      <c r="A42" s="6">
        <f t="shared" si="8"/>
        <v>24</v>
      </c>
      <c r="B42" s="7"/>
      <c r="C42" s="7"/>
      <c r="D42" s="7"/>
      <c r="E42" s="7"/>
      <c r="F42" s="7"/>
      <c r="G42" s="7"/>
      <c r="I42" s="15">
        <f t="shared" si="11"/>
        <v>24</v>
      </c>
      <c r="J42" s="16">
        <f t="shared" si="12"/>
        <v>22796.850393700792</v>
      </c>
      <c r="K42" s="16">
        <f t="shared" si="13"/>
        <v>74015.74803149607</v>
      </c>
      <c r="L42" s="16">
        <f t="shared" si="27"/>
        <v>96812.598425196862</v>
      </c>
      <c r="M42" s="16">
        <f t="shared" si="4"/>
        <v>5625196.8503937013</v>
      </c>
      <c r="N42" s="16">
        <f t="shared" si="5"/>
        <v>-96812.598425196862</v>
      </c>
      <c r="O42" s="7">
        <f t="shared" si="15"/>
        <v>-91113.385826771671</v>
      </c>
      <c r="Q42" s="6">
        <f t="shared" si="16"/>
        <v>24</v>
      </c>
      <c r="R42" s="7">
        <f t="shared" si="23"/>
        <v>0</v>
      </c>
      <c r="S42" s="7">
        <f t="shared" si="20"/>
        <v>0</v>
      </c>
      <c r="T42" s="7">
        <f t="shared" si="24"/>
        <v>0</v>
      </c>
      <c r="U42" s="7">
        <f t="shared" si="25"/>
        <v>0</v>
      </c>
      <c r="V42" s="7">
        <f t="shared" si="26"/>
        <v>0</v>
      </c>
      <c r="W42" s="7">
        <f t="shared" si="19"/>
        <v>0</v>
      </c>
    </row>
    <row r="43" spans="1:23" x14ac:dyDescent="0.2">
      <c r="A43" s="6">
        <f t="shared" si="8"/>
        <v>25</v>
      </c>
      <c r="B43" s="7"/>
      <c r="C43" s="7"/>
      <c r="D43" s="7"/>
      <c r="E43" s="7"/>
      <c r="F43" s="7"/>
      <c r="G43" s="7"/>
      <c r="I43" s="15">
        <f t="shared" si="11"/>
        <v>25</v>
      </c>
      <c r="J43" s="16">
        <f t="shared" si="12"/>
        <v>22500.787401574806</v>
      </c>
      <c r="K43" s="16">
        <f t="shared" si="13"/>
        <v>74015.74803149607</v>
      </c>
      <c r="L43" s="16">
        <f t="shared" si="27"/>
        <v>96516.53543307088</v>
      </c>
      <c r="M43" s="16">
        <f t="shared" si="4"/>
        <v>5551181.1023622053</v>
      </c>
      <c r="N43" s="16">
        <f t="shared" si="5"/>
        <v>-96516.53543307088</v>
      </c>
      <c r="O43" s="7">
        <f t="shared" si="15"/>
        <v>-90891.33858267717</v>
      </c>
      <c r="Q43" s="6">
        <f t="shared" si="16"/>
        <v>25</v>
      </c>
      <c r="R43" s="7">
        <f t="shared" si="23"/>
        <v>0</v>
      </c>
      <c r="S43" s="7">
        <f t="shared" si="20"/>
        <v>0</v>
      </c>
      <c r="T43" s="7">
        <f t="shared" si="24"/>
        <v>0</v>
      </c>
      <c r="U43" s="7">
        <f t="shared" si="25"/>
        <v>0</v>
      </c>
      <c r="V43" s="7">
        <f t="shared" si="26"/>
        <v>0</v>
      </c>
      <c r="W43" s="7">
        <f t="shared" si="19"/>
        <v>0</v>
      </c>
    </row>
    <row r="44" spans="1:23" x14ac:dyDescent="0.2">
      <c r="A44" s="6">
        <f t="shared" si="8"/>
        <v>26</v>
      </c>
      <c r="B44" s="7"/>
      <c r="C44" s="7"/>
      <c r="D44" s="7"/>
      <c r="E44" s="7"/>
      <c r="F44" s="7"/>
      <c r="G44" s="7"/>
      <c r="I44" s="15">
        <f t="shared" si="11"/>
        <v>26</v>
      </c>
      <c r="J44" s="16">
        <f t="shared" si="12"/>
        <v>22204.724409448823</v>
      </c>
      <c r="K44" s="16">
        <f t="shared" si="13"/>
        <v>74015.74803149607</v>
      </c>
      <c r="L44" s="16">
        <f t="shared" si="27"/>
        <v>96220.472440944897</v>
      </c>
      <c r="M44" s="16">
        <f t="shared" si="4"/>
        <v>5477165.3543307092</v>
      </c>
      <c r="N44" s="16">
        <f t="shared" si="5"/>
        <v>-96220.472440944897</v>
      </c>
      <c r="O44" s="7">
        <f t="shared" si="15"/>
        <v>-90669.291338582683</v>
      </c>
      <c r="Q44" s="6">
        <f t="shared" si="16"/>
        <v>26</v>
      </c>
      <c r="R44" s="7">
        <f t="shared" si="23"/>
        <v>0</v>
      </c>
      <c r="S44" s="7">
        <f t="shared" si="20"/>
        <v>0</v>
      </c>
      <c r="T44" s="7">
        <f t="shared" si="24"/>
        <v>0</v>
      </c>
      <c r="U44" s="7">
        <f t="shared" si="25"/>
        <v>0</v>
      </c>
      <c r="V44" s="7">
        <f t="shared" si="26"/>
        <v>0</v>
      </c>
      <c r="W44" s="7">
        <f t="shared" si="19"/>
        <v>0</v>
      </c>
    </row>
    <row r="45" spans="1:23" x14ac:dyDescent="0.2">
      <c r="A45" s="6">
        <f t="shared" si="8"/>
        <v>27</v>
      </c>
      <c r="B45" s="7"/>
      <c r="C45" s="7"/>
      <c r="D45" s="7"/>
      <c r="E45" s="7"/>
      <c r="F45" s="7"/>
      <c r="G45" s="7"/>
      <c r="I45" s="15">
        <f t="shared" si="11"/>
        <v>27</v>
      </c>
      <c r="J45" s="16">
        <f t="shared" si="12"/>
        <v>21908.661417322837</v>
      </c>
      <c r="K45" s="16">
        <f t="shared" si="13"/>
        <v>74015.74803149607</v>
      </c>
      <c r="L45" s="16">
        <f t="shared" si="27"/>
        <v>95924.409448818915</v>
      </c>
      <c r="M45" s="16">
        <f t="shared" si="4"/>
        <v>5403149.6062992131</v>
      </c>
      <c r="N45" s="16">
        <f t="shared" si="5"/>
        <v>-95924.409448818915</v>
      </c>
      <c r="O45" s="7">
        <f t="shared" si="15"/>
        <v>-90447.244094488196</v>
      </c>
      <c r="Q45" s="6">
        <f t="shared" si="16"/>
        <v>27</v>
      </c>
      <c r="R45" s="7">
        <f t="shared" si="23"/>
        <v>0</v>
      </c>
      <c r="S45" s="7">
        <f t="shared" si="20"/>
        <v>0</v>
      </c>
      <c r="T45" s="7">
        <f t="shared" si="24"/>
        <v>0</v>
      </c>
      <c r="U45" s="7">
        <f t="shared" si="25"/>
        <v>0</v>
      </c>
      <c r="V45" s="7">
        <f t="shared" si="26"/>
        <v>0</v>
      </c>
      <c r="W45" s="7">
        <f t="shared" si="19"/>
        <v>0</v>
      </c>
    </row>
    <row r="46" spans="1:23" x14ac:dyDescent="0.2">
      <c r="A46" s="6">
        <f t="shared" si="8"/>
        <v>28</v>
      </c>
      <c r="B46" s="7"/>
      <c r="C46" s="7"/>
      <c r="D46" s="7"/>
      <c r="E46" s="7"/>
      <c r="F46" s="7"/>
      <c r="G46" s="7"/>
      <c r="I46" s="15">
        <f t="shared" si="11"/>
        <v>28</v>
      </c>
      <c r="J46" s="16">
        <f t="shared" si="12"/>
        <v>21612.598425196851</v>
      </c>
      <c r="K46" s="16">
        <f t="shared" si="13"/>
        <v>74015.74803149607</v>
      </c>
      <c r="L46" s="16">
        <f t="shared" si="27"/>
        <v>95628.346456692918</v>
      </c>
      <c r="M46" s="16">
        <f t="shared" si="4"/>
        <v>5329133.8582677171</v>
      </c>
      <c r="N46" s="16">
        <f t="shared" si="5"/>
        <v>-95628.346456692918</v>
      </c>
      <c r="O46" s="7">
        <f t="shared" si="15"/>
        <v>-90225.19685039371</v>
      </c>
      <c r="Q46" s="6">
        <f t="shared" si="16"/>
        <v>28</v>
      </c>
      <c r="R46" s="7">
        <f t="shared" si="23"/>
        <v>0</v>
      </c>
      <c r="S46" s="7">
        <f t="shared" si="20"/>
        <v>0</v>
      </c>
      <c r="T46" s="7">
        <f t="shared" si="24"/>
        <v>0</v>
      </c>
      <c r="U46" s="7">
        <f t="shared" si="25"/>
        <v>0</v>
      </c>
      <c r="V46" s="7">
        <f t="shared" si="26"/>
        <v>0</v>
      </c>
      <c r="W46" s="7">
        <f t="shared" si="19"/>
        <v>0</v>
      </c>
    </row>
    <row r="47" spans="1:23" x14ac:dyDescent="0.2">
      <c r="A47" s="6">
        <f t="shared" si="8"/>
        <v>29</v>
      </c>
      <c r="B47" s="7"/>
      <c r="C47" s="7"/>
      <c r="D47" s="7"/>
      <c r="E47" s="7"/>
      <c r="F47" s="7"/>
      <c r="G47" s="7"/>
      <c r="I47" s="15">
        <f t="shared" si="11"/>
        <v>29</v>
      </c>
      <c r="J47" s="16">
        <f t="shared" si="12"/>
        <v>21316.535433070869</v>
      </c>
      <c r="K47" s="16">
        <f t="shared" si="13"/>
        <v>74015.74803149607</v>
      </c>
      <c r="L47" s="16">
        <f t="shared" si="27"/>
        <v>95332.283464566935</v>
      </c>
      <c r="M47" s="16">
        <f t="shared" si="4"/>
        <v>5255118.110236221</v>
      </c>
      <c r="N47" s="16">
        <f t="shared" si="5"/>
        <v>-95332.283464566935</v>
      </c>
      <c r="O47" s="7">
        <f t="shared" si="15"/>
        <v>-90003.149606299223</v>
      </c>
      <c r="Q47" s="6">
        <f t="shared" si="16"/>
        <v>29</v>
      </c>
      <c r="R47" s="7">
        <f t="shared" si="23"/>
        <v>0</v>
      </c>
      <c r="S47" s="7">
        <f t="shared" si="20"/>
        <v>0</v>
      </c>
      <c r="T47" s="7">
        <f t="shared" si="24"/>
        <v>0</v>
      </c>
      <c r="U47" s="7">
        <f t="shared" si="25"/>
        <v>0</v>
      </c>
      <c r="V47" s="7">
        <f t="shared" si="26"/>
        <v>0</v>
      </c>
      <c r="W47" s="7">
        <f t="shared" si="19"/>
        <v>0</v>
      </c>
    </row>
    <row r="48" spans="1:23" x14ac:dyDescent="0.2">
      <c r="A48" s="6">
        <f t="shared" si="8"/>
        <v>30</v>
      </c>
      <c r="B48" s="7"/>
      <c r="C48" s="7"/>
      <c r="D48" s="7"/>
      <c r="E48" s="7"/>
      <c r="F48" s="7"/>
      <c r="G48" s="7"/>
      <c r="I48" s="15">
        <f t="shared" si="11"/>
        <v>30</v>
      </c>
      <c r="J48" s="16">
        <f t="shared" si="12"/>
        <v>21020.472440944883</v>
      </c>
      <c r="K48" s="16">
        <f t="shared" si="13"/>
        <v>74015.74803149607</v>
      </c>
      <c r="L48" s="16">
        <f t="shared" si="27"/>
        <v>95036.220472440953</v>
      </c>
      <c r="M48" s="16">
        <f t="shared" si="4"/>
        <v>5181102.3622047249</v>
      </c>
      <c r="N48" s="16">
        <f t="shared" si="5"/>
        <v>-95036.220472440953</v>
      </c>
      <c r="O48" s="7">
        <f t="shared" si="15"/>
        <v>-89781.102362204736</v>
      </c>
      <c r="Q48" s="6">
        <f t="shared" si="16"/>
        <v>30</v>
      </c>
      <c r="R48" s="7">
        <f t="shared" si="23"/>
        <v>0</v>
      </c>
      <c r="S48" s="7">
        <f t="shared" si="20"/>
        <v>0</v>
      </c>
      <c r="T48" s="7">
        <f t="shared" si="24"/>
        <v>0</v>
      </c>
      <c r="U48" s="7">
        <f t="shared" si="25"/>
        <v>0</v>
      </c>
      <c r="V48" s="7">
        <f t="shared" si="26"/>
        <v>0</v>
      </c>
      <c r="W48" s="7">
        <f t="shared" si="19"/>
        <v>0</v>
      </c>
    </row>
    <row r="49" spans="1:23" x14ac:dyDescent="0.2">
      <c r="A49" s="6">
        <f t="shared" si="8"/>
        <v>31</v>
      </c>
      <c r="B49" s="7"/>
      <c r="C49" s="7"/>
      <c r="D49" s="7"/>
      <c r="E49" s="7"/>
      <c r="F49" s="7"/>
      <c r="G49" s="7"/>
      <c r="I49" s="15">
        <f t="shared" si="11"/>
        <v>31</v>
      </c>
      <c r="J49" s="16">
        <f t="shared" si="12"/>
        <v>20724.4094488189</v>
      </c>
      <c r="K49" s="16">
        <f t="shared" si="13"/>
        <v>74015.74803149607</v>
      </c>
      <c r="L49" s="16">
        <f t="shared" si="27"/>
        <v>94740.157480314971</v>
      </c>
      <c r="M49" s="16">
        <f t="shared" si="4"/>
        <v>5107086.6141732289</v>
      </c>
      <c r="N49" s="16">
        <f t="shared" si="5"/>
        <v>-94740.157480314971</v>
      </c>
      <c r="O49" s="7">
        <f t="shared" si="15"/>
        <v>-89559.055118110249</v>
      </c>
      <c r="Q49" s="6">
        <f t="shared" si="16"/>
        <v>31</v>
      </c>
      <c r="R49" s="7">
        <f t="shared" si="23"/>
        <v>0</v>
      </c>
      <c r="S49" s="7">
        <f t="shared" si="20"/>
        <v>0</v>
      </c>
      <c r="T49" s="7">
        <f t="shared" si="24"/>
        <v>0</v>
      </c>
      <c r="U49" s="7">
        <f t="shared" si="25"/>
        <v>0</v>
      </c>
      <c r="V49" s="7">
        <f t="shared" si="26"/>
        <v>0</v>
      </c>
      <c r="W49" s="7">
        <f t="shared" si="19"/>
        <v>0</v>
      </c>
    </row>
    <row r="50" spans="1:23" x14ac:dyDescent="0.2">
      <c r="A50" s="6">
        <f t="shared" si="8"/>
        <v>32</v>
      </c>
      <c r="B50" s="7"/>
      <c r="C50" s="7"/>
      <c r="D50" s="7"/>
      <c r="E50" s="7"/>
      <c r="F50" s="7"/>
      <c r="G50" s="7"/>
      <c r="I50" s="15">
        <f t="shared" si="11"/>
        <v>32</v>
      </c>
      <c r="J50" s="16">
        <f t="shared" si="12"/>
        <v>20428.346456692914</v>
      </c>
      <c r="K50" s="16">
        <f t="shared" si="13"/>
        <v>74015.74803149607</v>
      </c>
      <c r="L50" s="16">
        <f t="shared" si="27"/>
        <v>94444.094488188988</v>
      </c>
      <c r="M50" s="16">
        <f t="shared" si="4"/>
        <v>5033070.8661417328</v>
      </c>
      <c r="N50" s="16">
        <f t="shared" si="5"/>
        <v>-94444.094488188988</v>
      </c>
      <c r="O50" s="7">
        <f t="shared" si="15"/>
        <v>-89337.007874015748</v>
      </c>
      <c r="Q50" s="6">
        <f t="shared" si="16"/>
        <v>32</v>
      </c>
      <c r="R50" s="7">
        <f t="shared" si="23"/>
        <v>0</v>
      </c>
      <c r="S50" s="7">
        <f t="shared" si="20"/>
        <v>0</v>
      </c>
      <c r="T50" s="7">
        <f t="shared" si="24"/>
        <v>0</v>
      </c>
      <c r="U50" s="7">
        <f t="shared" si="25"/>
        <v>0</v>
      </c>
      <c r="V50" s="7">
        <f t="shared" si="26"/>
        <v>0</v>
      </c>
      <c r="W50" s="7">
        <f t="shared" si="19"/>
        <v>0</v>
      </c>
    </row>
    <row r="51" spans="1:23" x14ac:dyDescent="0.2">
      <c r="A51" s="6">
        <f t="shared" si="8"/>
        <v>33</v>
      </c>
      <c r="B51" s="7"/>
      <c r="C51" s="7"/>
      <c r="D51" s="7"/>
      <c r="E51" s="7"/>
      <c r="F51" s="7"/>
      <c r="G51" s="7"/>
      <c r="I51" s="15">
        <f t="shared" si="11"/>
        <v>33</v>
      </c>
      <c r="J51" s="16">
        <f t="shared" si="12"/>
        <v>20132.283464566932</v>
      </c>
      <c r="K51" s="16">
        <f t="shared" si="13"/>
        <v>74015.74803149607</v>
      </c>
      <c r="L51" s="16">
        <f t="shared" si="27"/>
        <v>94148.031496063006</v>
      </c>
      <c r="M51" s="16">
        <f t="shared" ref="M51:M82" si="28">M50-K51</f>
        <v>4959055.1181102367</v>
      </c>
      <c r="N51" s="16">
        <f t="shared" ref="N51:N82" si="29">-L51</f>
        <v>-94148.031496063006</v>
      </c>
      <c r="O51" s="7">
        <f t="shared" si="15"/>
        <v>-89114.960629921261</v>
      </c>
      <c r="Q51" s="6">
        <f t="shared" si="16"/>
        <v>33</v>
      </c>
      <c r="R51" s="7">
        <f t="shared" si="23"/>
        <v>0</v>
      </c>
      <c r="S51" s="7">
        <f t="shared" si="20"/>
        <v>0</v>
      </c>
      <c r="T51" s="7">
        <f t="shared" si="24"/>
        <v>0</v>
      </c>
      <c r="U51" s="7">
        <f t="shared" si="25"/>
        <v>0</v>
      </c>
      <c r="V51" s="7">
        <f t="shared" si="26"/>
        <v>0</v>
      </c>
      <c r="W51" s="7">
        <f t="shared" si="19"/>
        <v>0</v>
      </c>
    </row>
    <row r="52" spans="1:23" x14ac:dyDescent="0.2">
      <c r="A52" s="6">
        <f t="shared" si="8"/>
        <v>34</v>
      </c>
      <c r="B52" s="7"/>
      <c r="C52" s="7"/>
      <c r="D52" s="7"/>
      <c r="E52" s="7"/>
      <c r="F52" s="7"/>
      <c r="G52" s="7"/>
      <c r="I52" s="15">
        <f t="shared" si="11"/>
        <v>34</v>
      </c>
      <c r="J52" s="16">
        <f t="shared" si="12"/>
        <v>19836.220472440946</v>
      </c>
      <c r="K52" s="16">
        <f t="shared" si="13"/>
        <v>74015.74803149607</v>
      </c>
      <c r="L52" s="16">
        <f t="shared" si="27"/>
        <v>93851.968503937009</v>
      </c>
      <c r="M52" s="16">
        <f t="shared" si="28"/>
        <v>4885039.3700787406</v>
      </c>
      <c r="N52" s="16">
        <f t="shared" si="29"/>
        <v>-93851.968503937009</v>
      </c>
      <c r="O52" s="7">
        <f t="shared" si="15"/>
        <v>-88892.913385826774</v>
      </c>
      <c r="Q52" s="6">
        <f t="shared" si="16"/>
        <v>34</v>
      </c>
      <c r="R52" s="7">
        <f t="shared" si="23"/>
        <v>0</v>
      </c>
      <c r="S52" s="7">
        <f t="shared" si="20"/>
        <v>0</v>
      </c>
      <c r="T52" s="7">
        <f t="shared" si="24"/>
        <v>0</v>
      </c>
      <c r="U52" s="7">
        <f t="shared" si="25"/>
        <v>0</v>
      </c>
      <c r="V52" s="7">
        <f t="shared" si="26"/>
        <v>0</v>
      </c>
      <c r="W52" s="7">
        <f t="shared" si="19"/>
        <v>0</v>
      </c>
    </row>
    <row r="53" spans="1:23" x14ac:dyDescent="0.2">
      <c r="A53" s="6">
        <f t="shared" si="8"/>
        <v>35</v>
      </c>
      <c r="B53" s="7"/>
      <c r="C53" s="7"/>
      <c r="D53" s="7"/>
      <c r="E53" s="7"/>
      <c r="F53" s="7"/>
      <c r="G53" s="7"/>
      <c r="I53" s="15">
        <f t="shared" si="11"/>
        <v>35</v>
      </c>
      <c r="J53" s="16">
        <f t="shared" si="12"/>
        <v>19540.157480314963</v>
      </c>
      <c r="K53" s="16">
        <f t="shared" si="13"/>
        <v>74015.74803149607</v>
      </c>
      <c r="L53" s="16">
        <f t="shared" si="27"/>
        <v>93555.905511811026</v>
      </c>
      <c r="M53" s="16">
        <f t="shared" si="28"/>
        <v>4811023.6220472446</v>
      </c>
      <c r="N53" s="16">
        <f t="shared" si="29"/>
        <v>-93555.905511811026</v>
      </c>
      <c r="O53" s="7">
        <f t="shared" si="15"/>
        <v>-88670.866141732287</v>
      </c>
      <c r="Q53" s="6">
        <f t="shared" si="16"/>
        <v>35</v>
      </c>
      <c r="R53" s="7">
        <f t="shared" si="23"/>
        <v>0</v>
      </c>
      <c r="S53" s="7">
        <f t="shared" si="20"/>
        <v>0</v>
      </c>
      <c r="T53" s="7">
        <f t="shared" si="24"/>
        <v>0</v>
      </c>
      <c r="U53" s="7">
        <f t="shared" si="25"/>
        <v>0</v>
      </c>
      <c r="V53" s="7">
        <f t="shared" si="26"/>
        <v>0</v>
      </c>
      <c r="W53" s="7">
        <f t="shared" si="19"/>
        <v>0</v>
      </c>
    </row>
    <row r="54" spans="1:23" x14ac:dyDescent="0.2">
      <c r="A54" s="6">
        <f t="shared" si="8"/>
        <v>36</v>
      </c>
      <c r="B54" s="7"/>
      <c r="C54" s="7"/>
      <c r="D54" s="7"/>
      <c r="E54" s="7"/>
      <c r="F54" s="7"/>
      <c r="G54" s="7"/>
      <c r="I54" s="15">
        <f t="shared" si="11"/>
        <v>36</v>
      </c>
      <c r="J54" s="16">
        <f t="shared" si="12"/>
        <v>19244.094488188977</v>
      </c>
      <c r="K54" s="16">
        <f t="shared" si="13"/>
        <v>74015.74803149607</v>
      </c>
      <c r="L54" s="16">
        <f t="shared" si="27"/>
        <v>93259.842519685044</v>
      </c>
      <c r="M54" s="16">
        <f t="shared" si="28"/>
        <v>4737007.8740157485</v>
      </c>
      <c r="N54" s="16">
        <f t="shared" si="29"/>
        <v>-93259.842519685044</v>
      </c>
      <c r="O54" s="7">
        <f t="shared" si="15"/>
        <v>-88448.818897637801</v>
      </c>
      <c r="Q54" s="6">
        <f t="shared" si="16"/>
        <v>36</v>
      </c>
      <c r="R54" s="7">
        <f t="shared" si="23"/>
        <v>0</v>
      </c>
      <c r="S54" s="7">
        <f t="shared" si="20"/>
        <v>0</v>
      </c>
      <c r="T54" s="7">
        <f t="shared" si="24"/>
        <v>0</v>
      </c>
      <c r="U54" s="7">
        <f t="shared" si="25"/>
        <v>0</v>
      </c>
      <c r="V54" s="7">
        <f t="shared" si="26"/>
        <v>0</v>
      </c>
      <c r="W54" s="7">
        <f t="shared" si="19"/>
        <v>0</v>
      </c>
    </row>
    <row r="55" spans="1:23" x14ac:dyDescent="0.2">
      <c r="A55" s="6">
        <f t="shared" si="8"/>
        <v>37</v>
      </c>
      <c r="B55" s="7"/>
      <c r="C55" s="7"/>
      <c r="D55" s="7"/>
      <c r="E55" s="7"/>
      <c r="F55" s="7"/>
      <c r="G55" s="7"/>
      <c r="I55" s="15">
        <f t="shared" si="11"/>
        <v>37</v>
      </c>
      <c r="J55" s="16">
        <f t="shared" si="12"/>
        <v>18948.031496062995</v>
      </c>
      <c r="K55" s="16">
        <f t="shared" si="13"/>
        <v>74015.74803149607</v>
      </c>
      <c r="L55" s="16">
        <f t="shared" si="27"/>
        <v>92963.779527559062</v>
      </c>
      <c r="M55" s="16">
        <f t="shared" si="28"/>
        <v>4662992.1259842524</v>
      </c>
      <c r="N55" s="16">
        <f t="shared" si="29"/>
        <v>-92963.779527559062</v>
      </c>
      <c r="O55" s="7">
        <f t="shared" si="15"/>
        <v>-88226.771653543314</v>
      </c>
      <c r="Q55" s="6">
        <f t="shared" si="16"/>
        <v>37</v>
      </c>
      <c r="R55" s="7">
        <f t="shared" si="23"/>
        <v>0</v>
      </c>
      <c r="S55" s="7">
        <f t="shared" si="20"/>
        <v>0</v>
      </c>
      <c r="T55" s="7">
        <f t="shared" si="24"/>
        <v>0</v>
      </c>
      <c r="U55" s="7">
        <f t="shared" si="25"/>
        <v>0</v>
      </c>
      <c r="V55" s="7">
        <f t="shared" si="26"/>
        <v>0</v>
      </c>
      <c r="W55" s="7">
        <f t="shared" si="19"/>
        <v>0</v>
      </c>
    </row>
    <row r="56" spans="1:23" x14ac:dyDescent="0.2">
      <c r="A56" s="6">
        <f t="shared" si="8"/>
        <v>38</v>
      </c>
      <c r="B56" s="7"/>
      <c r="C56" s="7"/>
      <c r="D56" s="7"/>
      <c r="E56" s="7"/>
      <c r="F56" s="7"/>
      <c r="G56" s="7"/>
      <c r="I56" s="15">
        <f t="shared" si="11"/>
        <v>38</v>
      </c>
      <c r="J56" s="16">
        <f t="shared" si="12"/>
        <v>18651.968503937009</v>
      </c>
      <c r="K56" s="16">
        <f t="shared" si="13"/>
        <v>74015.74803149607</v>
      </c>
      <c r="L56" s="16">
        <f t="shared" si="27"/>
        <v>92667.716535433079</v>
      </c>
      <c r="M56" s="16">
        <f t="shared" si="28"/>
        <v>4588976.3779527564</v>
      </c>
      <c r="N56" s="16">
        <f t="shared" si="29"/>
        <v>-92667.716535433079</v>
      </c>
      <c r="O56" s="7">
        <f t="shared" si="15"/>
        <v>-88004.724409448827</v>
      </c>
      <c r="Q56" s="6">
        <f t="shared" si="16"/>
        <v>38</v>
      </c>
      <c r="R56" s="7">
        <f t="shared" si="23"/>
        <v>0</v>
      </c>
      <c r="S56" s="7">
        <f t="shared" si="20"/>
        <v>0</v>
      </c>
      <c r="T56" s="7">
        <f t="shared" si="24"/>
        <v>0</v>
      </c>
      <c r="U56" s="7">
        <f t="shared" si="25"/>
        <v>0</v>
      </c>
      <c r="V56" s="7">
        <f t="shared" si="26"/>
        <v>0</v>
      </c>
      <c r="W56" s="7">
        <f t="shared" si="19"/>
        <v>0</v>
      </c>
    </row>
    <row r="57" spans="1:23" x14ac:dyDescent="0.2">
      <c r="A57" s="6">
        <f t="shared" si="8"/>
        <v>39</v>
      </c>
      <c r="B57" s="7"/>
      <c r="C57" s="7"/>
      <c r="D57" s="7"/>
      <c r="E57" s="7"/>
      <c r="F57" s="7"/>
      <c r="G57" s="7"/>
      <c r="I57" s="15">
        <f t="shared" si="11"/>
        <v>39</v>
      </c>
      <c r="J57" s="16">
        <f t="shared" si="12"/>
        <v>18355.905511811026</v>
      </c>
      <c r="K57" s="16">
        <f t="shared" si="13"/>
        <v>74015.74803149607</v>
      </c>
      <c r="L57" s="16">
        <f t="shared" si="27"/>
        <v>92371.653543307097</v>
      </c>
      <c r="M57" s="16">
        <f t="shared" si="28"/>
        <v>4514960.6299212603</v>
      </c>
      <c r="N57" s="16">
        <f t="shared" si="29"/>
        <v>-92371.653543307097</v>
      </c>
      <c r="O57" s="7">
        <f t="shared" si="15"/>
        <v>-87782.67716535434</v>
      </c>
      <c r="Q57" s="6">
        <f t="shared" si="16"/>
        <v>39</v>
      </c>
      <c r="R57" s="7">
        <f t="shared" si="23"/>
        <v>0</v>
      </c>
      <c r="S57" s="7">
        <f t="shared" si="20"/>
        <v>0</v>
      </c>
      <c r="T57" s="7">
        <f t="shared" si="24"/>
        <v>0</v>
      </c>
      <c r="U57" s="7">
        <f t="shared" si="25"/>
        <v>0</v>
      </c>
      <c r="V57" s="7">
        <f t="shared" si="26"/>
        <v>0</v>
      </c>
      <c r="W57" s="7">
        <f t="shared" si="19"/>
        <v>0</v>
      </c>
    </row>
    <row r="58" spans="1:23" x14ac:dyDescent="0.2">
      <c r="A58" s="6">
        <f t="shared" si="8"/>
        <v>40</v>
      </c>
      <c r="B58" s="7"/>
      <c r="C58" s="7"/>
      <c r="D58" s="7"/>
      <c r="E58" s="7"/>
      <c r="F58" s="7"/>
      <c r="G58" s="7"/>
      <c r="I58" s="15">
        <f t="shared" si="11"/>
        <v>40</v>
      </c>
      <c r="J58" s="16">
        <f t="shared" si="12"/>
        <v>18059.84251968504</v>
      </c>
      <c r="K58" s="16">
        <f t="shared" si="13"/>
        <v>74015.74803149607</v>
      </c>
      <c r="L58" s="16">
        <f t="shared" si="27"/>
        <v>92075.590551181114</v>
      </c>
      <c r="M58" s="16">
        <f t="shared" si="28"/>
        <v>4440944.8818897642</v>
      </c>
      <c r="N58" s="16">
        <f t="shared" si="29"/>
        <v>-92075.590551181114</v>
      </c>
      <c r="O58" s="7">
        <f t="shared" si="15"/>
        <v>-87560.629921259853</v>
      </c>
      <c r="Q58" s="6">
        <f t="shared" si="16"/>
        <v>40</v>
      </c>
      <c r="R58" s="7">
        <f t="shared" si="23"/>
        <v>0</v>
      </c>
      <c r="S58" s="7">
        <f t="shared" si="20"/>
        <v>0</v>
      </c>
      <c r="T58" s="7">
        <f t="shared" si="24"/>
        <v>0</v>
      </c>
      <c r="U58" s="7">
        <f t="shared" si="25"/>
        <v>0</v>
      </c>
      <c r="V58" s="7">
        <f t="shared" si="26"/>
        <v>0</v>
      </c>
      <c r="W58" s="7">
        <f t="shared" si="19"/>
        <v>0</v>
      </c>
    </row>
    <row r="59" spans="1:23" x14ac:dyDescent="0.2">
      <c r="A59" s="6">
        <f t="shared" si="8"/>
        <v>41</v>
      </c>
      <c r="B59" s="7"/>
      <c r="C59" s="7"/>
      <c r="D59" s="7"/>
      <c r="E59" s="7"/>
      <c r="F59" s="7"/>
      <c r="G59" s="7"/>
      <c r="I59" s="15">
        <f t="shared" si="11"/>
        <v>41</v>
      </c>
      <c r="J59" s="16">
        <f t="shared" si="12"/>
        <v>17763.779527559058</v>
      </c>
      <c r="K59" s="16">
        <f t="shared" si="13"/>
        <v>74015.74803149607</v>
      </c>
      <c r="L59" s="16">
        <f t="shared" si="27"/>
        <v>91779.527559055132</v>
      </c>
      <c r="M59" s="16">
        <f t="shared" si="28"/>
        <v>4366929.1338582681</v>
      </c>
      <c r="N59" s="16">
        <f t="shared" si="29"/>
        <v>-91779.527559055132</v>
      </c>
      <c r="O59" s="7">
        <f t="shared" si="15"/>
        <v>-87338.582677165366</v>
      </c>
      <c r="Q59" s="6">
        <f t="shared" si="16"/>
        <v>41</v>
      </c>
      <c r="R59" s="7">
        <f t="shared" si="23"/>
        <v>0</v>
      </c>
      <c r="S59" s="7">
        <f t="shared" si="20"/>
        <v>0</v>
      </c>
      <c r="T59" s="7">
        <f t="shared" si="24"/>
        <v>0</v>
      </c>
      <c r="U59" s="7">
        <f t="shared" si="25"/>
        <v>0</v>
      </c>
      <c r="V59" s="7">
        <f t="shared" si="26"/>
        <v>0</v>
      </c>
      <c r="W59" s="7">
        <f t="shared" si="19"/>
        <v>0</v>
      </c>
    </row>
    <row r="60" spans="1:23" x14ac:dyDescent="0.2">
      <c r="A60" s="6">
        <f t="shared" si="8"/>
        <v>42</v>
      </c>
      <c r="B60" s="7"/>
      <c r="C60" s="7"/>
      <c r="D60" s="7"/>
      <c r="E60" s="7"/>
      <c r="F60" s="7"/>
      <c r="G60" s="7"/>
      <c r="I60" s="15">
        <f t="shared" si="11"/>
        <v>42</v>
      </c>
      <c r="J60" s="16">
        <f t="shared" si="12"/>
        <v>17467.716535433072</v>
      </c>
      <c r="K60" s="16">
        <f t="shared" si="13"/>
        <v>74015.74803149607</v>
      </c>
      <c r="L60" s="16">
        <f t="shared" si="27"/>
        <v>91483.464566929149</v>
      </c>
      <c r="M60" s="16">
        <f t="shared" si="28"/>
        <v>4292913.3858267721</v>
      </c>
      <c r="N60" s="16">
        <f t="shared" si="29"/>
        <v>-91483.464566929149</v>
      </c>
      <c r="O60" s="7">
        <f t="shared" si="15"/>
        <v>-87116.53543307088</v>
      </c>
      <c r="Q60" s="6">
        <f t="shared" si="16"/>
        <v>42</v>
      </c>
      <c r="R60" s="7">
        <f t="shared" si="23"/>
        <v>0</v>
      </c>
      <c r="S60" s="7">
        <f t="shared" si="20"/>
        <v>0</v>
      </c>
      <c r="T60" s="7">
        <f t="shared" si="24"/>
        <v>0</v>
      </c>
      <c r="U60" s="7">
        <f t="shared" si="25"/>
        <v>0</v>
      </c>
      <c r="V60" s="7">
        <f t="shared" si="26"/>
        <v>0</v>
      </c>
      <c r="W60" s="7">
        <f t="shared" si="19"/>
        <v>0</v>
      </c>
    </row>
    <row r="61" spans="1:23" x14ac:dyDescent="0.2">
      <c r="A61" s="6">
        <f t="shared" si="8"/>
        <v>43</v>
      </c>
      <c r="B61" s="7"/>
      <c r="C61" s="7"/>
      <c r="D61" s="7"/>
      <c r="E61" s="7"/>
      <c r="F61" s="7"/>
      <c r="G61" s="7"/>
      <c r="I61" s="15">
        <f t="shared" si="11"/>
        <v>43</v>
      </c>
      <c r="J61" s="16">
        <f t="shared" si="12"/>
        <v>17171.653543307089</v>
      </c>
      <c r="K61" s="16">
        <f t="shared" si="13"/>
        <v>74015.74803149607</v>
      </c>
      <c r="L61" s="16">
        <f t="shared" si="27"/>
        <v>91187.401574803167</v>
      </c>
      <c r="M61" s="16">
        <f t="shared" si="28"/>
        <v>4218897.637795276</v>
      </c>
      <c r="N61" s="16">
        <f t="shared" si="29"/>
        <v>-91187.401574803167</v>
      </c>
      <c r="O61" s="7">
        <f t="shared" si="15"/>
        <v>-86894.488188976393</v>
      </c>
      <c r="Q61" s="6">
        <f t="shared" si="16"/>
        <v>43</v>
      </c>
      <c r="R61" s="7">
        <f t="shared" si="23"/>
        <v>0</v>
      </c>
      <c r="S61" s="7">
        <f t="shared" si="20"/>
        <v>0</v>
      </c>
      <c r="T61" s="7">
        <f t="shared" si="24"/>
        <v>0</v>
      </c>
      <c r="U61" s="7">
        <f t="shared" si="25"/>
        <v>0</v>
      </c>
      <c r="V61" s="7">
        <f t="shared" si="26"/>
        <v>0</v>
      </c>
      <c r="W61" s="7">
        <f t="shared" si="19"/>
        <v>0</v>
      </c>
    </row>
    <row r="62" spans="1:23" x14ac:dyDescent="0.2">
      <c r="A62" s="6">
        <f t="shared" si="8"/>
        <v>44</v>
      </c>
      <c r="B62" s="7"/>
      <c r="C62" s="7"/>
      <c r="D62" s="7"/>
      <c r="E62" s="7"/>
      <c r="F62" s="7"/>
      <c r="G62" s="7"/>
      <c r="I62" s="15">
        <f t="shared" si="11"/>
        <v>44</v>
      </c>
      <c r="J62" s="16">
        <f t="shared" si="12"/>
        <v>16875.590551181103</v>
      </c>
      <c r="K62" s="16">
        <f t="shared" si="13"/>
        <v>74015.74803149607</v>
      </c>
      <c r="L62" s="16">
        <f t="shared" si="27"/>
        <v>90891.33858267717</v>
      </c>
      <c r="M62" s="16">
        <f t="shared" si="28"/>
        <v>4144881.8897637799</v>
      </c>
      <c r="N62" s="16">
        <f t="shared" si="29"/>
        <v>-90891.33858267717</v>
      </c>
      <c r="O62" s="7">
        <f t="shared" si="15"/>
        <v>-86672.440944881906</v>
      </c>
      <c r="Q62" s="6">
        <f t="shared" si="16"/>
        <v>44</v>
      </c>
      <c r="R62" s="7">
        <f t="shared" si="23"/>
        <v>0</v>
      </c>
      <c r="S62" s="7">
        <f t="shared" si="20"/>
        <v>0</v>
      </c>
      <c r="T62" s="7">
        <f t="shared" si="24"/>
        <v>0</v>
      </c>
      <c r="U62" s="7">
        <f t="shared" si="25"/>
        <v>0</v>
      </c>
      <c r="V62" s="7">
        <f t="shared" si="26"/>
        <v>0</v>
      </c>
      <c r="W62" s="7">
        <f t="shared" si="19"/>
        <v>0</v>
      </c>
    </row>
    <row r="63" spans="1:23" x14ac:dyDescent="0.2">
      <c r="A63" s="6">
        <f t="shared" si="8"/>
        <v>45</v>
      </c>
      <c r="B63" s="7"/>
      <c r="C63" s="7"/>
      <c r="D63" s="7"/>
      <c r="E63" s="7"/>
      <c r="F63" s="7"/>
      <c r="G63" s="7"/>
      <c r="I63" s="15">
        <f t="shared" si="11"/>
        <v>45</v>
      </c>
      <c r="J63" s="16">
        <f t="shared" si="12"/>
        <v>16579.527559055121</v>
      </c>
      <c r="K63" s="16">
        <f t="shared" si="13"/>
        <v>74015.74803149607</v>
      </c>
      <c r="L63" s="16">
        <f t="shared" si="27"/>
        <v>90595.275590551188</v>
      </c>
      <c r="M63" s="16">
        <f t="shared" si="28"/>
        <v>4070866.1417322839</v>
      </c>
      <c r="N63" s="16">
        <f t="shared" si="29"/>
        <v>-90595.275590551188</v>
      </c>
      <c r="O63" s="7">
        <f t="shared" si="15"/>
        <v>-86450.393700787419</v>
      </c>
      <c r="Q63" s="6">
        <f t="shared" si="16"/>
        <v>45</v>
      </c>
      <c r="R63" s="7">
        <f t="shared" si="23"/>
        <v>0</v>
      </c>
      <c r="S63" s="7">
        <f t="shared" si="20"/>
        <v>0</v>
      </c>
      <c r="T63" s="7">
        <f t="shared" si="24"/>
        <v>0</v>
      </c>
      <c r="U63" s="7">
        <f t="shared" si="25"/>
        <v>0</v>
      </c>
      <c r="V63" s="7">
        <f t="shared" si="26"/>
        <v>0</v>
      </c>
      <c r="W63" s="7">
        <f t="shared" si="19"/>
        <v>0</v>
      </c>
    </row>
    <row r="64" spans="1:23" x14ac:dyDescent="0.2">
      <c r="A64" s="6">
        <f t="shared" si="8"/>
        <v>46</v>
      </c>
      <c r="B64" s="7"/>
      <c r="C64" s="7"/>
      <c r="D64" s="7"/>
      <c r="E64" s="7"/>
      <c r="F64" s="7"/>
      <c r="G64" s="7"/>
      <c r="I64" s="15">
        <f t="shared" si="11"/>
        <v>46</v>
      </c>
      <c r="J64" s="16">
        <f t="shared" si="12"/>
        <v>16283.464566929137</v>
      </c>
      <c r="K64" s="16">
        <f t="shared" si="13"/>
        <v>74015.74803149607</v>
      </c>
      <c r="L64" s="16">
        <f t="shared" si="27"/>
        <v>90299.212598425205</v>
      </c>
      <c r="M64" s="16">
        <f t="shared" si="28"/>
        <v>3996850.3937007878</v>
      </c>
      <c r="N64" s="16">
        <f t="shared" si="29"/>
        <v>-90299.212598425205</v>
      </c>
      <c r="O64" s="7">
        <f t="shared" si="15"/>
        <v>-86228.346456692918</v>
      </c>
      <c r="Q64" s="6">
        <f t="shared" si="16"/>
        <v>46</v>
      </c>
      <c r="R64" s="7">
        <f t="shared" si="23"/>
        <v>0</v>
      </c>
      <c r="S64" s="7">
        <f t="shared" si="20"/>
        <v>0</v>
      </c>
      <c r="T64" s="7">
        <f t="shared" si="24"/>
        <v>0</v>
      </c>
      <c r="U64" s="7">
        <f t="shared" si="25"/>
        <v>0</v>
      </c>
      <c r="V64" s="7">
        <f t="shared" si="26"/>
        <v>0</v>
      </c>
      <c r="W64" s="7">
        <f t="shared" si="19"/>
        <v>0</v>
      </c>
    </row>
    <row r="65" spans="1:23" x14ac:dyDescent="0.2">
      <c r="A65" s="6">
        <f t="shared" si="8"/>
        <v>47</v>
      </c>
      <c r="B65" s="7"/>
      <c r="C65" s="7"/>
      <c r="D65" s="7"/>
      <c r="E65" s="7"/>
      <c r="F65" s="7"/>
      <c r="G65" s="7"/>
      <c r="I65" s="15">
        <f t="shared" si="11"/>
        <v>47</v>
      </c>
      <c r="J65" s="16">
        <f t="shared" si="12"/>
        <v>15987.401574803151</v>
      </c>
      <c r="K65" s="16">
        <f t="shared" si="13"/>
        <v>74015.74803149607</v>
      </c>
      <c r="L65" s="16">
        <f t="shared" si="27"/>
        <v>90003.149606299223</v>
      </c>
      <c r="M65" s="16">
        <f t="shared" si="28"/>
        <v>3922834.6456692917</v>
      </c>
      <c r="N65" s="16">
        <f t="shared" si="29"/>
        <v>-90003.149606299223</v>
      </c>
      <c r="O65" s="7">
        <f t="shared" si="15"/>
        <v>-86006.299212598431</v>
      </c>
      <c r="Q65" s="6">
        <f t="shared" si="16"/>
        <v>47</v>
      </c>
      <c r="R65" s="7">
        <f t="shared" si="23"/>
        <v>0</v>
      </c>
      <c r="S65" s="7">
        <f t="shared" si="20"/>
        <v>0</v>
      </c>
      <c r="T65" s="7">
        <f t="shared" si="24"/>
        <v>0</v>
      </c>
      <c r="U65" s="7">
        <f t="shared" si="25"/>
        <v>0</v>
      </c>
      <c r="V65" s="7">
        <f t="shared" si="26"/>
        <v>0</v>
      </c>
      <c r="W65" s="7">
        <f t="shared" si="19"/>
        <v>0</v>
      </c>
    </row>
    <row r="66" spans="1:23" x14ac:dyDescent="0.2">
      <c r="A66" s="6">
        <f t="shared" si="8"/>
        <v>48</v>
      </c>
      <c r="B66" s="7"/>
      <c r="C66" s="7"/>
      <c r="D66" s="7"/>
      <c r="E66" s="7"/>
      <c r="F66" s="7"/>
      <c r="G66" s="7"/>
      <c r="I66" s="15">
        <f t="shared" si="11"/>
        <v>48</v>
      </c>
      <c r="J66" s="16">
        <f t="shared" si="12"/>
        <v>15691.338582677166</v>
      </c>
      <c r="K66" s="16">
        <f t="shared" si="13"/>
        <v>74015.74803149607</v>
      </c>
      <c r="L66" s="16">
        <f t="shared" si="27"/>
        <v>89707.08661417324</v>
      </c>
      <c r="M66" s="16">
        <f t="shared" si="28"/>
        <v>3848818.8976377957</v>
      </c>
      <c r="N66" s="16">
        <f t="shared" si="29"/>
        <v>-89707.08661417324</v>
      </c>
      <c r="O66" s="7">
        <f t="shared" si="15"/>
        <v>-85784.251968503944</v>
      </c>
      <c r="Q66" s="6">
        <f t="shared" si="16"/>
        <v>48</v>
      </c>
      <c r="R66" s="7">
        <f t="shared" si="23"/>
        <v>0</v>
      </c>
      <c r="S66" s="7">
        <f t="shared" si="20"/>
        <v>0</v>
      </c>
      <c r="T66" s="7">
        <f t="shared" si="24"/>
        <v>0</v>
      </c>
      <c r="U66" s="7">
        <f t="shared" si="25"/>
        <v>0</v>
      </c>
      <c r="V66" s="7">
        <f t="shared" si="26"/>
        <v>0</v>
      </c>
      <c r="W66" s="7">
        <f t="shared" si="19"/>
        <v>0</v>
      </c>
    </row>
    <row r="67" spans="1:23" x14ac:dyDescent="0.2">
      <c r="A67" s="6">
        <f t="shared" si="8"/>
        <v>49</v>
      </c>
      <c r="B67" s="7"/>
      <c r="C67" s="7"/>
      <c r="D67" s="7"/>
      <c r="E67" s="7"/>
      <c r="F67" s="7"/>
      <c r="G67" s="7"/>
      <c r="I67" s="15">
        <f t="shared" si="11"/>
        <v>49</v>
      </c>
      <c r="J67" s="16">
        <f t="shared" si="12"/>
        <v>15395.275590551182</v>
      </c>
      <c r="K67" s="16">
        <f t="shared" si="13"/>
        <v>74015.74803149607</v>
      </c>
      <c r="L67" s="16">
        <f t="shared" si="27"/>
        <v>89411.023622047258</v>
      </c>
      <c r="M67" s="16">
        <f t="shared" si="28"/>
        <v>3774803.1496062996</v>
      </c>
      <c r="N67" s="16">
        <f t="shared" si="29"/>
        <v>-89411.023622047258</v>
      </c>
      <c r="O67" s="7">
        <f t="shared" si="15"/>
        <v>-85562.204724409457</v>
      </c>
      <c r="Q67" s="6">
        <f t="shared" si="16"/>
        <v>49</v>
      </c>
      <c r="R67" s="7">
        <f t="shared" si="23"/>
        <v>0</v>
      </c>
      <c r="S67" s="7">
        <f t="shared" si="20"/>
        <v>0</v>
      </c>
      <c r="T67" s="7">
        <f t="shared" si="24"/>
        <v>0</v>
      </c>
      <c r="U67" s="7">
        <f t="shared" si="25"/>
        <v>0</v>
      </c>
      <c r="V67" s="7">
        <f t="shared" si="26"/>
        <v>0</v>
      </c>
      <c r="W67" s="7">
        <f t="shared" si="19"/>
        <v>0</v>
      </c>
    </row>
    <row r="68" spans="1:23" x14ac:dyDescent="0.2">
      <c r="A68" s="6">
        <f t="shared" si="8"/>
        <v>50</v>
      </c>
      <c r="B68" s="7"/>
      <c r="C68" s="7"/>
      <c r="D68" s="7"/>
      <c r="E68" s="7"/>
      <c r="F68" s="7"/>
      <c r="G68" s="7"/>
      <c r="I68" s="15">
        <f t="shared" si="11"/>
        <v>50</v>
      </c>
      <c r="J68" s="16">
        <f t="shared" si="12"/>
        <v>15099.212598425198</v>
      </c>
      <c r="K68" s="16">
        <f t="shared" si="13"/>
        <v>74015.74803149607</v>
      </c>
      <c r="L68" s="16">
        <f t="shared" si="27"/>
        <v>89114.960629921261</v>
      </c>
      <c r="M68" s="16">
        <f t="shared" si="28"/>
        <v>3700787.4015748035</v>
      </c>
      <c r="N68" s="16">
        <f t="shared" si="29"/>
        <v>-89114.960629921261</v>
      </c>
      <c r="O68" s="7">
        <f t="shared" si="15"/>
        <v>-85340.157480314971</v>
      </c>
      <c r="Q68" s="6">
        <f t="shared" si="16"/>
        <v>50</v>
      </c>
      <c r="R68" s="7">
        <f t="shared" si="23"/>
        <v>0</v>
      </c>
      <c r="S68" s="7">
        <f t="shared" si="20"/>
        <v>0</v>
      </c>
      <c r="T68" s="7">
        <f t="shared" si="24"/>
        <v>0</v>
      </c>
      <c r="U68" s="7">
        <f t="shared" si="25"/>
        <v>0</v>
      </c>
      <c r="V68" s="7">
        <f t="shared" si="26"/>
        <v>0</v>
      </c>
      <c r="W68" s="7">
        <f t="shared" si="19"/>
        <v>0</v>
      </c>
    </row>
    <row r="69" spans="1:23" x14ac:dyDescent="0.2">
      <c r="A69" s="6">
        <f t="shared" si="8"/>
        <v>51</v>
      </c>
      <c r="B69" s="7"/>
      <c r="C69" s="7"/>
      <c r="D69" s="7"/>
      <c r="E69" s="7"/>
      <c r="F69" s="7"/>
      <c r="G69" s="7"/>
      <c r="I69" s="15">
        <f t="shared" si="11"/>
        <v>51</v>
      </c>
      <c r="J69" s="16">
        <f t="shared" si="12"/>
        <v>14803.149606299214</v>
      </c>
      <c r="K69" s="16">
        <f t="shared" si="13"/>
        <v>74015.74803149607</v>
      </c>
      <c r="L69" s="16">
        <f t="shared" si="27"/>
        <v>88818.897637795279</v>
      </c>
      <c r="M69" s="16">
        <f t="shared" si="28"/>
        <v>3626771.6535433074</v>
      </c>
      <c r="N69" s="16">
        <f t="shared" si="29"/>
        <v>-88818.897637795279</v>
      </c>
      <c r="O69" s="7">
        <f t="shared" si="15"/>
        <v>-85118.110236220484</v>
      </c>
      <c r="Q69" s="6">
        <f t="shared" si="16"/>
        <v>51</v>
      </c>
      <c r="R69" s="7">
        <f t="shared" si="23"/>
        <v>0</v>
      </c>
      <c r="S69" s="7">
        <f t="shared" si="20"/>
        <v>0</v>
      </c>
      <c r="T69" s="7">
        <f t="shared" si="24"/>
        <v>0</v>
      </c>
      <c r="U69" s="7">
        <f t="shared" si="25"/>
        <v>0</v>
      </c>
      <c r="V69" s="7">
        <f t="shared" si="26"/>
        <v>0</v>
      </c>
      <c r="W69" s="7">
        <f t="shared" si="19"/>
        <v>0</v>
      </c>
    </row>
    <row r="70" spans="1:23" x14ac:dyDescent="0.2">
      <c r="A70" s="6">
        <f t="shared" si="8"/>
        <v>52</v>
      </c>
      <c r="B70" s="7"/>
      <c r="C70" s="7"/>
      <c r="D70" s="7"/>
      <c r="E70" s="7"/>
      <c r="F70" s="7"/>
      <c r="G70" s="7"/>
      <c r="I70" s="15">
        <f t="shared" si="11"/>
        <v>52</v>
      </c>
      <c r="J70" s="16">
        <f t="shared" si="12"/>
        <v>14507.086614173229</v>
      </c>
      <c r="K70" s="16">
        <f t="shared" si="13"/>
        <v>74015.74803149607</v>
      </c>
      <c r="L70" s="16">
        <f t="shared" si="27"/>
        <v>88522.834645669296</v>
      </c>
      <c r="M70" s="16">
        <f t="shared" si="28"/>
        <v>3552755.9055118114</v>
      </c>
      <c r="N70" s="16">
        <f t="shared" si="29"/>
        <v>-88522.834645669296</v>
      </c>
      <c r="O70" s="7">
        <f t="shared" si="15"/>
        <v>-84896.062992125997</v>
      </c>
      <c r="Q70" s="6">
        <f t="shared" si="16"/>
        <v>52</v>
      </c>
      <c r="R70" s="7">
        <f t="shared" si="23"/>
        <v>0</v>
      </c>
      <c r="S70" s="7">
        <f t="shared" si="20"/>
        <v>0</v>
      </c>
      <c r="T70" s="7">
        <f t="shared" si="24"/>
        <v>0</v>
      </c>
      <c r="U70" s="7">
        <f t="shared" si="25"/>
        <v>0</v>
      </c>
      <c r="V70" s="7">
        <f t="shared" si="26"/>
        <v>0</v>
      </c>
      <c r="W70" s="7">
        <f t="shared" si="19"/>
        <v>0</v>
      </c>
    </row>
    <row r="71" spans="1:23" x14ac:dyDescent="0.2">
      <c r="A71" s="6">
        <f t="shared" si="8"/>
        <v>53</v>
      </c>
      <c r="B71" s="7"/>
      <c r="C71" s="7"/>
      <c r="D71" s="7"/>
      <c r="E71" s="7"/>
      <c r="F71" s="7"/>
      <c r="G71" s="7"/>
      <c r="I71" s="15">
        <f t="shared" si="11"/>
        <v>53</v>
      </c>
      <c r="J71" s="16">
        <f t="shared" si="12"/>
        <v>14211.023622047245</v>
      </c>
      <c r="K71" s="16">
        <f t="shared" si="13"/>
        <v>74015.74803149607</v>
      </c>
      <c r="L71" s="16">
        <f t="shared" si="27"/>
        <v>88226.771653543314</v>
      </c>
      <c r="M71" s="16">
        <f t="shared" si="28"/>
        <v>3478740.1574803153</v>
      </c>
      <c r="N71" s="16">
        <f t="shared" si="29"/>
        <v>-88226.771653543314</v>
      </c>
      <c r="O71" s="7">
        <f t="shared" si="15"/>
        <v>-84674.01574803151</v>
      </c>
      <c r="Q71" s="6">
        <f t="shared" si="16"/>
        <v>53</v>
      </c>
      <c r="R71" s="7">
        <f t="shared" si="23"/>
        <v>0</v>
      </c>
      <c r="S71" s="7">
        <f t="shared" si="20"/>
        <v>0</v>
      </c>
      <c r="T71" s="7">
        <f t="shared" si="24"/>
        <v>0</v>
      </c>
      <c r="U71" s="7">
        <f t="shared" si="25"/>
        <v>0</v>
      </c>
      <c r="V71" s="7">
        <f t="shared" si="26"/>
        <v>0</v>
      </c>
      <c r="W71" s="7">
        <f t="shared" si="19"/>
        <v>0</v>
      </c>
    </row>
    <row r="72" spans="1:23" x14ac:dyDescent="0.2">
      <c r="A72" s="6">
        <f t="shared" si="8"/>
        <v>54</v>
      </c>
      <c r="B72" s="7"/>
      <c r="C72" s="7"/>
      <c r="D72" s="7"/>
      <c r="E72" s="7"/>
      <c r="F72" s="7"/>
      <c r="G72" s="7"/>
      <c r="I72" s="15">
        <f t="shared" si="11"/>
        <v>54</v>
      </c>
      <c r="J72" s="16">
        <f t="shared" si="12"/>
        <v>13914.960629921261</v>
      </c>
      <c r="K72" s="16">
        <f t="shared" si="13"/>
        <v>74015.74803149607</v>
      </c>
      <c r="L72" s="16">
        <f t="shared" si="27"/>
        <v>87930.708661417331</v>
      </c>
      <c r="M72" s="16">
        <f t="shared" si="28"/>
        <v>3404724.4094488192</v>
      </c>
      <c r="N72" s="16">
        <f t="shared" si="29"/>
        <v>-87930.708661417331</v>
      </c>
      <c r="O72" s="7">
        <f t="shared" si="15"/>
        <v>-84451.968503937009</v>
      </c>
      <c r="Q72" s="6">
        <f t="shared" si="16"/>
        <v>54</v>
      </c>
      <c r="R72" s="7">
        <f t="shared" si="23"/>
        <v>0</v>
      </c>
      <c r="S72" s="7">
        <f t="shared" si="20"/>
        <v>0</v>
      </c>
      <c r="T72" s="7">
        <f t="shared" si="24"/>
        <v>0</v>
      </c>
      <c r="U72" s="7">
        <f t="shared" si="25"/>
        <v>0</v>
      </c>
      <c r="V72" s="7">
        <f t="shared" si="26"/>
        <v>0</v>
      </c>
      <c r="W72" s="7">
        <f t="shared" si="19"/>
        <v>0</v>
      </c>
    </row>
    <row r="73" spans="1:23" x14ac:dyDescent="0.2">
      <c r="A73" s="6">
        <f t="shared" si="8"/>
        <v>55</v>
      </c>
      <c r="B73" s="7"/>
      <c r="C73" s="7"/>
      <c r="D73" s="7"/>
      <c r="E73" s="7"/>
      <c r="F73" s="7"/>
      <c r="G73" s="7"/>
      <c r="I73" s="15">
        <f t="shared" si="11"/>
        <v>55</v>
      </c>
      <c r="J73" s="16">
        <f t="shared" si="12"/>
        <v>13618.897637795277</v>
      </c>
      <c r="K73" s="16">
        <f t="shared" si="13"/>
        <v>74015.74803149607</v>
      </c>
      <c r="L73" s="16">
        <f t="shared" si="27"/>
        <v>87634.645669291349</v>
      </c>
      <c r="M73" s="16">
        <f t="shared" si="28"/>
        <v>3330708.6614173232</v>
      </c>
      <c r="N73" s="16">
        <f t="shared" si="29"/>
        <v>-87634.645669291349</v>
      </c>
      <c r="O73" s="7">
        <f t="shared" si="15"/>
        <v>-84229.921259842522</v>
      </c>
      <c r="Q73" s="6">
        <f t="shared" si="16"/>
        <v>55</v>
      </c>
      <c r="R73" s="7">
        <f t="shared" si="23"/>
        <v>0</v>
      </c>
      <c r="S73" s="7">
        <f t="shared" si="20"/>
        <v>0</v>
      </c>
      <c r="T73" s="7">
        <f t="shared" si="24"/>
        <v>0</v>
      </c>
      <c r="U73" s="7">
        <f t="shared" si="25"/>
        <v>0</v>
      </c>
      <c r="V73" s="7">
        <f t="shared" si="26"/>
        <v>0</v>
      </c>
      <c r="W73" s="7">
        <f t="shared" si="19"/>
        <v>0</v>
      </c>
    </row>
    <row r="74" spans="1:23" x14ac:dyDescent="0.2">
      <c r="A74" s="6">
        <f t="shared" si="8"/>
        <v>56</v>
      </c>
      <c r="B74" s="7"/>
      <c r="C74" s="7"/>
      <c r="D74" s="7"/>
      <c r="E74" s="7"/>
      <c r="F74" s="7"/>
      <c r="G74" s="7"/>
      <c r="I74" s="15">
        <f t="shared" si="11"/>
        <v>56</v>
      </c>
      <c r="J74" s="16">
        <f t="shared" si="12"/>
        <v>13322.834645669293</v>
      </c>
      <c r="K74" s="16">
        <f t="shared" si="13"/>
        <v>74015.74803149607</v>
      </c>
      <c r="L74" s="16">
        <f t="shared" si="27"/>
        <v>87338.582677165366</v>
      </c>
      <c r="M74" s="16">
        <f t="shared" si="28"/>
        <v>3256692.9133858271</v>
      </c>
      <c r="N74" s="16">
        <f t="shared" si="29"/>
        <v>-87338.582677165366</v>
      </c>
      <c r="O74" s="7">
        <f t="shared" si="15"/>
        <v>-84007.874015748035</v>
      </c>
      <c r="Q74" s="6">
        <f t="shared" si="16"/>
        <v>56</v>
      </c>
      <c r="R74" s="7">
        <f t="shared" si="23"/>
        <v>0</v>
      </c>
      <c r="S74" s="7">
        <f t="shared" si="20"/>
        <v>0</v>
      </c>
      <c r="T74" s="7">
        <f t="shared" si="24"/>
        <v>0</v>
      </c>
      <c r="U74" s="7">
        <f t="shared" si="25"/>
        <v>0</v>
      </c>
      <c r="V74" s="7">
        <f t="shared" si="26"/>
        <v>0</v>
      </c>
      <c r="W74" s="7">
        <f t="shared" si="19"/>
        <v>0</v>
      </c>
    </row>
    <row r="75" spans="1:23" x14ac:dyDescent="0.2">
      <c r="A75" s="6">
        <f t="shared" si="8"/>
        <v>57</v>
      </c>
      <c r="B75" s="7"/>
      <c r="C75" s="7"/>
      <c r="D75" s="7"/>
      <c r="E75" s="7"/>
      <c r="F75" s="7"/>
      <c r="G75" s="7"/>
      <c r="I75" s="15">
        <f t="shared" si="11"/>
        <v>57</v>
      </c>
      <c r="J75" s="16">
        <f t="shared" si="12"/>
        <v>13026.771653543308</v>
      </c>
      <c r="K75" s="16">
        <f t="shared" si="13"/>
        <v>74015.74803149607</v>
      </c>
      <c r="L75" s="16">
        <f t="shared" si="27"/>
        <v>87042.519685039384</v>
      </c>
      <c r="M75" s="16">
        <f t="shared" si="28"/>
        <v>3182677.165354331</v>
      </c>
      <c r="N75" s="16">
        <f t="shared" si="29"/>
        <v>-87042.519685039384</v>
      </c>
      <c r="O75" s="7">
        <f t="shared" si="15"/>
        <v>-83785.826771653548</v>
      </c>
      <c r="Q75" s="6">
        <f t="shared" si="16"/>
        <v>57</v>
      </c>
      <c r="R75" s="7">
        <f t="shared" si="23"/>
        <v>0</v>
      </c>
      <c r="S75" s="7">
        <f t="shared" si="20"/>
        <v>0</v>
      </c>
      <c r="T75" s="7">
        <f t="shared" si="24"/>
        <v>0</v>
      </c>
      <c r="U75" s="7">
        <f t="shared" si="25"/>
        <v>0</v>
      </c>
      <c r="V75" s="7">
        <f t="shared" si="26"/>
        <v>0</v>
      </c>
      <c r="W75" s="7">
        <f t="shared" si="19"/>
        <v>0</v>
      </c>
    </row>
    <row r="76" spans="1:23" x14ac:dyDescent="0.2">
      <c r="A76" s="6">
        <f t="shared" si="8"/>
        <v>58</v>
      </c>
      <c r="B76" s="7"/>
      <c r="C76" s="7"/>
      <c r="D76" s="7"/>
      <c r="E76" s="7"/>
      <c r="F76" s="7"/>
      <c r="G76" s="7"/>
      <c r="I76" s="15">
        <f t="shared" si="11"/>
        <v>58</v>
      </c>
      <c r="J76" s="16">
        <f t="shared" si="12"/>
        <v>12730.708661417324</v>
      </c>
      <c r="K76" s="16">
        <f t="shared" si="13"/>
        <v>74015.74803149607</v>
      </c>
      <c r="L76" s="16">
        <f t="shared" si="27"/>
        <v>86746.456692913402</v>
      </c>
      <c r="M76" s="16">
        <f t="shared" si="28"/>
        <v>3108661.417322835</v>
      </c>
      <c r="N76" s="16">
        <f t="shared" si="29"/>
        <v>-86746.456692913402</v>
      </c>
      <c r="O76" s="7">
        <f t="shared" si="15"/>
        <v>-83563.779527559062</v>
      </c>
      <c r="Q76" s="6">
        <f t="shared" si="16"/>
        <v>58</v>
      </c>
      <c r="R76" s="7">
        <f t="shared" si="23"/>
        <v>0</v>
      </c>
      <c r="S76" s="7">
        <f t="shared" si="20"/>
        <v>0</v>
      </c>
      <c r="T76" s="7">
        <f t="shared" si="24"/>
        <v>0</v>
      </c>
      <c r="U76" s="7">
        <f t="shared" si="25"/>
        <v>0</v>
      </c>
      <c r="V76" s="7">
        <f t="shared" si="26"/>
        <v>0</v>
      </c>
      <c r="W76" s="7">
        <f t="shared" si="19"/>
        <v>0</v>
      </c>
    </row>
    <row r="77" spans="1:23" x14ac:dyDescent="0.2">
      <c r="A77" s="6">
        <f t="shared" si="8"/>
        <v>59</v>
      </c>
      <c r="B77" s="7"/>
      <c r="C77" s="7"/>
      <c r="D77" s="7"/>
      <c r="E77" s="7"/>
      <c r="F77" s="7"/>
      <c r="G77" s="7"/>
      <c r="I77" s="15">
        <f t="shared" si="11"/>
        <v>59</v>
      </c>
      <c r="J77" s="16">
        <f t="shared" si="12"/>
        <v>12434.64566929134</v>
      </c>
      <c r="K77" s="16">
        <f t="shared" si="13"/>
        <v>74015.74803149607</v>
      </c>
      <c r="L77" s="16">
        <f t="shared" si="27"/>
        <v>86450.393700787405</v>
      </c>
      <c r="M77" s="16">
        <f t="shared" si="28"/>
        <v>3034645.6692913389</v>
      </c>
      <c r="N77" s="16">
        <f t="shared" si="29"/>
        <v>-86450.393700787405</v>
      </c>
      <c r="O77" s="7">
        <f t="shared" si="15"/>
        <v>-83341.732283464575</v>
      </c>
      <c r="Q77" s="6">
        <f t="shared" si="16"/>
        <v>59</v>
      </c>
      <c r="R77" s="7">
        <f t="shared" si="23"/>
        <v>0</v>
      </c>
      <c r="S77" s="7">
        <f t="shared" si="20"/>
        <v>0</v>
      </c>
      <c r="T77" s="7">
        <f t="shared" si="24"/>
        <v>0</v>
      </c>
      <c r="U77" s="7">
        <f t="shared" si="25"/>
        <v>0</v>
      </c>
      <c r="V77" s="7">
        <f t="shared" si="26"/>
        <v>0</v>
      </c>
      <c r="W77" s="7">
        <f t="shared" si="19"/>
        <v>0</v>
      </c>
    </row>
    <row r="78" spans="1:23" x14ac:dyDescent="0.2">
      <c r="A78" s="6">
        <f t="shared" si="8"/>
        <v>60</v>
      </c>
      <c r="B78" s="7"/>
      <c r="C78" s="7"/>
      <c r="D78" s="7"/>
      <c r="E78" s="7"/>
      <c r="F78" s="7"/>
      <c r="G78" s="7"/>
      <c r="I78" s="15">
        <f t="shared" si="11"/>
        <v>60</v>
      </c>
      <c r="J78" s="16">
        <f t="shared" si="12"/>
        <v>12138.582677165356</v>
      </c>
      <c r="K78" s="16">
        <f t="shared" si="13"/>
        <v>74015.74803149607</v>
      </c>
      <c r="L78" s="16">
        <f t="shared" si="27"/>
        <v>86154.330708661422</v>
      </c>
      <c r="M78" s="16">
        <f t="shared" si="28"/>
        <v>2960629.9212598428</v>
      </c>
      <c r="N78" s="16">
        <f t="shared" si="29"/>
        <v>-86154.330708661422</v>
      </c>
      <c r="O78" s="7">
        <f t="shared" si="15"/>
        <v>-83119.685039370088</v>
      </c>
      <c r="Q78" s="6">
        <f t="shared" si="16"/>
        <v>60</v>
      </c>
      <c r="R78" s="7">
        <f t="shared" si="23"/>
        <v>0</v>
      </c>
      <c r="S78" s="7">
        <f t="shared" si="20"/>
        <v>0</v>
      </c>
      <c r="T78" s="7">
        <f t="shared" si="24"/>
        <v>0</v>
      </c>
      <c r="U78" s="7">
        <f t="shared" si="25"/>
        <v>0</v>
      </c>
      <c r="V78" s="7">
        <f t="shared" si="26"/>
        <v>0</v>
      </c>
      <c r="W78" s="7">
        <f t="shared" si="19"/>
        <v>0</v>
      </c>
    </row>
    <row r="79" spans="1:23" x14ac:dyDescent="0.2">
      <c r="A79" s="6">
        <f t="shared" si="8"/>
        <v>61</v>
      </c>
      <c r="B79" s="7"/>
      <c r="C79" s="7"/>
      <c r="D79" s="7"/>
      <c r="E79" s="7"/>
      <c r="F79" s="7"/>
      <c r="G79" s="7"/>
      <c r="I79" s="15">
        <f t="shared" si="11"/>
        <v>61</v>
      </c>
      <c r="J79" s="16">
        <f t="shared" si="12"/>
        <v>11842.519685039371</v>
      </c>
      <c r="K79" s="16">
        <f t="shared" si="13"/>
        <v>74015.74803149607</v>
      </c>
      <c r="L79" s="16">
        <f t="shared" si="27"/>
        <v>85858.26771653544</v>
      </c>
      <c r="M79" s="16">
        <f t="shared" si="28"/>
        <v>2886614.1732283467</v>
      </c>
      <c r="N79" s="16">
        <f t="shared" si="29"/>
        <v>-85858.26771653544</v>
      </c>
      <c r="O79" s="7">
        <f t="shared" si="15"/>
        <v>-82897.637795275601</v>
      </c>
      <c r="Q79" s="6">
        <f t="shared" si="16"/>
        <v>61</v>
      </c>
      <c r="R79" s="7">
        <f t="shared" si="23"/>
        <v>0</v>
      </c>
      <c r="S79" s="7">
        <f t="shared" si="20"/>
        <v>0</v>
      </c>
      <c r="T79" s="7">
        <f t="shared" si="24"/>
        <v>0</v>
      </c>
      <c r="U79" s="7">
        <f t="shared" si="25"/>
        <v>0</v>
      </c>
      <c r="V79" s="7">
        <f t="shared" si="26"/>
        <v>0</v>
      </c>
      <c r="W79" s="7">
        <f t="shared" si="19"/>
        <v>0</v>
      </c>
    </row>
    <row r="80" spans="1:23" x14ac:dyDescent="0.2">
      <c r="A80" s="6">
        <f t="shared" si="8"/>
        <v>62</v>
      </c>
      <c r="B80" s="7"/>
      <c r="C80" s="7"/>
      <c r="D80" s="7"/>
      <c r="E80" s="7"/>
      <c r="F80" s="7"/>
      <c r="G80" s="7"/>
      <c r="I80" s="15">
        <f t="shared" si="11"/>
        <v>62</v>
      </c>
      <c r="J80" s="16">
        <f t="shared" si="12"/>
        <v>11546.456692913387</v>
      </c>
      <c r="K80" s="16">
        <f t="shared" si="13"/>
        <v>74015.74803149607</v>
      </c>
      <c r="L80" s="16">
        <f t="shared" si="27"/>
        <v>85562.204724409457</v>
      </c>
      <c r="M80" s="16">
        <f t="shared" si="28"/>
        <v>2812598.4251968507</v>
      </c>
      <c r="N80" s="16">
        <f t="shared" si="29"/>
        <v>-85562.204724409457</v>
      </c>
      <c r="O80" s="7">
        <f t="shared" si="15"/>
        <v>-82675.590551181114</v>
      </c>
      <c r="Q80" s="6">
        <f t="shared" si="16"/>
        <v>62</v>
      </c>
      <c r="R80" s="7">
        <f t="shared" si="23"/>
        <v>0</v>
      </c>
      <c r="S80" s="7">
        <f t="shared" si="20"/>
        <v>0</v>
      </c>
      <c r="T80" s="7">
        <f t="shared" si="24"/>
        <v>0</v>
      </c>
      <c r="U80" s="7">
        <f t="shared" si="25"/>
        <v>0</v>
      </c>
      <c r="V80" s="7">
        <f t="shared" si="26"/>
        <v>0</v>
      </c>
      <c r="W80" s="7">
        <f t="shared" si="19"/>
        <v>0</v>
      </c>
    </row>
    <row r="81" spans="1:23" x14ac:dyDescent="0.2">
      <c r="A81" s="6">
        <f t="shared" si="8"/>
        <v>63</v>
      </c>
      <c r="B81" s="7"/>
      <c r="C81" s="7"/>
      <c r="D81" s="7"/>
      <c r="E81" s="7"/>
      <c r="F81" s="7"/>
      <c r="G81" s="7"/>
      <c r="I81" s="15">
        <f t="shared" si="11"/>
        <v>63</v>
      </c>
      <c r="J81" s="16">
        <f t="shared" si="12"/>
        <v>11250.393700787403</v>
      </c>
      <c r="K81" s="16">
        <f t="shared" si="13"/>
        <v>74015.74803149607</v>
      </c>
      <c r="L81" s="16">
        <f t="shared" si="27"/>
        <v>85266.141732283475</v>
      </c>
      <c r="M81" s="16">
        <f t="shared" si="28"/>
        <v>2738582.6771653546</v>
      </c>
      <c r="N81" s="16">
        <f t="shared" si="29"/>
        <v>-85266.141732283475</v>
      </c>
      <c r="O81" s="7">
        <f t="shared" si="15"/>
        <v>-82453.543307086627</v>
      </c>
      <c r="Q81" s="6">
        <f t="shared" si="16"/>
        <v>63</v>
      </c>
      <c r="R81" s="7">
        <f t="shared" si="23"/>
        <v>0</v>
      </c>
      <c r="S81" s="7">
        <f t="shared" si="20"/>
        <v>0</v>
      </c>
      <c r="T81" s="7">
        <f t="shared" si="24"/>
        <v>0</v>
      </c>
      <c r="U81" s="7">
        <f t="shared" si="25"/>
        <v>0</v>
      </c>
      <c r="V81" s="7">
        <f t="shared" si="26"/>
        <v>0</v>
      </c>
      <c r="W81" s="7">
        <f t="shared" si="19"/>
        <v>0</v>
      </c>
    </row>
    <row r="82" spans="1:23" x14ac:dyDescent="0.2">
      <c r="A82" s="6">
        <f t="shared" si="8"/>
        <v>64</v>
      </c>
      <c r="B82" s="7"/>
      <c r="C82" s="7"/>
      <c r="D82" s="7"/>
      <c r="E82" s="7"/>
      <c r="F82" s="7"/>
      <c r="G82" s="7"/>
      <c r="I82" s="15">
        <f t="shared" si="11"/>
        <v>64</v>
      </c>
      <c r="J82" s="16">
        <f t="shared" si="12"/>
        <v>10954.330708661419</v>
      </c>
      <c r="K82" s="16">
        <f t="shared" si="13"/>
        <v>74015.74803149607</v>
      </c>
      <c r="L82" s="16">
        <f t="shared" si="27"/>
        <v>84970.078740157493</v>
      </c>
      <c r="M82" s="16">
        <f t="shared" si="28"/>
        <v>2664566.9291338585</v>
      </c>
      <c r="N82" s="16">
        <f t="shared" si="29"/>
        <v>-84970.078740157493</v>
      </c>
      <c r="O82" s="7">
        <f t="shared" si="15"/>
        <v>-82231.496062992141</v>
      </c>
      <c r="Q82" s="6">
        <f t="shared" si="16"/>
        <v>64</v>
      </c>
      <c r="R82" s="7">
        <f t="shared" si="23"/>
        <v>0</v>
      </c>
      <c r="S82" s="7">
        <f t="shared" si="20"/>
        <v>0</v>
      </c>
      <c r="T82" s="7">
        <f t="shared" si="24"/>
        <v>0</v>
      </c>
      <c r="U82" s="7">
        <f t="shared" si="25"/>
        <v>0</v>
      </c>
      <c r="V82" s="7">
        <f t="shared" si="26"/>
        <v>0</v>
      </c>
      <c r="W82" s="7">
        <f t="shared" si="19"/>
        <v>0</v>
      </c>
    </row>
    <row r="83" spans="1:23" x14ac:dyDescent="0.2">
      <c r="A83" s="6">
        <f t="shared" si="8"/>
        <v>65</v>
      </c>
      <c r="B83" s="7"/>
      <c r="C83" s="7"/>
      <c r="D83" s="7"/>
      <c r="E83" s="7"/>
      <c r="F83" s="7"/>
      <c r="G83" s="7"/>
      <c r="I83" s="15">
        <f t="shared" si="11"/>
        <v>65</v>
      </c>
      <c r="J83" s="16">
        <f t="shared" si="12"/>
        <v>10658.267716535434</v>
      </c>
      <c r="K83" s="16">
        <f t="shared" si="13"/>
        <v>74015.74803149607</v>
      </c>
      <c r="L83" s="16">
        <f t="shared" si="27"/>
        <v>84674.01574803151</v>
      </c>
      <c r="M83" s="16">
        <f t="shared" ref="M83:M118" si="30">M82-K83</f>
        <v>2590551.1811023625</v>
      </c>
      <c r="N83" s="16">
        <f t="shared" ref="N83:N118" si="31">-L83</f>
        <v>-84674.01574803151</v>
      </c>
      <c r="O83" s="7">
        <f t="shared" si="15"/>
        <v>-82009.448818897654</v>
      </c>
      <c r="Q83" s="6">
        <f t="shared" si="16"/>
        <v>65</v>
      </c>
      <c r="R83" s="7">
        <f t="shared" si="23"/>
        <v>0</v>
      </c>
      <c r="S83" s="7">
        <f t="shared" si="20"/>
        <v>0</v>
      </c>
      <c r="T83" s="7">
        <f t="shared" si="24"/>
        <v>0</v>
      </c>
      <c r="U83" s="7">
        <f t="shared" si="25"/>
        <v>0</v>
      </c>
      <c r="V83" s="7">
        <f t="shared" si="26"/>
        <v>0</v>
      </c>
      <c r="W83" s="7">
        <f t="shared" si="19"/>
        <v>0</v>
      </c>
    </row>
    <row r="84" spans="1:23" x14ac:dyDescent="0.2">
      <c r="A84" s="6">
        <f t="shared" ref="A84:A118" si="32">A83+1</f>
        <v>66</v>
      </c>
      <c r="B84" s="7"/>
      <c r="C84" s="7"/>
      <c r="D84" s="7"/>
      <c r="E84" s="7"/>
      <c r="F84" s="7"/>
      <c r="G84" s="7"/>
      <c r="I84" s="15">
        <f t="shared" ref="I84:I118" si="33">I83+1</f>
        <v>66</v>
      </c>
      <c r="J84" s="16">
        <f t="shared" ref="J84:J118" si="34">$J$13*M83</f>
        <v>10362.20472440945</v>
      </c>
      <c r="K84" s="16">
        <f t="shared" ref="K84:K118" si="35">$M$18/$J$12</f>
        <v>74015.74803149607</v>
      </c>
      <c r="L84" s="16">
        <f t="shared" si="27"/>
        <v>84377.952755905513</v>
      </c>
      <c r="M84" s="16">
        <f t="shared" si="30"/>
        <v>2516535.4330708664</v>
      </c>
      <c r="N84" s="16">
        <f t="shared" si="31"/>
        <v>-84377.952755905513</v>
      </c>
      <c r="O84" s="7">
        <f t="shared" ref="O84:O118" si="36">-((1-$J$14)*J84+K84)</f>
        <v>-81787.401574803152</v>
      </c>
      <c r="Q84" s="6">
        <f t="shared" ref="Q84:Q118" si="37">Q83+1</f>
        <v>66</v>
      </c>
      <c r="R84" s="7">
        <f t="shared" si="23"/>
        <v>0</v>
      </c>
      <c r="S84" s="7">
        <f t="shared" ref="S84:S117" si="38">IF(Q84=$R$12,$U$18,0)</f>
        <v>0</v>
      </c>
      <c r="T84" s="7">
        <f t="shared" si="24"/>
        <v>0</v>
      </c>
      <c r="U84" s="7">
        <f t="shared" si="25"/>
        <v>0</v>
      </c>
      <c r="V84" s="7">
        <f t="shared" si="26"/>
        <v>0</v>
      </c>
      <c r="W84" s="7">
        <f t="shared" ref="W84:W118" si="39">-((1-$R$14)*R84+S84)</f>
        <v>0</v>
      </c>
    </row>
    <row r="85" spans="1:23" x14ac:dyDescent="0.2">
      <c r="A85" s="6">
        <f t="shared" si="32"/>
        <v>67</v>
      </c>
      <c r="B85" s="7"/>
      <c r="C85" s="7"/>
      <c r="D85" s="7"/>
      <c r="E85" s="7"/>
      <c r="F85" s="7"/>
      <c r="G85" s="7"/>
      <c r="I85" s="15">
        <f t="shared" si="33"/>
        <v>67</v>
      </c>
      <c r="J85" s="16">
        <f t="shared" si="34"/>
        <v>10066.141732283466</v>
      </c>
      <c r="K85" s="16">
        <f t="shared" si="35"/>
        <v>74015.74803149607</v>
      </c>
      <c r="L85" s="16">
        <f t="shared" si="27"/>
        <v>84081.889763779531</v>
      </c>
      <c r="M85" s="16">
        <f t="shared" si="30"/>
        <v>2442519.6850393703</v>
      </c>
      <c r="N85" s="16">
        <f t="shared" si="31"/>
        <v>-84081.889763779531</v>
      </c>
      <c r="O85" s="7">
        <f t="shared" si="36"/>
        <v>-81565.354330708666</v>
      </c>
      <c r="Q85" s="6">
        <f t="shared" si="37"/>
        <v>67</v>
      </c>
      <c r="R85" s="7">
        <f t="shared" si="23"/>
        <v>0</v>
      </c>
      <c r="S85" s="7">
        <f t="shared" si="38"/>
        <v>0</v>
      </c>
      <c r="T85" s="7">
        <f t="shared" si="24"/>
        <v>0</v>
      </c>
      <c r="U85" s="7">
        <f t="shared" si="25"/>
        <v>0</v>
      </c>
      <c r="V85" s="7">
        <f t="shared" si="26"/>
        <v>0</v>
      </c>
      <c r="W85" s="7">
        <f t="shared" si="39"/>
        <v>0</v>
      </c>
    </row>
    <row r="86" spans="1:23" x14ac:dyDescent="0.2">
      <c r="A86" s="6">
        <f t="shared" si="32"/>
        <v>68</v>
      </c>
      <c r="B86" s="7"/>
      <c r="C86" s="7"/>
      <c r="D86" s="7"/>
      <c r="E86" s="7"/>
      <c r="F86" s="7"/>
      <c r="G86" s="7"/>
      <c r="I86" s="15">
        <f t="shared" si="33"/>
        <v>68</v>
      </c>
      <c r="J86" s="16">
        <f t="shared" si="34"/>
        <v>9770.0787401574817</v>
      </c>
      <c r="K86" s="16">
        <f t="shared" si="35"/>
        <v>74015.74803149607</v>
      </c>
      <c r="L86" s="16">
        <f t="shared" si="27"/>
        <v>83785.826771653548</v>
      </c>
      <c r="M86" s="16">
        <f t="shared" si="30"/>
        <v>2368503.9370078743</v>
      </c>
      <c r="N86" s="16">
        <f t="shared" si="31"/>
        <v>-83785.826771653548</v>
      </c>
      <c r="O86" s="7">
        <f t="shared" si="36"/>
        <v>-81343.307086614179</v>
      </c>
      <c r="Q86" s="6">
        <f t="shared" si="37"/>
        <v>68</v>
      </c>
      <c r="R86" s="7">
        <f t="shared" si="23"/>
        <v>0</v>
      </c>
      <c r="S86" s="7">
        <f t="shared" si="38"/>
        <v>0</v>
      </c>
      <c r="T86" s="7">
        <f t="shared" si="24"/>
        <v>0</v>
      </c>
      <c r="U86" s="7">
        <f t="shared" si="25"/>
        <v>0</v>
      </c>
      <c r="V86" s="7">
        <f t="shared" si="26"/>
        <v>0</v>
      </c>
      <c r="W86" s="7">
        <f t="shared" si="39"/>
        <v>0</v>
      </c>
    </row>
    <row r="87" spans="1:23" x14ac:dyDescent="0.2">
      <c r="A87" s="6">
        <f t="shared" si="32"/>
        <v>69</v>
      </c>
      <c r="B87" s="7"/>
      <c r="C87" s="7"/>
      <c r="D87" s="7"/>
      <c r="E87" s="7"/>
      <c r="F87" s="7"/>
      <c r="G87" s="7"/>
      <c r="I87" s="15">
        <f t="shared" si="33"/>
        <v>69</v>
      </c>
      <c r="J87" s="16">
        <f t="shared" si="34"/>
        <v>9474.0157480314974</v>
      </c>
      <c r="K87" s="16">
        <f t="shared" si="35"/>
        <v>74015.74803149607</v>
      </c>
      <c r="L87" s="16">
        <f t="shared" si="27"/>
        <v>83489.763779527566</v>
      </c>
      <c r="M87" s="16">
        <f t="shared" si="30"/>
        <v>2294488.1889763782</v>
      </c>
      <c r="N87" s="16">
        <f t="shared" si="31"/>
        <v>-83489.763779527566</v>
      </c>
      <c r="O87" s="7">
        <f t="shared" si="36"/>
        <v>-81121.259842519692</v>
      </c>
      <c r="Q87" s="6">
        <f t="shared" si="37"/>
        <v>69</v>
      </c>
      <c r="R87" s="7">
        <f t="shared" si="23"/>
        <v>0</v>
      </c>
      <c r="S87" s="7">
        <f t="shared" si="38"/>
        <v>0</v>
      </c>
      <c r="T87" s="7">
        <f t="shared" si="24"/>
        <v>0</v>
      </c>
      <c r="U87" s="7">
        <f t="shared" si="25"/>
        <v>0</v>
      </c>
      <c r="V87" s="7">
        <f t="shared" si="26"/>
        <v>0</v>
      </c>
      <c r="W87" s="7">
        <f t="shared" si="39"/>
        <v>0</v>
      </c>
    </row>
    <row r="88" spans="1:23" x14ac:dyDescent="0.2">
      <c r="A88" s="6">
        <f t="shared" si="32"/>
        <v>70</v>
      </c>
      <c r="B88" s="7"/>
      <c r="C88" s="7"/>
      <c r="D88" s="7"/>
      <c r="E88" s="7"/>
      <c r="F88" s="7"/>
      <c r="G88" s="7"/>
      <c r="I88" s="15">
        <f t="shared" si="33"/>
        <v>70</v>
      </c>
      <c r="J88" s="16">
        <f t="shared" si="34"/>
        <v>9177.9527559055132</v>
      </c>
      <c r="K88" s="16">
        <f t="shared" si="35"/>
        <v>74015.74803149607</v>
      </c>
      <c r="L88" s="16">
        <f t="shared" si="27"/>
        <v>83193.700787401584</v>
      </c>
      <c r="M88" s="16">
        <f t="shared" si="30"/>
        <v>2220472.4409448821</v>
      </c>
      <c r="N88" s="16">
        <f t="shared" si="31"/>
        <v>-83193.700787401584</v>
      </c>
      <c r="O88" s="7">
        <f t="shared" si="36"/>
        <v>-80899.212598425205</v>
      </c>
      <c r="Q88" s="6">
        <f t="shared" si="37"/>
        <v>70</v>
      </c>
      <c r="R88" s="7">
        <f t="shared" si="23"/>
        <v>0</v>
      </c>
      <c r="S88" s="7">
        <f t="shared" si="38"/>
        <v>0</v>
      </c>
      <c r="T88" s="7">
        <f t="shared" si="24"/>
        <v>0</v>
      </c>
      <c r="U88" s="7">
        <f t="shared" si="25"/>
        <v>0</v>
      </c>
      <c r="V88" s="7">
        <f t="shared" si="26"/>
        <v>0</v>
      </c>
      <c r="W88" s="7">
        <f t="shared" si="39"/>
        <v>0</v>
      </c>
    </row>
    <row r="89" spans="1:23" x14ac:dyDescent="0.2">
      <c r="A89" s="6">
        <f t="shared" si="32"/>
        <v>71</v>
      </c>
      <c r="B89" s="7"/>
      <c r="C89" s="7"/>
      <c r="D89" s="7"/>
      <c r="E89" s="7"/>
      <c r="F89" s="7"/>
      <c r="G89" s="7"/>
      <c r="I89" s="15">
        <f t="shared" si="33"/>
        <v>71</v>
      </c>
      <c r="J89" s="16">
        <f t="shared" si="34"/>
        <v>8881.8897637795289</v>
      </c>
      <c r="K89" s="16">
        <f t="shared" si="35"/>
        <v>74015.74803149607</v>
      </c>
      <c r="L89" s="16">
        <f t="shared" si="27"/>
        <v>82897.637795275601</v>
      </c>
      <c r="M89" s="16">
        <f t="shared" si="30"/>
        <v>2146456.692913386</v>
      </c>
      <c r="N89" s="16">
        <f t="shared" si="31"/>
        <v>-82897.637795275601</v>
      </c>
      <c r="O89" s="7">
        <f t="shared" si="36"/>
        <v>-80677.165354330718</v>
      </c>
      <c r="Q89" s="6">
        <f t="shared" si="37"/>
        <v>71</v>
      </c>
      <c r="R89" s="7">
        <f t="shared" si="23"/>
        <v>0</v>
      </c>
      <c r="S89" s="7">
        <f t="shared" si="38"/>
        <v>0</v>
      </c>
      <c r="T89" s="7">
        <f t="shared" si="24"/>
        <v>0</v>
      </c>
      <c r="U89" s="7">
        <f t="shared" si="25"/>
        <v>0</v>
      </c>
      <c r="V89" s="7">
        <f t="shared" si="26"/>
        <v>0</v>
      </c>
      <c r="W89" s="7">
        <f t="shared" si="39"/>
        <v>0</v>
      </c>
    </row>
    <row r="90" spans="1:23" x14ac:dyDescent="0.2">
      <c r="A90" s="6">
        <f t="shared" si="32"/>
        <v>72</v>
      </c>
      <c r="B90" s="7"/>
      <c r="C90" s="7"/>
      <c r="D90" s="7"/>
      <c r="E90" s="7"/>
      <c r="F90" s="7"/>
      <c r="G90" s="7"/>
      <c r="I90" s="15">
        <f t="shared" si="33"/>
        <v>72</v>
      </c>
      <c r="J90" s="16">
        <f t="shared" si="34"/>
        <v>8585.8267716535447</v>
      </c>
      <c r="K90" s="16">
        <f t="shared" si="35"/>
        <v>74015.74803149607</v>
      </c>
      <c r="L90" s="16">
        <f t="shared" si="27"/>
        <v>82601.574803149619</v>
      </c>
      <c r="M90" s="16">
        <f t="shared" si="30"/>
        <v>2072440.94488189</v>
      </c>
      <c r="N90" s="16">
        <f t="shared" si="31"/>
        <v>-82601.574803149619</v>
      </c>
      <c r="O90" s="7">
        <f t="shared" si="36"/>
        <v>-80455.118110236232</v>
      </c>
      <c r="Q90" s="6">
        <f t="shared" si="37"/>
        <v>72</v>
      </c>
      <c r="R90" s="7">
        <f t="shared" si="23"/>
        <v>0</v>
      </c>
      <c r="S90" s="7">
        <f t="shared" si="38"/>
        <v>0</v>
      </c>
      <c r="T90" s="7">
        <f t="shared" si="24"/>
        <v>0</v>
      </c>
      <c r="U90" s="7">
        <f t="shared" si="25"/>
        <v>0</v>
      </c>
      <c r="V90" s="7">
        <f t="shared" si="26"/>
        <v>0</v>
      </c>
      <c r="W90" s="7">
        <f t="shared" si="39"/>
        <v>0</v>
      </c>
    </row>
    <row r="91" spans="1:23" x14ac:dyDescent="0.2">
      <c r="A91" s="6">
        <f t="shared" si="32"/>
        <v>73</v>
      </c>
      <c r="B91" s="7"/>
      <c r="C91" s="7"/>
      <c r="D91" s="7"/>
      <c r="E91" s="7"/>
      <c r="F91" s="7"/>
      <c r="G91" s="7"/>
      <c r="I91" s="15">
        <f t="shared" si="33"/>
        <v>73</v>
      </c>
      <c r="J91" s="16">
        <f t="shared" si="34"/>
        <v>8289.7637795275605</v>
      </c>
      <c r="K91" s="16">
        <f t="shared" si="35"/>
        <v>74015.74803149607</v>
      </c>
      <c r="L91" s="16">
        <f t="shared" si="27"/>
        <v>82305.511811023636</v>
      </c>
      <c r="M91" s="16">
        <f t="shared" si="30"/>
        <v>1998425.1968503939</v>
      </c>
      <c r="N91" s="16">
        <f t="shared" si="31"/>
        <v>-82305.511811023636</v>
      </c>
      <c r="O91" s="7">
        <f t="shared" si="36"/>
        <v>-80233.070866141745</v>
      </c>
      <c r="Q91" s="6">
        <f t="shared" si="37"/>
        <v>73</v>
      </c>
      <c r="R91" s="7">
        <f t="shared" si="23"/>
        <v>0</v>
      </c>
      <c r="S91" s="7">
        <f t="shared" si="38"/>
        <v>0</v>
      </c>
      <c r="T91" s="7">
        <f t="shared" si="24"/>
        <v>0</v>
      </c>
      <c r="U91" s="7">
        <f t="shared" si="25"/>
        <v>0</v>
      </c>
      <c r="V91" s="7">
        <f t="shared" si="26"/>
        <v>0</v>
      </c>
      <c r="W91" s="7">
        <f t="shared" si="39"/>
        <v>0</v>
      </c>
    </row>
    <row r="92" spans="1:23" x14ac:dyDescent="0.2">
      <c r="A92" s="6">
        <f t="shared" si="32"/>
        <v>74</v>
      </c>
      <c r="B92" s="7"/>
      <c r="C92" s="7"/>
      <c r="D92" s="7"/>
      <c r="E92" s="7"/>
      <c r="F92" s="7"/>
      <c r="G92" s="7"/>
      <c r="I92" s="15">
        <f t="shared" si="33"/>
        <v>74</v>
      </c>
      <c r="J92" s="16">
        <f t="shared" si="34"/>
        <v>7993.7007874015753</v>
      </c>
      <c r="K92" s="16">
        <f t="shared" si="35"/>
        <v>74015.74803149607</v>
      </c>
      <c r="L92" s="16">
        <f t="shared" si="27"/>
        <v>82009.448818897639</v>
      </c>
      <c r="M92" s="16">
        <f t="shared" si="30"/>
        <v>1924409.4488188978</v>
      </c>
      <c r="N92" s="16">
        <f t="shared" si="31"/>
        <v>-82009.448818897639</v>
      </c>
      <c r="O92" s="7">
        <f t="shared" si="36"/>
        <v>-80011.023622047258</v>
      </c>
      <c r="Q92" s="6">
        <f t="shared" si="37"/>
        <v>74</v>
      </c>
      <c r="R92" s="7">
        <f t="shared" si="23"/>
        <v>0</v>
      </c>
      <c r="S92" s="7">
        <f t="shared" si="38"/>
        <v>0</v>
      </c>
      <c r="T92" s="7">
        <f t="shared" si="24"/>
        <v>0</v>
      </c>
      <c r="U92" s="7">
        <f t="shared" si="25"/>
        <v>0</v>
      </c>
      <c r="V92" s="7">
        <f t="shared" si="26"/>
        <v>0</v>
      </c>
      <c r="W92" s="7">
        <f t="shared" si="39"/>
        <v>0</v>
      </c>
    </row>
    <row r="93" spans="1:23" x14ac:dyDescent="0.2">
      <c r="A93" s="6">
        <f t="shared" si="32"/>
        <v>75</v>
      </c>
      <c r="B93" s="7"/>
      <c r="C93" s="7"/>
      <c r="D93" s="7"/>
      <c r="E93" s="7"/>
      <c r="F93" s="7"/>
      <c r="G93" s="7"/>
      <c r="I93" s="15">
        <f t="shared" si="33"/>
        <v>75</v>
      </c>
      <c r="J93" s="16">
        <f t="shared" si="34"/>
        <v>7697.6377952755911</v>
      </c>
      <c r="K93" s="16">
        <f t="shared" si="35"/>
        <v>74015.74803149607</v>
      </c>
      <c r="L93" s="16">
        <f t="shared" si="27"/>
        <v>81713.385826771657</v>
      </c>
      <c r="M93" s="16">
        <f t="shared" si="30"/>
        <v>1850393.7007874018</v>
      </c>
      <c r="N93" s="16">
        <f t="shared" si="31"/>
        <v>-81713.385826771657</v>
      </c>
      <c r="O93" s="7">
        <f t="shared" si="36"/>
        <v>-79788.976377952757</v>
      </c>
      <c r="Q93" s="6">
        <f t="shared" si="37"/>
        <v>75</v>
      </c>
      <c r="R93" s="7">
        <f t="shared" ref="R93:R118" si="40">$R$13*U92</f>
        <v>0</v>
      </c>
      <c r="S93" s="7">
        <f t="shared" si="38"/>
        <v>0</v>
      </c>
      <c r="T93" s="7">
        <f t="shared" ref="T93:T118" si="41">R93+S93</f>
        <v>0</v>
      </c>
      <c r="U93" s="7">
        <f t="shared" ref="U93:U118" si="42">U92-S93</f>
        <v>0</v>
      </c>
      <c r="V93" s="7">
        <f t="shared" ref="V93:V118" si="43">-T93</f>
        <v>0</v>
      </c>
      <c r="W93" s="7">
        <f t="shared" si="39"/>
        <v>0</v>
      </c>
    </row>
    <row r="94" spans="1:23" x14ac:dyDescent="0.2">
      <c r="A94" s="6">
        <f t="shared" si="32"/>
        <v>76</v>
      </c>
      <c r="B94" s="7"/>
      <c r="C94" s="7"/>
      <c r="D94" s="7"/>
      <c r="E94" s="7"/>
      <c r="F94" s="7"/>
      <c r="G94" s="7"/>
      <c r="I94" s="15">
        <f t="shared" si="33"/>
        <v>76</v>
      </c>
      <c r="J94" s="16">
        <f t="shared" si="34"/>
        <v>7401.5748031496069</v>
      </c>
      <c r="K94" s="16">
        <f t="shared" si="35"/>
        <v>74015.74803149607</v>
      </c>
      <c r="L94" s="16">
        <f t="shared" si="27"/>
        <v>81417.322834645674</v>
      </c>
      <c r="M94" s="16">
        <f t="shared" si="30"/>
        <v>1776377.9527559057</v>
      </c>
      <c r="N94" s="16">
        <f t="shared" si="31"/>
        <v>-81417.322834645674</v>
      </c>
      <c r="O94" s="7">
        <f t="shared" si="36"/>
        <v>-79566.92913385827</v>
      </c>
      <c r="Q94" s="6">
        <f t="shared" si="37"/>
        <v>76</v>
      </c>
      <c r="R94" s="7">
        <f t="shared" si="40"/>
        <v>0</v>
      </c>
      <c r="S94" s="7">
        <f t="shared" si="38"/>
        <v>0</v>
      </c>
      <c r="T94" s="7">
        <f t="shared" si="41"/>
        <v>0</v>
      </c>
      <c r="U94" s="7">
        <f t="shared" si="42"/>
        <v>0</v>
      </c>
      <c r="V94" s="7">
        <f t="shared" si="43"/>
        <v>0</v>
      </c>
      <c r="W94" s="7">
        <f t="shared" si="39"/>
        <v>0</v>
      </c>
    </row>
    <row r="95" spans="1:23" x14ac:dyDescent="0.2">
      <c r="A95" s="6">
        <f t="shared" si="32"/>
        <v>77</v>
      </c>
      <c r="B95" s="7"/>
      <c r="C95" s="7"/>
      <c r="D95" s="7"/>
      <c r="E95" s="7"/>
      <c r="F95" s="7"/>
      <c r="G95" s="7"/>
      <c r="I95" s="15">
        <f t="shared" si="33"/>
        <v>77</v>
      </c>
      <c r="J95" s="16">
        <f t="shared" si="34"/>
        <v>7105.5118110236226</v>
      </c>
      <c r="K95" s="16">
        <f t="shared" si="35"/>
        <v>74015.74803149607</v>
      </c>
      <c r="L95" s="16">
        <f t="shared" si="27"/>
        <v>81121.259842519692</v>
      </c>
      <c r="M95" s="16">
        <f t="shared" si="30"/>
        <v>1702362.2047244096</v>
      </c>
      <c r="N95" s="16">
        <f t="shared" si="31"/>
        <v>-81121.259842519692</v>
      </c>
      <c r="O95" s="7">
        <f t="shared" si="36"/>
        <v>-79344.881889763783</v>
      </c>
      <c r="Q95" s="6">
        <f t="shared" si="37"/>
        <v>77</v>
      </c>
      <c r="R95" s="7">
        <f t="shared" si="40"/>
        <v>0</v>
      </c>
      <c r="S95" s="7">
        <f t="shared" si="38"/>
        <v>0</v>
      </c>
      <c r="T95" s="7">
        <f t="shared" si="41"/>
        <v>0</v>
      </c>
      <c r="U95" s="7">
        <f t="shared" si="42"/>
        <v>0</v>
      </c>
      <c r="V95" s="7">
        <f t="shared" si="43"/>
        <v>0</v>
      </c>
      <c r="W95" s="7">
        <f t="shared" si="39"/>
        <v>0</v>
      </c>
    </row>
    <row r="96" spans="1:23" x14ac:dyDescent="0.2">
      <c r="A96" s="6">
        <f t="shared" si="32"/>
        <v>78</v>
      </c>
      <c r="B96" s="7"/>
      <c r="C96" s="7"/>
      <c r="D96" s="7"/>
      <c r="E96" s="7"/>
      <c r="F96" s="7"/>
      <c r="G96" s="7"/>
      <c r="I96" s="15">
        <f t="shared" si="33"/>
        <v>78</v>
      </c>
      <c r="J96" s="16">
        <f t="shared" si="34"/>
        <v>6809.4488188976384</v>
      </c>
      <c r="K96" s="16">
        <f t="shared" si="35"/>
        <v>74015.74803149607</v>
      </c>
      <c r="L96" s="16">
        <f t="shared" si="27"/>
        <v>80825.19685039371</v>
      </c>
      <c r="M96" s="16">
        <f t="shared" si="30"/>
        <v>1628346.4566929135</v>
      </c>
      <c r="N96" s="16">
        <f t="shared" si="31"/>
        <v>-80825.19685039371</v>
      </c>
      <c r="O96" s="7">
        <f t="shared" si="36"/>
        <v>-79122.834645669296</v>
      </c>
      <c r="Q96" s="6">
        <f t="shared" si="37"/>
        <v>78</v>
      </c>
      <c r="R96" s="7">
        <f t="shared" si="40"/>
        <v>0</v>
      </c>
      <c r="S96" s="7">
        <f t="shared" si="38"/>
        <v>0</v>
      </c>
      <c r="T96" s="7">
        <f t="shared" si="41"/>
        <v>0</v>
      </c>
      <c r="U96" s="7">
        <f t="shared" si="42"/>
        <v>0</v>
      </c>
      <c r="V96" s="7">
        <f t="shared" si="43"/>
        <v>0</v>
      </c>
      <c r="W96" s="7">
        <f t="shared" si="39"/>
        <v>0</v>
      </c>
    </row>
    <row r="97" spans="1:23" x14ac:dyDescent="0.2">
      <c r="A97" s="6">
        <f t="shared" si="32"/>
        <v>79</v>
      </c>
      <c r="B97" s="7"/>
      <c r="C97" s="7"/>
      <c r="D97" s="7"/>
      <c r="E97" s="7"/>
      <c r="F97" s="7"/>
      <c r="G97" s="7"/>
      <c r="I97" s="15">
        <f t="shared" si="33"/>
        <v>79</v>
      </c>
      <c r="J97" s="16">
        <f t="shared" si="34"/>
        <v>6513.3858267716541</v>
      </c>
      <c r="K97" s="16">
        <f t="shared" si="35"/>
        <v>74015.74803149607</v>
      </c>
      <c r="L97" s="16">
        <f t="shared" si="27"/>
        <v>80529.133858267727</v>
      </c>
      <c r="M97" s="16">
        <f t="shared" si="30"/>
        <v>1554330.7086614175</v>
      </c>
      <c r="N97" s="16">
        <f t="shared" si="31"/>
        <v>-80529.133858267727</v>
      </c>
      <c r="O97" s="7">
        <f t="shared" si="36"/>
        <v>-78900.787401574809</v>
      </c>
      <c r="Q97" s="6">
        <f t="shared" si="37"/>
        <v>79</v>
      </c>
      <c r="R97" s="7">
        <f t="shared" si="40"/>
        <v>0</v>
      </c>
      <c r="S97" s="7">
        <f t="shared" si="38"/>
        <v>0</v>
      </c>
      <c r="T97" s="7">
        <f t="shared" si="41"/>
        <v>0</v>
      </c>
      <c r="U97" s="7">
        <f t="shared" si="42"/>
        <v>0</v>
      </c>
      <c r="V97" s="7">
        <f t="shared" si="43"/>
        <v>0</v>
      </c>
      <c r="W97" s="7">
        <f t="shared" si="39"/>
        <v>0</v>
      </c>
    </row>
    <row r="98" spans="1:23" x14ac:dyDescent="0.2">
      <c r="A98" s="6">
        <f t="shared" si="32"/>
        <v>80</v>
      </c>
      <c r="B98" s="7"/>
      <c r="C98" s="7"/>
      <c r="D98" s="7"/>
      <c r="E98" s="7"/>
      <c r="F98" s="7"/>
      <c r="G98" s="7"/>
      <c r="I98" s="15">
        <f t="shared" si="33"/>
        <v>80</v>
      </c>
      <c r="J98" s="16">
        <f t="shared" si="34"/>
        <v>6217.3228346456699</v>
      </c>
      <c r="K98" s="16">
        <f t="shared" si="35"/>
        <v>74015.74803149607</v>
      </c>
      <c r="L98" s="16">
        <f t="shared" si="27"/>
        <v>80233.070866141745</v>
      </c>
      <c r="M98" s="16">
        <f t="shared" si="30"/>
        <v>1480314.9606299214</v>
      </c>
      <c r="N98" s="16">
        <f t="shared" si="31"/>
        <v>-80233.070866141745</v>
      </c>
      <c r="O98" s="7">
        <f t="shared" si="36"/>
        <v>-78678.740157480323</v>
      </c>
      <c r="Q98" s="6">
        <f t="shared" si="37"/>
        <v>80</v>
      </c>
      <c r="R98" s="7">
        <f t="shared" si="40"/>
        <v>0</v>
      </c>
      <c r="S98" s="7">
        <f t="shared" si="38"/>
        <v>0</v>
      </c>
      <c r="T98" s="7">
        <f t="shared" si="41"/>
        <v>0</v>
      </c>
      <c r="U98" s="7">
        <f t="shared" si="42"/>
        <v>0</v>
      </c>
      <c r="V98" s="7">
        <f t="shared" si="43"/>
        <v>0</v>
      </c>
      <c r="W98" s="7">
        <f t="shared" si="39"/>
        <v>0</v>
      </c>
    </row>
    <row r="99" spans="1:23" x14ac:dyDescent="0.2">
      <c r="A99" s="6">
        <f t="shared" si="32"/>
        <v>81</v>
      </c>
      <c r="B99" s="7"/>
      <c r="C99" s="7"/>
      <c r="D99" s="7"/>
      <c r="E99" s="7"/>
      <c r="F99" s="7"/>
      <c r="G99" s="7"/>
      <c r="I99" s="15">
        <f t="shared" si="33"/>
        <v>81</v>
      </c>
      <c r="J99" s="16">
        <f t="shared" si="34"/>
        <v>5921.2598425196857</v>
      </c>
      <c r="K99" s="16">
        <f t="shared" si="35"/>
        <v>74015.74803149607</v>
      </c>
      <c r="L99" s="16">
        <f t="shared" si="27"/>
        <v>79937.007874015762</v>
      </c>
      <c r="M99" s="16">
        <f t="shared" si="30"/>
        <v>1406299.2125984253</v>
      </c>
      <c r="N99" s="16">
        <f t="shared" si="31"/>
        <v>-79937.007874015762</v>
      </c>
      <c r="O99" s="7">
        <f t="shared" si="36"/>
        <v>-78456.692913385836</v>
      </c>
      <c r="Q99" s="6">
        <f t="shared" si="37"/>
        <v>81</v>
      </c>
      <c r="R99" s="7">
        <f t="shared" si="40"/>
        <v>0</v>
      </c>
      <c r="S99" s="7">
        <f t="shared" si="38"/>
        <v>0</v>
      </c>
      <c r="T99" s="7">
        <f t="shared" si="41"/>
        <v>0</v>
      </c>
      <c r="U99" s="7">
        <f t="shared" si="42"/>
        <v>0</v>
      </c>
      <c r="V99" s="7">
        <f t="shared" si="43"/>
        <v>0</v>
      </c>
      <c r="W99" s="7">
        <f t="shared" si="39"/>
        <v>0</v>
      </c>
    </row>
    <row r="100" spans="1:23" x14ac:dyDescent="0.2">
      <c r="A100" s="6">
        <f t="shared" si="32"/>
        <v>82</v>
      </c>
      <c r="B100" s="7"/>
      <c r="C100" s="7"/>
      <c r="D100" s="7"/>
      <c r="E100" s="7"/>
      <c r="F100" s="7"/>
      <c r="G100" s="7"/>
      <c r="I100" s="15">
        <f t="shared" si="33"/>
        <v>82</v>
      </c>
      <c r="J100" s="16">
        <f t="shared" si="34"/>
        <v>5625.1968503937014</v>
      </c>
      <c r="K100" s="16">
        <f t="shared" si="35"/>
        <v>74015.74803149607</v>
      </c>
      <c r="L100" s="16">
        <f t="shared" si="27"/>
        <v>79640.944881889765</v>
      </c>
      <c r="M100" s="16">
        <f t="shared" si="30"/>
        <v>1332283.4645669293</v>
      </c>
      <c r="N100" s="16">
        <f t="shared" si="31"/>
        <v>-79640.944881889765</v>
      </c>
      <c r="O100" s="7">
        <f t="shared" si="36"/>
        <v>-78234.645669291349</v>
      </c>
      <c r="Q100" s="6">
        <f t="shared" si="37"/>
        <v>82</v>
      </c>
      <c r="R100" s="7">
        <f t="shared" si="40"/>
        <v>0</v>
      </c>
      <c r="S100" s="7">
        <f t="shared" si="38"/>
        <v>0</v>
      </c>
      <c r="T100" s="7">
        <f t="shared" si="41"/>
        <v>0</v>
      </c>
      <c r="U100" s="7">
        <f t="shared" si="42"/>
        <v>0</v>
      </c>
      <c r="V100" s="7">
        <f t="shared" si="43"/>
        <v>0</v>
      </c>
      <c r="W100" s="7">
        <f t="shared" si="39"/>
        <v>0</v>
      </c>
    </row>
    <row r="101" spans="1:23" x14ac:dyDescent="0.2">
      <c r="A101" s="6">
        <f t="shared" si="32"/>
        <v>83</v>
      </c>
      <c r="B101" s="7"/>
      <c r="C101" s="7"/>
      <c r="D101" s="7"/>
      <c r="E101" s="7"/>
      <c r="F101" s="7"/>
      <c r="G101" s="7"/>
      <c r="I101" s="15">
        <f t="shared" si="33"/>
        <v>83</v>
      </c>
      <c r="J101" s="16">
        <f t="shared" si="34"/>
        <v>5329.1338582677172</v>
      </c>
      <c r="K101" s="16">
        <f t="shared" si="35"/>
        <v>74015.74803149607</v>
      </c>
      <c r="L101" s="16">
        <f t="shared" si="27"/>
        <v>79344.881889763783</v>
      </c>
      <c r="M101" s="16">
        <f t="shared" si="30"/>
        <v>1258267.7165354332</v>
      </c>
      <c r="N101" s="16">
        <f t="shared" si="31"/>
        <v>-79344.881889763783</v>
      </c>
      <c r="O101" s="7">
        <f t="shared" si="36"/>
        <v>-78012.598425196862</v>
      </c>
      <c r="Q101" s="6">
        <f t="shared" si="37"/>
        <v>83</v>
      </c>
      <c r="R101" s="7">
        <f t="shared" si="40"/>
        <v>0</v>
      </c>
      <c r="S101" s="7">
        <f t="shared" si="38"/>
        <v>0</v>
      </c>
      <c r="T101" s="7">
        <f t="shared" si="41"/>
        <v>0</v>
      </c>
      <c r="U101" s="7">
        <f t="shared" si="42"/>
        <v>0</v>
      </c>
      <c r="V101" s="7">
        <f t="shared" si="43"/>
        <v>0</v>
      </c>
      <c r="W101" s="7">
        <f t="shared" si="39"/>
        <v>0</v>
      </c>
    </row>
    <row r="102" spans="1:23" x14ac:dyDescent="0.2">
      <c r="A102" s="6">
        <f t="shared" si="32"/>
        <v>84</v>
      </c>
      <c r="B102" s="7"/>
      <c r="C102" s="7"/>
      <c r="D102" s="7"/>
      <c r="E102" s="7"/>
      <c r="F102" s="7"/>
      <c r="G102" s="7"/>
      <c r="I102" s="15">
        <f t="shared" si="33"/>
        <v>84</v>
      </c>
      <c r="J102" s="16">
        <f t="shared" si="34"/>
        <v>5033.0708661417329</v>
      </c>
      <c r="K102" s="16">
        <f t="shared" si="35"/>
        <v>74015.74803149607</v>
      </c>
      <c r="L102" s="16">
        <f t="shared" si="27"/>
        <v>79048.818897637801</v>
      </c>
      <c r="M102" s="16">
        <f t="shared" si="30"/>
        <v>1184251.9685039371</v>
      </c>
      <c r="N102" s="16">
        <f t="shared" si="31"/>
        <v>-79048.818897637801</v>
      </c>
      <c r="O102" s="7">
        <f t="shared" si="36"/>
        <v>-77790.551181102375</v>
      </c>
      <c r="Q102" s="6">
        <f t="shared" si="37"/>
        <v>84</v>
      </c>
      <c r="R102" s="7">
        <f t="shared" si="40"/>
        <v>0</v>
      </c>
      <c r="S102" s="7">
        <f t="shared" si="38"/>
        <v>0</v>
      </c>
      <c r="T102" s="7">
        <f t="shared" si="41"/>
        <v>0</v>
      </c>
      <c r="U102" s="7">
        <f t="shared" si="42"/>
        <v>0</v>
      </c>
      <c r="V102" s="7">
        <f t="shared" si="43"/>
        <v>0</v>
      </c>
      <c r="W102" s="7">
        <f t="shared" si="39"/>
        <v>0</v>
      </c>
    </row>
    <row r="103" spans="1:23" x14ac:dyDescent="0.2">
      <c r="A103" s="6">
        <f t="shared" si="32"/>
        <v>85</v>
      </c>
      <c r="B103" s="7"/>
      <c r="C103" s="7"/>
      <c r="D103" s="7"/>
      <c r="E103" s="7"/>
      <c r="F103" s="7"/>
      <c r="G103" s="7"/>
      <c r="I103" s="15">
        <f t="shared" si="33"/>
        <v>85</v>
      </c>
      <c r="J103" s="16">
        <f t="shared" si="34"/>
        <v>4737.0078740157487</v>
      </c>
      <c r="K103" s="16">
        <f t="shared" si="35"/>
        <v>74015.74803149607</v>
      </c>
      <c r="L103" s="16">
        <f t="shared" ref="L103:L118" si="44">J103+K103</f>
        <v>78752.755905511818</v>
      </c>
      <c r="M103" s="16">
        <f t="shared" si="30"/>
        <v>1110236.2204724411</v>
      </c>
      <c r="N103" s="16">
        <f t="shared" si="31"/>
        <v>-78752.755905511818</v>
      </c>
      <c r="O103" s="7">
        <f t="shared" si="36"/>
        <v>-77568.503937007888</v>
      </c>
      <c r="Q103" s="6">
        <f t="shared" si="37"/>
        <v>85</v>
      </c>
      <c r="R103" s="7">
        <f t="shared" si="40"/>
        <v>0</v>
      </c>
      <c r="S103" s="7">
        <f t="shared" si="38"/>
        <v>0</v>
      </c>
      <c r="T103" s="7">
        <f t="shared" si="41"/>
        <v>0</v>
      </c>
      <c r="U103" s="7">
        <f t="shared" si="42"/>
        <v>0</v>
      </c>
      <c r="V103" s="7">
        <f t="shared" si="43"/>
        <v>0</v>
      </c>
      <c r="W103" s="7">
        <f t="shared" si="39"/>
        <v>0</v>
      </c>
    </row>
    <row r="104" spans="1:23" x14ac:dyDescent="0.2">
      <c r="A104" s="6">
        <f t="shared" si="32"/>
        <v>86</v>
      </c>
      <c r="B104" s="7"/>
      <c r="C104" s="7"/>
      <c r="D104" s="7"/>
      <c r="E104" s="7"/>
      <c r="F104" s="7"/>
      <c r="G104" s="7"/>
      <c r="I104" s="15">
        <f t="shared" si="33"/>
        <v>86</v>
      </c>
      <c r="J104" s="16">
        <f t="shared" si="34"/>
        <v>4440.9448818897645</v>
      </c>
      <c r="K104" s="16">
        <f t="shared" si="35"/>
        <v>74015.74803149607</v>
      </c>
      <c r="L104" s="16">
        <f t="shared" si="44"/>
        <v>78456.692913385836</v>
      </c>
      <c r="M104" s="16">
        <f t="shared" si="30"/>
        <v>1036220.472440945</v>
      </c>
      <c r="N104" s="16">
        <f t="shared" si="31"/>
        <v>-78456.692913385836</v>
      </c>
      <c r="O104" s="7">
        <f t="shared" si="36"/>
        <v>-77346.456692913387</v>
      </c>
      <c r="Q104" s="6">
        <f t="shared" si="37"/>
        <v>86</v>
      </c>
      <c r="R104" s="7">
        <f t="shared" si="40"/>
        <v>0</v>
      </c>
      <c r="S104" s="7">
        <f t="shared" si="38"/>
        <v>0</v>
      </c>
      <c r="T104" s="7">
        <f t="shared" si="41"/>
        <v>0</v>
      </c>
      <c r="U104" s="7">
        <f t="shared" si="42"/>
        <v>0</v>
      </c>
      <c r="V104" s="7">
        <f t="shared" si="43"/>
        <v>0</v>
      </c>
      <c r="W104" s="7">
        <f t="shared" si="39"/>
        <v>0</v>
      </c>
    </row>
    <row r="105" spans="1:23" x14ac:dyDescent="0.2">
      <c r="A105" s="6">
        <f t="shared" si="32"/>
        <v>87</v>
      </c>
      <c r="B105" s="7"/>
      <c r="C105" s="7"/>
      <c r="D105" s="7"/>
      <c r="E105" s="7"/>
      <c r="F105" s="7"/>
      <c r="G105" s="7"/>
      <c r="I105" s="15">
        <f t="shared" si="33"/>
        <v>87</v>
      </c>
      <c r="J105" s="16">
        <f t="shared" si="34"/>
        <v>4144.8818897637802</v>
      </c>
      <c r="K105" s="16">
        <f t="shared" si="35"/>
        <v>74015.74803149607</v>
      </c>
      <c r="L105" s="16">
        <f t="shared" si="44"/>
        <v>78160.629921259853</v>
      </c>
      <c r="M105" s="16">
        <f t="shared" si="30"/>
        <v>962204.72440944891</v>
      </c>
      <c r="N105" s="16">
        <f t="shared" si="31"/>
        <v>-78160.629921259853</v>
      </c>
      <c r="O105" s="7">
        <f t="shared" si="36"/>
        <v>-77124.4094488189</v>
      </c>
      <c r="Q105" s="6">
        <f t="shared" si="37"/>
        <v>87</v>
      </c>
      <c r="R105" s="7">
        <f t="shared" si="40"/>
        <v>0</v>
      </c>
      <c r="S105" s="7">
        <f t="shared" si="38"/>
        <v>0</v>
      </c>
      <c r="T105" s="7">
        <f t="shared" si="41"/>
        <v>0</v>
      </c>
      <c r="U105" s="7">
        <f t="shared" si="42"/>
        <v>0</v>
      </c>
      <c r="V105" s="7">
        <f t="shared" si="43"/>
        <v>0</v>
      </c>
      <c r="W105" s="7">
        <f t="shared" si="39"/>
        <v>0</v>
      </c>
    </row>
    <row r="106" spans="1:23" x14ac:dyDescent="0.2">
      <c r="A106" s="6">
        <f t="shared" si="32"/>
        <v>88</v>
      </c>
      <c r="B106" s="7"/>
      <c r="C106" s="7"/>
      <c r="D106" s="7"/>
      <c r="E106" s="7"/>
      <c r="F106" s="7"/>
      <c r="G106" s="7"/>
      <c r="I106" s="15">
        <f t="shared" si="33"/>
        <v>88</v>
      </c>
      <c r="J106" s="16">
        <f t="shared" si="34"/>
        <v>3848.8188976377955</v>
      </c>
      <c r="K106" s="16">
        <f t="shared" si="35"/>
        <v>74015.74803149607</v>
      </c>
      <c r="L106" s="16">
        <f t="shared" si="44"/>
        <v>77864.566929133871</v>
      </c>
      <c r="M106" s="16">
        <f t="shared" si="30"/>
        <v>888188.97637795284</v>
      </c>
      <c r="N106" s="16">
        <f t="shared" si="31"/>
        <v>-77864.566929133871</v>
      </c>
      <c r="O106" s="7">
        <f t="shared" si="36"/>
        <v>-76902.362204724413</v>
      </c>
      <c r="Q106" s="6">
        <f t="shared" si="37"/>
        <v>88</v>
      </c>
      <c r="R106" s="7">
        <f t="shared" si="40"/>
        <v>0</v>
      </c>
      <c r="S106" s="7">
        <f t="shared" si="38"/>
        <v>0</v>
      </c>
      <c r="T106" s="7">
        <f t="shared" si="41"/>
        <v>0</v>
      </c>
      <c r="U106" s="7">
        <f t="shared" si="42"/>
        <v>0</v>
      </c>
      <c r="V106" s="7">
        <f t="shared" si="43"/>
        <v>0</v>
      </c>
      <c r="W106" s="7">
        <f t="shared" si="39"/>
        <v>0</v>
      </c>
    </row>
    <row r="107" spans="1:23" x14ac:dyDescent="0.2">
      <c r="A107" s="6">
        <f t="shared" si="32"/>
        <v>89</v>
      </c>
      <c r="B107" s="7"/>
      <c r="C107" s="7"/>
      <c r="D107" s="7"/>
      <c r="E107" s="7"/>
      <c r="F107" s="7"/>
      <c r="G107" s="7"/>
      <c r="I107" s="15">
        <f t="shared" si="33"/>
        <v>89</v>
      </c>
      <c r="J107" s="16">
        <f t="shared" si="34"/>
        <v>3552.7559055118113</v>
      </c>
      <c r="K107" s="16">
        <f t="shared" si="35"/>
        <v>74015.74803149607</v>
      </c>
      <c r="L107" s="16">
        <f t="shared" si="44"/>
        <v>77568.503937007888</v>
      </c>
      <c r="M107" s="16">
        <f t="shared" si="30"/>
        <v>814173.22834645677</v>
      </c>
      <c r="N107" s="16">
        <f t="shared" si="31"/>
        <v>-77568.503937007888</v>
      </c>
      <c r="O107" s="7">
        <f t="shared" si="36"/>
        <v>-76680.314960629927</v>
      </c>
      <c r="Q107" s="6">
        <f t="shared" si="37"/>
        <v>89</v>
      </c>
      <c r="R107" s="7">
        <f t="shared" si="40"/>
        <v>0</v>
      </c>
      <c r="S107" s="7">
        <f t="shared" si="38"/>
        <v>0</v>
      </c>
      <c r="T107" s="7">
        <f t="shared" si="41"/>
        <v>0</v>
      </c>
      <c r="U107" s="7">
        <f t="shared" si="42"/>
        <v>0</v>
      </c>
      <c r="V107" s="7">
        <f t="shared" si="43"/>
        <v>0</v>
      </c>
      <c r="W107" s="7">
        <f t="shared" si="39"/>
        <v>0</v>
      </c>
    </row>
    <row r="108" spans="1:23" x14ac:dyDescent="0.2">
      <c r="A108" s="6">
        <f t="shared" si="32"/>
        <v>90</v>
      </c>
      <c r="B108" s="7"/>
      <c r="C108" s="7"/>
      <c r="D108" s="7"/>
      <c r="E108" s="7"/>
      <c r="F108" s="7"/>
      <c r="G108" s="7"/>
      <c r="I108" s="15">
        <f t="shared" si="33"/>
        <v>90</v>
      </c>
      <c r="J108" s="16">
        <f t="shared" si="34"/>
        <v>3256.6929133858271</v>
      </c>
      <c r="K108" s="16">
        <f t="shared" si="35"/>
        <v>74015.74803149607</v>
      </c>
      <c r="L108" s="16">
        <f t="shared" si="44"/>
        <v>77272.440944881891</v>
      </c>
      <c r="M108" s="16">
        <f t="shared" si="30"/>
        <v>740157.4803149607</v>
      </c>
      <c r="N108" s="16">
        <f t="shared" si="31"/>
        <v>-77272.440944881891</v>
      </c>
      <c r="O108" s="7">
        <f t="shared" si="36"/>
        <v>-76458.26771653544</v>
      </c>
      <c r="Q108" s="6">
        <f t="shared" si="37"/>
        <v>90</v>
      </c>
      <c r="R108" s="7">
        <f t="shared" si="40"/>
        <v>0</v>
      </c>
      <c r="S108" s="7">
        <f t="shared" si="38"/>
        <v>0</v>
      </c>
      <c r="T108" s="7">
        <f t="shared" si="41"/>
        <v>0</v>
      </c>
      <c r="U108" s="7">
        <f t="shared" si="42"/>
        <v>0</v>
      </c>
      <c r="V108" s="7">
        <f t="shared" si="43"/>
        <v>0</v>
      </c>
      <c r="W108" s="7">
        <f t="shared" si="39"/>
        <v>0</v>
      </c>
    </row>
    <row r="109" spans="1:23" x14ac:dyDescent="0.2">
      <c r="A109" s="6">
        <f t="shared" si="32"/>
        <v>91</v>
      </c>
      <c r="B109" s="7"/>
      <c r="C109" s="7"/>
      <c r="D109" s="7"/>
      <c r="E109" s="7"/>
      <c r="F109" s="7"/>
      <c r="G109" s="7"/>
      <c r="I109" s="15">
        <f t="shared" si="33"/>
        <v>91</v>
      </c>
      <c r="J109" s="16">
        <f t="shared" si="34"/>
        <v>2960.6299212598428</v>
      </c>
      <c r="K109" s="16">
        <f t="shared" si="35"/>
        <v>74015.74803149607</v>
      </c>
      <c r="L109" s="16">
        <f t="shared" si="44"/>
        <v>76976.377952755909</v>
      </c>
      <c r="M109" s="16">
        <f t="shared" si="30"/>
        <v>666141.73228346463</v>
      </c>
      <c r="N109" s="16">
        <f t="shared" si="31"/>
        <v>-76976.377952755909</v>
      </c>
      <c r="O109" s="7">
        <f t="shared" si="36"/>
        <v>-76236.220472440953</v>
      </c>
      <c r="Q109" s="6">
        <f t="shared" si="37"/>
        <v>91</v>
      </c>
      <c r="R109" s="7">
        <f t="shared" si="40"/>
        <v>0</v>
      </c>
      <c r="S109" s="7">
        <f t="shared" si="38"/>
        <v>0</v>
      </c>
      <c r="T109" s="7">
        <f t="shared" si="41"/>
        <v>0</v>
      </c>
      <c r="U109" s="7">
        <f t="shared" si="42"/>
        <v>0</v>
      </c>
      <c r="V109" s="7">
        <f t="shared" si="43"/>
        <v>0</v>
      </c>
      <c r="W109" s="7">
        <f t="shared" si="39"/>
        <v>0</v>
      </c>
    </row>
    <row r="110" spans="1:23" x14ac:dyDescent="0.2">
      <c r="A110" s="6">
        <f t="shared" si="32"/>
        <v>92</v>
      </c>
      <c r="B110" s="7"/>
      <c r="C110" s="7"/>
      <c r="D110" s="7"/>
      <c r="E110" s="7"/>
      <c r="F110" s="7"/>
      <c r="G110" s="7"/>
      <c r="I110" s="15">
        <f t="shared" si="33"/>
        <v>92</v>
      </c>
      <c r="J110" s="16">
        <f t="shared" si="34"/>
        <v>2664.5669291338586</v>
      </c>
      <c r="K110" s="16">
        <f t="shared" si="35"/>
        <v>74015.74803149607</v>
      </c>
      <c r="L110" s="16">
        <f t="shared" si="44"/>
        <v>76680.314960629927</v>
      </c>
      <c r="M110" s="16">
        <f t="shared" si="30"/>
        <v>592125.98425196856</v>
      </c>
      <c r="N110" s="16">
        <f t="shared" si="31"/>
        <v>-76680.314960629927</v>
      </c>
      <c r="O110" s="7">
        <f t="shared" si="36"/>
        <v>-76014.173228346466</v>
      </c>
      <c r="Q110" s="6">
        <f t="shared" si="37"/>
        <v>92</v>
      </c>
      <c r="R110" s="7">
        <f t="shared" si="40"/>
        <v>0</v>
      </c>
      <c r="S110" s="7">
        <f t="shared" si="38"/>
        <v>0</v>
      </c>
      <c r="T110" s="7">
        <f t="shared" si="41"/>
        <v>0</v>
      </c>
      <c r="U110" s="7">
        <f t="shared" si="42"/>
        <v>0</v>
      </c>
      <c r="V110" s="7">
        <f t="shared" si="43"/>
        <v>0</v>
      </c>
      <c r="W110" s="7">
        <f t="shared" si="39"/>
        <v>0</v>
      </c>
    </row>
    <row r="111" spans="1:23" x14ac:dyDescent="0.2">
      <c r="A111" s="6">
        <f t="shared" si="32"/>
        <v>93</v>
      </c>
      <c r="B111" s="7"/>
      <c r="C111" s="7"/>
      <c r="D111" s="7"/>
      <c r="E111" s="7"/>
      <c r="F111" s="7"/>
      <c r="G111" s="7"/>
      <c r="I111" s="15">
        <f t="shared" si="33"/>
        <v>93</v>
      </c>
      <c r="J111" s="16">
        <f t="shared" si="34"/>
        <v>2368.5039370078744</v>
      </c>
      <c r="K111" s="16">
        <f t="shared" si="35"/>
        <v>74015.74803149607</v>
      </c>
      <c r="L111" s="16">
        <f t="shared" si="44"/>
        <v>76384.251968503944</v>
      </c>
      <c r="M111" s="16">
        <f t="shared" si="30"/>
        <v>518110.23622047249</v>
      </c>
      <c r="N111" s="16">
        <f t="shared" si="31"/>
        <v>-76384.251968503944</v>
      </c>
      <c r="O111" s="7">
        <f t="shared" si="36"/>
        <v>-75792.125984251979</v>
      </c>
      <c r="Q111" s="6">
        <f t="shared" si="37"/>
        <v>93</v>
      </c>
      <c r="R111" s="7">
        <f t="shared" si="40"/>
        <v>0</v>
      </c>
      <c r="S111" s="7">
        <f t="shared" si="38"/>
        <v>0</v>
      </c>
      <c r="T111" s="7">
        <f t="shared" si="41"/>
        <v>0</v>
      </c>
      <c r="U111" s="7">
        <f t="shared" si="42"/>
        <v>0</v>
      </c>
      <c r="V111" s="7">
        <f t="shared" si="43"/>
        <v>0</v>
      </c>
      <c r="W111" s="7">
        <f t="shared" si="39"/>
        <v>0</v>
      </c>
    </row>
    <row r="112" spans="1:23" x14ac:dyDescent="0.2">
      <c r="A112" s="6">
        <f t="shared" si="32"/>
        <v>94</v>
      </c>
      <c r="B112" s="7"/>
      <c r="C112" s="7"/>
      <c r="D112" s="7"/>
      <c r="E112" s="7"/>
      <c r="F112" s="7"/>
      <c r="G112" s="7"/>
      <c r="I112" s="15">
        <f t="shared" si="33"/>
        <v>94</v>
      </c>
      <c r="J112" s="16">
        <f t="shared" si="34"/>
        <v>2072.4409448818901</v>
      </c>
      <c r="K112" s="16">
        <f t="shared" si="35"/>
        <v>74015.74803149607</v>
      </c>
      <c r="L112" s="16">
        <f t="shared" si="44"/>
        <v>76088.188976377962</v>
      </c>
      <c r="M112" s="16">
        <f t="shared" si="30"/>
        <v>444094.48818897642</v>
      </c>
      <c r="N112" s="16">
        <f t="shared" si="31"/>
        <v>-76088.188976377962</v>
      </c>
      <c r="O112" s="7">
        <f t="shared" si="36"/>
        <v>-75570.078740157493</v>
      </c>
      <c r="Q112" s="6">
        <f t="shared" si="37"/>
        <v>94</v>
      </c>
      <c r="R112" s="7">
        <f t="shared" si="40"/>
        <v>0</v>
      </c>
      <c r="S112" s="7">
        <f t="shared" si="38"/>
        <v>0</v>
      </c>
      <c r="T112" s="7">
        <f t="shared" si="41"/>
        <v>0</v>
      </c>
      <c r="U112" s="7">
        <f t="shared" si="42"/>
        <v>0</v>
      </c>
      <c r="V112" s="7">
        <f t="shared" si="43"/>
        <v>0</v>
      </c>
      <c r="W112" s="7">
        <f t="shared" si="39"/>
        <v>0</v>
      </c>
    </row>
    <row r="113" spans="1:23" x14ac:dyDescent="0.2">
      <c r="A113" s="6">
        <f t="shared" si="32"/>
        <v>95</v>
      </c>
      <c r="B113" s="7"/>
      <c r="C113" s="7"/>
      <c r="D113" s="7"/>
      <c r="E113" s="7"/>
      <c r="F113" s="7"/>
      <c r="G113" s="7"/>
      <c r="I113" s="15">
        <f t="shared" si="33"/>
        <v>95</v>
      </c>
      <c r="J113" s="16">
        <f t="shared" si="34"/>
        <v>1776.3779527559057</v>
      </c>
      <c r="K113" s="16">
        <f t="shared" si="35"/>
        <v>74015.74803149607</v>
      </c>
      <c r="L113" s="16">
        <f t="shared" si="44"/>
        <v>75792.125984251979</v>
      </c>
      <c r="M113" s="16">
        <f t="shared" si="30"/>
        <v>370078.74015748035</v>
      </c>
      <c r="N113" s="16">
        <f t="shared" si="31"/>
        <v>-75792.125984251979</v>
      </c>
      <c r="O113" s="7">
        <f t="shared" si="36"/>
        <v>-75348.031496063006</v>
      </c>
      <c r="Q113" s="6">
        <f t="shared" si="37"/>
        <v>95</v>
      </c>
      <c r="R113" s="7">
        <f t="shared" si="40"/>
        <v>0</v>
      </c>
      <c r="S113" s="7">
        <f t="shared" si="38"/>
        <v>0</v>
      </c>
      <c r="T113" s="7">
        <f t="shared" si="41"/>
        <v>0</v>
      </c>
      <c r="U113" s="7">
        <f t="shared" si="42"/>
        <v>0</v>
      </c>
      <c r="V113" s="7">
        <f t="shared" si="43"/>
        <v>0</v>
      </c>
      <c r="W113" s="7">
        <f t="shared" si="39"/>
        <v>0</v>
      </c>
    </row>
    <row r="114" spans="1:23" x14ac:dyDescent="0.2">
      <c r="A114" s="6">
        <f t="shared" si="32"/>
        <v>96</v>
      </c>
      <c r="B114" s="7"/>
      <c r="C114" s="7"/>
      <c r="D114" s="7"/>
      <c r="E114" s="7"/>
      <c r="F114" s="7"/>
      <c r="G114" s="7"/>
      <c r="I114" s="15">
        <f t="shared" si="33"/>
        <v>96</v>
      </c>
      <c r="J114" s="16">
        <f t="shared" si="34"/>
        <v>1480.3149606299214</v>
      </c>
      <c r="K114" s="16">
        <f t="shared" si="35"/>
        <v>74015.74803149607</v>
      </c>
      <c r="L114" s="16">
        <f t="shared" si="44"/>
        <v>75496.062992125997</v>
      </c>
      <c r="M114" s="16">
        <f t="shared" si="30"/>
        <v>296062.99212598428</v>
      </c>
      <c r="N114" s="16">
        <f t="shared" si="31"/>
        <v>-75496.062992125997</v>
      </c>
      <c r="O114" s="7">
        <f t="shared" si="36"/>
        <v>-75125.984251968504</v>
      </c>
      <c r="Q114" s="6">
        <f t="shared" si="37"/>
        <v>96</v>
      </c>
      <c r="R114" s="7">
        <f t="shared" si="40"/>
        <v>0</v>
      </c>
      <c r="S114" s="7">
        <f t="shared" si="38"/>
        <v>0</v>
      </c>
      <c r="T114" s="7">
        <f t="shared" si="41"/>
        <v>0</v>
      </c>
      <c r="U114" s="7">
        <f t="shared" si="42"/>
        <v>0</v>
      </c>
      <c r="V114" s="7">
        <f t="shared" si="43"/>
        <v>0</v>
      </c>
      <c r="W114" s="7">
        <f t="shared" si="39"/>
        <v>0</v>
      </c>
    </row>
    <row r="115" spans="1:23" x14ac:dyDescent="0.2">
      <c r="A115" s="6">
        <f t="shared" si="32"/>
        <v>97</v>
      </c>
      <c r="B115" s="7"/>
      <c r="C115" s="7"/>
      <c r="D115" s="7"/>
      <c r="E115" s="7"/>
      <c r="F115" s="7"/>
      <c r="G115" s="7"/>
      <c r="I115" s="15">
        <f t="shared" si="33"/>
        <v>97</v>
      </c>
      <c r="J115" s="16">
        <f t="shared" si="34"/>
        <v>1184.2519685039372</v>
      </c>
      <c r="K115" s="16">
        <f t="shared" si="35"/>
        <v>74015.74803149607</v>
      </c>
      <c r="L115" s="16">
        <f t="shared" si="44"/>
        <v>75200.000000000015</v>
      </c>
      <c r="M115" s="16">
        <f t="shared" si="30"/>
        <v>222047.24409448821</v>
      </c>
      <c r="N115" s="16">
        <f t="shared" si="31"/>
        <v>-75200.000000000015</v>
      </c>
      <c r="O115" s="7">
        <f t="shared" si="36"/>
        <v>-74903.937007874018</v>
      </c>
      <c r="Q115" s="6">
        <f t="shared" si="37"/>
        <v>97</v>
      </c>
      <c r="R115" s="7">
        <f t="shared" si="40"/>
        <v>0</v>
      </c>
      <c r="S115" s="7">
        <f t="shared" si="38"/>
        <v>0</v>
      </c>
      <c r="T115" s="7">
        <f t="shared" si="41"/>
        <v>0</v>
      </c>
      <c r="U115" s="7">
        <f t="shared" si="42"/>
        <v>0</v>
      </c>
      <c r="V115" s="7">
        <f t="shared" si="43"/>
        <v>0</v>
      </c>
      <c r="W115" s="7">
        <f t="shared" si="39"/>
        <v>0</v>
      </c>
    </row>
    <row r="116" spans="1:23" x14ac:dyDescent="0.2">
      <c r="A116" s="6">
        <f t="shared" si="32"/>
        <v>98</v>
      </c>
      <c r="B116" s="7"/>
      <c r="C116" s="7"/>
      <c r="D116" s="7"/>
      <c r="E116" s="7"/>
      <c r="F116" s="7"/>
      <c r="G116" s="7"/>
      <c r="I116" s="15">
        <f t="shared" si="33"/>
        <v>98</v>
      </c>
      <c r="J116" s="16">
        <f t="shared" si="34"/>
        <v>888.18897637795283</v>
      </c>
      <c r="K116" s="16">
        <f t="shared" si="35"/>
        <v>74015.74803149607</v>
      </c>
      <c r="L116" s="16">
        <f t="shared" si="44"/>
        <v>74903.937007874018</v>
      </c>
      <c r="M116" s="16">
        <f t="shared" si="30"/>
        <v>148031.49606299214</v>
      </c>
      <c r="N116" s="16">
        <f t="shared" si="31"/>
        <v>-74903.937007874018</v>
      </c>
      <c r="O116" s="7">
        <f t="shared" si="36"/>
        <v>-74681.889763779531</v>
      </c>
      <c r="Q116" s="6">
        <f t="shared" si="37"/>
        <v>98</v>
      </c>
      <c r="R116" s="7">
        <f t="shared" si="40"/>
        <v>0</v>
      </c>
      <c r="S116" s="7">
        <f t="shared" si="38"/>
        <v>0</v>
      </c>
      <c r="T116" s="7">
        <f t="shared" si="41"/>
        <v>0</v>
      </c>
      <c r="U116" s="7">
        <f t="shared" si="42"/>
        <v>0</v>
      </c>
      <c r="V116" s="7">
        <f t="shared" si="43"/>
        <v>0</v>
      </c>
      <c r="W116" s="7">
        <f t="shared" si="39"/>
        <v>0</v>
      </c>
    </row>
    <row r="117" spans="1:23" x14ac:dyDescent="0.2">
      <c r="A117" s="6">
        <f t="shared" si="32"/>
        <v>99</v>
      </c>
      <c r="B117" s="7"/>
      <c r="C117" s="7"/>
      <c r="D117" s="7"/>
      <c r="E117" s="7"/>
      <c r="F117" s="7"/>
      <c r="G117" s="7"/>
      <c r="I117" s="15">
        <f t="shared" si="33"/>
        <v>99</v>
      </c>
      <c r="J117" s="16">
        <f t="shared" si="34"/>
        <v>592.12598425196859</v>
      </c>
      <c r="K117" s="16">
        <f t="shared" si="35"/>
        <v>74015.74803149607</v>
      </c>
      <c r="L117" s="16">
        <f t="shared" si="44"/>
        <v>74607.874015748035</v>
      </c>
      <c r="M117" s="16">
        <f t="shared" si="30"/>
        <v>74015.74803149607</v>
      </c>
      <c r="N117" s="16">
        <f t="shared" si="31"/>
        <v>-74607.874015748035</v>
      </c>
      <c r="O117" s="7">
        <f t="shared" si="36"/>
        <v>-74459.842519685044</v>
      </c>
      <c r="Q117" s="6">
        <f t="shared" si="37"/>
        <v>99</v>
      </c>
      <c r="R117" s="7">
        <f t="shared" si="40"/>
        <v>0</v>
      </c>
      <c r="S117" s="7">
        <f t="shared" si="38"/>
        <v>0</v>
      </c>
      <c r="T117" s="7">
        <f t="shared" si="41"/>
        <v>0</v>
      </c>
      <c r="U117" s="7">
        <f t="shared" si="42"/>
        <v>0</v>
      </c>
      <c r="V117" s="7">
        <f t="shared" si="43"/>
        <v>0</v>
      </c>
      <c r="W117" s="7">
        <f t="shared" si="39"/>
        <v>0</v>
      </c>
    </row>
    <row r="118" spans="1:23" x14ac:dyDescent="0.2">
      <c r="A118" s="15">
        <f t="shared" si="32"/>
        <v>100</v>
      </c>
      <c r="B118" s="7"/>
      <c r="C118" s="7"/>
      <c r="D118" s="7"/>
      <c r="E118" s="7"/>
      <c r="F118" s="7"/>
      <c r="G118" s="7"/>
      <c r="I118" s="15">
        <f t="shared" si="33"/>
        <v>100</v>
      </c>
      <c r="J118" s="16">
        <f t="shared" si="34"/>
        <v>296.06299212598429</v>
      </c>
      <c r="K118" s="16">
        <f t="shared" si="35"/>
        <v>74015.74803149607</v>
      </c>
      <c r="L118" s="16">
        <f t="shared" si="44"/>
        <v>74311.811023622053</v>
      </c>
      <c r="M118" s="16">
        <f t="shared" si="30"/>
        <v>0</v>
      </c>
      <c r="N118" s="16">
        <f t="shared" si="31"/>
        <v>-74311.811023622053</v>
      </c>
      <c r="O118" s="7">
        <f t="shared" si="36"/>
        <v>-74237.795275590557</v>
      </c>
      <c r="Q118" s="6">
        <f t="shared" si="37"/>
        <v>100</v>
      </c>
      <c r="R118" s="7">
        <f t="shared" si="40"/>
        <v>0</v>
      </c>
      <c r="S118" s="7">
        <f>IF(Q118=$R$12,$U$18,0)</f>
        <v>0</v>
      </c>
      <c r="T118" s="7">
        <f t="shared" si="41"/>
        <v>0</v>
      </c>
      <c r="U118" s="7">
        <f t="shared" si="42"/>
        <v>0</v>
      </c>
      <c r="V118" s="7">
        <f t="shared" si="43"/>
        <v>0</v>
      </c>
      <c r="W118" s="7">
        <f t="shared" si="39"/>
        <v>0</v>
      </c>
    </row>
    <row r="119" spans="1:23" x14ac:dyDescent="0.2">
      <c r="A119" s="30"/>
    </row>
    <row r="120" spans="1:23" x14ac:dyDescent="0.2">
      <c r="A120" s="30"/>
    </row>
    <row r="121" spans="1:23" x14ac:dyDescent="0.2">
      <c r="A121" s="30"/>
    </row>
    <row r="122" spans="1:23" x14ac:dyDescent="0.2">
      <c r="A122" s="30"/>
    </row>
    <row r="123" spans="1:23" x14ac:dyDescent="0.2">
      <c r="A123" s="30"/>
    </row>
    <row r="124" spans="1:23" x14ac:dyDescent="0.2">
      <c r="A124" s="30"/>
    </row>
    <row r="125" spans="1:23" x14ac:dyDescent="0.2">
      <c r="A125" s="30"/>
    </row>
    <row r="126" spans="1:23" x14ac:dyDescent="0.2">
      <c r="A126" s="30"/>
    </row>
    <row r="127" spans="1:23" x14ac:dyDescent="0.2">
      <c r="A127" s="30"/>
    </row>
    <row r="128" spans="1:23" x14ac:dyDescent="0.2">
      <c r="A128" s="30"/>
    </row>
    <row r="129" spans="1:1" x14ac:dyDescent="0.2">
      <c r="A129" s="30"/>
    </row>
    <row r="130" spans="1:1" x14ac:dyDescent="0.2">
      <c r="A130" s="30"/>
    </row>
    <row r="131" spans="1:1" x14ac:dyDescent="0.2">
      <c r="A131" s="30"/>
    </row>
    <row r="132" spans="1:1" x14ac:dyDescent="0.2">
      <c r="A132" s="30"/>
    </row>
  </sheetData>
  <mergeCells count="3">
    <mergeCell ref="C7:D8"/>
    <mergeCell ref="K7:L8"/>
    <mergeCell ref="S7:T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LÅN SKABELON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Hebsgaard</dc:creator>
  <cp:lastModifiedBy>Jeppe Vanderhaegen</cp:lastModifiedBy>
  <dcterms:created xsi:type="dcterms:W3CDTF">2019-05-24T13:37:24Z</dcterms:created>
  <dcterms:modified xsi:type="dcterms:W3CDTF">2021-06-01T13:57:58Z</dcterms:modified>
</cp:coreProperties>
</file>