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Materiale/"/>
    </mc:Choice>
  </mc:AlternateContent>
  <xr:revisionPtr revIDLastSave="0" documentId="13_ncr:1_{61937491-EBC0-B241-BC6B-51B8B11FEE06}" xr6:coauthVersionLast="47" xr6:coauthVersionMax="47" xr10:uidLastSave="{00000000-0000-0000-0000-000000000000}"/>
  <bookViews>
    <workbookView xWindow="0" yWindow="460" windowWidth="25600" windowHeight="14200" xr2:uid="{7DDABB8D-6EA4-6947-8A4C-638BCE435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P23" i="1" s="1"/>
  <c r="C13" i="1"/>
  <c r="E2" i="1"/>
  <c r="F2" i="1" s="1"/>
  <c r="G2" i="1" s="1"/>
  <c r="H2" i="1" s="1"/>
  <c r="I2" i="1" s="1"/>
  <c r="J2" i="1" s="1"/>
  <c r="K2" i="1" s="1"/>
  <c r="L2" i="1" s="1"/>
  <c r="M2" i="1" s="1"/>
  <c r="D5" i="1"/>
  <c r="E5" i="1" s="1"/>
  <c r="F5" i="1" s="1"/>
  <c r="G5" i="1" s="1"/>
  <c r="H5" i="1" s="1"/>
  <c r="I5" i="1" s="1"/>
  <c r="J5" i="1" s="1"/>
  <c r="K5" i="1" s="1"/>
  <c r="L5" i="1" s="1"/>
  <c r="M5" i="1" s="1"/>
  <c r="D3" i="1"/>
  <c r="D14" i="1" s="1"/>
  <c r="D2" i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23" i="1"/>
  <c r="I23" i="1" s="1"/>
  <c r="D23" i="1"/>
  <c r="F23" i="1" s="1"/>
  <c r="C14" i="1"/>
  <c r="C11" i="1"/>
  <c r="E3" i="1" l="1"/>
  <c r="F3" i="1" s="1"/>
  <c r="G3" i="1" s="1"/>
  <c r="H3" i="1" s="1"/>
  <c r="I3" i="1" s="1"/>
  <c r="J3" i="1" s="1"/>
  <c r="K3" i="1" s="1"/>
  <c r="L3" i="1" s="1"/>
  <c r="M3" i="1" s="1"/>
  <c r="D11" i="1"/>
  <c r="E13" i="1"/>
  <c r="E11" i="1"/>
  <c r="G23" i="1"/>
  <c r="D13" i="1"/>
  <c r="D15" i="1" s="1"/>
  <c r="H23" i="1"/>
  <c r="D24" i="1" s="1"/>
  <c r="F14" i="1"/>
  <c r="E14" i="1"/>
  <c r="E15" i="1" s="1"/>
  <c r="C15" i="1"/>
  <c r="F24" i="1" l="1"/>
  <c r="G24" i="1" s="1"/>
  <c r="H24" i="1" s="1"/>
  <c r="D25" i="1" s="1"/>
  <c r="F25" i="1" s="1"/>
  <c r="G25" i="1" s="1"/>
  <c r="H25" i="1" s="1"/>
  <c r="D26" i="1" s="1"/>
  <c r="F26" i="1" s="1"/>
  <c r="G26" i="1" s="1"/>
  <c r="H26" i="1" s="1"/>
  <c r="D27" i="1" s="1"/>
  <c r="F27" i="1" s="1"/>
  <c r="G27" i="1" s="1"/>
  <c r="H27" i="1" s="1"/>
  <c r="D28" i="1" s="1"/>
  <c r="F28" i="1" s="1"/>
  <c r="G28" i="1" s="1"/>
  <c r="H28" i="1" s="1"/>
  <c r="D29" i="1" s="1"/>
  <c r="F29" i="1" s="1"/>
  <c r="G29" i="1" s="1"/>
  <c r="H29" i="1" s="1"/>
  <c r="D30" i="1" s="1"/>
  <c r="F30" i="1" s="1"/>
  <c r="G30" i="1" s="1"/>
  <c r="H30" i="1" s="1"/>
  <c r="D31" i="1" s="1"/>
  <c r="F31" i="1" s="1"/>
  <c r="G31" i="1" s="1"/>
  <c r="H31" i="1" s="1"/>
  <c r="D32" i="1" s="1"/>
  <c r="F32" i="1" s="1"/>
  <c r="G32" i="1" s="1"/>
  <c r="H32" i="1" s="1"/>
  <c r="D33" i="1" s="1"/>
  <c r="F33" i="1" s="1"/>
  <c r="G33" i="1" s="1"/>
  <c r="H33" i="1" s="1"/>
  <c r="D34" i="1" s="1"/>
  <c r="F34" i="1" s="1"/>
  <c r="G34" i="1" s="1"/>
  <c r="H34" i="1" s="1"/>
  <c r="D35" i="1" s="1"/>
  <c r="F35" i="1" s="1"/>
  <c r="G35" i="1" s="1"/>
  <c r="H35" i="1" s="1"/>
  <c r="D36" i="1" s="1"/>
  <c r="F36" i="1" s="1"/>
  <c r="G36" i="1" s="1"/>
  <c r="H36" i="1" s="1"/>
  <c r="D37" i="1" s="1"/>
  <c r="F37" i="1" s="1"/>
  <c r="G37" i="1" s="1"/>
  <c r="H37" i="1" s="1"/>
  <c r="D38" i="1" s="1"/>
  <c r="F38" i="1" s="1"/>
  <c r="G38" i="1" s="1"/>
  <c r="H38" i="1" s="1"/>
  <c r="D39" i="1" s="1"/>
  <c r="F39" i="1" s="1"/>
  <c r="G39" i="1" s="1"/>
  <c r="H39" i="1" s="1"/>
  <c r="D40" i="1" s="1"/>
  <c r="F40" i="1" s="1"/>
  <c r="G40" i="1" s="1"/>
  <c r="H40" i="1" s="1"/>
  <c r="D41" i="1" s="1"/>
  <c r="F41" i="1" s="1"/>
  <c r="G41" i="1" s="1"/>
  <c r="H41" i="1" s="1"/>
  <c r="D42" i="1" s="1"/>
  <c r="F42" i="1" s="1"/>
  <c r="G42" i="1" s="1"/>
  <c r="H42" i="1" s="1"/>
  <c r="D43" i="1" s="1"/>
  <c r="F43" i="1" s="1"/>
  <c r="G43" i="1" s="1"/>
  <c r="H43" i="1" s="1"/>
  <c r="D44" i="1" s="1"/>
  <c r="F44" i="1" s="1"/>
  <c r="G44" i="1" s="1"/>
  <c r="H44" i="1" s="1"/>
  <c r="D45" i="1" s="1"/>
  <c r="F45" i="1" s="1"/>
  <c r="G45" i="1" s="1"/>
  <c r="H45" i="1" s="1"/>
  <c r="D46" i="1" s="1"/>
  <c r="F46" i="1" s="1"/>
  <c r="G46" i="1" s="1"/>
  <c r="H46" i="1" s="1"/>
  <c r="F13" i="1"/>
  <c r="F11" i="1"/>
  <c r="P26" i="1"/>
  <c r="T26" i="1" s="1"/>
  <c r="P30" i="1"/>
  <c r="T30" i="1" s="1"/>
  <c r="P34" i="1"/>
  <c r="T34" i="1" s="1"/>
  <c r="P27" i="1"/>
  <c r="T27" i="1" s="1"/>
  <c r="P31" i="1"/>
  <c r="T31" i="1" s="1"/>
  <c r="Q23" i="1"/>
  <c r="P24" i="1"/>
  <c r="P28" i="1"/>
  <c r="T28" i="1" s="1"/>
  <c r="P32" i="1"/>
  <c r="T32" i="1" s="1"/>
  <c r="P25" i="1"/>
  <c r="P29" i="1"/>
  <c r="T29" i="1" s="1"/>
  <c r="P33" i="1"/>
  <c r="T33" i="1" s="1"/>
  <c r="T22" i="1"/>
  <c r="I22" i="1"/>
  <c r="K23" i="1" s="1"/>
  <c r="K24" i="1" s="1"/>
  <c r="T25" i="1" l="1"/>
  <c r="G13" i="1"/>
  <c r="G11" i="1"/>
  <c r="G14" i="1"/>
  <c r="R23" i="1"/>
  <c r="S23" i="1" s="1"/>
  <c r="O24" i="1" s="1"/>
  <c r="Q24" i="1" s="1"/>
  <c r="R24" i="1" s="1"/>
  <c r="S24" i="1" s="1"/>
  <c r="O25" i="1" s="1"/>
  <c r="Q25" i="1" s="1"/>
  <c r="R25" i="1" s="1"/>
  <c r="S25" i="1" s="1"/>
  <c r="O26" i="1" s="1"/>
  <c r="Q26" i="1" s="1"/>
  <c r="R26" i="1" s="1"/>
  <c r="S26" i="1" s="1"/>
  <c r="O27" i="1" s="1"/>
  <c r="Q27" i="1" s="1"/>
  <c r="R27" i="1" s="1"/>
  <c r="S27" i="1" s="1"/>
  <c r="O28" i="1" s="1"/>
  <c r="Q28" i="1" s="1"/>
  <c r="R28" i="1" s="1"/>
  <c r="S28" i="1" s="1"/>
  <c r="O29" i="1" s="1"/>
  <c r="Q29" i="1" s="1"/>
  <c r="R29" i="1" s="1"/>
  <c r="S29" i="1" s="1"/>
  <c r="O30" i="1" s="1"/>
  <c r="Q30" i="1" s="1"/>
  <c r="R30" i="1" s="1"/>
  <c r="S30" i="1" s="1"/>
  <c r="O31" i="1" s="1"/>
  <c r="Q31" i="1" s="1"/>
  <c r="R31" i="1" s="1"/>
  <c r="S31" i="1" s="1"/>
  <c r="O32" i="1" s="1"/>
  <c r="Q32" i="1" s="1"/>
  <c r="R32" i="1" s="1"/>
  <c r="S32" i="1" s="1"/>
  <c r="O33" i="1" s="1"/>
  <c r="Q33" i="1" s="1"/>
  <c r="R33" i="1" s="1"/>
  <c r="S33" i="1" s="1"/>
  <c r="O34" i="1" s="1"/>
  <c r="Q34" i="1" s="1"/>
  <c r="R34" i="1" s="1"/>
  <c r="S34" i="1" s="1"/>
  <c r="T23" i="1"/>
  <c r="T24" i="1"/>
  <c r="F15" i="1"/>
  <c r="L24" i="1" l="1"/>
  <c r="L25" i="1" s="1"/>
  <c r="G15" i="1"/>
  <c r="H14" i="1"/>
  <c r="H13" i="1"/>
  <c r="H11" i="1"/>
  <c r="H15" i="1" l="1"/>
  <c r="I14" i="1"/>
  <c r="I13" i="1"/>
  <c r="I11" i="1"/>
  <c r="I15" i="1" l="1"/>
  <c r="J11" i="1"/>
  <c r="J14" i="1"/>
  <c r="J13" i="1"/>
  <c r="J15" i="1" l="1"/>
  <c r="K11" i="1"/>
  <c r="K13" i="1"/>
  <c r="K14" i="1"/>
  <c r="K15" i="1" l="1"/>
  <c r="L11" i="1"/>
  <c r="L13" i="1"/>
  <c r="L14" i="1"/>
  <c r="L15" i="1" l="1"/>
  <c r="M11" i="1"/>
  <c r="M14" i="1"/>
  <c r="M13" i="1"/>
  <c r="M15" i="1" l="1"/>
</calcChain>
</file>

<file path=xl/sharedStrings.xml><?xml version="1.0" encoding="utf-8"?>
<sst xmlns="http://schemas.openxmlformats.org/spreadsheetml/2006/main" count="47" uniqueCount="32">
  <si>
    <t>P</t>
  </si>
  <si>
    <t>=</t>
  </si>
  <si>
    <t>H-(0.001*(H*Kurs))-8750-(0.006*H)-(100-95)/100*H)</t>
  </si>
  <si>
    <t>Hovedstol-Kursskæring-Gebyrer-Tinglysningsafgift-Kurstab</t>
  </si>
  <si>
    <t>P+8750</t>
  </si>
  <si>
    <t>H*(1-(0.001*1*95)-0.006-(100-95)/100)</t>
  </si>
  <si>
    <t>H*(1-(0.001*1*95)-0.006-(100-95)/100)-8750</t>
  </si>
  <si>
    <t>H</t>
  </si>
  <si>
    <t>Provenu</t>
  </si>
  <si>
    <t xml:space="preserve">Kursskæring </t>
  </si>
  <si>
    <t>Kurs</t>
  </si>
  <si>
    <t>Tinglysningsafgift</t>
  </si>
  <si>
    <t>Hovedstol</t>
  </si>
  <si>
    <t>Kursskæring</t>
  </si>
  <si>
    <t xml:space="preserve">År </t>
  </si>
  <si>
    <t>Terminer per år</t>
  </si>
  <si>
    <t>Rente</t>
  </si>
  <si>
    <t>Øvrige gebyrer</t>
  </si>
  <si>
    <t>Kurstab</t>
  </si>
  <si>
    <t>Terminer</t>
  </si>
  <si>
    <t>Primo Gæld</t>
  </si>
  <si>
    <t>Ydelse</t>
  </si>
  <si>
    <t>Renter</t>
  </si>
  <si>
    <t>Afdrag</t>
  </si>
  <si>
    <t>Ultimo Gæld</t>
  </si>
  <si>
    <t>Lån 1</t>
  </si>
  <si>
    <t>Lån 2</t>
  </si>
  <si>
    <t>P+8750/(1-(0.001*1*0.95)-0.006-(100-95)/100)</t>
  </si>
  <si>
    <t>Cashflow</t>
  </si>
  <si>
    <t>Effektiv Termin</t>
  </si>
  <si>
    <t xml:space="preserve">Effektiv </t>
  </si>
  <si>
    <t>Lån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</si>
</sst>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64" fontId="0" fillId="0" borderId="0" xfId="1" applyNumberFormat="1" applyFon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7" xfId="1" applyNumberFormat="1" applyFont="1" applyBorder="1"/>
    <xf numFmtId="164" fontId="0" fillId="0" borderId="8" xfId="0" applyNumberFormat="1" applyBorder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10" fontId="0" fillId="0" borderId="5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622300</xdr:colOff>
      <xdr:row>14</xdr:row>
      <xdr:rowOff>12700</xdr:rowOff>
    </xdr:from>
    <xdr:to>
      <xdr:col>22</xdr:col>
      <xdr:colOff>812800</xdr:colOff>
      <xdr:row>18</xdr:row>
      <xdr:rowOff>193210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2914E-1268-2040-9E29-10F17ADF0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1200" y="2857500"/>
          <a:ext cx="7772400" cy="993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84A9-7178-D843-93E4-C6471E08D9EE}">
  <dimension ref="B1:T46"/>
  <sheetViews>
    <sheetView tabSelected="1" workbookViewId="0">
      <selection activeCell="U12" sqref="U12"/>
    </sheetView>
  </sheetViews>
  <sheetFormatPr baseColWidth="10" defaultRowHeight="16" x14ac:dyDescent="0.2"/>
  <cols>
    <col min="1" max="1" width="7.5" customWidth="1"/>
    <col min="2" max="2" width="18.6640625" customWidth="1"/>
    <col min="3" max="3" width="14" bestFit="1" customWidth="1"/>
    <col min="4" max="4" width="11.5" bestFit="1" customWidth="1"/>
    <col min="5" max="5" width="12.5" bestFit="1" customWidth="1"/>
    <col min="6" max="6" width="11.5" bestFit="1" customWidth="1"/>
    <col min="9" max="9" width="11.1640625" bestFit="1" customWidth="1"/>
    <col min="16" max="16" width="11.83203125" bestFit="1" customWidth="1"/>
    <col min="17" max="17" width="11.5" bestFit="1" customWidth="1"/>
    <col min="20" max="20" width="11.1640625" bestFit="1" customWidth="1"/>
  </cols>
  <sheetData>
    <row r="1" spans="2:18" x14ac:dyDescent="0.2">
      <c r="B1" t="s">
        <v>25</v>
      </c>
      <c r="D1" t="s">
        <v>26</v>
      </c>
    </row>
    <row r="2" spans="2:18" x14ac:dyDescent="0.2">
      <c r="B2" t="s">
        <v>8</v>
      </c>
      <c r="C2" s="1">
        <v>7000000</v>
      </c>
      <c r="D2" s="4">
        <f t="shared" ref="D2:M2" si="0">C2</f>
        <v>7000000</v>
      </c>
      <c r="E2" s="4">
        <f t="shared" si="0"/>
        <v>7000000</v>
      </c>
      <c r="F2" s="4">
        <f t="shared" si="0"/>
        <v>7000000</v>
      </c>
      <c r="G2" s="4">
        <f t="shared" si="0"/>
        <v>7000000</v>
      </c>
      <c r="H2" s="4">
        <f t="shared" si="0"/>
        <v>7000000</v>
      </c>
      <c r="I2" s="4">
        <f t="shared" si="0"/>
        <v>7000000</v>
      </c>
      <c r="J2" s="4">
        <f t="shared" si="0"/>
        <v>7000000</v>
      </c>
      <c r="K2" s="4">
        <f t="shared" si="0"/>
        <v>7000000</v>
      </c>
      <c r="L2" s="4">
        <f t="shared" si="0"/>
        <v>7000000</v>
      </c>
      <c r="M2" s="4">
        <f t="shared" si="0"/>
        <v>7000000</v>
      </c>
    </row>
    <row r="3" spans="2:18" x14ac:dyDescent="0.2">
      <c r="B3" t="s">
        <v>9</v>
      </c>
      <c r="C3" s="3">
        <v>1E-3</v>
      </c>
      <c r="D3" s="16">
        <f t="shared" ref="D3:M3" si="1">C3</f>
        <v>1E-3</v>
      </c>
      <c r="E3" s="16">
        <f t="shared" si="1"/>
        <v>1E-3</v>
      </c>
      <c r="F3" s="16">
        <f t="shared" si="1"/>
        <v>1E-3</v>
      </c>
      <c r="G3" s="16">
        <f t="shared" si="1"/>
        <v>1E-3</v>
      </c>
      <c r="H3" s="16">
        <f t="shared" si="1"/>
        <v>1E-3</v>
      </c>
      <c r="I3" s="16">
        <f t="shared" si="1"/>
        <v>1E-3</v>
      </c>
      <c r="J3" s="16">
        <f t="shared" si="1"/>
        <v>1E-3</v>
      </c>
      <c r="K3" s="16">
        <f t="shared" si="1"/>
        <v>1E-3</v>
      </c>
      <c r="L3" s="16">
        <f t="shared" si="1"/>
        <v>1E-3</v>
      </c>
      <c r="M3" s="16">
        <f t="shared" si="1"/>
        <v>1E-3</v>
      </c>
    </row>
    <row r="4" spans="2:18" x14ac:dyDescent="0.2">
      <c r="B4" t="s">
        <v>10</v>
      </c>
      <c r="C4" s="1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100.795</v>
      </c>
      <c r="J4">
        <v>102</v>
      </c>
      <c r="K4">
        <v>103</v>
      </c>
      <c r="L4">
        <v>104</v>
      </c>
      <c r="M4">
        <v>105</v>
      </c>
      <c r="P4" t="s">
        <v>0</v>
      </c>
      <c r="Q4" t="s">
        <v>1</v>
      </c>
      <c r="R4" t="s">
        <v>3</v>
      </c>
    </row>
    <row r="5" spans="2:18" x14ac:dyDescent="0.2">
      <c r="B5" t="s">
        <v>11</v>
      </c>
      <c r="C5" s="3">
        <v>6.0000000000000001E-3</v>
      </c>
      <c r="D5" s="16">
        <f t="shared" ref="D5:M5" si="2">C5</f>
        <v>6.0000000000000001E-3</v>
      </c>
      <c r="E5" s="16">
        <f t="shared" si="2"/>
        <v>6.0000000000000001E-3</v>
      </c>
      <c r="F5" s="16">
        <f t="shared" si="2"/>
        <v>6.0000000000000001E-3</v>
      </c>
      <c r="G5" s="16">
        <f t="shared" si="2"/>
        <v>6.0000000000000001E-3</v>
      </c>
      <c r="H5" s="16">
        <f t="shared" si="2"/>
        <v>6.0000000000000001E-3</v>
      </c>
      <c r="I5" s="16">
        <f t="shared" si="2"/>
        <v>6.0000000000000001E-3</v>
      </c>
      <c r="J5" s="16">
        <f t="shared" si="2"/>
        <v>6.0000000000000001E-3</v>
      </c>
      <c r="K5" s="16">
        <f t="shared" si="2"/>
        <v>6.0000000000000001E-3</v>
      </c>
      <c r="L5" s="16">
        <f t="shared" si="2"/>
        <v>6.0000000000000001E-3</v>
      </c>
      <c r="M5" s="16">
        <f t="shared" si="2"/>
        <v>6.0000000000000001E-3</v>
      </c>
      <c r="P5" t="s">
        <v>0</v>
      </c>
      <c r="Q5" t="s">
        <v>1</v>
      </c>
      <c r="R5" t="s">
        <v>2</v>
      </c>
    </row>
    <row r="6" spans="2:18" x14ac:dyDescent="0.2">
      <c r="B6" t="s">
        <v>14</v>
      </c>
      <c r="C6" s="1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P6" t="s">
        <v>0</v>
      </c>
      <c r="Q6" t="s">
        <v>1</v>
      </c>
      <c r="R6" t="s">
        <v>6</v>
      </c>
    </row>
    <row r="7" spans="2:18" x14ac:dyDescent="0.2">
      <c r="B7" t="s">
        <v>15</v>
      </c>
      <c r="C7" s="1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P7" t="s">
        <v>4</v>
      </c>
      <c r="Q7" t="s">
        <v>1</v>
      </c>
      <c r="R7" t="s">
        <v>5</v>
      </c>
    </row>
    <row r="8" spans="2:18" x14ac:dyDescent="0.2">
      <c r="B8" t="s">
        <v>16</v>
      </c>
      <c r="C8" s="2">
        <v>0.01</v>
      </c>
      <c r="D8" s="2">
        <v>0.02</v>
      </c>
      <c r="E8" s="2">
        <v>0.02</v>
      </c>
      <c r="F8" s="2">
        <v>0.02</v>
      </c>
      <c r="G8" s="2">
        <v>0.02</v>
      </c>
      <c r="H8" s="2">
        <v>0.02</v>
      </c>
      <c r="I8" s="2">
        <v>0.02</v>
      </c>
      <c r="J8" s="2">
        <v>0.02</v>
      </c>
      <c r="K8" s="2">
        <v>0.02</v>
      </c>
      <c r="L8" s="2">
        <v>0.02</v>
      </c>
      <c r="M8" s="2">
        <v>0.02</v>
      </c>
      <c r="P8" t="s">
        <v>7</v>
      </c>
      <c r="Q8" t="s">
        <v>1</v>
      </c>
      <c r="R8" t="s">
        <v>27</v>
      </c>
    </row>
    <row r="10" spans="2:18" x14ac:dyDescent="0.2">
      <c r="B10" t="s">
        <v>12</v>
      </c>
      <c r="C10" s="1">
        <v>7432002.544933998</v>
      </c>
      <c r="D10" s="4">
        <v>7354021.3000367247</v>
      </c>
      <c r="E10" s="4">
        <v>7277659.5192357618</v>
      </c>
      <c r="F10" s="4">
        <v>7202867.273007554</v>
      </c>
      <c r="G10" s="4">
        <v>7129596.6634453991</v>
      </c>
      <c r="H10" s="4">
        <v>7057801.7219676757</v>
      </c>
      <c r="I10" s="4">
        <v>7001748.2517482517</v>
      </c>
      <c r="J10" s="4">
        <v>6918464.0442228913</v>
      </c>
      <c r="K10" s="4">
        <v>6850838.1799521036</v>
      </c>
      <c r="L10" s="4">
        <v>6784521.5623638742</v>
      </c>
      <c r="M10" s="4">
        <v>6719476.5351613062</v>
      </c>
    </row>
    <row r="11" spans="2:18" x14ac:dyDescent="0.2">
      <c r="B11" t="s">
        <v>11</v>
      </c>
      <c r="C11" s="1">
        <f t="shared" ref="C11:M11" si="3">C5*C10</f>
        <v>44592.015269603988</v>
      </c>
      <c r="D11" s="1">
        <f t="shared" si="3"/>
        <v>44124.127800220347</v>
      </c>
      <c r="E11" s="1">
        <f t="shared" si="3"/>
        <v>43665.957115414574</v>
      </c>
      <c r="F11" s="1">
        <f t="shared" si="3"/>
        <v>43217.203638045328</v>
      </c>
      <c r="G11" s="1">
        <f t="shared" si="3"/>
        <v>42777.579980672395</v>
      </c>
      <c r="H11" s="1">
        <f t="shared" si="3"/>
        <v>42346.810331806053</v>
      </c>
      <c r="I11" s="1">
        <f t="shared" si="3"/>
        <v>42010.489510489511</v>
      </c>
      <c r="J11" s="1">
        <f t="shared" si="3"/>
        <v>41510.784265337352</v>
      </c>
      <c r="K11" s="1">
        <f t="shared" si="3"/>
        <v>41105.029079712622</v>
      </c>
      <c r="L11" s="1">
        <f t="shared" si="3"/>
        <v>40707.129374183249</v>
      </c>
      <c r="M11" s="1">
        <f t="shared" si="3"/>
        <v>40316.859210967836</v>
      </c>
    </row>
    <row r="12" spans="2:18" x14ac:dyDescent="0.2">
      <c r="B12" t="s">
        <v>17</v>
      </c>
      <c r="C12" s="1">
        <v>8750</v>
      </c>
      <c r="D12" s="1">
        <v>8750</v>
      </c>
      <c r="E12" s="1">
        <v>8750</v>
      </c>
      <c r="F12" s="1">
        <v>8750</v>
      </c>
      <c r="G12" s="1">
        <v>8750</v>
      </c>
      <c r="H12" s="1">
        <v>8750</v>
      </c>
      <c r="I12" s="1">
        <v>8750</v>
      </c>
      <c r="J12" s="1">
        <v>8750</v>
      </c>
      <c r="K12" s="1">
        <v>8750</v>
      </c>
      <c r="L12" s="1">
        <v>8750</v>
      </c>
      <c r="M12" s="1">
        <v>8750</v>
      </c>
    </row>
    <row r="13" spans="2:18" x14ac:dyDescent="0.2">
      <c r="B13" t="s">
        <v>18</v>
      </c>
      <c r="C13" s="4">
        <f>(100-C4)/100*C10</f>
        <v>371600.12724669994</v>
      </c>
      <c r="D13" s="4">
        <f t="shared" ref="D13:I13" si="4">(100-D4)/100*D10</f>
        <v>294160.852001469</v>
      </c>
      <c r="E13" s="4">
        <f t="shared" si="4"/>
        <v>218329.78557707285</v>
      </c>
      <c r="F13" s="4">
        <f>(100-F4)/100*F10</f>
        <v>144057.34546015109</v>
      </c>
      <c r="G13" s="4">
        <f t="shared" si="4"/>
        <v>71295.966634453987</v>
      </c>
      <c r="H13" s="4">
        <f t="shared" si="4"/>
        <v>0</v>
      </c>
      <c r="I13" s="4">
        <f t="shared" si="4"/>
        <v>-55663.898601398723</v>
      </c>
      <c r="J13" s="4">
        <f t="shared" ref="J13:M13" si="5">(100-J4)/100*J10</f>
        <v>-138369.28088445784</v>
      </c>
      <c r="K13" s="4">
        <f t="shared" si="5"/>
        <v>-205525.14539856309</v>
      </c>
      <c r="L13" s="4">
        <f t="shared" si="5"/>
        <v>-271380.86249455495</v>
      </c>
      <c r="M13" s="4">
        <f t="shared" si="5"/>
        <v>-335973.82675806532</v>
      </c>
    </row>
    <row r="14" spans="2:18" x14ac:dyDescent="0.2">
      <c r="B14" t="s">
        <v>13</v>
      </c>
      <c r="C14" s="1">
        <f t="shared" ref="C14:M14" si="6">(0.95*C10)*C3</f>
        <v>7060.4024176872981</v>
      </c>
      <c r="D14" s="1">
        <f t="shared" si="6"/>
        <v>6986.3202350348874</v>
      </c>
      <c r="E14" s="1">
        <f t="shared" si="6"/>
        <v>6913.7765432739734</v>
      </c>
      <c r="F14" s="1">
        <f t="shared" si="6"/>
        <v>6842.7239093571761</v>
      </c>
      <c r="G14" s="1">
        <f t="shared" si="6"/>
        <v>6773.1168302731294</v>
      </c>
      <c r="H14" s="1">
        <f t="shared" si="6"/>
        <v>6704.9116358692918</v>
      </c>
      <c r="I14" s="1">
        <f t="shared" si="6"/>
        <v>6651.6608391608388</v>
      </c>
      <c r="J14" s="1">
        <f t="shared" si="6"/>
        <v>6572.5408420117465</v>
      </c>
      <c r="K14" s="1">
        <f t="shared" si="6"/>
        <v>6508.2962709544981</v>
      </c>
      <c r="L14" s="1">
        <f t="shared" si="6"/>
        <v>6445.2954842456802</v>
      </c>
      <c r="M14" s="1">
        <f t="shared" si="6"/>
        <v>6383.5027084032408</v>
      </c>
    </row>
    <row r="15" spans="2:18" x14ac:dyDescent="0.2">
      <c r="B15" t="s">
        <v>8</v>
      </c>
      <c r="C15" s="4">
        <f t="shared" ref="C15:M15" si="7">C10-SUM(C11:C14)</f>
        <v>7000000.0000000065</v>
      </c>
      <c r="D15" s="4">
        <f t="shared" si="7"/>
        <v>7000000</v>
      </c>
      <c r="E15" s="4">
        <f t="shared" si="7"/>
        <v>7000000</v>
      </c>
      <c r="F15" s="4">
        <f t="shared" si="7"/>
        <v>7000000</v>
      </c>
      <c r="G15" s="4">
        <f t="shared" si="7"/>
        <v>7000000</v>
      </c>
      <c r="H15" s="4">
        <f t="shared" si="7"/>
        <v>7000000</v>
      </c>
      <c r="I15" s="4">
        <f t="shared" si="7"/>
        <v>7000000</v>
      </c>
      <c r="J15" s="4">
        <f t="shared" si="7"/>
        <v>7000000</v>
      </c>
      <c r="K15" s="4">
        <f t="shared" si="7"/>
        <v>7000000</v>
      </c>
      <c r="L15" s="4">
        <f t="shared" si="7"/>
        <v>7000000</v>
      </c>
      <c r="M15" s="4">
        <f t="shared" si="7"/>
        <v>7000000</v>
      </c>
    </row>
    <row r="20" spans="3:20" ht="17" thickBot="1" x14ac:dyDescent="0.25"/>
    <row r="21" spans="3:20" ht="17" thickBot="1" x14ac:dyDescent="0.25">
      <c r="C21" s="17" t="s">
        <v>19</v>
      </c>
      <c r="D21" s="17" t="s">
        <v>20</v>
      </c>
      <c r="E21" s="17" t="s">
        <v>21</v>
      </c>
      <c r="F21" s="17" t="s">
        <v>22</v>
      </c>
      <c r="G21" s="17" t="s">
        <v>23</v>
      </c>
      <c r="H21" s="17" t="s">
        <v>24</v>
      </c>
      <c r="I21" s="18" t="s">
        <v>28</v>
      </c>
      <c r="N21" s="5" t="s">
        <v>19</v>
      </c>
      <c r="O21" s="6" t="s">
        <v>20</v>
      </c>
      <c r="P21" s="6" t="s">
        <v>21</v>
      </c>
      <c r="Q21" s="6" t="s">
        <v>22</v>
      </c>
      <c r="R21" s="6" t="s">
        <v>23</v>
      </c>
      <c r="S21" s="6" t="s">
        <v>24</v>
      </c>
      <c r="T21" s="19" t="s">
        <v>28</v>
      </c>
    </row>
    <row r="22" spans="3:20" x14ac:dyDescent="0.2">
      <c r="I22" s="4">
        <f>-C15</f>
        <v>-7000000.0000000065</v>
      </c>
      <c r="J22" s="5" t="s">
        <v>31</v>
      </c>
      <c r="K22" s="6">
        <v>1</v>
      </c>
      <c r="L22" s="7">
        <v>2</v>
      </c>
      <c r="N22" s="8"/>
      <c r="O22" s="17"/>
      <c r="P22" s="17"/>
      <c r="Q22" s="17"/>
      <c r="R22" s="17"/>
      <c r="S22" s="17"/>
      <c r="T22" s="11">
        <f>-C15</f>
        <v>-7000000.0000000065</v>
      </c>
    </row>
    <row r="23" spans="3:20" x14ac:dyDescent="0.2">
      <c r="C23" s="17">
        <v>1</v>
      </c>
      <c r="D23" s="9">
        <f>C10</f>
        <v>7432002.544933998</v>
      </c>
      <c r="E23" s="10">
        <f>-PMT($C$8/$C$7,$C$6*$C$7,$C$10)</f>
        <v>329390.88819151709</v>
      </c>
      <c r="F23" s="10">
        <f>D23*($C$8/$C$7)</f>
        <v>37160.012724669992</v>
      </c>
      <c r="G23" s="9">
        <f>E23-F23</f>
        <v>292230.87546684709</v>
      </c>
      <c r="H23" s="9">
        <f>D23-G23</f>
        <v>7139771.6694671512</v>
      </c>
      <c r="I23" s="4">
        <f>E23</f>
        <v>329390.88819151709</v>
      </c>
      <c r="J23" s="8" t="s">
        <v>29</v>
      </c>
      <c r="K23" s="22">
        <f>IRR(I22:I46)</f>
        <v>9.9685345345519316E-3</v>
      </c>
      <c r="L23" s="20"/>
      <c r="N23" s="8">
        <v>1</v>
      </c>
      <c r="O23" s="9">
        <f>I10</f>
        <v>7001748.2517482517</v>
      </c>
      <c r="P23" s="10">
        <f t="shared" ref="P23:P34" si="8">-PMT($D$8,$D$6,$O$23)</f>
        <v>662082.49034077034</v>
      </c>
      <c r="Q23" s="9">
        <f>O23*$D$8</f>
        <v>140034.96503496505</v>
      </c>
      <c r="R23" s="9">
        <f>P23-Q23</f>
        <v>522047.52530580526</v>
      </c>
      <c r="S23" s="9">
        <f>O23-R23</f>
        <v>6479700.7264424469</v>
      </c>
      <c r="T23" s="11">
        <f>P23</f>
        <v>662082.49034077034</v>
      </c>
    </row>
    <row r="24" spans="3:20" ht="17" thickBot="1" x14ac:dyDescent="0.25">
      <c r="C24" s="17">
        <v>2</v>
      </c>
      <c r="D24" s="9">
        <f>H23</f>
        <v>7139771.6694671512</v>
      </c>
      <c r="E24" s="10">
        <f t="shared" ref="E24:E46" si="9">-PMT($C$8/$C$7,$C$6*$C$7,$C$10)</f>
        <v>329390.88819151709</v>
      </c>
      <c r="F24" s="10">
        <f t="shared" ref="F24:F46" si="10">D24*($C$8/$C$7)</f>
        <v>35698.858347335758</v>
      </c>
      <c r="G24" s="9">
        <f t="shared" ref="G24:G46" si="11">E24-F24</f>
        <v>293692.02984418132</v>
      </c>
      <c r="H24" s="9">
        <f t="shared" ref="H24:H46" si="12">D24-G24</f>
        <v>6846079.6396229696</v>
      </c>
      <c r="I24" s="4">
        <f t="shared" ref="I24:I46" si="13">E24</f>
        <v>329390.88819151709</v>
      </c>
      <c r="J24" s="12" t="s">
        <v>30</v>
      </c>
      <c r="K24" s="21">
        <f>(1+K23)^2-1</f>
        <v>2.0036440749870321E-2</v>
      </c>
      <c r="L24" s="23">
        <f>IRR(T22:T34)</f>
        <v>2.0040663843517104E-2</v>
      </c>
      <c r="N24" s="8">
        <v>2</v>
      </c>
      <c r="O24" s="9">
        <f>S23</f>
        <v>6479700.7264424469</v>
      </c>
      <c r="P24" s="10">
        <f t="shared" si="8"/>
        <v>662082.49034077034</v>
      </c>
      <c r="Q24" s="9">
        <f>O24*$D$8</f>
        <v>129594.01452884894</v>
      </c>
      <c r="R24" s="9">
        <f t="shared" ref="R24:R34" si="14">P24-Q24</f>
        <v>532488.47581192141</v>
      </c>
      <c r="S24" s="9">
        <f>O24-R24</f>
        <v>5947212.2506305259</v>
      </c>
      <c r="T24" s="11">
        <f t="shared" ref="T24:T34" si="15">P24</f>
        <v>662082.49034077034</v>
      </c>
    </row>
    <row r="25" spans="3:20" x14ac:dyDescent="0.2">
      <c r="C25" s="17">
        <v>3</v>
      </c>
      <c r="D25" s="9">
        <f t="shared" ref="D25:D46" si="16">H24</f>
        <v>6846079.6396229696</v>
      </c>
      <c r="E25" s="10">
        <f t="shared" si="9"/>
        <v>329390.88819151709</v>
      </c>
      <c r="F25" s="10">
        <f t="shared" si="10"/>
        <v>34230.398198114846</v>
      </c>
      <c r="G25" s="9">
        <f t="shared" si="11"/>
        <v>295160.48999340227</v>
      </c>
      <c r="H25" s="9">
        <f t="shared" si="12"/>
        <v>6550919.1496295668</v>
      </c>
      <c r="I25" s="4">
        <f t="shared" si="13"/>
        <v>329390.88819151709</v>
      </c>
      <c r="L25" s="24">
        <f>K24-L24</f>
        <v>-4.2230936467824165E-6</v>
      </c>
      <c r="N25" s="8">
        <v>3</v>
      </c>
      <c r="O25" s="9">
        <f t="shared" ref="O25:O34" si="17">S24</f>
        <v>5947212.2506305259</v>
      </c>
      <c r="P25" s="10">
        <f t="shared" si="8"/>
        <v>662082.49034077034</v>
      </c>
      <c r="Q25" s="9">
        <f t="shared" ref="Q25:Q34" si="18">O25*$D$8</f>
        <v>118944.24501261053</v>
      </c>
      <c r="R25" s="9">
        <f t="shared" si="14"/>
        <v>543138.24532815977</v>
      </c>
      <c r="S25" s="9">
        <f t="shared" ref="S25:S34" si="19">O25-R25</f>
        <v>5404074.0053023659</v>
      </c>
      <c r="T25" s="11">
        <f t="shared" si="15"/>
        <v>662082.49034077034</v>
      </c>
    </row>
    <row r="26" spans="3:20" x14ac:dyDescent="0.2">
      <c r="C26" s="17">
        <v>4</v>
      </c>
      <c r="D26" s="9">
        <f t="shared" si="16"/>
        <v>6550919.1496295668</v>
      </c>
      <c r="E26" s="10">
        <f t="shared" si="9"/>
        <v>329390.88819151709</v>
      </c>
      <c r="F26" s="10">
        <f t="shared" si="10"/>
        <v>32754.595748147836</v>
      </c>
      <c r="G26" s="9">
        <f t="shared" si="11"/>
        <v>296636.29244336928</v>
      </c>
      <c r="H26" s="9">
        <f t="shared" si="12"/>
        <v>6254282.8571861973</v>
      </c>
      <c r="I26" s="4">
        <f t="shared" si="13"/>
        <v>329390.88819151709</v>
      </c>
      <c r="N26" s="8">
        <v>4</v>
      </c>
      <c r="O26" s="9">
        <f t="shared" si="17"/>
        <v>5404074.0053023659</v>
      </c>
      <c r="P26" s="10">
        <f t="shared" si="8"/>
        <v>662082.49034077034</v>
      </c>
      <c r="Q26" s="9">
        <f t="shared" si="18"/>
        <v>108081.48010604733</v>
      </c>
      <c r="R26" s="9">
        <f t="shared" si="14"/>
        <v>554001.01023472298</v>
      </c>
      <c r="S26" s="9">
        <f t="shared" si="19"/>
        <v>4850072.995067643</v>
      </c>
      <c r="T26" s="11">
        <f t="shared" si="15"/>
        <v>662082.49034077034</v>
      </c>
    </row>
    <row r="27" spans="3:20" x14ac:dyDescent="0.2">
      <c r="C27" s="17">
        <v>5</v>
      </c>
      <c r="D27" s="9">
        <f t="shared" si="16"/>
        <v>6254282.8571861973</v>
      </c>
      <c r="E27" s="10">
        <f t="shared" si="9"/>
        <v>329390.88819151709</v>
      </c>
      <c r="F27" s="10">
        <f t="shared" si="10"/>
        <v>31271.414285930987</v>
      </c>
      <c r="G27" s="9">
        <f t="shared" si="11"/>
        <v>298119.47390558611</v>
      </c>
      <c r="H27" s="9">
        <f t="shared" si="12"/>
        <v>5956163.3832806116</v>
      </c>
      <c r="I27" s="4">
        <f t="shared" si="13"/>
        <v>329390.88819151709</v>
      </c>
      <c r="N27" s="8">
        <v>5</v>
      </c>
      <c r="O27" s="9">
        <f t="shared" si="17"/>
        <v>4850072.995067643</v>
      </c>
      <c r="P27" s="10">
        <f t="shared" si="8"/>
        <v>662082.49034077034</v>
      </c>
      <c r="Q27" s="9">
        <f t="shared" si="18"/>
        <v>97001.459901352864</v>
      </c>
      <c r="R27" s="9">
        <f t="shared" si="14"/>
        <v>565081.03043941746</v>
      </c>
      <c r="S27" s="9">
        <f t="shared" si="19"/>
        <v>4284991.9646282252</v>
      </c>
      <c r="T27" s="11">
        <f t="shared" si="15"/>
        <v>662082.49034077034</v>
      </c>
    </row>
    <row r="28" spans="3:20" x14ac:dyDescent="0.2">
      <c r="C28" s="17">
        <v>6</v>
      </c>
      <c r="D28" s="9">
        <f t="shared" si="16"/>
        <v>5956163.3832806116</v>
      </c>
      <c r="E28" s="10">
        <f t="shared" si="9"/>
        <v>329390.88819151709</v>
      </c>
      <c r="F28" s="10">
        <f t="shared" si="10"/>
        <v>29780.816916403059</v>
      </c>
      <c r="G28" s="9">
        <f t="shared" si="11"/>
        <v>299610.07127511402</v>
      </c>
      <c r="H28" s="9">
        <f t="shared" si="12"/>
        <v>5656553.3120054975</v>
      </c>
      <c r="I28" s="4">
        <f t="shared" si="13"/>
        <v>329390.88819151709</v>
      </c>
      <c r="N28" s="8">
        <v>6</v>
      </c>
      <c r="O28" s="9">
        <f t="shared" si="17"/>
        <v>4284991.9646282252</v>
      </c>
      <c r="P28" s="10">
        <f t="shared" si="8"/>
        <v>662082.49034077034</v>
      </c>
      <c r="Q28" s="9">
        <f t="shared" si="18"/>
        <v>85699.839292564502</v>
      </c>
      <c r="R28" s="9">
        <f t="shared" si="14"/>
        <v>576382.65104820579</v>
      </c>
      <c r="S28" s="9">
        <f t="shared" si="19"/>
        <v>3708609.3135800194</v>
      </c>
      <c r="T28" s="11">
        <f t="shared" si="15"/>
        <v>662082.49034077034</v>
      </c>
    </row>
    <row r="29" spans="3:20" x14ac:dyDescent="0.2">
      <c r="C29" s="17">
        <v>7</v>
      </c>
      <c r="D29" s="9">
        <f t="shared" si="16"/>
        <v>5656553.3120054975</v>
      </c>
      <c r="E29" s="10">
        <f t="shared" si="9"/>
        <v>329390.88819151709</v>
      </c>
      <c r="F29" s="10">
        <f t="shared" si="10"/>
        <v>28282.766560027489</v>
      </c>
      <c r="G29" s="9">
        <f t="shared" si="11"/>
        <v>301108.1216314896</v>
      </c>
      <c r="H29" s="9">
        <f t="shared" si="12"/>
        <v>5355445.1903740074</v>
      </c>
      <c r="I29" s="4">
        <f t="shared" si="13"/>
        <v>329390.88819151709</v>
      </c>
      <c r="N29" s="8">
        <v>7</v>
      </c>
      <c r="O29" s="9">
        <f t="shared" si="17"/>
        <v>3708609.3135800194</v>
      </c>
      <c r="P29" s="10">
        <f t="shared" si="8"/>
        <v>662082.49034077034</v>
      </c>
      <c r="Q29" s="9">
        <f t="shared" si="18"/>
        <v>74172.186271600396</v>
      </c>
      <c r="R29" s="9">
        <f t="shared" si="14"/>
        <v>587910.30406916991</v>
      </c>
      <c r="S29" s="9">
        <f t="shared" si="19"/>
        <v>3120699.0095108496</v>
      </c>
      <c r="T29" s="11">
        <f t="shared" si="15"/>
        <v>662082.49034077034</v>
      </c>
    </row>
    <row r="30" spans="3:20" x14ac:dyDescent="0.2">
      <c r="C30" s="17">
        <v>8</v>
      </c>
      <c r="D30" s="9">
        <f t="shared" si="16"/>
        <v>5355445.1903740074</v>
      </c>
      <c r="E30" s="10">
        <f t="shared" si="9"/>
        <v>329390.88819151709</v>
      </c>
      <c r="F30" s="10">
        <f t="shared" si="10"/>
        <v>26777.225951870038</v>
      </c>
      <c r="G30" s="9">
        <f t="shared" si="11"/>
        <v>302613.66223964706</v>
      </c>
      <c r="H30" s="9">
        <f t="shared" si="12"/>
        <v>5052831.52813436</v>
      </c>
      <c r="I30" s="4">
        <f t="shared" si="13"/>
        <v>329390.88819151709</v>
      </c>
      <c r="N30" s="8">
        <v>8</v>
      </c>
      <c r="O30" s="9">
        <f t="shared" si="17"/>
        <v>3120699.0095108496</v>
      </c>
      <c r="P30" s="10">
        <f t="shared" si="8"/>
        <v>662082.49034077034</v>
      </c>
      <c r="Q30" s="9">
        <f t="shared" si="18"/>
        <v>62413.980190216993</v>
      </c>
      <c r="R30" s="9">
        <f t="shared" si="14"/>
        <v>599668.51015055331</v>
      </c>
      <c r="S30" s="9">
        <f t="shared" si="19"/>
        <v>2521030.4993602964</v>
      </c>
      <c r="T30" s="11">
        <f t="shared" si="15"/>
        <v>662082.49034077034</v>
      </c>
    </row>
    <row r="31" spans="3:20" x14ac:dyDescent="0.2">
      <c r="C31" s="17">
        <v>9</v>
      </c>
      <c r="D31" s="9">
        <f t="shared" si="16"/>
        <v>5052831.52813436</v>
      </c>
      <c r="E31" s="10">
        <f t="shared" si="9"/>
        <v>329390.88819151709</v>
      </c>
      <c r="F31" s="10">
        <f t="shared" si="10"/>
        <v>25264.157640671801</v>
      </c>
      <c r="G31" s="9">
        <f t="shared" si="11"/>
        <v>304126.73055084527</v>
      </c>
      <c r="H31" s="9">
        <f t="shared" si="12"/>
        <v>4748704.7975835148</v>
      </c>
      <c r="I31" s="4">
        <f t="shared" si="13"/>
        <v>329390.88819151709</v>
      </c>
      <c r="N31" s="8">
        <v>9</v>
      </c>
      <c r="O31" s="9">
        <f t="shared" si="17"/>
        <v>2521030.4993602964</v>
      </c>
      <c r="P31" s="10">
        <f t="shared" si="8"/>
        <v>662082.49034077034</v>
      </c>
      <c r="Q31" s="9">
        <f t="shared" si="18"/>
        <v>50420.609987205928</v>
      </c>
      <c r="R31" s="9">
        <f t="shared" si="14"/>
        <v>611661.8803535644</v>
      </c>
      <c r="S31" s="9">
        <f t="shared" si="19"/>
        <v>1909368.619006732</v>
      </c>
      <c r="T31" s="11">
        <f t="shared" si="15"/>
        <v>662082.49034077034</v>
      </c>
    </row>
    <row r="32" spans="3:20" x14ac:dyDescent="0.2">
      <c r="C32" s="17">
        <v>10</v>
      </c>
      <c r="D32" s="9">
        <f t="shared" si="16"/>
        <v>4748704.7975835148</v>
      </c>
      <c r="E32" s="10">
        <f t="shared" si="9"/>
        <v>329390.88819151709</v>
      </c>
      <c r="F32" s="10">
        <f t="shared" si="10"/>
        <v>23743.523987917575</v>
      </c>
      <c r="G32" s="9">
        <f t="shared" si="11"/>
        <v>305647.36420359951</v>
      </c>
      <c r="H32" s="9">
        <f t="shared" si="12"/>
        <v>4443057.4333799155</v>
      </c>
      <c r="I32" s="4">
        <f t="shared" si="13"/>
        <v>329390.88819151709</v>
      </c>
      <c r="N32" s="8">
        <v>10</v>
      </c>
      <c r="O32" s="9">
        <f t="shared" si="17"/>
        <v>1909368.619006732</v>
      </c>
      <c r="P32" s="10">
        <f t="shared" si="8"/>
        <v>662082.49034077034</v>
      </c>
      <c r="Q32" s="9">
        <f t="shared" si="18"/>
        <v>38187.372380134642</v>
      </c>
      <c r="R32" s="9">
        <f t="shared" si="14"/>
        <v>623895.11796063569</v>
      </c>
      <c r="S32" s="9">
        <f t="shared" si="19"/>
        <v>1285473.5010460964</v>
      </c>
      <c r="T32" s="11">
        <f t="shared" si="15"/>
        <v>662082.49034077034</v>
      </c>
    </row>
    <row r="33" spans="3:20" x14ac:dyDescent="0.2">
      <c r="C33" s="17">
        <v>11</v>
      </c>
      <c r="D33" s="9">
        <f t="shared" si="16"/>
        <v>4443057.4333799155</v>
      </c>
      <c r="E33" s="10">
        <f t="shared" si="9"/>
        <v>329390.88819151709</v>
      </c>
      <c r="F33" s="10">
        <f t="shared" si="10"/>
        <v>22215.287166899579</v>
      </c>
      <c r="G33" s="9">
        <f t="shared" si="11"/>
        <v>307175.6010246175</v>
      </c>
      <c r="H33" s="9">
        <f t="shared" si="12"/>
        <v>4135881.8323552981</v>
      </c>
      <c r="I33" s="4">
        <f t="shared" si="13"/>
        <v>329390.88819151709</v>
      </c>
      <c r="N33" s="8">
        <v>11</v>
      </c>
      <c r="O33" s="9">
        <f t="shared" si="17"/>
        <v>1285473.5010460964</v>
      </c>
      <c r="P33" s="10">
        <f t="shared" si="8"/>
        <v>662082.49034077034</v>
      </c>
      <c r="Q33" s="9">
        <f t="shared" si="18"/>
        <v>25709.47002092193</v>
      </c>
      <c r="R33" s="9">
        <f t="shared" si="14"/>
        <v>636373.02031984844</v>
      </c>
      <c r="S33" s="9">
        <f t="shared" si="19"/>
        <v>649100.480726248</v>
      </c>
      <c r="T33" s="11">
        <f t="shared" si="15"/>
        <v>662082.49034077034</v>
      </c>
    </row>
    <row r="34" spans="3:20" ht="17" thickBot="1" x14ac:dyDescent="0.25">
      <c r="C34" s="17">
        <v>12</v>
      </c>
      <c r="D34" s="9">
        <f t="shared" si="16"/>
        <v>4135881.8323552981</v>
      </c>
      <c r="E34" s="10">
        <f t="shared" si="9"/>
        <v>329390.88819151709</v>
      </c>
      <c r="F34" s="10">
        <f t="shared" si="10"/>
        <v>20679.40916177649</v>
      </c>
      <c r="G34" s="9">
        <f t="shared" si="11"/>
        <v>308711.47902974061</v>
      </c>
      <c r="H34" s="9">
        <f t="shared" si="12"/>
        <v>3827170.3533255574</v>
      </c>
      <c r="I34" s="4">
        <f t="shared" si="13"/>
        <v>329390.88819151709</v>
      </c>
      <c r="N34" s="12">
        <v>12</v>
      </c>
      <c r="O34" s="13">
        <f t="shared" si="17"/>
        <v>649100.480726248</v>
      </c>
      <c r="P34" s="14">
        <f t="shared" si="8"/>
        <v>662082.49034077034</v>
      </c>
      <c r="Q34" s="13">
        <f t="shared" si="18"/>
        <v>12982.009614524961</v>
      </c>
      <c r="R34" s="13">
        <f t="shared" si="14"/>
        <v>649100.48072624533</v>
      </c>
      <c r="S34" s="13">
        <f t="shared" si="19"/>
        <v>2.6775524020195007E-9</v>
      </c>
      <c r="T34" s="15">
        <f t="shared" si="15"/>
        <v>662082.49034077034</v>
      </c>
    </row>
    <row r="35" spans="3:20" x14ac:dyDescent="0.2">
      <c r="C35" s="17">
        <v>13</v>
      </c>
      <c r="D35" s="9">
        <f t="shared" si="16"/>
        <v>3827170.3533255574</v>
      </c>
      <c r="E35" s="10">
        <f t="shared" si="9"/>
        <v>329390.88819151709</v>
      </c>
      <c r="F35" s="10">
        <f t="shared" si="10"/>
        <v>19135.851766627788</v>
      </c>
      <c r="G35" s="9">
        <f t="shared" si="11"/>
        <v>310255.03642488929</v>
      </c>
      <c r="H35" s="9">
        <f t="shared" si="12"/>
        <v>3516915.3169006682</v>
      </c>
      <c r="I35" s="4">
        <f t="shared" si="13"/>
        <v>329390.88819151709</v>
      </c>
      <c r="O35" s="4"/>
      <c r="P35" s="1"/>
      <c r="Q35" s="4"/>
      <c r="R35" s="4"/>
      <c r="S35" s="4"/>
      <c r="T35" s="4"/>
    </row>
    <row r="36" spans="3:20" x14ac:dyDescent="0.2">
      <c r="C36" s="17">
        <v>14</v>
      </c>
      <c r="D36" s="9">
        <f t="shared" si="16"/>
        <v>3516915.3169006682</v>
      </c>
      <c r="E36" s="10">
        <f t="shared" si="9"/>
        <v>329390.88819151709</v>
      </c>
      <c r="F36" s="10">
        <f t="shared" si="10"/>
        <v>17584.576584503342</v>
      </c>
      <c r="G36" s="9">
        <f t="shared" si="11"/>
        <v>311806.31160701375</v>
      </c>
      <c r="H36" s="9">
        <f t="shared" si="12"/>
        <v>3205109.0052936543</v>
      </c>
      <c r="I36" s="4">
        <f t="shared" si="13"/>
        <v>329390.88819151709</v>
      </c>
    </row>
    <row r="37" spans="3:20" x14ac:dyDescent="0.2">
      <c r="C37" s="17">
        <v>15</v>
      </c>
      <c r="D37" s="9">
        <f t="shared" si="16"/>
        <v>3205109.0052936543</v>
      </c>
      <c r="E37" s="10">
        <f t="shared" si="9"/>
        <v>329390.88819151709</v>
      </c>
      <c r="F37" s="10">
        <f t="shared" si="10"/>
        <v>16025.545026468271</v>
      </c>
      <c r="G37" s="9">
        <f t="shared" si="11"/>
        <v>313365.34316504881</v>
      </c>
      <c r="H37" s="9">
        <f t="shared" si="12"/>
        <v>2891743.6621286054</v>
      </c>
      <c r="I37" s="4">
        <f t="shared" si="13"/>
        <v>329390.88819151709</v>
      </c>
    </row>
    <row r="38" spans="3:20" x14ac:dyDescent="0.2">
      <c r="C38" s="17">
        <v>16</v>
      </c>
      <c r="D38" s="9">
        <f t="shared" si="16"/>
        <v>2891743.6621286054</v>
      </c>
      <c r="E38" s="10">
        <f t="shared" si="9"/>
        <v>329390.88819151709</v>
      </c>
      <c r="F38" s="10">
        <f t="shared" si="10"/>
        <v>14458.718310643028</v>
      </c>
      <c r="G38" s="9">
        <f t="shared" si="11"/>
        <v>314932.16988087405</v>
      </c>
      <c r="H38" s="9">
        <f t="shared" si="12"/>
        <v>2576811.4922477314</v>
      </c>
      <c r="I38" s="4">
        <f t="shared" si="13"/>
        <v>329390.88819151709</v>
      </c>
    </row>
    <row r="39" spans="3:20" x14ac:dyDescent="0.2">
      <c r="C39" s="17">
        <v>17</v>
      </c>
      <c r="D39" s="9">
        <f t="shared" si="16"/>
        <v>2576811.4922477314</v>
      </c>
      <c r="E39" s="10">
        <f t="shared" si="9"/>
        <v>329390.88819151709</v>
      </c>
      <c r="F39" s="10">
        <f t="shared" si="10"/>
        <v>12884.057461238657</v>
      </c>
      <c r="G39" s="9">
        <f t="shared" si="11"/>
        <v>316506.83073027845</v>
      </c>
      <c r="H39" s="9">
        <f t="shared" si="12"/>
        <v>2260304.6615174529</v>
      </c>
      <c r="I39" s="4">
        <f t="shared" si="13"/>
        <v>329390.88819151709</v>
      </c>
    </row>
    <row r="40" spans="3:20" x14ac:dyDescent="0.2">
      <c r="C40" s="17">
        <v>18</v>
      </c>
      <c r="D40" s="9">
        <f t="shared" si="16"/>
        <v>2260304.6615174529</v>
      </c>
      <c r="E40" s="10">
        <f t="shared" si="9"/>
        <v>329390.88819151709</v>
      </c>
      <c r="F40" s="10">
        <f t="shared" si="10"/>
        <v>11301.523307587266</v>
      </c>
      <c r="G40" s="9">
        <f t="shared" si="11"/>
        <v>318089.36488392984</v>
      </c>
      <c r="H40" s="9">
        <f t="shared" si="12"/>
        <v>1942215.296633523</v>
      </c>
      <c r="I40" s="4">
        <f t="shared" si="13"/>
        <v>329390.88819151709</v>
      </c>
    </row>
    <row r="41" spans="3:20" x14ac:dyDescent="0.2">
      <c r="C41" s="17">
        <v>19</v>
      </c>
      <c r="D41" s="9">
        <f t="shared" si="16"/>
        <v>1942215.296633523</v>
      </c>
      <c r="E41" s="10">
        <f t="shared" si="9"/>
        <v>329390.88819151709</v>
      </c>
      <c r="F41" s="10">
        <f t="shared" si="10"/>
        <v>9711.0764831676152</v>
      </c>
      <c r="G41" s="9">
        <f t="shared" si="11"/>
        <v>319679.8117083495</v>
      </c>
      <c r="H41" s="9">
        <f t="shared" si="12"/>
        <v>1622535.4849251735</v>
      </c>
      <c r="I41" s="4">
        <f t="shared" si="13"/>
        <v>329390.88819151709</v>
      </c>
    </row>
    <row r="42" spans="3:20" x14ac:dyDescent="0.2">
      <c r="C42" s="17">
        <v>20</v>
      </c>
      <c r="D42" s="9">
        <f t="shared" si="16"/>
        <v>1622535.4849251735</v>
      </c>
      <c r="E42" s="10">
        <f t="shared" si="9"/>
        <v>329390.88819151709</v>
      </c>
      <c r="F42" s="10">
        <f t="shared" si="10"/>
        <v>8112.6774246258674</v>
      </c>
      <c r="G42" s="9">
        <f t="shared" si="11"/>
        <v>321278.21076689125</v>
      </c>
      <c r="H42" s="9">
        <f t="shared" si="12"/>
        <v>1301257.2741582822</v>
      </c>
      <c r="I42" s="4">
        <f t="shared" si="13"/>
        <v>329390.88819151709</v>
      </c>
    </row>
    <row r="43" spans="3:20" x14ac:dyDescent="0.2">
      <c r="C43" s="17">
        <v>21</v>
      </c>
      <c r="D43" s="9">
        <f t="shared" si="16"/>
        <v>1301257.2741582822</v>
      </c>
      <c r="E43" s="10">
        <f t="shared" si="9"/>
        <v>329390.88819151709</v>
      </c>
      <c r="F43" s="10">
        <f t="shared" si="10"/>
        <v>6506.2863707914112</v>
      </c>
      <c r="G43" s="9">
        <f t="shared" si="11"/>
        <v>322884.60182072566</v>
      </c>
      <c r="H43" s="9">
        <f t="shared" si="12"/>
        <v>978372.67233755649</v>
      </c>
      <c r="I43" s="4">
        <f t="shared" si="13"/>
        <v>329390.88819151709</v>
      </c>
    </row>
    <row r="44" spans="3:20" x14ac:dyDescent="0.2">
      <c r="C44" s="17">
        <v>22</v>
      </c>
      <c r="D44" s="9">
        <f t="shared" si="16"/>
        <v>978372.67233755649</v>
      </c>
      <c r="E44" s="10">
        <f t="shared" si="9"/>
        <v>329390.88819151709</v>
      </c>
      <c r="F44" s="10">
        <f t="shared" si="10"/>
        <v>4891.8633616877823</v>
      </c>
      <c r="G44" s="9">
        <f t="shared" si="11"/>
        <v>324499.02482982929</v>
      </c>
      <c r="H44" s="9">
        <f t="shared" si="12"/>
        <v>653873.64750772715</v>
      </c>
      <c r="I44" s="4">
        <f t="shared" si="13"/>
        <v>329390.88819151709</v>
      </c>
    </row>
    <row r="45" spans="3:20" x14ac:dyDescent="0.2">
      <c r="C45" s="17">
        <v>23</v>
      </c>
      <c r="D45" s="9">
        <f t="shared" si="16"/>
        <v>653873.64750772715</v>
      </c>
      <c r="E45" s="10">
        <f t="shared" si="9"/>
        <v>329390.88819151709</v>
      </c>
      <c r="F45" s="10">
        <f t="shared" si="10"/>
        <v>3269.3682375386356</v>
      </c>
      <c r="G45" s="9">
        <f t="shared" si="11"/>
        <v>326121.51995397848</v>
      </c>
      <c r="H45" s="9">
        <f t="shared" si="12"/>
        <v>327752.12755374867</v>
      </c>
      <c r="I45" s="4">
        <f t="shared" si="13"/>
        <v>329390.88819151709</v>
      </c>
    </row>
    <row r="46" spans="3:20" x14ac:dyDescent="0.2">
      <c r="C46" s="17">
        <v>24</v>
      </c>
      <c r="D46" s="9">
        <f t="shared" si="16"/>
        <v>327752.12755374867</v>
      </c>
      <c r="E46" s="10">
        <f t="shared" si="9"/>
        <v>329390.88819151709</v>
      </c>
      <c r="F46" s="10">
        <f t="shared" si="10"/>
        <v>1638.7606377687434</v>
      </c>
      <c r="G46" s="9">
        <f t="shared" si="11"/>
        <v>327752.12755374837</v>
      </c>
      <c r="H46" s="9">
        <f t="shared" si="12"/>
        <v>0</v>
      </c>
      <c r="I46" s="4">
        <f t="shared" si="13"/>
        <v>329390.88819151709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2021-04-28T11:24:16Z</dcterms:created>
  <dcterms:modified xsi:type="dcterms:W3CDTF">2021-05-28T10:51:12Z</dcterms:modified>
</cp:coreProperties>
</file>