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pee/Documents/University/2. Sem /EØ/Opgaver/1. Opgave/"/>
    </mc:Choice>
  </mc:AlternateContent>
  <xr:revisionPtr revIDLastSave="0" documentId="13_ncr:1_{A92CDE27-CEEF-A548-B45B-62B89F831876}" xr6:coauthVersionLast="46" xr6:coauthVersionMax="46" xr10:uidLastSave="{00000000-0000-0000-0000-000000000000}"/>
  <bookViews>
    <workbookView xWindow="0" yWindow="460" windowWidth="25600" windowHeight="14160" xr2:uid="{00000000-000D-0000-FFFF-FFFF00000000}"/>
  </bookViews>
  <sheets>
    <sheet name="Bogføri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2" l="1"/>
  <c r="B88" i="2"/>
  <c r="B87" i="2"/>
  <c r="B86" i="2"/>
  <c r="B85" i="2"/>
  <c r="B84" i="2"/>
  <c r="B83" i="2"/>
  <c r="B82" i="2"/>
  <c r="B81" i="2"/>
  <c r="B80" i="2"/>
  <c r="B76" i="2"/>
  <c r="B74" i="2"/>
  <c r="B72" i="2"/>
  <c r="B71" i="2"/>
  <c r="B70" i="2"/>
  <c r="B69" i="2"/>
  <c r="B66" i="2"/>
  <c r="I62" i="2"/>
  <c r="H62" i="2"/>
  <c r="B73" i="2" s="1"/>
  <c r="F62" i="2"/>
  <c r="B68" i="2" s="1"/>
  <c r="B75" i="2" s="1"/>
  <c r="H6" i="2"/>
  <c r="H5" i="2"/>
  <c r="H4" i="2"/>
  <c r="D7" i="2"/>
  <c r="D5" i="2"/>
  <c r="D15" i="2" s="1"/>
  <c r="D24" i="2"/>
  <c r="D12" i="2"/>
  <c r="D11" i="2"/>
  <c r="D6" i="2"/>
  <c r="D8" i="2"/>
  <c r="D13" i="2"/>
  <c r="D18" i="2"/>
  <c r="D19" i="2"/>
  <c r="D20" i="2"/>
  <c r="D21" i="2"/>
  <c r="D25" i="2"/>
  <c r="C18" i="2"/>
  <c r="K5" i="2"/>
  <c r="C12" i="2"/>
  <c r="K32" i="2"/>
  <c r="L27" i="2"/>
  <c r="H14" i="2"/>
  <c r="K38" i="2"/>
  <c r="K39" i="2" s="1"/>
  <c r="C13" i="2" s="1"/>
  <c r="K26" i="2"/>
  <c r="L33" i="2"/>
  <c r="L20" i="2"/>
  <c r="K19" i="2"/>
  <c r="L14" i="2"/>
  <c r="K10" i="2"/>
  <c r="K8" i="2"/>
  <c r="K7" i="2"/>
  <c r="K6" i="2"/>
  <c r="G43" i="2"/>
  <c r="G42" i="2"/>
  <c r="H37" i="2"/>
  <c r="G36" i="2"/>
  <c r="H35" i="2"/>
  <c r="H30" i="2"/>
  <c r="G29" i="2"/>
  <c r="H24" i="2"/>
  <c r="G23" i="2"/>
  <c r="G18" i="2"/>
  <c r="H17" i="2"/>
  <c r="H16" i="2"/>
  <c r="H15" i="2"/>
  <c r="H13" i="2"/>
  <c r="H12" i="2"/>
  <c r="H11" i="2"/>
  <c r="G10" i="2"/>
  <c r="L45" i="2"/>
  <c r="G4" i="2" s="1"/>
  <c r="B67" i="2" l="1"/>
  <c r="D26" i="2"/>
  <c r="D27" i="2" s="1"/>
  <c r="L42" i="2"/>
  <c r="K11" i="2"/>
  <c r="G5" i="2" s="1"/>
  <c r="K42" i="2"/>
  <c r="L28" i="2"/>
  <c r="C21" i="2" s="1"/>
  <c r="G6" i="2"/>
  <c r="C26" i="2" s="1"/>
  <c r="L22" i="2"/>
  <c r="C20" i="2" s="1"/>
  <c r="G44" i="2"/>
  <c r="C11" i="2" s="1"/>
  <c r="G25" i="2"/>
  <c r="C6" i="2" s="1"/>
  <c r="A26" i="2"/>
  <c r="G31" i="2" l="1"/>
  <c r="C7" i="2" s="1"/>
  <c r="L15" i="2"/>
  <c r="C19" i="2" s="1"/>
  <c r="G19" i="2"/>
  <c r="C5" i="2" s="1"/>
  <c r="C15" i="2" s="1"/>
  <c r="L35" i="2"/>
  <c r="C24" i="2" s="1"/>
  <c r="G38" i="2"/>
  <c r="C8" i="2" s="1"/>
  <c r="B15" i="2"/>
  <c r="B25" i="2" s="1"/>
  <c r="C25" i="2" s="1"/>
  <c r="C27" i="2" l="1"/>
  <c r="B27" i="2"/>
</calcChain>
</file>

<file path=xl/sharedStrings.xml><?xml version="1.0" encoding="utf-8"?>
<sst xmlns="http://schemas.openxmlformats.org/spreadsheetml/2006/main" count="149" uniqueCount="76">
  <si>
    <t>Aktiver i alt</t>
  </si>
  <si>
    <t>Omkostninger</t>
  </si>
  <si>
    <t xml:space="preserve">Balance </t>
  </si>
  <si>
    <t>Primo</t>
  </si>
  <si>
    <t>Omsætningsaktiver:</t>
  </si>
  <si>
    <t>Kontanter</t>
  </si>
  <si>
    <t>Varelager (færdige øl)</t>
  </si>
  <si>
    <t>Varelager (råvarer)</t>
  </si>
  <si>
    <t>Kundetilgodehavender</t>
  </si>
  <si>
    <t>Maskiner</t>
  </si>
  <si>
    <t>Bygninger</t>
  </si>
  <si>
    <t>Anlægsaktiver</t>
  </si>
  <si>
    <t>Gæld</t>
  </si>
  <si>
    <t>Kortfristet gæld</t>
  </si>
  <si>
    <t>Langfristet gæld</t>
  </si>
  <si>
    <t>Egenkapital</t>
  </si>
  <si>
    <t>Indskudt kapital</t>
  </si>
  <si>
    <t>Henlagt overskud</t>
  </si>
  <si>
    <t xml:space="preserve">Vedtagne udbytter </t>
  </si>
  <si>
    <t>Passiver i alt</t>
  </si>
  <si>
    <t>Leverandørgæld</t>
  </si>
  <si>
    <t>Indtægter</t>
  </si>
  <si>
    <t>Ultimo (rå)</t>
  </si>
  <si>
    <t>Ultimo (final)</t>
  </si>
  <si>
    <t>Resultatopgørelse</t>
  </si>
  <si>
    <t>(rå)</t>
  </si>
  <si>
    <t>(final)</t>
  </si>
  <si>
    <t>Årets resultat</t>
  </si>
  <si>
    <t>Goodwill</t>
  </si>
  <si>
    <t>Tilgodehavende</t>
  </si>
  <si>
    <t>Færdige øl</t>
  </si>
  <si>
    <t>Vedtagne udbytter</t>
  </si>
  <si>
    <t>Transaktion</t>
  </si>
  <si>
    <t>Råvarer</t>
  </si>
  <si>
    <t>Færdigvarer</t>
  </si>
  <si>
    <t>Banklån</t>
  </si>
  <si>
    <t>Renteomkostninger</t>
  </si>
  <si>
    <t>Lønomkostninger</t>
  </si>
  <si>
    <t>kontanter</t>
  </si>
  <si>
    <t>Langfristed gæld</t>
  </si>
  <si>
    <t>Forretningsomkostning</t>
  </si>
  <si>
    <t>I alt</t>
  </si>
  <si>
    <t>+</t>
  </si>
  <si>
    <t>-</t>
  </si>
  <si>
    <t xml:space="preserve">I alt </t>
  </si>
  <si>
    <t>Inskudt kapital</t>
  </si>
  <si>
    <t>Varelager</t>
  </si>
  <si>
    <t>Afskrivninger Bygninger</t>
  </si>
  <si>
    <t>Afskrivninger Maskine</t>
  </si>
  <si>
    <t>14: Aktiverne afskrives(Krediteres), og omkostningerne stiger med størrelsen(Debit)</t>
  </si>
  <si>
    <t>16:Kontantbeholningen stiger(debit), indtægterne/årets resultat stiger(kredit)</t>
  </si>
  <si>
    <t>17:Råvarerlageret stiger(Debit), omkomstningene falder(krediteres)</t>
  </si>
  <si>
    <t>15:Fjernes fra omk.(krediteres) Fratrækkes indskudt kapital(debit)</t>
  </si>
  <si>
    <t xml:space="preserve"> </t>
  </si>
  <si>
    <t>Beregn</t>
  </si>
  <si>
    <t xml:space="preserve">Resultat før skat </t>
  </si>
  <si>
    <t>Aktiver</t>
  </si>
  <si>
    <t>Rente</t>
  </si>
  <si>
    <t>Omsætning</t>
  </si>
  <si>
    <t>Oms. Aktiver</t>
  </si>
  <si>
    <t>Current Liabilities</t>
  </si>
  <si>
    <t>Markedspris</t>
  </si>
  <si>
    <t>Resultat p. Aktie</t>
  </si>
  <si>
    <t>Carlsberg</t>
  </si>
  <si>
    <t>AnB</t>
  </si>
  <si>
    <t>EKF</t>
  </si>
  <si>
    <t>Afkastningsgraden</t>
  </si>
  <si>
    <t>Overskudsgrad</t>
  </si>
  <si>
    <t>AOH</t>
  </si>
  <si>
    <t>Gearing</t>
  </si>
  <si>
    <t>GKS</t>
  </si>
  <si>
    <t>Soliditetsgraden</t>
  </si>
  <si>
    <t>Likviditetsgrad 1</t>
  </si>
  <si>
    <t>GIS</t>
  </si>
  <si>
    <t>OG*AOH*GKS*GIS</t>
  </si>
  <si>
    <t>P/E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</si>
</sst>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9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" fontId="3" fillId="0" borderId="0" xfId="0" applyNumberFormat="1" applyFont="1"/>
    <xf numFmtId="3" fontId="0" fillId="0" borderId="0" xfId="0" applyNumberFormat="1" applyFont="1"/>
    <xf numFmtId="0" fontId="1" fillId="0" borderId="0" xfId="0" applyFont="1" applyBorder="1" applyAlignment="1">
      <alignment horizontal="center"/>
    </xf>
    <xf numFmtId="3" fontId="0" fillId="0" borderId="0" xfId="0" applyNumberFormat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Border="1" applyAlignment="1"/>
    <xf numFmtId="3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Font="1"/>
    <xf numFmtId="3" fontId="0" fillId="0" borderId="2" xfId="0" applyNumberFormat="1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3" fontId="0" fillId="0" borderId="5" xfId="0" applyNumberForma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right"/>
    </xf>
    <xf numFmtId="3" fontId="1" fillId="0" borderId="4" xfId="0" applyNumberFormat="1" applyFont="1" applyBorder="1"/>
    <xf numFmtId="0" fontId="1" fillId="0" borderId="4" xfId="0" applyFont="1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3" fontId="0" fillId="0" borderId="6" xfId="0" applyNumberFormat="1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1" fillId="0" borderId="1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3" fontId="1" fillId="0" borderId="0" xfId="0" applyNumberFormat="1" applyFont="1" applyBorder="1"/>
    <xf numFmtId="0" fontId="0" fillId="0" borderId="0" xfId="0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3" fillId="0" borderId="5" xfId="0" applyFont="1" applyBorder="1"/>
    <xf numFmtId="3" fontId="0" fillId="0" borderId="4" xfId="0" applyNumberFormat="1" applyBorder="1"/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0" fillId="0" borderId="0" xfId="0" applyNumberFormat="1" applyFont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/>
    <xf numFmtId="0" fontId="8" fillId="0" borderId="0" xfId="0" applyFont="1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0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0"/>
  <sheetViews>
    <sheetView tabSelected="1" topLeftCell="A31" zoomScale="81" zoomScaleNormal="80" workbookViewId="0">
      <selection activeCell="E45" sqref="E45"/>
    </sheetView>
  </sheetViews>
  <sheetFormatPr baseColWidth="10" defaultColWidth="8.83203125" defaultRowHeight="15" x14ac:dyDescent="0.2"/>
  <cols>
    <col min="1" max="1" width="24.5" customWidth="1"/>
    <col min="2" max="4" width="12.5" style="1" customWidth="1"/>
    <col min="5" max="5" width="7.83203125" style="1" customWidth="1"/>
    <col min="6" max="6" width="13.33203125" customWidth="1"/>
    <col min="9" max="9" width="4.33203125" customWidth="1"/>
    <col min="10" max="10" width="9" customWidth="1"/>
    <col min="11" max="11" width="9.83203125" customWidth="1"/>
    <col min="12" max="12" width="9.1640625" customWidth="1"/>
    <col min="13" max="13" width="6.6640625" customWidth="1"/>
    <col min="14" max="14" width="9.6640625" customWidth="1"/>
    <col min="15" max="15" width="4.83203125" customWidth="1"/>
    <col min="17" max="17" width="9.1640625" customWidth="1"/>
    <col min="18" max="18" width="4.6640625" customWidth="1"/>
    <col min="21" max="21" width="4.83203125" customWidth="1"/>
    <col min="24" max="24" width="5.33203125" customWidth="1"/>
  </cols>
  <sheetData>
    <row r="1" spans="1:33" x14ac:dyDescent="0.2">
      <c r="K1" s="62"/>
      <c r="L1" s="62"/>
    </row>
    <row r="2" spans="1:33" ht="19" x14ac:dyDescent="0.25">
      <c r="A2" s="67" t="s">
        <v>2</v>
      </c>
      <c r="B2" s="67"/>
      <c r="C2" s="67"/>
      <c r="D2" s="67"/>
      <c r="E2" s="7"/>
      <c r="F2" s="67" t="s">
        <v>24</v>
      </c>
      <c r="G2" s="67"/>
      <c r="H2" s="67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AA2" s="62"/>
      <c r="AB2" s="62"/>
      <c r="AC2" s="62"/>
      <c r="AD2" s="62"/>
    </row>
    <row r="3" spans="1:33" x14ac:dyDescent="0.2">
      <c r="B3" s="8" t="s">
        <v>3</v>
      </c>
      <c r="C3" s="4" t="s">
        <v>22</v>
      </c>
      <c r="D3" s="4" t="s">
        <v>23</v>
      </c>
      <c r="F3" s="3"/>
      <c r="G3" s="9" t="s">
        <v>25</v>
      </c>
      <c r="H3" s="9" t="s">
        <v>26</v>
      </c>
      <c r="I3" s="13"/>
      <c r="J3" s="13"/>
      <c r="K3" s="13"/>
      <c r="L3" s="13"/>
      <c r="M3" s="13"/>
      <c r="N3" s="13" t="s">
        <v>32</v>
      </c>
      <c r="O3" s="13"/>
      <c r="P3" s="68" t="s">
        <v>5</v>
      </c>
      <c r="Q3" s="68"/>
      <c r="R3" s="41"/>
      <c r="S3" s="68" t="s">
        <v>29</v>
      </c>
      <c r="T3" s="68"/>
      <c r="U3" s="16"/>
      <c r="V3" s="16"/>
      <c r="Y3" s="62"/>
      <c r="Z3" s="62"/>
      <c r="AD3" s="1"/>
      <c r="AE3" s="1"/>
      <c r="AF3" s="1"/>
      <c r="AG3" s="1"/>
    </row>
    <row r="4" spans="1:33" x14ac:dyDescent="0.2">
      <c r="A4" s="5" t="s">
        <v>4</v>
      </c>
      <c r="F4" t="s">
        <v>21</v>
      </c>
      <c r="G4" s="1">
        <f>L45</f>
        <v>102000</v>
      </c>
      <c r="H4" s="1">
        <f>G4+15000</f>
        <v>117000</v>
      </c>
      <c r="I4" s="1"/>
      <c r="J4" s="1"/>
      <c r="K4" s="66" t="s">
        <v>1</v>
      </c>
      <c r="L4" s="66"/>
      <c r="M4" s="1"/>
      <c r="N4" s="1">
        <v>1</v>
      </c>
      <c r="O4" s="1"/>
      <c r="P4" s="25">
        <v>60000</v>
      </c>
      <c r="Q4" s="1"/>
      <c r="R4" s="1"/>
      <c r="S4" s="25"/>
      <c r="T4" s="1">
        <v>60000</v>
      </c>
      <c r="U4" s="1"/>
      <c r="V4" s="1"/>
      <c r="Y4" s="1"/>
      <c r="Z4" s="1"/>
      <c r="AD4" s="1"/>
      <c r="AE4" s="12"/>
      <c r="AF4" s="1"/>
    </row>
    <row r="5" spans="1:33" x14ac:dyDescent="0.2">
      <c r="A5" t="s">
        <v>5</v>
      </c>
      <c r="B5" s="1">
        <v>154700</v>
      </c>
      <c r="C5" s="1">
        <f>B5+G19</f>
        <v>80300</v>
      </c>
      <c r="D5" s="1">
        <f>C5+15000</f>
        <v>95300</v>
      </c>
      <c r="F5" s="3" t="s">
        <v>1</v>
      </c>
      <c r="G5" s="2">
        <f>K11</f>
        <v>98200</v>
      </c>
      <c r="H5" s="2">
        <f>G5+13000-1500-2000</f>
        <v>107700</v>
      </c>
      <c r="I5" s="14"/>
      <c r="J5" s="54">
        <v>5</v>
      </c>
      <c r="K5" s="14">
        <f>S16</f>
        <v>1000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Y5" s="1"/>
      <c r="Z5" s="1"/>
      <c r="AD5" s="1"/>
      <c r="AE5" s="1"/>
    </row>
    <row r="6" spans="1:33" x14ac:dyDescent="0.2">
      <c r="A6" t="s">
        <v>6</v>
      </c>
      <c r="B6" s="1">
        <v>34700</v>
      </c>
      <c r="C6" s="1">
        <f>B6+G25</f>
        <v>17200</v>
      </c>
      <c r="D6" s="1">
        <f t="shared" ref="D6:D25" si="0">C6</f>
        <v>17200</v>
      </c>
      <c r="F6" t="s">
        <v>27</v>
      </c>
      <c r="G6" s="1">
        <f>G4-G5</f>
        <v>3800</v>
      </c>
      <c r="H6" s="1">
        <f>H4-H5</f>
        <v>9300</v>
      </c>
      <c r="I6" s="1"/>
      <c r="J6" s="11">
        <v>8</v>
      </c>
      <c r="K6" s="1">
        <f>S25</f>
        <v>1500</v>
      </c>
      <c r="L6" s="1"/>
      <c r="M6" s="1"/>
      <c r="N6" s="1">
        <v>2</v>
      </c>
      <c r="O6" s="1"/>
      <c r="P6" s="69" t="s">
        <v>33</v>
      </c>
      <c r="Q6" s="69"/>
      <c r="R6" s="1"/>
      <c r="S6" s="69" t="s">
        <v>5</v>
      </c>
      <c r="T6" s="69"/>
      <c r="U6" s="1"/>
      <c r="V6" s="1"/>
      <c r="Z6" s="1"/>
      <c r="AE6" s="1"/>
    </row>
    <row r="7" spans="1:33" x14ac:dyDescent="0.2">
      <c r="A7" t="s">
        <v>7</v>
      </c>
      <c r="B7" s="1">
        <v>7900</v>
      </c>
      <c r="C7" s="1">
        <f>B7+G31</f>
        <v>11900</v>
      </c>
      <c r="D7" s="1">
        <f>C7+2000</f>
        <v>13900</v>
      </c>
      <c r="J7" s="18">
        <v>9</v>
      </c>
      <c r="K7" s="1">
        <f>P28</f>
        <v>43200</v>
      </c>
      <c r="P7" s="25">
        <v>37500</v>
      </c>
      <c r="S7" s="35"/>
      <c r="T7" s="1">
        <v>37500</v>
      </c>
      <c r="Z7" s="1"/>
      <c r="AE7" s="1"/>
    </row>
    <row r="8" spans="1:33" x14ac:dyDescent="0.2">
      <c r="A8" t="s">
        <v>8</v>
      </c>
      <c r="B8" s="1">
        <v>85800</v>
      </c>
      <c r="C8" s="1">
        <f>B8+G38</f>
        <v>126300</v>
      </c>
      <c r="D8" s="1">
        <f t="shared" si="0"/>
        <v>126300</v>
      </c>
      <c r="G8" s="61" t="s">
        <v>5</v>
      </c>
      <c r="H8" s="61"/>
      <c r="I8" s="26"/>
      <c r="J8" s="11">
        <v>4</v>
      </c>
      <c r="K8" s="1">
        <f>Y13</f>
        <v>51000</v>
      </c>
      <c r="P8" s="33"/>
      <c r="S8" s="33"/>
      <c r="Z8" s="1"/>
      <c r="AE8" s="1"/>
    </row>
    <row r="9" spans="1:33" x14ac:dyDescent="0.2">
      <c r="G9" s="27" t="s">
        <v>42</v>
      </c>
      <c r="H9" s="26" t="s">
        <v>43</v>
      </c>
      <c r="I9" s="26"/>
      <c r="J9" s="11">
        <v>7</v>
      </c>
      <c r="K9" s="1"/>
      <c r="N9">
        <v>3</v>
      </c>
      <c r="P9" s="61" t="s">
        <v>33</v>
      </c>
      <c r="Q9" s="61"/>
      <c r="S9" s="61" t="s">
        <v>34</v>
      </c>
      <c r="T9" s="61"/>
      <c r="Z9" s="1"/>
      <c r="AD9" s="1"/>
      <c r="AE9" s="1"/>
    </row>
    <row r="10" spans="1:33" x14ac:dyDescent="0.2">
      <c r="A10" s="5" t="s">
        <v>11</v>
      </c>
      <c r="F10" s="18">
        <v>1</v>
      </c>
      <c r="G10" s="20">
        <f>P4</f>
        <v>60000</v>
      </c>
      <c r="J10" s="11">
        <v>11</v>
      </c>
      <c r="K10" s="1">
        <f>P37</f>
        <v>1500</v>
      </c>
      <c r="P10" s="35"/>
      <c r="Q10" s="1">
        <v>33500</v>
      </c>
      <c r="S10" s="25">
        <v>33500</v>
      </c>
      <c r="Z10" s="1"/>
      <c r="AD10" s="1"/>
      <c r="AE10" s="1"/>
    </row>
    <row r="11" spans="1:33" x14ac:dyDescent="0.2">
      <c r="A11" t="s">
        <v>9</v>
      </c>
      <c r="B11" s="1">
        <v>545300</v>
      </c>
      <c r="C11" s="1">
        <f>B11+G44</f>
        <v>611300</v>
      </c>
      <c r="D11" s="1">
        <f>C11-9000</f>
        <v>602300</v>
      </c>
      <c r="F11" s="18">
        <v>2</v>
      </c>
      <c r="G11" s="21"/>
      <c r="H11" s="1">
        <f>T7</f>
        <v>37500</v>
      </c>
      <c r="J11" s="56" t="s">
        <v>41</v>
      </c>
      <c r="K11" s="1">
        <f>SUM(K5:K10)</f>
        <v>98200</v>
      </c>
      <c r="AD11" s="1"/>
      <c r="AE11" s="1"/>
    </row>
    <row r="12" spans="1:33" x14ac:dyDescent="0.2">
      <c r="A12" t="s">
        <v>10</v>
      </c>
      <c r="B12" s="1">
        <v>343600</v>
      </c>
      <c r="C12" s="1">
        <f>B12</f>
        <v>343600</v>
      </c>
      <c r="D12" s="1">
        <f>C12-4000</f>
        <v>339600</v>
      </c>
      <c r="F12" s="18">
        <v>5</v>
      </c>
      <c r="G12" s="21"/>
      <c r="H12" s="1">
        <f>W16</f>
        <v>26000</v>
      </c>
      <c r="I12" s="1"/>
      <c r="K12" s="62" t="s">
        <v>13</v>
      </c>
      <c r="L12" s="62"/>
      <c r="N12">
        <v>4</v>
      </c>
      <c r="P12" s="61" t="s">
        <v>29</v>
      </c>
      <c r="Q12" s="61"/>
      <c r="S12" s="61" t="s">
        <v>21</v>
      </c>
      <c r="T12" s="61"/>
      <c r="V12" s="61" t="s">
        <v>46</v>
      </c>
      <c r="W12" s="61"/>
      <c r="X12" s="10"/>
      <c r="Y12" s="61" t="s">
        <v>1</v>
      </c>
      <c r="Z12" s="61"/>
      <c r="AA12" s="10"/>
      <c r="AB12" s="10"/>
      <c r="AC12" s="10"/>
      <c r="AD12" s="1"/>
      <c r="AE12" s="1"/>
    </row>
    <row r="13" spans="1:33" x14ac:dyDescent="0.2">
      <c r="A13" t="s">
        <v>28</v>
      </c>
      <c r="C13" s="1">
        <f>K39</f>
        <v>1500</v>
      </c>
      <c r="D13" s="1">
        <f t="shared" si="0"/>
        <v>1500</v>
      </c>
      <c r="F13" s="18">
        <v>6</v>
      </c>
      <c r="G13" s="21"/>
      <c r="H13" s="1">
        <f>W19</f>
        <v>25000</v>
      </c>
      <c r="I13" s="1"/>
      <c r="K13" s="25" t="s">
        <v>43</v>
      </c>
      <c r="L13" s="23" t="s">
        <v>42</v>
      </c>
      <c r="P13" s="25">
        <v>102000</v>
      </c>
      <c r="Q13" s="1"/>
      <c r="S13" s="25"/>
      <c r="T13" s="1">
        <v>102000</v>
      </c>
      <c r="V13" s="35"/>
      <c r="W13" s="1">
        <v>51000</v>
      </c>
      <c r="X13" s="1"/>
      <c r="Y13" s="25">
        <v>51000</v>
      </c>
      <c r="Z13" s="1"/>
      <c r="AA13" s="1"/>
      <c r="AB13" s="1"/>
      <c r="AC13" s="1"/>
      <c r="AD13" s="62"/>
      <c r="AE13" s="62"/>
      <c r="AF13" s="62"/>
      <c r="AG13" s="62"/>
    </row>
    <row r="14" spans="1:33" x14ac:dyDescent="0.2">
      <c r="F14" s="18">
        <v>7</v>
      </c>
      <c r="G14" s="21"/>
      <c r="H14" s="1">
        <f>T22</f>
        <v>7000</v>
      </c>
      <c r="I14" s="1"/>
      <c r="J14" s="53">
        <v>13</v>
      </c>
      <c r="K14" s="33"/>
      <c r="L14" s="14">
        <f>T43</f>
        <v>0</v>
      </c>
      <c r="Z14" s="1"/>
      <c r="AD14" s="1"/>
      <c r="AE14" s="1"/>
      <c r="AF14" s="1"/>
      <c r="AG14" s="1"/>
    </row>
    <row r="15" spans="1:33" x14ac:dyDescent="0.2">
      <c r="A15" s="5" t="s">
        <v>0</v>
      </c>
      <c r="B15" s="6">
        <f>SUM(B5:B14)</f>
        <v>1172000</v>
      </c>
      <c r="C15" s="6">
        <f>SUM(C5:C14)</f>
        <v>1192100</v>
      </c>
      <c r="D15" s="1">
        <f>SUM(D5:D14)</f>
        <v>1196100</v>
      </c>
      <c r="F15" s="18">
        <v>9</v>
      </c>
      <c r="G15" s="21"/>
      <c r="H15" s="1">
        <f>T28</f>
        <v>43200</v>
      </c>
      <c r="I15" s="1"/>
      <c r="J15" s="28" t="s">
        <v>44</v>
      </c>
      <c r="K15" s="29"/>
      <c r="L15" s="29">
        <f>SUM(L14:L14)-SUM(K14:K14)</f>
        <v>0</v>
      </c>
      <c r="N15">
        <v>5</v>
      </c>
      <c r="P15" s="61" t="s">
        <v>35</v>
      </c>
      <c r="Q15" s="61"/>
      <c r="S15" s="61" t="s">
        <v>36</v>
      </c>
      <c r="T15" s="61"/>
      <c r="V15" s="61" t="s">
        <v>5</v>
      </c>
      <c r="W15" s="61"/>
      <c r="X15" s="10"/>
      <c r="Y15" s="10"/>
      <c r="Z15" s="17"/>
      <c r="AA15" s="10"/>
      <c r="AD15" s="1"/>
      <c r="AE15" s="1"/>
      <c r="AF15" s="1"/>
    </row>
    <row r="16" spans="1:33" x14ac:dyDescent="0.2">
      <c r="F16" s="18">
        <v>10</v>
      </c>
      <c r="G16" s="20"/>
      <c r="H16" s="1">
        <f>Q31</f>
        <v>7500</v>
      </c>
      <c r="I16" s="1"/>
      <c r="P16" s="25">
        <v>25000</v>
      </c>
      <c r="S16" s="25">
        <v>1000</v>
      </c>
      <c r="T16" s="1"/>
      <c r="V16" s="25"/>
      <c r="W16" s="1">
        <v>26000</v>
      </c>
      <c r="X16" s="1"/>
      <c r="Y16" s="1"/>
      <c r="Z16" s="1"/>
      <c r="AA16" s="1"/>
      <c r="AE16" s="1"/>
    </row>
    <row r="17" spans="1:35" x14ac:dyDescent="0.2">
      <c r="A17" s="5" t="s">
        <v>12</v>
      </c>
      <c r="F17" s="18">
        <v>11</v>
      </c>
      <c r="G17" s="21"/>
      <c r="H17" s="1">
        <f>T37</f>
        <v>1500</v>
      </c>
      <c r="I17" s="1"/>
      <c r="K17" s="61" t="s">
        <v>14</v>
      </c>
      <c r="L17" s="61"/>
      <c r="Y17" s="62"/>
      <c r="Z17" s="62"/>
    </row>
    <row r="18" spans="1:35" x14ac:dyDescent="0.2">
      <c r="A18" t="s">
        <v>20</v>
      </c>
      <c r="B18" s="1">
        <v>125600</v>
      </c>
      <c r="C18" s="1">
        <f>B18</f>
        <v>125600</v>
      </c>
      <c r="D18" s="1">
        <f t="shared" si="0"/>
        <v>125600</v>
      </c>
      <c r="F18" s="18">
        <v>12</v>
      </c>
      <c r="G18" s="20">
        <f>P40</f>
        <v>13300</v>
      </c>
      <c r="I18" s="1"/>
      <c r="K18" s="35" t="s">
        <v>43</v>
      </c>
      <c r="L18" t="s">
        <v>42</v>
      </c>
      <c r="N18" s="18">
        <v>6</v>
      </c>
      <c r="P18" s="61" t="s">
        <v>9</v>
      </c>
      <c r="Q18" s="61"/>
      <c r="S18" s="61" t="s">
        <v>14</v>
      </c>
      <c r="T18" s="61"/>
      <c r="V18" s="61" t="s">
        <v>5</v>
      </c>
      <c r="W18" s="61"/>
      <c r="X18" s="10"/>
      <c r="Y18" s="17"/>
      <c r="Z18" s="17"/>
      <c r="AA18" s="10"/>
      <c r="AD18" s="62"/>
      <c r="AE18" s="62"/>
      <c r="AF18" s="62"/>
      <c r="AG18" s="62"/>
    </row>
    <row r="19" spans="1:35" x14ac:dyDescent="0.2">
      <c r="A19" t="s">
        <v>13</v>
      </c>
      <c r="B19" s="1">
        <v>110000</v>
      </c>
      <c r="C19" s="1">
        <f>B19+L15</f>
        <v>110000</v>
      </c>
      <c r="D19" s="1">
        <f t="shared" si="0"/>
        <v>110000</v>
      </c>
      <c r="F19" s="28" t="s">
        <v>41</v>
      </c>
      <c r="G19" s="29">
        <f>SUM(G10:G18)-SUM(H10:H18)</f>
        <v>-74400</v>
      </c>
      <c r="H19" s="30"/>
      <c r="J19" s="53">
        <v>5</v>
      </c>
      <c r="K19" s="20">
        <f>P16</f>
        <v>25000</v>
      </c>
      <c r="P19" s="25">
        <v>60000</v>
      </c>
      <c r="S19" s="35"/>
      <c r="T19" s="1">
        <v>35000</v>
      </c>
      <c r="V19" s="35"/>
      <c r="W19" s="1">
        <v>25000</v>
      </c>
      <c r="X19" s="1"/>
      <c r="Y19" s="1"/>
      <c r="Z19" s="1"/>
      <c r="AA19" s="1"/>
      <c r="AD19" s="11"/>
      <c r="AE19" s="1"/>
      <c r="AF19" s="12"/>
      <c r="AG19" s="1"/>
    </row>
    <row r="20" spans="1:35" x14ac:dyDescent="0.2">
      <c r="A20" t="s">
        <v>14</v>
      </c>
      <c r="B20" s="1">
        <v>623900</v>
      </c>
      <c r="C20" s="1">
        <f>B20+L22</f>
        <v>633900</v>
      </c>
      <c r="D20" s="1">
        <f t="shared" si="0"/>
        <v>633900</v>
      </c>
      <c r="I20" s="39"/>
      <c r="J20" s="53">
        <v>6</v>
      </c>
      <c r="K20" s="20"/>
      <c r="L20" s="1">
        <f>T19</f>
        <v>35000</v>
      </c>
      <c r="Y20" s="62"/>
      <c r="Z20" s="62"/>
      <c r="AE20" s="1"/>
      <c r="AG20" s="1"/>
    </row>
    <row r="21" spans="1:35" x14ac:dyDescent="0.2">
      <c r="A21" t="s">
        <v>18</v>
      </c>
      <c r="B21" s="1">
        <v>7000</v>
      </c>
      <c r="C21" s="1">
        <f>B21+L28</f>
        <v>8000</v>
      </c>
      <c r="D21" s="1">
        <f t="shared" si="0"/>
        <v>8000</v>
      </c>
      <c r="G21" s="71" t="s">
        <v>30</v>
      </c>
      <c r="H21" s="61"/>
      <c r="J21" s="53">
        <v>10</v>
      </c>
      <c r="K21" s="34"/>
      <c r="L21" s="1"/>
      <c r="N21" s="18">
        <v>7</v>
      </c>
      <c r="P21" s="61" t="s">
        <v>31</v>
      </c>
      <c r="Q21" s="61"/>
      <c r="S21" s="61" t="s">
        <v>1</v>
      </c>
      <c r="T21" s="61"/>
      <c r="Y21" s="1"/>
      <c r="Z21" s="1"/>
      <c r="AI21" s="1"/>
    </row>
    <row r="22" spans="1:35" x14ac:dyDescent="0.2">
      <c r="G22" s="27" t="s">
        <v>42</v>
      </c>
      <c r="H22" s="26" t="s">
        <v>43</v>
      </c>
      <c r="I22" s="26"/>
      <c r="J22" s="28" t="s">
        <v>41</v>
      </c>
      <c r="K22" s="37"/>
      <c r="L22" s="29">
        <f>SUM(L19:L21)-SUM(K19:K21)</f>
        <v>10000</v>
      </c>
      <c r="P22" s="25">
        <v>7000</v>
      </c>
      <c r="T22" s="25">
        <v>7000</v>
      </c>
      <c r="AD22" s="62"/>
      <c r="AE22" s="62"/>
      <c r="AF22" s="62"/>
      <c r="AG22" s="62"/>
    </row>
    <row r="23" spans="1:35" x14ac:dyDescent="0.2">
      <c r="A23" s="5" t="s">
        <v>15</v>
      </c>
      <c r="F23" s="18">
        <v>3</v>
      </c>
      <c r="G23" s="20">
        <f>S10</f>
        <v>33500</v>
      </c>
      <c r="I23" s="26"/>
      <c r="J23" s="22"/>
      <c r="Y23" s="62"/>
      <c r="Z23" s="62"/>
      <c r="AD23" s="1"/>
      <c r="AF23" s="1"/>
    </row>
    <row r="24" spans="1:35" x14ac:dyDescent="0.2">
      <c r="A24" t="s">
        <v>16</v>
      </c>
      <c r="B24" s="1">
        <v>12500</v>
      </c>
      <c r="C24" s="1">
        <f>B24+L35</f>
        <v>17800</v>
      </c>
      <c r="D24" s="1">
        <f>C24-1500</f>
        <v>16300</v>
      </c>
      <c r="F24" s="18">
        <v>4</v>
      </c>
      <c r="G24" s="21"/>
      <c r="H24" s="1">
        <f>W13</f>
        <v>51000</v>
      </c>
      <c r="J24" s="22"/>
      <c r="K24" s="61" t="s">
        <v>31</v>
      </c>
      <c r="L24" s="61"/>
      <c r="N24">
        <v>8</v>
      </c>
      <c r="P24" s="61" t="s">
        <v>29</v>
      </c>
      <c r="Q24" s="61"/>
      <c r="S24" s="61" t="s">
        <v>1</v>
      </c>
      <c r="T24" s="61"/>
      <c r="Y24" s="1"/>
      <c r="AD24" s="1"/>
    </row>
    <row r="25" spans="1:35" x14ac:dyDescent="0.2">
      <c r="A25" t="s">
        <v>17</v>
      </c>
      <c r="B25" s="1">
        <f>B15-SUM(B18:B24)</f>
        <v>293000</v>
      </c>
      <c r="C25" s="1">
        <f>B25</f>
        <v>293000</v>
      </c>
      <c r="D25" s="1">
        <f t="shared" si="0"/>
        <v>293000</v>
      </c>
      <c r="F25" s="28" t="s">
        <v>41</v>
      </c>
      <c r="G25" s="29">
        <f>SUM(G23:G24)-SUM(H23:H24)</f>
        <v>-17500</v>
      </c>
      <c r="H25" s="24"/>
      <c r="J25" s="22"/>
      <c r="K25" s="35" t="s">
        <v>42</v>
      </c>
      <c r="L25" t="s">
        <v>43</v>
      </c>
      <c r="P25" s="35"/>
      <c r="Q25" s="1">
        <v>1500</v>
      </c>
      <c r="S25" s="25">
        <v>1500</v>
      </c>
      <c r="Y25" s="1"/>
    </row>
    <row r="26" spans="1:35" x14ac:dyDescent="0.2">
      <c r="A26" t="str">
        <f>F6</f>
        <v>Årets resultat</v>
      </c>
      <c r="C26" s="1">
        <f>G6</f>
        <v>3800</v>
      </c>
      <c r="D26" s="1">
        <f>H6</f>
        <v>9300</v>
      </c>
      <c r="I26" s="1"/>
      <c r="J26" s="53">
        <v>7</v>
      </c>
      <c r="K26" s="20">
        <f>P22</f>
        <v>7000</v>
      </c>
      <c r="AF26" s="62"/>
      <c r="AG26" s="62"/>
    </row>
    <row r="27" spans="1:35" x14ac:dyDescent="0.2">
      <c r="A27" s="5" t="s">
        <v>19</v>
      </c>
      <c r="B27" s="6">
        <f>SUM(B18:B25)</f>
        <v>1172000</v>
      </c>
      <c r="C27" s="6">
        <f>SUM(C18:C26)</f>
        <v>1192100</v>
      </c>
      <c r="D27" s="1">
        <f>SUM(D18:D26)</f>
        <v>1196100</v>
      </c>
      <c r="G27" s="61" t="s">
        <v>33</v>
      </c>
      <c r="H27" s="61"/>
      <c r="I27" s="33"/>
      <c r="J27" s="53">
        <v>13</v>
      </c>
      <c r="L27" s="34">
        <f>Q43</f>
        <v>8000</v>
      </c>
      <c r="N27">
        <v>9</v>
      </c>
      <c r="P27" s="61" t="s">
        <v>37</v>
      </c>
      <c r="Q27" s="61"/>
      <c r="S27" s="61" t="s">
        <v>5</v>
      </c>
      <c r="T27" s="61"/>
      <c r="Y27" s="62"/>
      <c r="Z27" s="62"/>
      <c r="AF27" s="1"/>
    </row>
    <row r="28" spans="1:35" x14ac:dyDescent="0.2">
      <c r="G28" s="27" t="s">
        <v>42</v>
      </c>
      <c r="H28" s="26" t="s">
        <v>43</v>
      </c>
      <c r="J28" s="38" t="s">
        <v>41</v>
      </c>
      <c r="L28" s="29">
        <f>SUM(L26:L27)-SUM(K26:K27)</f>
        <v>1000</v>
      </c>
      <c r="P28" s="25">
        <v>43200</v>
      </c>
      <c r="S28" s="35"/>
      <c r="T28" s="1">
        <v>43200</v>
      </c>
      <c r="Y28" s="1"/>
      <c r="Z28" s="1"/>
      <c r="AF28" s="1"/>
    </row>
    <row r="29" spans="1:35" x14ac:dyDescent="0.2">
      <c r="F29" s="18">
        <v>2</v>
      </c>
      <c r="G29" s="20">
        <f>P7</f>
        <v>37500</v>
      </c>
      <c r="I29" s="26"/>
      <c r="J29" s="22"/>
      <c r="Y29" s="1"/>
      <c r="AF29" s="1"/>
    </row>
    <row r="30" spans="1:35" x14ac:dyDescent="0.2">
      <c r="A30" t="s">
        <v>49</v>
      </c>
      <c r="F30" s="18">
        <v>3</v>
      </c>
      <c r="G30" s="21"/>
      <c r="H30" s="1">
        <f>Q10</f>
        <v>33500</v>
      </c>
      <c r="I30" s="26"/>
      <c r="J30" s="22"/>
      <c r="K30" s="62" t="s">
        <v>45</v>
      </c>
      <c r="L30" s="62"/>
      <c r="N30">
        <v>10</v>
      </c>
      <c r="P30" s="61" t="s">
        <v>38</v>
      </c>
      <c r="Q30" s="61"/>
      <c r="S30" s="61" t="s">
        <v>28</v>
      </c>
      <c r="T30" s="61"/>
      <c r="Y30" s="1"/>
      <c r="AF30" s="1"/>
    </row>
    <row r="31" spans="1:35" x14ac:dyDescent="0.2">
      <c r="A31" t="s">
        <v>52</v>
      </c>
      <c r="F31" s="28" t="s">
        <v>41</v>
      </c>
      <c r="G31" s="29">
        <f>SUM(G29:G30)-SUM(H29:H30)</f>
        <v>4000</v>
      </c>
      <c r="H31" s="30"/>
      <c r="J31" s="22"/>
      <c r="K31" s="35" t="s">
        <v>43</v>
      </c>
      <c r="L31" s="23" t="s">
        <v>42</v>
      </c>
      <c r="P31" s="35"/>
      <c r="Q31" s="1">
        <v>7500</v>
      </c>
      <c r="S31" s="25">
        <v>1500</v>
      </c>
      <c r="Y31" s="1"/>
      <c r="AF31" s="1"/>
    </row>
    <row r="32" spans="1:35" x14ac:dyDescent="0.2">
      <c r="A32" t="s">
        <v>50</v>
      </c>
      <c r="J32" s="53">
        <v>13</v>
      </c>
      <c r="K32" s="20">
        <f>S43</f>
        <v>8000</v>
      </c>
      <c r="L32" s="1"/>
      <c r="Y32" s="1"/>
      <c r="AF32" s="1"/>
    </row>
    <row r="33" spans="1:33" x14ac:dyDescent="0.2">
      <c r="A33" t="s">
        <v>51</v>
      </c>
      <c r="G33" s="62" t="s">
        <v>29</v>
      </c>
      <c r="H33" s="62"/>
      <c r="I33" s="1"/>
      <c r="J33" s="53">
        <v>12</v>
      </c>
      <c r="K33" s="21"/>
      <c r="L33" s="1">
        <f>T40</f>
        <v>13300</v>
      </c>
      <c r="P33" s="61" t="s">
        <v>9</v>
      </c>
      <c r="Q33" s="61"/>
      <c r="S33" s="70" t="s">
        <v>39</v>
      </c>
      <c r="T33" s="70"/>
      <c r="U33" s="18"/>
      <c r="V33" s="70" t="s">
        <v>16</v>
      </c>
      <c r="W33" s="70"/>
      <c r="X33" s="10"/>
      <c r="Y33" s="10"/>
      <c r="Z33" s="10"/>
      <c r="AA33" s="10"/>
      <c r="AF33" s="62"/>
      <c r="AG33" s="62"/>
    </row>
    <row r="34" spans="1:33" x14ac:dyDescent="0.2">
      <c r="A34" t="s">
        <v>53</v>
      </c>
      <c r="G34" s="27" t="s">
        <v>42</v>
      </c>
      <c r="H34" s="32" t="s">
        <v>43</v>
      </c>
      <c r="I34" s="39"/>
      <c r="J34" s="22"/>
      <c r="K34" s="34"/>
      <c r="P34" s="25">
        <v>6000</v>
      </c>
      <c r="S34" s="43"/>
      <c r="T34" s="11">
        <v>2000</v>
      </c>
      <c r="U34" s="18"/>
      <c r="V34" s="43"/>
      <c r="W34" s="11">
        <v>4000</v>
      </c>
      <c r="X34" s="1"/>
      <c r="Y34" s="66"/>
      <c r="Z34" s="66"/>
      <c r="AA34" s="1"/>
      <c r="AG34" s="1"/>
    </row>
    <row r="35" spans="1:33" x14ac:dyDescent="0.2">
      <c r="F35" s="18">
        <v>1</v>
      </c>
      <c r="G35" s="21"/>
      <c r="H35" s="1">
        <f>T4</f>
        <v>60000</v>
      </c>
      <c r="J35" s="28" t="s">
        <v>41</v>
      </c>
      <c r="K35" s="30"/>
      <c r="L35" s="29">
        <f>SUM(L32:L34)-SUM(K32:K34)</f>
        <v>5300</v>
      </c>
      <c r="Z35" s="1"/>
    </row>
    <row r="36" spans="1:33" x14ac:dyDescent="0.2">
      <c r="F36" s="18">
        <v>4</v>
      </c>
      <c r="G36" s="20">
        <f>P13</f>
        <v>102000</v>
      </c>
      <c r="I36" s="10"/>
      <c r="N36">
        <v>11</v>
      </c>
      <c r="P36" s="61" t="s">
        <v>40</v>
      </c>
      <c r="Q36" s="61"/>
      <c r="S36" s="61" t="s">
        <v>5</v>
      </c>
      <c r="T36" s="61"/>
      <c r="V36" s="62"/>
      <c r="W36" s="62"/>
      <c r="X36" s="10"/>
      <c r="Y36" s="10"/>
      <c r="Z36" s="10"/>
      <c r="AA36" s="10"/>
    </row>
    <row r="37" spans="1:33" x14ac:dyDescent="0.2">
      <c r="F37" s="18">
        <v>8</v>
      </c>
      <c r="G37" s="31"/>
      <c r="H37" s="1">
        <f>Q25</f>
        <v>1500</v>
      </c>
      <c r="I37" s="26"/>
      <c r="J37" s="10"/>
      <c r="K37" s="61" t="s">
        <v>28</v>
      </c>
      <c r="L37" s="61"/>
      <c r="P37" s="25">
        <v>1500</v>
      </c>
      <c r="S37" s="35"/>
      <c r="T37" s="1">
        <v>1500</v>
      </c>
      <c r="Y37" s="62"/>
      <c r="Z37" s="62"/>
    </row>
    <row r="38" spans="1:33" x14ac:dyDescent="0.2">
      <c r="F38" s="28" t="s">
        <v>41</v>
      </c>
      <c r="G38" s="29">
        <f>SUM(G35:G37)-SUM(H35:H37)</f>
        <v>40500</v>
      </c>
      <c r="H38" s="30"/>
      <c r="I38" s="33"/>
      <c r="J38" s="55">
        <v>10</v>
      </c>
      <c r="K38" s="42">
        <f>S31</f>
        <v>1500</v>
      </c>
      <c r="L38" s="26"/>
      <c r="Y38" s="1"/>
      <c r="Z38" s="1"/>
    </row>
    <row r="39" spans="1:33" x14ac:dyDescent="0.2">
      <c r="I39" s="1"/>
      <c r="J39" s="28" t="s">
        <v>41</v>
      </c>
      <c r="K39" s="44">
        <f>K38</f>
        <v>1500</v>
      </c>
      <c r="L39" s="24"/>
      <c r="N39" s="19">
        <v>12</v>
      </c>
      <c r="P39" s="61" t="s">
        <v>5</v>
      </c>
      <c r="Q39" s="61"/>
      <c r="S39" s="61" t="s">
        <v>16</v>
      </c>
      <c r="T39" s="61"/>
      <c r="Z39" s="1"/>
    </row>
    <row r="40" spans="1:33" x14ac:dyDescent="0.2">
      <c r="G40" s="61" t="s">
        <v>9</v>
      </c>
      <c r="H40" s="61"/>
      <c r="J40" s="1"/>
      <c r="K40" s="1"/>
      <c r="L40" s="1"/>
      <c r="P40" s="25">
        <v>13300</v>
      </c>
      <c r="Q40" s="1"/>
      <c r="S40" s="25"/>
      <c r="T40" s="1">
        <v>13300</v>
      </c>
    </row>
    <row r="41" spans="1:33" x14ac:dyDescent="0.2">
      <c r="G41" s="27" t="s">
        <v>42</v>
      </c>
      <c r="H41" s="32" t="s">
        <v>43</v>
      </c>
      <c r="I41" s="1"/>
      <c r="Y41" s="62"/>
      <c r="Z41" s="62"/>
    </row>
    <row r="42" spans="1:33" x14ac:dyDescent="0.2">
      <c r="F42" s="18">
        <v>6</v>
      </c>
      <c r="G42" s="20">
        <f>P19</f>
        <v>60000</v>
      </c>
      <c r="H42" s="33"/>
      <c r="I42" s="39"/>
      <c r="K42" s="1">
        <f>SUM(G10:G18)+SUM(G23)+SUM(G29)+SUM(G36)+SUM(G42:G43)+SUM(K5:K10)+K19+SUM(K26)+K38+K32</f>
        <v>452000</v>
      </c>
      <c r="L42" s="1">
        <f>SUM(H11:H17)+H24+H30+H35+H37+SUM(L14:L14)+SUM(L19:L20)+SUM(L33)+L45+L27</f>
        <v>452000</v>
      </c>
      <c r="N42" s="19">
        <v>13</v>
      </c>
      <c r="P42" s="61" t="s">
        <v>31</v>
      </c>
      <c r="Q42" s="61"/>
      <c r="S42" s="61" t="s">
        <v>15</v>
      </c>
      <c r="T42" s="61"/>
      <c r="Z42" s="1"/>
    </row>
    <row r="43" spans="1:33" x14ac:dyDescent="0.2">
      <c r="F43" s="18">
        <v>10</v>
      </c>
      <c r="G43" s="34">
        <f>P34</f>
        <v>6000</v>
      </c>
      <c r="H43" s="3"/>
      <c r="J43" s="39"/>
      <c r="K43" s="39"/>
      <c r="L43" s="39"/>
      <c r="P43" s="25"/>
      <c r="Q43" s="1">
        <v>8000</v>
      </c>
      <c r="S43" s="25">
        <v>8000</v>
      </c>
      <c r="T43" s="1"/>
    </row>
    <row r="44" spans="1:33" x14ac:dyDescent="0.2">
      <c r="F44" s="28" t="s">
        <v>41</v>
      </c>
      <c r="G44" s="29">
        <f>SUM(G42:G43)</f>
        <v>66000</v>
      </c>
      <c r="H44" s="24"/>
      <c r="I44" s="10"/>
      <c r="J44" s="45"/>
      <c r="K44" s="63" t="s">
        <v>21</v>
      </c>
      <c r="L44" s="63"/>
    </row>
    <row r="45" spans="1:33" ht="16" x14ac:dyDescent="0.2">
      <c r="I45" s="26"/>
      <c r="J45" s="64">
        <v>4</v>
      </c>
      <c r="K45" s="64"/>
      <c r="L45" s="52">
        <f>T13</f>
        <v>102000</v>
      </c>
      <c r="M45" s="65"/>
      <c r="N45" s="65"/>
      <c r="O45" s="46"/>
      <c r="P45" s="65" t="s">
        <v>47</v>
      </c>
      <c r="Q45" s="65"/>
      <c r="S45" s="65" t="s">
        <v>1</v>
      </c>
      <c r="T45" s="65"/>
    </row>
    <row r="46" spans="1:33" ht="16" x14ac:dyDescent="0.2">
      <c r="F46" s="33"/>
      <c r="G46" s="71"/>
      <c r="H46" s="71"/>
      <c r="I46" s="33"/>
      <c r="J46" s="47"/>
      <c r="K46" s="47"/>
      <c r="L46" s="48"/>
      <c r="M46" s="47"/>
      <c r="N46" s="57">
        <v>14</v>
      </c>
      <c r="O46" s="47"/>
      <c r="P46" s="59"/>
      <c r="Q46" s="58">
        <v>4000</v>
      </c>
      <c r="S46" s="59">
        <v>4000</v>
      </c>
      <c r="T46" s="58"/>
    </row>
    <row r="47" spans="1:33" ht="16" x14ac:dyDescent="0.2">
      <c r="F47" s="33"/>
      <c r="G47" s="14"/>
      <c r="H47" s="33"/>
      <c r="I47" s="33"/>
      <c r="J47" s="47"/>
      <c r="K47" s="47"/>
      <c r="L47" s="48"/>
      <c r="M47" s="47"/>
      <c r="N47" s="47"/>
      <c r="O47" s="47"/>
      <c r="P47" s="47"/>
      <c r="Q47" s="47"/>
    </row>
    <row r="48" spans="1:33" ht="16" x14ac:dyDescent="0.2">
      <c r="F48" s="36"/>
      <c r="G48" s="33"/>
      <c r="H48" s="14"/>
      <c r="I48" s="33"/>
      <c r="J48" s="47"/>
      <c r="K48" s="47"/>
      <c r="L48" s="48"/>
      <c r="M48" s="47"/>
      <c r="N48" s="47"/>
      <c r="O48" s="47"/>
      <c r="P48" s="65" t="s">
        <v>48</v>
      </c>
      <c r="Q48" s="65"/>
      <c r="S48" s="65" t="s">
        <v>1</v>
      </c>
      <c r="T48" s="65"/>
    </row>
    <row r="49" spans="1:20" ht="16" x14ac:dyDescent="0.2">
      <c r="F49" s="33"/>
      <c r="G49" s="33"/>
      <c r="H49" s="14"/>
      <c r="I49" s="33"/>
      <c r="J49" s="46"/>
      <c r="K49" s="46"/>
      <c r="L49" s="48"/>
      <c r="M49" s="46"/>
      <c r="N49" s="46"/>
      <c r="O49" s="49"/>
      <c r="P49" s="60"/>
      <c r="Q49" s="46">
        <v>9000</v>
      </c>
      <c r="S49" s="60">
        <v>9000</v>
      </c>
      <c r="T49" s="46"/>
    </row>
    <row r="50" spans="1:20" ht="16" x14ac:dyDescent="0.2">
      <c r="F50" s="38"/>
      <c r="G50" s="40"/>
      <c r="H50" s="40"/>
      <c r="J50" s="46"/>
      <c r="K50" s="46"/>
      <c r="L50" s="50"/>
      <c r="M50" s="46"/>
      <c r="N50" s="46"/>
      <c r="O50" s="46"/>
      <c r="P50" s="46"/>
      <c r="Q50" s="46"/>
    </row>
    <row r="51" spans="1:20" ht="16" x14ac:dyDescent="0.2">
      <c r="F51" s="33"/>
      <c r="G51" s="33"/>
      <c r="H51" s="33"/>
      <c r="I51" s="10"/>
      <c r="J51" s="46"/>
      <c r="K51" s="46"/>
      <c r="L51" s="50"/>
      <c r="M51" s="46"/>
      <c r="N51" s="46"/>
      <c r="O51" s="46"/>
      <c r="P51" s="46"/>
      <c r="Q51" s="46"/>
    </row>
    <row r="52" spans="1:20" x14ac:dyDescent="0.2">
      <c r="F52" s="33"/>
      <c r="G52" s="71"/>
      <c r="H52" s="71"/>
      <c r="I52" s="33"/>
      <c r="J52" s="51"/>
      <c r="K52" s="51"/>
      <c r="L52" s="51"/>
      <c r="M52" s="45"/>
      <c r="N52" s="45"/>
      <c r="O52" s="45"/>
      <c r="P52" s="45"/>
      <c r="Q52" s="45"/>
    </row>
    <row r="53" spans="1:20" x14ac:dyDescent="0.2">
      <c r="F53" s="33"/>
      <c r="G53" s="33"/>
      <c r="H53" s="33"/>
      <c r="I53" s="14"/>
      <c r="J53" s="33"/>
      <c r="K53" s="33"/>
      <c r="L53" s="33"/>
      <c r="M53" s="45"/>
      <c r="N53" s="45"/>
      <c r="O53" s="45"/>
      <c r="P53" s="45"/>
      <c r="Q53" s="45"/>
    </row>
    <row r="54" spans="1:20" x14ac:dyDescent="0.2">
      <c r="F54" s="36"/>
      <c r="G54" s="14"/>
      <c r="H54" s="14"/>
      <c r="I54" s="14"/>
      <c r="J54" s="14"/>
      <c r="K54" s="14"/>
      <c r="L54" s="14"/>
    </row>
    <row r="55" spans="1:20" x14ac:dyDescent="0.2">
      <c r="F55" s="36"/>
      <c r="G55" s="14"/>
      <c r="H55" s="33"/>
      <c r="J55" s="14"/>
      <c r="K55" s="14"/>
      <c r="L55" s="14"/>
    </row>
    <row r="56" spans="1:20" x14ac:dyDescent="0.2">
      <c r="F56" s="36"/>
      <c r="G56" s="14"/>
      <c r="H56" s="14"/>
    </row>
    <row r="57" spans="1:20" x14ac:dyDescent="0.2">
      <c r="F57" s="38"/>
      <c r="G57" s="39"/>
      <c r="H57" s="40"/>
    </row>
    <row r="58" spans="1:20" x14ac:dyDescent="0.2">
      <c r="F58" s="36"/>
      <c r="G58" s="33"/>
      <c r="H58" s="33"/>
    </row>
    <row r="59" spans="1:20" x14ac:dyDescent="0.2">
      <c r="F59" s="36"/>
      <c r="G59" s="71"/>
      <c r="H59" s="71"/>
    </row>
    <row r="60" spans="1:20" x14ac:dyDescent="0.2">
      <c r="A60" t="s">
        <v>54</v>
      </c>
      <c r="B60"/>
      <c r="C60" t="s">
        <v>55</v>
      </c>
      <c r="D60" t="s">
        <v>15</v>
      </c>
      <c r="E60" t="s">
        <v>56</v>
      </c>
      <c r="F60" t="s">
        <v>57</v>
      </c>
      <c r="G60" t="s">
        <v>58</v>
      </c>
      <c r="H60" t="s">
        <v>59</v>
      </c>
      <c r="I60" t="s">
        <v>60</v>
      </c>
      <c r="K60" t="s">
        <v>61</v>
      </c>
      <c r="L60" t="s">
        <v>62</v>
      </c>
    </row>
    <row r="61" spans="1:20" x14ac:dyDescent="0.2">
      <c r="B61"/>
      <c r="C61"/>
      <c r="D61"/>
      <c r="E61"/>
    </row>
    <row r="62" spans="1:20" x14ac:dyDescent="0.2">
      <c r="A62" t="s">
        <v>63</v>
      </c>
      <c r="B62"/>
      <c r="C62">
        <v>7249</v>
      </c>
      <c r="D62">
        <v>53650</v>
      </c>
      <c r="E62">
        <v>126906</v>
      </c>
      <c r="F62">
        <f>2166-919</f>
        <v>1247</v>
      </c>
      <c r="G62">
        <v>86957</v>
      </c>
      <c r="H62">
        <f>3963+5485+278+2488+1137+3502</f>
        <v>16853</v>
      </c>
      <c r="I62">
        <f>34135</f>
        <v>34135</v>
      </c>
      <c r="K62">
        <v>609.5</v>
      </c>
      <c r="L62">
        <v>10</v>
      </c>
    </row>
    <row r="63" spans="1:20" x14ac:dyDescent="0.2">
      <c r="A63" t="s">
        <v>64</v>
      </c>
      <c r="B63"/>
      <c r="C63">
        <v>4334</v>
      </c>
      <c r="D63">
        <v>81425</v>
      </c>
      <c r="E63">
        <v>258381</v>
      </c>
      <c r="F63">
        <v>8564</v>
      </c>
      <c r="G63">
        <v>45517</v>
      </c>
      <c r="H63">
        <v>43061</v>
      </c>
      <c r="I63">
        <v>40116</v>
      </c>
    </row>
    <row r="64" spans="1:20" x14ac:dyDescent="0.2">
      <c r="B64"/>
      <c r="C64"/>
      <c r="D64"/>
      <c r="E64"/>
    </row>
    <row r="65" spans="1:5" ht="16" x14ac:dyDescent="0.2">
      <c r="A65" s="72" t="s">
        <v>63</v>
      </c>
      <c r="B65"/>
      <c r="C65"/>
      <c r="D65"/>
      <c r="E65"/>
    </row>
    <row r="66" spans="1:5" ht="16" x14ac:dyDescent="0.2">
      <c r="A66" s="73" t="s">
        <v>65</v>
      </c>
      <c r="B66" s="74">
        <f>C62/D62</f>
        <v>0.13511649580615098</v>
      </c>
      <c r="C66"/>
      <c r="D66"/>
      <c r="E66"/>
    </row>
    <row r="67" spans="1:5" ht="16" x14ac:dyDescent="0.2">
      <c r="A67" s="73" t="s">
        <v>66</v>
      </c>
      <c r="B67" s="74">
        <f>(C62+F62)/E62</f>
        <v>6.6947189258191098E-2</v>
      </c>
      <c r="C67"/>
      <c r="D67"/>
      <c r="E67"/>
    </row>
    <row r="68" spans="1:5" ht="16" x14ac:dyDescent="0.2">
      <c r="A68" s="73" t="s">
        <v>67</v>
      </c>
      <c r="B68" s="74">
        <f>(C62+F62)/G62</f>
        <v>9.7703462630955529E-2</v>
      </c>
      <c r="C68"/>
      <c r="D68"/>
      <c r="E68"/>
    </row>
    <row r="69" spans="1:5" ht="16" x14ac:dyDescent="0.2">
      <c r="A69" s="73" t="s">
        <v>68</v>
      </c>
      <c r="B69" s="75">
        <f>G62/E62</f>
        <v>0.68520794919073957</v>
      </c>
      <c r="C69"/>
      <c r="D69"/>
      <c r="E69"/>
    </row>
    <row r="70" spans="1:5" ht="16" x14ac:dyDescent="0.2">
      <c r="A70" s="73" t="s">
        <v>69</v>
      </c>
      <c r="B70" s="74">
        <f>(E62-D62)/E62</f>
        <v>0.57724615069421459</v>
      </c>
      <c r="C70"/>
      <c r="D70"/>
      <c r="E70"/>
    </row>
    <row r="71" spans="1:5" ht="16" x14ac:dyDescent="0.2">
      <c r="A71" s="73" t="s">
        <v>70</v>
      </c>
      <c r="B71" s="75">
        <f>E62/D62</f>
        <v>2.3654426840633738</v>
      </c>
      <c r="C71"/>
      <c r="D71"/>
      <c r="E71"/>
    </row>
    <row r="72" spans="1:5" ht="16" x14ac:dyDescent="0.2">
      <c r="A72" s="73" t="s">
        <v>71</v>
      </c>
      <c r="B72" s="74">
        <f>D62/E62</f>
        <v>0.42275384930578541</v>
      </c>
      <c r="C72"/>
      <c r="D72"/>
      <c r="E72"/>
    </row>
    <row r="73" spans="1:5" ht="16" x14ac:dyDescent="0.2">
      <c r="A73" s="73" t="s">
        <v>72</v>
      </c>
      <c r="B73" s="75">
        <f>H62/I62</f>
        <v>0.4937161271422294</v>
      </c>
      <c r="C73"/>
      <c r="D73"/>
      <c r="E73"/>
    </row>
    <row r="74" spans="1:5" ht="16" x14ac:dyDescent="0.2">
      <c r="A74" s="73" t="s">
        <v>73</v>
      </c>
      <c r="B74" s="75">
        <f>C62/(C62+F62)</f>
        <v>0.85322504708097924</v>
      </c>
      <c r="C74"/>
      <c r="D74"/>
      <c r="E74"/>
    </row>
    <row r="75" spans="1:5" ht="16" x14ac:dyDescent="0.2">
      <c r="A75" s="73" t="s">
        <v>74</v>
      </c>
      <c r="B75" s="76">
        <f>B68*B69*B71*B74</f>
        <v>0.13511649580615095</v>
      </c>
      <c r="C75"/>
      <c r="D75"/>
      <c r="E75"/>
    </row>
    <row r="76" spans="1:5" ht="16" x14ac:dyDescent="0.2">
      <c r="A76" s="73" t="s">
        <v>75</v>
      </c>
      <c r="B76" s="77">
        <f>K62/L62</f>
        <v>60.95</v>
      </c>
      <c r="C76"/>
      <c r="D76"/>
      <c r="E76"/>
    </row>
    <row r="77" spans="1:5" x14ac:dyDescent="0.2">
      <c r="B77" s="76"/>
      <c r="C77"/>
      <c r="D77"/>
      <c r="E77"/>
    </row>
    <row r="78" spans="1:5" x14ac:dyDescent="0.2">
      <c r="B78" s="76"/>
      <c r="C78"/>
      <c r="D78"/>
      <c r="E78"/>
    </row>
    <row r="79" spans="1:5" ht="16" x14ac:dyDescent="0.2">
      <c r="A79" s="72" t="s">
        <v>64</v>
      </c>
      <c r="B79" s="76"/>
      <c r="C79"/>
      <c r="D79"/>
      <c r="E79"/>
    </row>
    <row r="80" spans="1:5" ht="16" x14ac:dyDescent="0.2">
      <c r="A80" s="73" t="s">
        <v>65</v>
      </c>
      <c r="B80" s="74">
        <f>C63/D63</f>
        <v>5.3226895916487563E-2</v>
      </c>
      <c r="C80"/>
      <c r="D80"/>
      <c r="E80"/>
    </row>
    <row r="81" spans="1:5" ht="16" x14ac:dyDescent="0.2">
      <c r="A81" s="73" t="s">
        <v>66</v>
      </c>
      <c r="B81" s="74">
        <f>(C63+F63)/E63</f>
        <v>4.9918531161347E-2</v>
      </c>
      <c r="C81"/>
      <c r="D81"/>
      <c r="E81"/>
    </row>
    <row r="82" spans="1:5" ht="16" x14ac:dyDescent="0.2">
      <c r="A82" s="73" t="s">
        <v>67</v>
      </c>
      <c r="B82" s="74">
        <f>(C63+F63)/G63</f>
        <v>0.28336665421710572</v>
      </c>
      <c r="C82"/>
      <c r="D82"/>
      <c r="E82"/>
    </row>
    <row r="83" spans="1:5" ht="16" x14ac:dyDescent="0.2">
      <c r="A83" s="73" t="s">
        <v>68</v>
      </c>
      <c r="B83" s="75">
        <f>G63/E63</f>
        <v>0.17616233391774164</v>
      </c>
      <c r="C83"/>
      <c r="D83"/>
      <c r="E83"/>
    </row>
    <row r="84" spans="1:5" ht="16" x14ac:dyDescent="0.2">
      <c r="A84" s="73" t="s">
        <v>69</v>
      </c>
      <c r="B84" s="74">
        <f>(E63-D63)/E63</f>
        <v>0.68486459917718412</v>
      </c>
      <c r="C84"/>
      <c r="D84"/>
      <c r="E84"/>
    </row>
    <row r="85" spans="1:5" ht="16" x14ac:dyDescent="0.2">
      <c r="A85" s="73" t="s">
        <v>70</v>
      </c>
      <c r="B85" s="75">
        <f>E63/D63</f>
        <v>3.1732391771568929</v>
      </c>
      <c r="C85"/>
      <c r="D85"/>
      <c r="E85"/>
    </row>
    <row r="86" spans="1:5" ht="16" x14ac:dyDescent="0.2">
      <c r="A86" s="73" t="s">
        <v>71</v>
      </c>
      <c r="B86" s="74">
        <f>D63/E63</f>
        <v>0.31513540082281594</v>
      </c>
      <c r="C86"/>
      <c r="D86"/>
      <c r="E86"/>
    </row>
    <row r="87" spans="1:5" ht="16" x14ac:dyDescent="0.2">
      <c r="A87" s="73" t="s">
        <v>72</v>
      </c>
      <c r="B87" s="78">
        <f>H63/I63</f>
        <v>1.0734121048958021</v>
      </c>
      <c r="C87"/>
      <c r="D87"/>
      <c r="E87"/>
    </row>
    <row r="88" spans="1:5" ht="16" x14ac:dyDescent="0.2">
      <c r="A88" s="73" t="s">
        <v>73</v>
      </c>
      <c r="B88" s="75">
        <f>C63/(C63+F63)</f>
        <v>0.33602108854085905</v>
      </c>
      <c r="C88"/>
      <c r="D88"/>
      <c r="E88"/>
    </row>
    <row r="89" spans="1:5" ht="16" x14ac:dyDescent="0.2">
      <c r="A89" s="73" t="s">
        <v>75</v>
      </c>
      <c r="B89">
        <v>136.71</v>
      </c>
      <c r="C89"/>
      <c r="D89"/>
      <c r="E89"/>
    </row>
    <row r="90" spans="1:5" ht="16" x14ac:dyDescent="0.2">
      <c r="A90" s="73" t="s">
        <v>74</v>
      </c>
      <c r="B90" s="76">
        <f>B82*B83*B85*B88</f>
        <v>5.322689591648757E-2</v>
      </c>
      <c r="C90"/>
      <c r="D90"/>
      <c r="E90"/>
    </row>
  </sheetData>
  <mergeCells count="76">
    <mergeCell ref="S45:T45"/>
    <mergeCell ref="P48:Q48"/>
    <mergeCell ref="S48:T48"/>
    <mergeCell ref="G52:H52"/>
    <mergeCell ref="G59:H59"/>
    <mergeCell ref="K12:L12"/>
    <mergeCell ref="K17:L17"/>
    <mergeCell ref="K24:L24"/>
    <mergeCell ref="K30:L30"/>
    <mergeCell ref="G21:H21"/>
    <mergeCell ref="G27:H27"/>
    <mergeCell ref="G33:H33"/>
    <mergeCell ref="G40:H40"/>
    <mergeCell ref="G46:H46"/>
    <mergeCell ref="K37:L37"/>
    <mergeCell ref="S42:T42"/>
    <mergeCell ref="Y3:Z3"/>
    <mergeCell ref="Y12:Z12"/>
    <mergeCell ref="Y17:Z17"/>
    <mergeCell ref="Y20:Z20"/>
    <mergeCell ref="Y23:Z23"/>
    <mergeCell ref="Y27:Z27"/>
    <mergeCell ref="Y34:Z34"/>
    <mergeCell ref="Y37:Z37"/>
    <mergeCell ref="Y41:Z41"/>
    <mergeCell ref="V33:W33"/>
    <mergeCell ref="S36:T36"/>
    <mergeCell ref="V36:W36"/>
    <mergeCell ref="S24:T24"/>
    <mergeCell ref="S39:T39"/>
    <mergeCell ref="S18:T18"/>
    <mergeCell ref="AD22:AE22"/>
    <mergeCell ref="AF22:AG22"/>
    <mergeCell ref="AF26:AG26"/>
    <mergeCell ref="P36:Q36"/>
    <mergeCell ref="P39:Q39"/>
    <mergeCell ref="AF33:AG33"/>
    <mergeCell ref="P27:Q27"/>
    <mergeCell ref="S27:T27"/>
    <mergeCell ref="P30:Q30"/>
    <mergeCell ref="S30:T30"/>
    <mergeCell ref="P33:Q33"/>
    <mergeCell ref="S33:T33"/>
    <mergeCell ref="A2:D2"/>
    <mergeCell ref="F2:H2"/>
    <mergeCell ref="AA2:AB2"/>
    <mergeCell ref="AC2:AD2"/>
    <mergeCell ref="AD13:AE13"/>
    <mergeCell ref="P3:Q3"/>
    <mergeCell ref="S3:T3"/>
    <mergeCell ref="P6:Q6"/>
    <mergeCell ref="S6:T6"/>
    <mergeCell ref="P9:Q9"/>
    <mergeCell ref="S9:T9"/>
    <mergeCell ref="P12:Q12"/>
    <mergeCell ref="S12:T12"/>
    <mergeCell ref="V12:W12"/>
    <mergeCell ref="AF13:AG13"/>
    <mergeCell ref="G8:H8"/>
    <mergeCell ref="K4:L4"/>
    <mergeCell ref="V18:W18"/>
    <mergeCell ref="P21:Q21"/>
    <mergeCell ref="S21:T21"/>
    <mergeCell ref="AD18:AE18"/>
    <mergeCell ref="AF18:AG18"/>
    <mergeCell ref="P15:Q15"/>
    <mergeCell ref="S15:T15"/>
    <mergeCell ref="V15:W15"/>
    <mergeCell ref="P18:Q18"/>
    <mergeCell ref="P24:Q24"/>
    <mergeCell ref="K1:L1"/>
    <mergeCell ref="K44:L44"/>
    <mergeCell ref="J45:K45"/>
    <mergeCell ref="M45:N45"/>
    <mergeCell ref="P45:Q45"/>
    <mergeCell ref="P42:Q4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Bogføring</vt:lpstr>
    </vt:vector>
  </TitlesOfParts>
  <Company>SAMF-IT,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Johannesen</dc:creator>
  <cp:lastModifiedBy>Jeppe Vanderhaegen</cp:lastModifiedBy>
  <dcterms:created xsi:type="dcterms:W3CDTF">2018-03-02T15:47:50Z</dcterms:created>
  <dcterms:modified xsi:type="dcterms:W3CDTF">2021-03-16T10:34:15Z</dcterms:modified>
</cp:coreProperties>
</file>