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Opgaver/"/>
    </mc:Choice>
  </mc:AlternateContent>
  <xr:revisionPtr revIDLastSave="0" documentId="13_ncr:1_{1F22C1E7-A389-824D-BC7F-57E9ABFAF6D3}" xr6:coauthVersionLast="46" xr6:coauthVersionMax="46" xr10:uidLastSave="{00000000-0000-0000-0000-000000000000}"/>
  <bookViews>
    <workbookView xWindow="0" yWindow="0" windowWidth="25600" windowHeight="16000" xr2:uid="{C1E81EBE-B1EF-EF4E-A6C5-A8CAC1AC7C28}"/>
  </bookViews>
  <sheets>
    <sheet name="Sheet1" sheetId="1" r:id="rId1"/>
  </sheets>
  <definedNames>
    <definedName name="_xlchart.v1.0" hidden="1">Sheet1!$G$52</definedName>
    <definedName name="_xlchart.v1.1" hidden="1">Sheet1!$H$46:$M$46</definedName>
    <definedName name="_xlchart.v1.2" hidden="1">Sheet1!$H$52:$M$52</definedName>
    <definedName name="_xlchart.v1.3" hidden="1">Sheet1!$G$52</definedName>
    <definedName name="_xlchart.v1.4" hidden="1">Sheet1!$H$46:$M$46</definedName>
    <definedName name="_xlchart.v1.5" hidden="1">Sheet1!$H$52:$M$52</definedName>
    <definedName name="_xlchart.v1.6" hidden="1">Sheet1!$G$52</definedName>
    <definedName name="_xlchart.v1.7" hidden="1">Sheet1!$H$46:$M$46</definedName>
    <definedName name="_xlchart.v1.8" hidden="1">Sheet1!$H$52:$M$52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M61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55" i="1"/>
  <c r="L55" i="1"/>
  <c r="M50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K55" i="1"/>
  <c r="J55" i="1"/>
  <c r="I55" i="1"/>
  <c r="H55" i="1"/>
  <c r="L49" i="1"/>
  <c r="L50" i="1"/>
  <c r="K49" i="1"/>
  <c r="K50" i="1"/>
  <c r="J49" i="1"/>
  <c r="J50" i="1"/>
  <c r="H49" i="1"/>
  <c r="H50" i="1"/>
  <c r="I49" i="1"/>
  <c r="H48" i="1"/>
  <c r="J48" i="1" s="1"/>
  <c r="K48" i="1" s="1"/>
  <c r="L48" i="1" s="1"/>
  <c r="M48" i="1" s="1"/>
  <c r="K27" i="1"/>
  <c r="K28" i="1"/>
  <c r="C28" i="1"/>
  <c r="C27" i="1"/>
  <c r="M51" i="1" l="1"/>
  <c r="L51" i="1"/>
  <c r="L54" i="1" s="1"/>
  <c r="K51" i="1"/>
  <c r="K54" i="1" s="1"/>
  <c r="K53" i="1" s="1"/>
  <c r="K52" i="1" s="1"/>
  <c r="J51" i="1"/>
  <c r="J54" i="1" s="1"/>
  <c r="J53" i="1" s="1"/>
  <c r="J52" i="1" s="1"/>
  <c r="H51" i="1"/>
  <c r="H54" i="1" s="1"/>
  <c r="H53" i="1" s="1"/>
  <c r="H52" i="1" s="1"/>
  <c r="K29" i="1"/>
  <c r="I50" i="1"/>
  <c r="I51" i="1" s="1"/>
  <c r="I54" i="1" s="1"/>
  <c r="I53" i="1" s="1"/>
  <c r="I52" i="1" s="1"/>
  <c r="H32" i="1"/>
  <c r="H33" i="1" s="1"/>
  <c r="B33" i="1"/>
  <c r="C34" i="1" s="1"/>
  <c r="C29" i="1"/>
  <c r="C13" i="1"/>
  <c r="E37" i="1" l="1"/>
  <c r="F37" i="1" s="1"/>
  <c r="E41" i="1"/>
  <c r="F41" i="1" s="1"/>
  <c r="E45" i="1"/>
  <c r="F45" i="1" s="1"/>
  <c r="E49" i="1"/>
  <c r="F49" i="1" s="1"/>
  <c r="E53" i="1"/>
  <c r="F53" i="1" s="1"/>
  <c r="E57" i="1"/>
  <c r="F57" i="1" s="1"/>
  <c r="E61" i="1"/>
  <c r="F61" i="1" s="1"/>
  <c r="E65" i="1"/>
  <c r="F65" i="1" s="1"/>
  <c r="E69" i="1"/>
  <c r="F69" i="1" s="1"/>
  <c r="E73" i="1"/>
  <c r="F73" i="1" s="1"/>
  <c r="E39" i="1"/>
  <c r="F39" i="1" s="1"/>
  <c r="E55" i="1"/>
  <c r="F55" i="1" s="1"/>
  <c r="E67" i="1"/>
  <c r="F67" i="1" s="1"/>
  <c r="E40" i="1"/>
  <c r="F40" i="1" s="1"/>
  <c r="E52" i="1"/>
  <c r="F52" i="1" s="1"/>
  <c r="E64" i="1"/>
  <c r="F64" i="1" s="1"/>
  <c r="E38" i="1"/>
  <c r="F38" i="1" s="1"/>
  <c r="E42" i="1"/>
  <c r="F42" i="1" s="1"/>
  <c r="E46" i="1"/>
  <c r="F46" i="1" s="1"/>
  <c r="E50" i="1"/>
  <c r="F50" i="1" s="1"/>
  <c r="E54" i="1"/>
  <c r="F54" i="1" s="1"/>
  <c r="E58" i="1"/>
  <c r="F58" i="1" s="1"/>
  <c r="E62" i="1"/>
  <c r="F62" i="1" s="1"/>
  <c r="E66" i="1"/>
  <c r="F66" i="1" s="1"/>
  <c r="E70" i="1"/>
  <c r="F70" i="1" s="1"/>
  <c r="E35" i="1"/>
  <c r="F35" i="1" s="1"/>
  <c r="E47" i="1"/>
  <c r="F47" i="1" s="1"/>
  <c r="E59" i="1"/>
  <c r="F59" i="1" s="1"/>
  <c r="E71" i="1"/>
  <c r="F71" i="1" s="1"/>
  <c r="E34" i="1"/>
  <c r="E43" i="1"/>
  <c r="F43" i="1" s="1"/>
  <c r="E51" i="1"/>
  <c r="F51" i="1" s="1"/>
  <c r="E63" i="1"/>
  <c r="F63" i="1" s="1"/>
  <c r="E36" i="1"/>
  <c r="F36" i="1" s="1"/>
  <c r="E48" i="1"/>
  <c r="F48" i="1" s="1"/>
  <c r="E60" i="1"/>
  <c r="F60" i="1" s="1"/>
  <c r="E72" i="1"/>
  <c r="F72" i="1" s="1"/>
  <c r="E44" i="1"/>
  <c r="F44" i="1" s="1"/>
  <c r="E56" i="1"/>
  <c r="F56" i="1" s="1"/>
  <c r="E68" i="1"/>
  <c r="F68" i="1" s="1"/>
  <c r="M54" i="1"/>
  <c r="M53" i="1" s="1"/>
  <c r="M52" i="1" s="1"/>
  <c r="L53" i="1"/>
  <c r="L52" i="1" s="1"/>
  <c r="F34" i="1" l="1"/>
  <c r="H35" i="1" s="1"/>
  <c r="H34" i="1" s="1"/>
  <c r="D34" i="1"/>
  <c r="B34" i="1" s="1"/>
  <c r="C35" i="1" l="1"/>
  <c r="D35" i="1" s="1"/>
  <c r="B35" i="1" s="1"/>
  <c r="C36" i="1" l="1"/>
  <c r="D36" i="1" s="1"/>
  <c r="B36" i="1" s="1"/>
  <c r="C37" i="1" l="1"/>
  <c r="D37" i="1" s="1"/>
  <c r="B37" i="1"/>
  <c r="C38" i="1" l="1"/>
  <c r="D38" i="1" s="1"/>
  <c r="B38" i="1" s="1"/>
  <c r="C39" i="1" l="1"/>
  <c r="D39" i="1" s="1"/>
  <c r="B39" i="1" s="1"/>
  <c r="C40" i="1" l="1"/>
  <c r="D40" i="1" s="1"/>
  <c r="B40" i="1" s="1"/>
  <c r="C41" i="1" l="1"/>
  <c r="D41" i="1" s="1"/>
  <c r="B41" i="1" s="1"/>
  <c r="C42" i="1" l="1"/>
  <c r="D42" i="1" s="1"/>
  <c r="B42" i="1" s="1"/>
  <c r="C43" i="1" l="1"/>
  <c r="D43" i="1" s="1"/>
  <c r="B43" i="1" s="1"/>
  <c r="C44" i="1" l="1"/>
  <c r="D44" i="1" s="1"/>
  <c r="B44" i="1" s="1"/>
  <c r="C45" i="1" l="1"/>
  <c r="D45" i="1" s="1"/>
  <c r="B45" i="1" s="1"/>
  <c r="C46" i="1" l="1"/>
  <c r="D46" i="1" s="1"/>
  <c r="B46" i="1"/>
  <c r="C47" i="1" l="1"/>
  <c r="D47" i="1" s="1"/>
  <c r="B47" i="1" s="1"/>
  <c r="C48" i="1" l="1"/>
  <c r="D48" i="1" s="1"/>
  <c r="B48" i="1"/>
  <c r="C49" i="1" l="1"/>
  <c r="D49" i="1" s="1"/>
  <c r="B49" i="1" s="1"/>
  <c r="C50" i="1" l="1"/>
  <c r="D50" i="1" s="1"/>
  <c r="B50" i="1"/>
  <c r="C51" i="1" l="1"/>
  <c r="D51" i="1" s="1"/>
  <c r="B51" i="1" s="1"/>
  <c r="C52" i="1" l="1"/>
  <c r="D52" i="1" s="1"/>
  <c r="B52" i="1" s="1"/>
  <c r="C53" i="1" l="1"/>
  <c r="D53" i="1" s="1"/>
  <c r="B53" i="1" s="1"/>
  <c r="C54" i="1" l="1"/>
  <c r="D54" i="1" s="1"/>
  <c r="B54" i="1" s="1"/>
  <c r="C55" i="1" l="1"/>
  <c r="D55" i="1" s="1"/>
  <c r="B55" i="1" s="1"/>
  <c r="C56" i="1" l="1"/>
  <c r="D56" i="1" s="1"/>
  <c r="B56" i="1" s="1"/>
  <c r="C57" i="1" l="1"/>
  <c r="D57" i="1" s="1"/>
  <c r="B57" i="1"/>
  <c r="C58" i="1" l="1"/>
  <c r="D58" i="1" s="1"/>
  <c r="B58" i="1" s="1"/>
  <c r="C59" i="1" l="1"/>
  <c r="D59" i="1" s="1"/>
  <c r="B59" i="1" s="1"/>
  <c r="C60" i="1" l="1"/>
  <c r="D60" i="1" s="1"/>
  <c r="B60" i="1" s="1"/>
  <c r="C61" i="1" l="1"/>
  <c r="D61" i="1" s="1"/>
  <c r="B61" i="1" s="1"/>
  <c r="C62" i="1" l="1"/>
  <c r="D62" i="1" s="1"/>
  <c r="B62" i="1" s="1"/>
  <c r="C63" i="1" l="1"/>
  <c r="D63" i="1" s="1"/>
  <c r="B63" i="1" s="1"/>
  <c r="C64" i="1" l="1"/>
  <c r="D64" i="1" s="1"/>
  <c r="B64" i="1" s="1"/>
  <c r="C65" i="1" l="1"/>
  <c r="D65" i="1" s="1"/>
  <c r="B65" i="1" s="1"/>
  <c r="C66" i="1" l="1"/>
  <c r="D66" i="1" s="1"/>
  <c r="B66" i="1" s="1"/>
  <c r="C67" i="1" l="1"/>
  <c r="D67" i="1" s="1"/>
  <c r="B67" i="1"/>
  <c r="C68" i="1" l="1"/>
  <c r="D68" i="1" s="1"/>
  <c r="B68" i="1" s="1"/>
  <c r="C69" i="1" l="1"/>
  <c r="D69" i="1" s="1"/>
  <c r="B69" i="1" s="1"/>
  <c r="C70" i="1" l="1"/>
  <c r="D70" i="1" s="1"/>
  <c r="B70" i="1" s="1"/>
  <c r="C71" i="1" l="1"/>
  <c r="D71" i="1" s="1"/>
  <c r="B71" i="1" s="1"/>
  <c r="C72" i="1" l="1"/>
  <c r="D72" i="1" s="1"/>
  <c r="B72" i="1" s="1"/>
  <c r="C73" i="1" l="1"/>
  <c r="D73" i="1" s="1"/>
  <c r="B73" i="1" s="1"/>
</calcChain>
</file>

<file path=xl/sharedStrings.xml><?xml version="1.0" encoding="utf-8"?>
<sst xmlns="http://schemas.openxmlformats.org/spreadsheetml/2006/main" count="53" uniqueCount="35">
  <si>
    <t>Provenu</t>
  </si>
  <si>
    <t>Løbetid</t>
  </si>
  <si>
    <t>Terminer</t>
  </si>
  <si>
    <t>årligt</t>
  </si>
  <si>
    <t>Rente</t>
  </si>
  <si>
    <t>Gebyr</t>
  </si>
  <si>
    <t>af hovedstol</t>
  </si>
  <si>
    <t xml:space="preserve">Kurs </t>
  </si>
  <si>
    <t xml:space="preserve">Det gælder, at: </t>
  </si>
  <si>
    <t>=</t>
  </si>
  <si>
    <t>Hovedstol-Kurstab-Gebyr</t>
  </si>
  <si>
    <t>Hovedstol-(100-kurs)/100*Hovedstol-0,035*Hovedstol</t>
  </si>
  <si>
    <t>Provenu/(1-(100-kurs)/100*1-0.035*1)</t>
  </si>
  <si>
    <t>Hovedstol</t>
  </si>
  <si>
    <t>Kurstab</t>
  </si>
  <si>
    <t>Vurdering</t>
  </si>
  <si>
    <t>Tabel 1.</t>
  </si>
  <si>
    <t>7,500,000/(1-(100-94)/100*1-0,035*1)</t>
  </si>
  <si>
    <t>TERMIN</t>
  </si>
  <si>
    <t>RESTGÆLD</t>
  </si>
  <si>
    <t>RENTER</t>
  </si>
  <si>
    <t>AFDRAG</t>
  </si>
  <si>
    <t>YDELSE</t>
  </si>
  <si>
    <t xml:space="preserve">Den effektive rente er højere pga rentes renter </t>
  </si>
  <si>
    <t>Des flere terminer, des højere effektiv rente</t>
  </si>
  <si>
    <t>En højere kreditvurdering giver långiveren større sikkerhed i virksomheden, da en højere kreditvurdering giver långiveren større tiltro til tilbagebetaling. Derved kan en virksomhed sikre sig højere kurs.</t>
  </si>
  <si>
    <t xml:space="preserve">Kurs 95 </t>
  </si>
  <si>
    <t>Kurs</t>
  </si>
  <si>
    <t>Effektiv Årlig</t>
  </si>
  <si>
    <t>Effektiv Termin</t>
  </si>
  <si>
    <t>%</t>
  </si>
  <si>
    <t>Rentetyper</t>
  </si>
  <si>
    <t xml:space="preserve">Pålydende </t>
  </si>
  <si>
    <t>Pålydende Termin</t>
  </si>
  <si>
    <t>Effektiv Termins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</si>
</sst>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6" formatCode="_(* #,##0_);_(* \(#,##0\);_(* &quot;-&quot;??_);_(@_)"/>
    <numFmt numFmtId="175" formatCode="_(* #,##0_);_(* \(#,##0\);_(* &quot;-&quot;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Helvetica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66" fontId="0" fillId="0" borderId="9" xfId="1" applyNumberFormat="1" applyFont="1" applyBorder="1"/>
    <xf numFmtId="9" fontId="0" fillId="0" borderId="9" xfId="2" applyFont="1" applyBorder="1"/>
    <xf numFmtId="164" fontId="0" fillId="0" borderId="9" xfId="2" applyNumberFormat="1" applyFont="1" applyBorder="1"/>
    <xf numFmtId="0" fontId="3" fillId="0" borderId="0" xfId="0" applyFont="1"/>
    <xf numFmtId="166" fontId="0" fillId="0" borderId="0" xfId="0" applyNumberFormat="1"/>
    <xf numFmtId="3" fontId="5" fillId="2" borderId="9" xfId="3" applyNumberFormat="1" applyFont="1" applyFill="1" applyBorder="1" applyAlignment="1">
      <alignment horizontal="left"/>
    </xf>
    <xf numFmtId="4" fontId="6" fillId="2" borderId="9" xfId="3" applyNumberFormat="1" applyFont="1" applyFill="1" applyBorder="1" applyAlignment="1">
      <alignment horizontal="right"/>
    </xf>
    <xf numFmtId="3" fontId="7" fillId="2" borderId="9" xfId="3" applyNumberFormat="1" applyFont="1" applyFill="1" applyBorder="1" applyAlignment="1">
      <alignment horizontal="left"/>
    </xf>
    <xf numFmtId="4" fontId="8" fillId="2" borderId="9" xfId="3" applyNumberFormat="1" applyFont="1" applyFill="1" applyBorder="1" applyAlignment="1">
      <alignment horizontal="right"/>
    </xf>
    <xf numFmtId="3" fontId="7" fillId="2" borderId="10" xfId="3" applyNumberFormat="1" applyFont="1" applyFill="1" applyBorder="1" applyAlignment="1">
      <alignment horizontal="left"/>
    </xf>
    <xf numFmtId="3" fontId="5" fillId="2" borderId="0" xfId="3" applyNumberFormat="1" applyFont="1" applyFill="1" applyBorder="1" applyAlignment="1">
      <alignment horizontal="left"/>
    </xf>
    <xf numFmtId="0" fontId="0" fillId="0" borderId="11" xfId="0" applyBorder="1"/>
    <xf numFmtId="3" fontId="9" fillId="2" borderId="9" xfId="3" applyNumberFormat="1" applyFont="1" applyFill="1" applyBorder="1" applyAlignment="1">
      <alignment horizontal="right"/>
    </xf>
    <xf numFmtId="4" fontId="6" fillId="2" borderId="12" xfId="3" applyNumberFormat="1" applyFont="1" applyFill="1" applyBorder="1" applyAlignment="1">
      <alignment horizontal="right"/>
    </xf>
    <xf numFmtId="3" fontId="5" fillId="2" borderId="13" xfId="3" applyNumberFormat="1" applyFont="1" applyFill="1" applyBorder="1" applyAlignment="1">
      <alignment horizontal="left"/>
    </xf>
    <xf numFmtId="3" fontId="0" fillId="0" borderId="14" xfId="0" applyNumberFormat="1" applyBorder="1"/>
    <xf numFmtId="166" fontId="0" fillId="0" borderId="15" xfId="1" applyNumberFormat="1" applyFont="1" applyBorder="1"/>
    <xf numFmtId="3" fontId="0" fillId="0" borderId="16" xfId="0" applyNumberFormat="1" applyBorder="1"/>
    <xf numFmtId="166" fontId="0" fillId="0" borderId="17" xfId="1" applyNumberFormat="1" applyFont="1" applyBorder="1"/>
    <xf numFmtId="175" fontId="0" fillId="0" borderId="17" xfId="0" applyNumberFormat="1" applyBorder="1"/>
    <xf numFmtId="3" fontId="0" fillId="0" borderId="18" xfId="0" applyNumberFormat="1" applyBorder="1"/>
    <xf numFmtId="166" fontId="0" fillId="0" borderId="19" xfId="0" applyNumberFormat="1" applyBorder="1"/>
    <xf numFmtId="0" fontId="7" fillId="2" borderId="9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/>
    </xf>
    <xf numFmtId="0" fontId="5" fillId="3" borderId="9" xfId="3" applyFont="1" applyFill="1" applyBorder="1" applyAlignment="1">
      <alignment horizontal="center"/>
    </xf>
    <xf numFmtId="3" fontId="0" fillId="0" borderId="0" xfId="1" applyNumberFormat="1" applyFont="1"/>
    <xf numFmtId="3" fontId="6" fillId="3" borderId="9" xfId="3" applyNumberFormat="1" applyFont="1" applyFill="1" applyBorder="1" applyAlignment="1">
      <alignment horizontal="center"/>
    </xf>
    <xf numFmtId="10" fontId="0" fillId="0" borderId="5" xfId="2" applyNumberFormat="1" applyFont="1" applyBorder="1"/>
    <xf numFmtId="10" fontId="0" fillId="0" borderId="8" xfId="2" applyNumberFormat="1" applyFont="1" applyBorder="1"/>
    <xf numFmtId="0" fontId="5" fillId="2" borderId="4" xfId="3" applyFont="1" applyFill="1" applyBorder="1" applyAlignment="1">
      <alignment horizontal="left"/>
    </xf>
    <xf numFmtId="9" fontId="0" fillId="0" borderId="5" xfId="0" applyNumberFormat="1" applyBorder="1"/>
    <xf numFmtId="0" fontId="10" fillId="0" borderId="2" xfId="0" applyFont="1" applyBorder="1"/>
    <xf numFmtId="0" fontId="10" fillId="0" borderId="3" xfId="0" applyFont="1" applyBorder="1"/>
    <xf numFmtId="166" fontId="10" fillId="0" borderId="0" xfId="1" applyNumberFormat="1" applyFont="1" applyBorder="1"/>
    <xf numFmtId="166" fontId="10" fillId="0" borderId="5" xfId="1" applyNumberFormat="1" applyFont="1" applyBorder="1"/>
    <xf numFmtId="166" fontId="10" fillId="0" borderId="0" xfId="0" applyNumberFormat="1" applyFont="1" applyBorder="1"/>
    <xf numFmtId="166" fontId="10" fillId="0" borderId="5" xfId="0" applyNumberFormat="1" applyFont="1" applyBorder="1"/>
    <xf numFmtId="175" fontId="10" fillId="0" borderId="0" xfId="0" applyNumberFormat="1" applyFont="1" applyBorder="1"/>
    <xf numFmtId="175" fontId="10" fillId="0" borderId="5" xfId="0" applyNumberFormat="1" applyFont="1" applyBorder="1"/>
    <xf numFmtId="10" fontId="10" fillId="0" borderId="0" xfId="2" applyNumberFormat="1" applyFont="1" applyBorder="1"/>
    <xf numFmtId="10" fontId="10" fillId="0" borderId="5" xfId="2" applyNumberFormat="1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10" fontId="10" fillId="0" borderId="7" xfId="0" applyNumberFormat="1" applyFont="1" applyBorder="1"/>
    <xf numFmtId="10" fontId="10" fillId="0" borderId="8" xfId="0" applyNumberFormat="1" applyFont="1" applyBorder="1"/>
  </cellXfs>
  <cellStyles count="4">
    <cellStyle name="Comma" xfId="1" builtinId="3"/>
    <cellStyle name="Normal" xfId="0" builtinId="0"/>
    <cellStyle name="Normal 2" xfId="3" xr:uid="{7AFDF439-96F7-8644-8677-037D6BCE393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Kurs</a:t>
            </a:r>
            <a:r>
              <a:rPr lang="en-GB" baseline="0"/>
              <a:t> mod effektiv årlig rente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Sheet1!$G$52</c:f>
              <c:strCache>
                <c:ptCount val="1"/>
                <c:pt idx="0">
                  <c:v>Effektiv Årlig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Sheet1!$H$46:$M$46</c:f>
              <c:numCache>
                <c:formatCode>General</c:formatCode>
                <c:ptCount val="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Sheet1!$H$52:$M$52</c:f>
              <c:numCache>
                <c:formatCode>0.00%</c:formatCode>
                <c:ptCount val="6"/>
                <c:pt idx="0">
                  <c:v>9.3473034434952584E-2</c:v>
                </c:pt>
                <c:pt idx="1">
                  <c:v>9.0775336399299578E-2</c:v>
                </c:pt>
                <c:pt idx="2">
                  <c:v>8.8125025559131709E-2</c:v>
                </c:pt>
                <c:pt idx="3">
                  <c:v>8.5520670211077121E-2</c:v>
                </c:pt>
                <c:pt idx="4">
                  <c:v>8.2960898767717506E-2</c:v>
                </c:pt>
                <c:pt idx="5">
                  <c:v>8.0444396560858111E-2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D-914C-A6ED-7C772958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79088"/>
        <c:axId val="898794736"/>
      </c:scatterChart>
      <c:valAx>
        <c:axId val="1382879088"/>
        <c:scaling>
          <c:orientation val="minMax"/>
          <c:max val="100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94736"/>
        <c:crosses val="autoZero"/>
        <c:crossBetween val="midCat"/>
      </c:valAx>
      <c:valAx>
        <c:axId val="898794736"/>
        <c:scaling>
          <c:orientation val="minMax"/>
          <c:max val="9.4000000000000028E-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Effektiv</a:t>
                </a:r>
                <a:r>
                  <a:rPr lang="en-GB" baseline="0"/>
                  <a:t> rente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774700</xdr:colOff>
      <xdr:row>10</xdr:row>
      <xdr:rowOff>0</xdr:rowOff>
    </xdr:from>
    <xdr:to>
      <xdr:col>20</xdr:col>
      <xdr:colOff>171450</xdr:colOff>
      <xdr:row>14</xdr:row>
      <xdr:rowOff>152530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3DFA5-EED7-E941-BAF2-1309BD93D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2032000"/>
          <a:ext cx="7772400" cy="965330"/>
        </a:xfrm>
        <a:prstGeom prst="rect">
          <a:avLst/>
        </a:prstGeom>
      </xdr:spPr>
    </xdr:pic>
    <xdr:clientData/>
  </xdr:twoCellAnchor>
  <xdr:twoCellAnchor>
    <xdr:from>
      <xdr:col>15</xdr:col>
      <xdr:colOff>704850</xdr:colOff>
      <xdr:row>45</xdr:row>
      <xdr:rowOff>133350</xdr:rowOff>
    </xdr:from>
    <xdr:to>
      <xdr:col>21</xdr:col>
      <xdr:colOff>323850</xdr:colOff>
      <xdr:row>59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F5B5C-49EF-4943-86E4-C7E32B6B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8394-461A-5041-A16C-A36AD90A8ED5}">
  <dimension ref="A1:M94"/>
  <sheetViews>
    <sheetView tabSelected="1" zoomScale="80" zoomScaleNormal="80" workbookViewId="0">
      <selection activeCell="M50" sqref="M50"/>
    </sheetView>
  </sheetViews>
  <sheetFormatPr baseColWidth="10" defaultRowHeight="16" x14ac:dyDescent="0.2"/>
  <cols>
    <col min="2" max="2" width="13" bestFit="1" customWidth="1"/>
    <col min="3" max="3" width="15" bestFit="1" customWidth="1"/>
    <col min="5" max="5" width="13" bestFit="1" customWidth="1"/>
    <col min="6" max="6" width="12.1640625" bestFit="1" customWidth="1"/>
    <col min="7" max="7" width="17.5" customWidth="1"/>
    <col min="8" max="9" width="15" bestFit="1" customWidth="1"/>
    <col min="10" max="12" width="11.5" bestFit="1" customWidth="1"/>
    <col min="13" max="13" width="11.1640625" bestFit="1" customWidth="1"/>
  </cols>
  <sheetData>
    <row r="1" spans="1:5" x14ac:dyDescent="0.2">
      <c r="A1" s="5" t="s">
        <v>0</v>
      </c>
      <c r="B1" s="6">
        <v>7500000</v>
      </c>
      <c r="C1" s="5"/>
    </row>
    <row r="2" spans="1:5" x14ac:dyDescent="0.2">
      <c r="A2" s="5" t="s">
        <v>1</v>
      </c>
      <c r="B2" s="5">
        <v>10</v>
      </c>
      <c r="C2" s="5"/>
    </row>
    <row r="3" spans="1:5" x14ac:dyDescent="0.2">
      <c r="A3" s="5" t="s">
        <v>2</v>
      </c>
      <c r="B3" s="5">
        <v>4</v>
      </c>
      <c r="C3" s="5" t="s">
        <v>3</v>
      </c>
    </row>
    <row r="4" spans="1:5" x14ac:dyDescent="0.2">
      <c r="A4" s="5" t="s">
        <v>4</v>
      </c>
      <c r="B4" s="7">
        <v>0.06</v>
      </c>
      <c r="C4" s="5"/>
    </row>
    <row r="5" spans="1:5" x14ac:dyDescent="0.2">
      <c r="A5" s="5" t="s">
        <v>5</v>
      </c>
      <c r="B5" s="8">
        <v>3.5000000000000003E-2</v>
      </c>
      <c r="C5" s="5" t="s">
        <v>6</v>
      </c>
    </row>
    <row r="6" spans="1:5" x14ac:dyDescent="0.2">
      <c r="A6" s="5" t="s">
        <v>7</v>
      </c>
      <c r="B6" s="5">
        <v>94</v>
      </c>
      <c r="C6" s="5"/>
    </row>
    <row r="9" spans="1:5" x14ac:dyDescent="0.2">
      <c r="A9" t="s">
        <v>8</v>
      </c>
      <c r="C9" t="s">
        <v>0</v>
      </c>
      <c r="D9" t="s">
        <v>9</v>
      </c>
      <c r="E9" t="s">
        <v>10</v>
      </c>
    </row>
    <row r="10" spans="1:5" x14ac:dyDescent="0.2">
      <c r="C10" t="s">
        <v>0</v>
      </c>
      <c r="D10" t="s">
        <v>9</v>
      </c>
      <c r="E10" t="s">
        <v>11</v>
      </c>
    </row>
    <row r="11" spans="1:5" x14ac:dyDescent="0.2">
      <c r="C11" t="s">
        <v>0</v>
      </c>
      <c r="D11" t="s">
        <v>9</v>
      </c>
    </row>
    <row r="12" spans="1:5" x14ac:dyDescent="0.2">
      <c r="C12" t="s">
        <v>13</v>
      </c>
      <c r="D12" t="s">
        <v>9</v>
      </c>
      <c r="E12" s="9" t="s">
        <v>12</v>
      </c>
    </row>
    <row r="13" spans="1:5" x14ac:dyDescent="0.2">
      <c r="C13" s="10">
        <f>B1/(1-(100-B6)/100*1-B5*1)</f>
        <v>8287292.8176795589</v>
      </c>
      <c r="E13" t="s">
        <v>17</v>
      </c>
    </row>
    <row r="16" spans="1:5" x14ac:dyDescent="0.2">
      <c r="B16" s="11"/>
      <c r="C16" s="18"/>
    </row>
    <row r="17" spans="1:11" x14ac:dyDescent="0.2">
      <c r="B17" s="11"/>
      <c r="C17" s="18"/>
    </row>
    <row r="18" spans="1:11" x14ac:dyDescent="0.2">
      <c r="B18" s="11"/>
      <c r="C18" s="18"/>
    </row>
    <row r="19" spans="1:11" x14ac:dyDescent="0.2">
      <c r="B19" s="15"/>
      <c r="C19" s="18"/>
    </row>
    <row r="20" spans="1:11" x14ac:dyDescent="0.2">
      <c r="B20" s="16"/>
      <c r="C20" s="19"/>
      <c r="E20" s="17"/>
    </row>
    <row r="21" spans="1:11" x14ac:dyDescent="0.2">
      <c r="B21" s="20"/>
      <c r="C21" s="12"/>
    </row>
    <row r="22" spans="1:11" x14ac:dyDescent="0.2">
      <c r="B22" s="11"/>
      <c r="C22" s="12"/>
    </row>
    <row r="23" spans="1:11" x14ac:dyDescent="0.2">
      <c r="B23" s="13"/>
      <c r="C23" s="14"/>
    </row>
    <row r="25" spans="1:11" ht="17" thickBot="1" x14ac:dyDescent="0.25">
      <c r="B25" t="s">
        <v>16</v>
      </c>
      <c r="J25" t="s">
        <v>26</v>
      </c>
    </row>
    <row r="26" spans="1:11" x14ac:dyDescent="0.2">
      <c r="B26" s="21" t="s">
        <v>13</v>
      </c>
      <c r="C26" s="22">
        <v>8287292.8176795579</v>
      </c>
      <c r="D26" s="10"/>
      <c r="J26" s="21" t="s">
        <v>13</v>
      </c>
      <c r="K26" s="22">
        <v>8196721.3114754101</v>
      </c>
    </row>
    <row r="27" spans="1:11" x14ac:dyDescent="0.2">
      <c r="B27" s="23" t="s">
        <v>14</v>
      </c>
      <c r="C27" s="24">
        <f>(100-B6)/100*C26</f>
        <v>497237.56906077347</v>
      </c>
      <c r="J27" s="23" t="s">
        <v>14</v>
      </c>
      <c r="K27" s="24">
        <f>(100-95)/100*K26</f>
        <v>409836.06557377055</v>
      </c>
    </row>
    <row r="28" spans="1:11" x14ac:dyDescent="0.2">
      <c r="B28" s="23" t="s">
        <v>5</v>
      </c>
      <c r="C28" s="25">
        <f>C26*$B$5</f>
        <v>290055.24861878454</v>
      </c>
      <c r="J28" s="23" t="s">
        <v>5</v>
      </c>
      <c r="K28" s="25">
        <f>K26*$B$5</f>
        <v>286885.2459016394</v>
      </c>
    </row>
    <row r="29" spans="1:11" ht="17" thickBot="1" x14ac:dyDescent="0.25">
      <c r="B29" s="26" t="s">
        <v>0</v>
      </c>
      <c r="C29" s="27">
        <f>C26-SUM(C27:C28)</f>
        <v>7500000</v>
      </c>
      <c r="J29" s="26" t="s">
        <v>0</v>
      </c>
      <c r="K29" s="27">
        <f>K26-SUM(K27:K28)</f>
        <v>7500000</v>
      </c>
    </row>
    <row r="30" spans="1:11" ht="17" thickBot="1" x14ac:dyDescent="0.25"/>
    <row r="31" spans="1:11" x14ac:dyDescent="0.2">
      <c r="G31" s="1" t="s">
        <v>31</v>
      </c>
      <c r="H31" s="2" t="s">
        <v>30</v>
      </c>
    </row>
    <row r="32" spans="1:11" x14ac:dyDescent="0.2">
      <c r="A32" s="28" t="s">
        <v>18</v>
      </c>
      <c r="B32" s="28" t="s">
        <v>19</v>
      </c>
      <c r="C32" s="28" t="s">
        <v>20</v>
      </c>
      <c r="D32" s="28" t="s">
        <v>21</v>
      </c>
      <c r="E32" s="28" t="s">
        <v>22</v>
      </c>
      <c r="G32" s="36" t="s">
        <v>32</v>
      </c>
      <c r="H32" s="37">
        <f>B4</f>
        <v>0.06</v>
      </c>
    </row>
    <row r="33" spans="1:13" x14ac:dyDescent="0.2">
      <c r="A33" s="29">
        <v>0</v>
      </c>
      <c r="B33" s="30">
        <f>C26</f>
        <v>8287292.8176795579</v>
      </c>
      <c r="C33" s="31"/>
      <c r="D33" s="31"/>
      <c r="E33" s="33"/>
      <c r="F33" s="10">
        <v>7500000</v>
      </c>
      <c r="G33" s="3" t="s">
        <v>33</v>
      </c>
      <c r="H33" s="34">
        <f>H32/4</f>
        <v>1.4999999999999999E-2</v>
      </c>
    </row>
    <row r="34" spans="1:13" x14ac:dyDescent="0.2">
      <c r="A34" s="29">
        <v>1</v>
      </c>
      <c r="B34" s="30">
        <f>B33-D34</f>
        <v>8134582.0301330471</v>
      </c>
      <c r="C34" s="30">
        <f>B33*($B$4/$B$3)</f>
        <v>124309.39226519337</v>
      </c>
      <c r="D34" s="30">
        <f>E34-C34</f>
        <v>152710.78754651124</v>
      </c>
      <c r="E34" s="30">
        <f>-PMT($B$4/4,$B$2*$B$3,$B$33)</f>
        <v>277020.17981170461</v>
      </c>
      <c r="F34" s="32">
        <f>-E34</f>
        <v>-277020.17981170461</v>
      </c>
      <c r="G34" s="3" t="s">
        <v>28</v>
      </c>
      <c r="H34" s="34">
        <f>(1+H35)^4-1</f>
        <v>8.4945168625752743E-2</v>
      </c>
    </row>
    <row r="35" spans="1:13" ht="17" thickBot="1" x14ac:dyDescent="0.25">
      <c r="A35" s="29">
        <v>2</v>
      </c>
      <c r="B35" s="30">
        <f t="shared" ref="B35:B73" si="0">B34-D35</f>
        <v>7979580.5807733387</v>
      </c>
      <c r="C35" s="30">
        <f t="shared" ref="C35:C73" si="1">B34*($B$4/$B$3)</f>
        <v>122018.7304519957</v>
      </c>
      <c r="D35" s="30">
        <f t="shared" ref="D35:D73" si="2">E35-C35</f>
        <v>155001.44935970893</v>
      </c>
      <c r="E35" s="30">
        <f t="shared" ref="E35:E73" si="3">-PMT($B$4/4,$B$2*$B$3,$B$33)</f>
        <v>277020.17981170461</v>
      </c>
      <c r="F35" s="32">
        <f t="shared" ref="F35:F73" si="4">-E35</f>
        <v>-277020.17981170461</v>
      </c>
      <c r="G35" s="4" t="s">
        <v>34</v>
      </c>
      <c r="H35" s="35">
        <f>IRR(F33:F73)</f>
        <v>2.0591501319485284E-2</v>
      </c>
    </row>
    <row r="36" spans="1:13" x14ac:dyDescent="0.2">
      <c r="A36" s="29">
        <v>3</v>
      </c>
      <c r="B36" s="30">
        <f t="shared" si="0"/>
        <v>7822254.1096732337</v>
      </c>
      <c r="C36" s="30">
        <f t="shared" si="1"/>
        <v>119693.70871160008</v>
      </c>
      <c r="D36" s="30">
        <f t="shared" si="2"/>
        <v>157326.47110010454</v>
      </c>
      <c r="E36" s="30">
        <f t="shared" si="3"/>
        <v>277020.17981170461</v>
      </c>
      <c r="F36" s="32">
        <f t="shared" si="4"/>
        <v>-277020.17981170461</v>
      </c>
    </row>
    <row r="37" spans="1:13" x14ac:dyDescent="0.2">
      <c r="A37" s="29">
        <v>4</v>
      </c>
      <c r="B37" s="30">
        <f t="shared" si="0"/>
        <v>7662567.7415066278</v>
      </c>
      <c r="C37" s="30">
        <f t="shared" si="1"/>
        <v>117333.8116450985</v>
      </c>
      <c r="D37" s="30">
        <f t="shared" si="2"/>
        <v>159686.36816660612</v>
      </c>
      <c r="E37" s="30">
        <f t="shared" si="3"/>
        <v>277020.17981170461</v>
      </c>
      <c r="F37" s="32">
        <f t="shared" si="4"/>
        <v>-277020.17981170461</v>
      </c>
    </row>
    <row r="38" spans="1:13" x14ac:dyDescent="0.2">
      <c r="A38" s="29">
        <v>5</v>
      </c>
      <c r="B38" s="30">
        <f t="shared" si="0"/>
        <v>7500486.0778175229</v>
      </c>
      <c r="C38" s="30">
        <f t="shared" si="1"/>
        <v>114938.51612259941</v>
      </c>
      <c r="D38" s="30">
        <f t="shared" si="2"/>
        <v>162081.66368910519</v>
      </c>
      <c r="E38" s="30">
        <f t="shared" si="3"/>
        <v>277020.17981170461</v>
      </c>
      <c r="F38" s="32">
        <f t="shared" si="4"/>
        <v>-277020.17981170461</v>
      </c>
      <c r="G38" t="s">
        <v>23</v>
      </c>
    </row>
    <row r="39" spans="1:13" x14ac:dyDescent="0.2">
      <c r="A39" s="29">
        <v>6</v>
      </c>
      <c r="B39" s="30">
        <f t="shared" si="0"/>
        <v>7335973.189173081</v>
      </c>
      <c r="C39" s="30">
        <f t="shared" si="1"/>
        <v>112507.29116726284</v>
      </c>
      <c r="D39" s="30">
        <f t="shared" si="2"/>
        <v>164512.88864444179</v>
      </c>
      <c r="E39" s="30">
        <f t="shared" si="3"/>
        <v>277020.17981170461</v>
      </c>
      <c r="F39" s="32">
        <f t="shared" si="4"/>
        <v>-277020.17981170461</v>
      </c>
      <c r="G39" t="s">
        <v>24</v>
      </c>
    </row>
    <row r="40" spans="1:13" x14ac:dyDescent="0.2">
      <c r="A40" s="29">
        <v>7</v>
      </c>
      <c r="B40" s="30">
        <f t="shared" si="0"/>
        <v>7168992.6071989723</v>
      </c>
      <c r="C40" s="30">
        <f t="shared" si="1"/>
        <v>110039.59783759621</v>
      </c>
      <c r="D40" s="30">
        <f t="shared" si="2"/>
        <v>166980.58197410841</v>
      </c>
      <c r="E40" s="30">
        <f t="shared" si="3"/>
        <v>277020.17981170461</v>
      </c>
      <c r="F40" s="32">
        <f t="shared" si="4"/>
        <v>-277020.17981170461</v>
      </c>
    </row>
    <row r="41" spans="1:13" x14ac:dyDescent="0.2">
      <c r="A41" s="29">
        <v>8</v>
      </c>
      <c r="B41" s="30">
        <f t="shared" si="0"/>
        <v>6999507.3164952518</v>
      </c>
      <c r="C41" s="30">
        <f t="shared" si="1"/>
        <v>107534.88910798458</v>
      </c>
      <c r="D41" s="30">
        <f t="shared" si="2"/>
        <v>169485.29070372003</v>
      </c>
      <c r="E41" s="30">
        <f t="shared" si="3"/>
        <v>277020.17981170461</v>
      </c>
      <c r="F41" s="32">
        <f t="shared" si="4"/>
        <v>-277020.17981170461</v>
      </c>
    </row>
    <row r="42" spans="1:13" x14ac:dyDescent="0.2">
      <c r="A42" s="29">
        <v>9</v>
      </c>
      <c r="B42" s="30">
        <f t="shared" si="0"/>
        <v>6827479.7464309763</v>
      </c>
      <c r="C42" s="30">
        <f t="shared" si="1"/>
        <v>104992.60974742877</v>
      </c>
      <c r="D42" s="30">
        <f t="shared" si="2"/>
        <v>172027.57006427585</v>
      </c>
      <c r="E42" s="30">
        <f t="shared" si="3"/>
        <v>277020.17981170461</v>
      </c>
      <c r="F42" s="32">
        <f t="shared" si="4"/>
        <v>-277020.17981170461</v>
      </c>
    </row>
    <row r="43" spans="1:13" x14ac:dyDescent="0.2">
      <c r="A43" s="29">
        <v>10</v>
      </c>
      <c r="B43" s="30">
        <f t="shared" si="0"/>
        <v>6652871.7628157362</v>
      </c>
      <c r="C43" s="30">
        <f t="shared" si="1"/>
        <v>102412.19619646465</v>
      </c>
      <c r="D43" s="30">
        <f t="shared" si="2"/>
        <v>174607.98361523997</v>
      </c>
      <c r="E43" s="30">
        <f t="shared" si="3"/>
        <v>277020.17981170461</v>
      </c>
      <c r="F43" s="32">
        <f t="shared" si="4"/>
        <v>-277020.17981170461</v>
      </c>
      <c r="G43" t="s">
        <v>25</v>
      </c>
    </row>
    <row r="44" spans="1:13" x14ac:dyDescent="0.2">
      <c r="A44" s="29">
        <v>11</v>
      </c>
      <c r="B44" s="30">
        <f t="shared" si="0"/>
        <v>6475644.6594462674</v>
      </c>
      <c r="C44" s="30">
        <f t="shared" si="1"/>
        <v>99793.076442236037</v>
      </c>
      <c r="D44" s="30">
        <f t="shared" si="2"/>
        <v>177227.10336946859</v>
      </c>
      <c r="E44" s="30">
        <f t="shared" si="3"/>
        <v>277020.17981170461</v>
      </c>
      <c r="F44" s="32">
        <f t="shared" si="4"/>
        <v>-277020.17981170461</v>
      </c>
    </row>
    <row r="45" spans="1:13" ht="17" thickBot="1" x14ac:dyDescent="0.25">
      <c r="A45" s="29">
        <v>12</v>
      </c>
      <c r="B45" s="30">
        <f t="shared" si="0"/>
        <v>6295759.1495262571</v>
      </c>
      <c r="C45" s="30">
        <f t="shared" si="1"/>
        <v>97134.669891694008</v>
      </c>
      <c r="D45" s="30">
        <f t="shared" si="2"/>
        <v>179885.50992001061</v>
      </c>
      <c r="E45" s="30">
        <f t="shared" si="3"/>
        <v>277020.17981170461</v>
      </c>
      <c r="F45" s="32">
        <f t="shared" si="4"/>
        <v>-277020.17981170461</v>
      </c>
    </row>
    <row r="46" spans="1:13" x14ac:dyDescent="0.2">
      <c r="A46" s="29">
        <v>13</v>
      </c>
      <c r="B46" s="30">
        <f t="shared" si="0"/>
        <v>6113175.3569574468</v>
      </c>
      <c r="C46" s="30">
        <f t="shared" si="1"/>
        <v>94436.387242893848</v>
      </c>
      <c r="D46" s="30">
        <f t="shared" si="2"/>
        <v>182583.79256881075</v>
      </c>
      <c r="E46" s="30">
        <f t="shared" si="3"/>
        <v>277020.17981170461</v>
      </c>
      <c r="F46" s="32">
        <f t="shared" si="4"/>
        <v>-277020.17981170461</v>
      </c>
      <c r="G46" s="48" t="s">
        <v>27</v>
      </c>
      <c r="H46" s="38">
        <v>95</v>
      </c>
      <c r="I46" s="38">
        <v>96</v>
      </c>
      <c r="J46" s="38">
        <v>97</v>
      </c>
      <c r="K46" s="38">
        <v>98</v>
      </c>
      <c r="L46" s="38">
        <v>99</v>
      </c>
      <c r="M46" s="39">
        <v>100</v>
      </c>
    </row>
    <row r="47" spans="1:13" x14ac:dyDescent="0.2">
      <c r="A47" s="29">
        <v>14</v>
      </c>
      <c r="B47" s="30">
        <f t="shared" si="0"/>
        <v>5927852.8075001035</v>
      </c>
      <c r="C47" s="30">
        <f t="shared" si="1"/>
        <v>91697.630354361696</v>
      </c>
      <c r="D47" s="30">
        <f t="shared" si="2"/>
        <v>185322.54945734292</v>
      </c>
      <c r="E47" s="30">
        <f t="shared" si="3"/>
        <v>277020.17981170461</v>
      </c>
      <c r="F47" s="32">
        <f t="shared" si="4"/>
        <v>-277020.17981170461</v>
      </c>
      <c r="G47" s="49" t="s">
        <v>13</v>
      </c>
      <c r="H47" s="40">
        <v>8579234.9726775959</v>
      </c>
      <c r="I47" s="40">
        <v>8486486.4864864871</v>
      </c>
      <c r="J47" s="40">
        <v>8395721.9251336902</v>
      </c>
      <c r="K47" s="40">
        <v>8306878.3068783069</v>
      </c>
      <c r="L47" s="40">
        <v>8219895.2879581153</v>
      </c>
      <c r="M47" s="41">
        <v>8134715.025906736</v>
      </c>
    </row>
    <row r="48" spans="1:13" x14ac:dyDescent="0.2">
      <c r="A48" s="29">
        <v>15</v>
      </c>
      <c r="B48" s="30">
        <f t="shared" si="0"/>
        <v>5739750.4198009009</v>
      </c>
      <c r="C48" s="30">
        <f t="shared" si="1"/>
        <v>88917.792112501542</v>
      </c>
      <c r="D48" s="30">
        <f t="shared" si="2"/>
        <v>188102.38769920307</v>
      </c>
      <c r="E48" s="30">
        <f t="shared" si="3"/>
        <v>277020.17981170461</v>
      </c>
      <c r="F48" s="32">
        <f t="shared" si="4"/>
        <v>-277020.17981170461</v>
      </c>
      <c r="G48" s="49" t="s">
        <v>15</v>
      </c>
      <c r="H48" s="42">
        <f>I48</f>
        <v>350000</v>
      </c>
      <c r="I48" s="40">
        <v>350000</v>
      </c>
      <c r="J48" s="42">
        <f>H48</f>
        <v>350000</v>
      </c>
      <c r="K48" s="42">
        <f>J48</f>
        <v>350000</v>
      </c>
      <c r="L48" s="42">
        <f>K48</f>
        <v>350000</v>
      </c>
      <c r="M48" s="43">
        <f>L48</f>
        <v>350000</v>
      </c>
    </row>
    <row r="49" spans="1:13" x14ac:dyDescent="0.2">
      <c r="A49" s="29">
        <v>16</v>
      </c>
      <c r="B49" s="30">
        <f t="shared" si="0"/>
        <v>5548826.4962862097</v>
      </c>
      <c r="C49" s="30">
        <f t="shared" si="1"/>
        <v>86096.256297013504</v>
      </c>
      <c r="D49" s="30">
        <f t="shared" si="2"/>
        <v>190923.92351469112</v>
      </c>
      <c r="E49" s="30">
        <f t="shared" si="3"/>
        <v>277020.17981170461</v>
      </c>
      <c r="F49" s="32">
        <f t="shared" si="4"/>
        <v>-277020.17981170461</v>
      </c>
      <c r="G49" s="49" t="s">
        <v>14</v>
      </c>
      <c r="H49" s="42">
        <f>(100-95)/100*H47</f>
        <v>428961.74863387982</v>
      </c>
      <c r="I49" s="42">
        <f>(100-96)/100*I47</f>
        <v>339459.45945945947</v>
      </c>
      <c r="J49" s="42">
        <f>(100-97)/100*J47</f>
        <v>251871.6577540107</v>
      </c>
      <c r="K49" s="42">
        <f>(100-98)/100*K47</f>
        <v>166137.56613756614</v>
      </c>
      <c r="L49" s="42">
        <f>(100-99)/100*L47</f>
        <v>82198.952879581149</v>
      </c>
      <c r="M49" s="43">
        <f>(100-100)/100*M47</f>
        <v>0</v>
      </c>
    </row>
    <row r="50" spans="1:13" x14ac:dyDescent="0.2">
      <c r="A50" s="29">
        <v>17</v>
      </c>
      <c r="B50" s="30">
        <f t="shared" si="0"/>
        <v>5355038.7139187986</v>
      </c>
      <c r="C50" s="30">
        <f t="shared" si="1"/>
        <v>83232.397444293136</v>
      </c>
      <c r="D50" s="30">
        <f t="shared" si="2"/>
        <v>193787.78236741148</v>
      </c>
      <c r="E50" s="30">
        <f t="shared" si="3"/>
        <v>277020.17981170461</v>
      </c>
      <c r="F50" s="32">
        <f t="shared" si="4"/>
        <v>-277020.17981170461</v>
      </c>
      <c r="G50" s="49" t="s">
        <v>5</v>
      </c>
      <c r="H50" s="44">
        <f>$B$5*H47</f>
        <v>300273.22404371586</v>
      </c>
      <c r="I50" s="44">
        <f>$B$5*I47</f>
        <v>297027.0270270271</v>
      </c>
      <c r="J50" s="44">
        <f>$B$5*J47</f>
        <v>293850.26737967919</v>
      </c>
      <c r="K50" s="44">
        <f>$B$5*K47</f>
        <v>290740.74074074079</v>
      </c>
      <c r="L50" s="44">
        <f>$B$5*L47</f>
        <v>287696.33507853409</v>
      </c>
      <c r="M50" s="45">
        <f>$B$5*M47</f>
        <v>284715.0259067358</v>
      </c>
    </row>
    <row r="51" spans="1:13" x14ac:dyDescent="0.2">
      <c r="A51" s="29">
        <v>18</v>
      </c>
      <c r="B51" s="30">
        <f t="shared" si="0"/>
        <v>5158344.1148158759</v>
      </c>
      <c r="C51" s="30">
        <f t="shared" si="1"/>
        <v>80325.58070878197</v>
      </c>
      <c r="D51" s="30">
        <f t="shared" si="2"/>
        <v>196694.59910292266</v>
      </c>
      <c r="E51" s="30">
        <f t="shared" si="3"/>
        <v>277020.17981170461</v>
      </c>
      <c r="F51" s="32">
        <f t="shared" si="4"/>
        <v>-277020.17981170461</v>
      </c>
      <c r="G51" s="49" t="s">
        <v>0</v>
      </c>
      <c r="H51" s="42">
        <f>H47-SUM(H48:H50)</f>
        <v>7500000</v>
      </c>
      <c r="I51" s="42">
        <f>I47-SUM(I48:I50)</f>
        <v>7500000.0000000009</v>
      </c>
      <c r="J51" s="42">
        <f>J47-SUM(J48:J50)</f>
        <v>7500000</v>
      </c>
      <c r="K51" s="42">
        <f>K47-SUM(K48:K50)</f>
        <v>7500000</v>
      </c>
      <c r="L51" s="42">
        <f>L47-SUM(L48:L50)</f>
        <v>7500000</v>
      </c>
      <c r="M51" s="43">
        <f>M47-SUM(M48:M50)</f>
        <v>7500000</v>
      </c>
    </row>
    <row r="52" spans="1:13" x14ac:dyDescent="0.2">
      <c r="A52" s="29">
        <v>19</v>
      </c>
      <c r="B52" s="30">
        <f t="shared" si="0"/>
        <v>4958699.0967264092</v>
      </c>
      <c r="C52" s="30">
        <f t="shared" si="1"/>
        <v>77375.161722238132</v>
      </c>
      <c r="D52" s="30">
        <f t="shared" si="2"/>
        <v>199645.0180894665</v>
      </c>
      <c r="E52" s="30">
        <f t="shared" si="3"/>
        <v>277020.17981170461</v>
      </c>
      <c r="F52" s="32">
        <f t="shared" si="4"/>
        <v>-277020.17981170461</v>
      </c>
      <c r="G52" s="49" t="s">
        <v>28</v>
      </c>
      <c r="H52" s="46">
        <f>(1+H53)^4-1</f>
        <v>9.3473034434952584E-2</v>
      </c>
      <c r="I52" s="46">
        <f t="shared" ref="I52:L52" si="5">(1+I53)^4-1</f>
        <v>9.0775336399299578E-2</v>
      </c>
      <c r="J52" s="46">
        <f t="shared" si="5"/>
        <v>8.8125025559131709E-2</v>
      </c>
      <c r="K52" s="46">
        <f t="shared" si="5"/>
        <v>8.5520670211077121E-2</v>
      </c>
      <c r="L52" s="46">
        <f t="shared" si="5"/>
        <v>8.2960898767717506E-2</v>
      </c>
      <c r="M52" s="47">
        <f>(1+M53)^4-1</f>
        <v>8.0444396560858111E-2</v>
      </c>
    </row>
    <row r="53" spans="1:13" ht="17" thickBot="1" x14ac:dyDescent="0.25">
      <c r="A53" s="29">
        <v>20</v>
      </c>
      <c r="B53" s="30">
        <f t="shared" si="0"/>
        <v>4756059.4033656009</v>
      </c>
      <c r="C53" s="30">
        <f t="shared" si="1"/>
        <v>74380.486450896133</v>
      </c>
      <c r="D53" s="30">
        <f t="shared" si="2"/>
        <v>202639.69336080848</v>
      </c>
      <c r="E53" s="30">
        <f t="shared" si="3"/>
        <v>277020.17981170461</v>
      </c>
      <c r="F53" s="32">
        <f t="shared" si="4"/>
        <v>-277020.17981170461</v>
      </c>
      <c r="G53" s="50" t="s">
        <v>29</v>
      </c>
      <c r="H53" s="51">
        <f>IRR(H54:H94)</f>
        <v>2.2591125483183649E-2</v>
      </c>
      <c r="I53" s="51">
        <f t="shared" ref="I53:L53" si="6">IRR(I54:I94)</f>
        <v>2.1959834668017653E-2</v>
      </c>
      <c r="J53" s="51">
        <f t="shared" si="6"/>
        <v>2.1338491638496437E-2</v>
      </c>
      <c r="K53" s="51">
        <f t="shared" si="6"/>
        <v>2.0726815814241739E-2</v>
      </c>
      <c r="L53" s="51">
        <f t="shared" si="6"/>
        <v>2.0124537777313156E-2</v>
      </c>
      <c r="M53" s="52">
        <f>IRR(M54:M94)</f>
        <v>1.9531398705453284E-2</v>
      </c>
    </row>
    <row r="54" spans="1:13" x14ac:dyDescent="0.2">
      <c r="A54" s="29">
        <v>21</v>
      </c>
      <c r="B54" s="30">
        <f t="shared" si="0"/>
        <v>4550380.11460438</v>
      </c>
      <c r="C54" s="30">
        <f t="shared" si="1"/>
        <v>71340.891050484017</v>
      </c>
      <c r="D54" s="30">
        <f t="shared" si="2"/>
        <v>205679.28876122058</v>
      </c>
      <c r="E54" s="30">
        <f t="shared" si="3"/>
        <v>277020.17981170461</v>
      </c>
      <c r="F54" s="32">
        <f t="shared" si="4"/>
        <v>-277020.17981170461</v>
      </c>
      <c r="H54" s="10">
        <f>-H51</f>
        <v>-7500000</v>
      </c>
      <c r="I54" s="10">
        <f t="shared" ref="I54" si="7">-I51</f>
        <v>-7500000.0000000009</v>
      </c>
      <c r="J54" s="10">
        <f>-J51</f>
        <v>-7500000</v>
      </c>
      <c r="K54" s="10">
        <f>-K51</f>
        <v>-7500000</v>
      </c>
      <c r="L54" s="10">
        <f>-L51</f>
        <v>-7500000</v>
      </c>
      <c r="M54" s="10">
        <f>L54</f>
        <v>-7500000</v>
      </c>
    </row>
    <row r="55" spans="1:13" x14ac:dyDescent="0.2">
      <c r="A55" s="29">
        <v>22</v>
      </c>
      <c r="B55" s="30">
        <f t="shared" si="0"/>
        <v>4341615.6365117412</v>
      </c>
      <c r="C55" s="30">
        <f t="shared" si="1"/>
        <v>68255.701719065692</v>
      </c>
      <c r="D55" s="30">
        <f t="shared" si="2"/>
        <v>208764.47809263892</v>
      </c>
      <c r="E55" s="30">
        <f t="shared" si="3"/>
        <v>277020.17981170461</v>
      </c>
      <c r="F55" s="32">
        <f t="shared" si="4"/>
        <v>-277020.17981170461</v>
      </c>
      <c r="G55">
        <v>1</v>
      </c>
      <c r="H55" s="30">
        <f>-PMT($B$4/4,$B$2*$B$3,$H$47)</f>
        <v>286778.95991654677</v>
      </c>
      <c r="I55" s="30">
        <f>-PMT($B$4/4,$B$2*$B$3,$I$47)</f>
        <v>283678.6468363679</v>
      </c>
      <c r="J55" s="30">
        <f>-PMT($B$4/4,$B$2*$B$3,$J$47)</f>
        <v>280644.65061351907</v>
      </c>
      <c r="K55" s="30">
        <f>-PMT($B$4/4,$B$2*$B$3,$K$47)</f>
        <v>277674.8659509421</v>
      </c>
      <c r="L55" s="30">
        <f>-PMT($B$4/4,$B$2*$B$3,$L$47)</f>
        <v>274767.27573156054</v>
      </c>
      <c r="M55" s="30">
        <f>-PMT($B$4/4,$B$2*$B$3,$M$47)</f>
        <v>271919.9464493682</v>
      </c>
    </row>
    <row r="56" spans="1:13" x14ac:dyDescent="0.2">
      <c r="A56" s="29">
        <v>23</v>
      </c>
      <c r="B56" s="30">
        <f t="shared" si="0"/>
        <v>4129719.6912477128</v>
      </c>
      <c r="C56" s="30">
        <f t="shared" si="1"/>
        <v>65124.234547676118</v>
      </c>
      <c r="D56" s="30">
        <f t="shared" si="2"/>
        <v>211895.9452640285</v>
      </c>
      <c r="E56" s="30">
        <f t="shared" si="3"/>
        <v>277020.17981170461</v>
      </c>
      <c r="F56" s="32">
        <f t="shared" si="4"/>
        <v>-277020.17981170461</v>
      </c>
      <c r="G56">
        <v>2</v>
      </c>
      <c r="H56" s="30">
        <f t="shared" ref="H56:H94" si="8">-PMT($B$4/4,$B$2*$B$3,$H$47)</f>
        <v>286778.95991654677</v>
      </c>
      <c r="I56" s="30">
        <f t="shared" ref="I56:I94" si="9">-PMT($B$4/4,$B$2*$B$3,$I$47)</f>
        <v>283678.6468363679</v>
      </c>
      <c r="J56" s="30">
        <f t="shared" ref="J56:J94" si="10">-PMT($B$4/4,$B$2*$B$3,$J$47)</f>
        <v>280644.65061351907</v>
      </c>
      <c r="K56" s="30">
        <f t="shared" ref="K56:K94" si="11">-PMT($B$4/4,$B$2*$B$3,$K$47)</f>
        <v>277674.8659509421</v>
      </c>
      <c r="L56" s="30">
        <f t="shared" ref="L56:L94" si="12">-PMT($B$4/4,$B$2*$B$3,$L$47)</f>
        <v>274767.27573156054</v>
      </c>
      <c r="M56" s="30">
        <f t="shared" ref="M56:M94" si="13">-PMT($B$4/4,$B$2*$B$3,$M$47)</f>
        <v>271919.9464493682</v>
      </c>
    </row>
    <row r="57" spans="1:13" x14ac:dyDescent="0.2">
      <c r="A57" s="29">
        <v>24</v>
      </c>
      <c r="B57" s="30">
        <f t="shared" si="0"/>
        <v>3914645.306804724</v>
      </c>
      <c r="C57" s="30">
        <f t="shared" si="1"/>
        <v>61945.795368715691</v>
      </c>
      <c r="D57" s="30">
        <f t="shared" si="2"/>
        <v>215074.38444298893</v>
      </c>
      <c r="E57" s="30">
        <f t="shared" si="3"/>
        <v>277020.17981170461</v>
      </c>
      <c r="F57" s="32">
        <f t="shared" si="4"/>
        <v>-277020.17981170461</v>
      </c>
      <c r="G57">
        <v>3</v>
      </c>
      <c r="H57" s="30">
        <f t="shared" si="8"/>
        <v>286778.95991654677</v>
      </c>
      <c r="I57" s="30">
        <f t="shared" si="9"/>
        <v>283678.6468363679</v>
      </c>
      <c r="J57" s="30">
        <f t="shared" si="10"/>
        <v>280644.65061351907</v>
      </c>
      <c r="K57" s="30">
        <f t="shared" si="11"/>
        <v>277674.8659509421</v>
      </c>
      <c r="L57" s="30">
        <f t="shared" si="12"/>
        <v>274767.27573156054</v>
      </c>
      <c r="M57" s="30">
        <f t="shared" si="13"/>
        <v>271919.9464493682</v>
      </c>
    </row>
    <row r="58" spans="1:13" x14ac:dyDescent="0.2">
      <c r="A58" s="29">
        <v>25</v>
      </c>
      <c r="B58" s="30">
        <f t="shared" si="0"/>
        <v>3696344.8065950903</v>
      </c>
      <c r="C58" s="30">
        <f t="shared" si="1"/>
        <v>58719.679602070857</v>
      </c>
      <c r="D58" s="30">
        <f t="shared" si="2"/>
        <v>218300.50020963376</v>
      </c>
      <c r="E58" s="30">
        <f t="shared" si="3"/>
        <v>277020.17981170461</v>
      </c>
      <c r="F58" s="32">
        <f t="shared" si="4"/>
        <v>-277020.17981170461</v>
      </c>
      <c r="G58">
        <v>4</v>
      </c>
      <c r="H58" s="30">
        <f t="shared" si="8"/>
        <v>286778.95991654677</v>
      </c>
      <c r="I58" s="30">
        <f t="shared" si="9"/>
        <v>283678.6468363679</v>
      </c>
      <c r="J58" s="30">
        <f t="shared" si="10"/>
        <v>280644.65061351907</v>
      </c>
      <c r="K58" s="30">
        <f t="shared" si="11"/>
        <v>277674.8659509421</v>
      </c>
      <c r="L58" s="30">
        <f t="shared" si="12"/>
        <v>274767.27573156054</v>
      </c>
      <c r="M58" s="30">
        <f t="shared" si="13"/>
        <v>271919.9464493682</v>
      </c>
    </row>
    <row r="59" spans="1:13" x14ac:dyDescent="0.2">
      <c r="A59" s="29">
        <v>26</v>
      </c>
      <c r="B59" s="30">
        <f t="shared" si="0"/>
        <v>3474769.7988823121</v>
      </c>
      <c r="C59" s="30">
        <f t="shared" si="1"/>
        <v>55445.172098926356</v>
      </c>
      <c r="D59" s="30">
        <f t="shared" si="2"/>
        <v>221575.00771277826</v>
      </c>
      <c r="E59" s="30">
        <f t="shared" si="3"/>
        <v>277020.17981170461</v>
      </c>
      <c r="F59" s="32">
        <f t="shared" si="4"/>
        <v>-277020.17981170461</v>
      </c>
      <c r="G59">
        <v>5</v>
      </c>
      <c r="H59" s="30">
        <f t="shared" si="8"/>
        <v>286778.95991654677</v>
      </c>
      <c r="I59" s="30">
        <f t="shared" si="9"/>
        <v>283678.6468363679</v>
      </c>
      <c r="J59" s="30">
        <f t="shared" si="10"/>
        <v>280644.65061351907</v>
      </c>
      <c r="K59" s="30">
        <f t="shared" si="11"/>
        <v>277674.8659509421</v>
      </c>
      <c r="L59" s="30">
        <f t="shared" si="12"/>
        <v>274767.27573156054</v>
      </c>
      <c r="M59" s="30">
        <f t="shared" si="13"/>
        <v>271919.9464493682</v>
      </c>
    </row>
    <row r="60" spans="1:13" x14ac:dyDescent="0.2">
      <c r="A60" s="29">
        <v>27</v>
      </c>
      <c r="B60" s="30">
        <f t="shared" si="0"/>
        <v>3249871.1660538423</v>
      </c>
      <c r="C60" s="30">
        <f t="shared" si="1"/>
        <v>52121.546983234679</v>
      </c>
      <c r="D60" s="30">
        <f t="shared" si="2"/>
        <v>224898.63282846994</v>
      </c>
      <c r="E60" s="30">
        <f t="shared" si="3"/>
        <v>277020.17981170461</v>
      </c>
      <c r="F60" s="32">
        <f t="shared" si="4"/>
        <v>-277020.17981170461</v>
      </c>
      <c r="G60">
        <v>6</v>
      </c>
      <c r="H60" s="30">
        <f t="shared" si="8"/>
        <v>286778.95991654677</v>
      </c>
      <c r="I60" s="30">
        <f t="shared" si="9"/>
        <v>283678.6468363679</v>
      </c>
      <c r="J60" s="30">
        <f t="shared" si="10"/>
        <v>280644.65061351907</v>
      </c>
      <c r="K60" s="30">
        <f t="shared" si="11"/>
        <v>277674.8659509421</v>
      </c>
      <c r="L60" s="30">
        <f t="shared" si="12"/>
        <v>274767.27573156054</v>
      </c>
      <c r="M60" s="30">
        <f t="shared" si="13"/>
        <v>271919.9464493682</v>
      </c>
    </row>
    <row r="61" spans="1:13" x14ac:dyDescent="0.2">
      <c r="A61" s="29">
        <v>28</v>
      </c>
      <c r="B61" s="30">
        <f t="shared" si="0"/>
        <v>3021599.0537329451</v>
      </c>
      <c r="C61" s="30">
        <f t="shared" si="1"/>
        <v>48748.067490807633</v>
      </c>
      <c r="D61" s="30">
        <f t="shared" si="2"/>
        <v>228272.11232089699</v>
      </c>
      <c r="E61" s="30">
        <f t="shared" si="3"/>
        <v>277020.17981170461</v>
      </c>
      <c r="F61" s="32">
        <f t="shared" si="4"/>
        <v>-277020.17981170461</v>
      </c>
      <c r="G61">
        <v>7</v>
      </c>
      <c r="H61" s="30">
        <f t="shared" si="8"/>
        <v>286778.95991654677</v>
      </c>
      <c r="I61" s="30">
        <f t="shared" si="9"/>
        <v>283678.6468363679</v>
      </c>
      <c r="J61" s="30">
        <f t="shared" si="10"/>
        <v>280644.65061351907</v>
      </c>
      <c r="K61" s="30">
        <f t="shared" si="11"/>
        <v>277674.8659509421</v>
      </c>
      <c r="L61" s="30">
        <f t="shared" si="12"/>
        <v>274767.27573156054</v>
      </c>
      <c r="M61" s="30">
        <f>-PMT($B$4/4,$B$2*$B$3,$M$47)</f>
        <v>271919.9464493682</v>
      </c>
    </row>
    <row r="62" spans="1:13" x14ac:dyDescent="0.2">
      <c r="A62" s="29">
        <v>29</v>
      </c>
      <c r="B62" s="30">
        <f t="shared" si="0"/>
        <v>2789902.8597272346</v>
      </c>
      <c r="C62" s="30">
        <f t="shared" si="1"/>
        <v>45323.985805994176</v>
      </c>
      <c r="D62" s="30">
        <f t="shared" si="2"/>
        <v>231696.19400571042</v>
      </c>
      <c r="E62" s="30">
        <f t="shared" si="3"/>
        <v>277020.17981170461</v>
      </c>
      <c r="F62" s="32">
        <f t="shared" si="4"/>
        <v>-277020.17981170461</v>
      </c>
      <c r="G62">
        <v>8</v>
      </c>
      <c r="H62" s="30">
        <f t="shared" si="8"/>
        <v>286778.95991654677</v>
      </c>
      <c r="I62" s="30">
        <f t="shared" si="9"/>
        <v>283678.6468363679</v>
      </c>
      <c r="J62" s="30">
        <f t="shared" si="10"/>
        <v>280644.65061351907</v>
      </c>
      <c r="K62" s="30">
        <f t="shared" si="11"/>
        <v>277674.8659509421</v>
      </c>
      <c r="L62" s="30">
        <f t="shared" si="12"/>
        <v>274767.27573156054</v>
      </c>
      <c r="M62" s="30">
        <f t="shared" si="13"/>
        <v>271919.9464493682</v>
      </c>
    </row>
    <row r="63" spans="1:13" x14ac:dyDescent="0.2">
      <c r="A63" s="29">
        <v>30</v>
      </c>
      <c r="B63" s="30">
        <f t="shared" si="0"/>
        <v>2554731.2228114386</v>
      </c>
      <c r="C63" s="30">
        <f t="shared" si="1"/>
        <v>41848.542895908518</v>
      </c>
      <c r="D63" s="30">
        <f t="shared" si="2"/>
        <v>235171.63691579609</v>
      </c>
      <c r="E63" s="30">
        <f t="shared" si="3"/>
        <v>277020.17981170461</v>
      </c>
      <c r="F63" s="32">
        <f t="shared" si="4"/>
        <v>-277020.17981170461</v>
      </c>
      <c r="G63">
        <v>9</v>
      </c>
      <c r="H63" s="30">
        <f t="shared" si="8"/>
        <v>286778.95991654677</v>
      </c>
      <c r="I63" s="30">
        <f t="shared" si="9"/>
        <v>283678.6468363679</v>
      </c>
      <c r="J63" s="30">
        <f t="shared" si="10"/>
        <v>280644.65061351907</v>
      </c>
      <c r="K63" s="30">
        <f t="shared" si="11"/>
        <v>277674.8659509421</v>
      </c>
      <c r="L63" s="30">
        <f t="shared" si="12"/>
        <v>274767.27573156054</v>
      </c>
      <c r="M63" s="30">
        <f t="shared" si="13"/>
        <v>271919.9464493682</v>
      </c>
    </row>
    <row r="64" spans="1:13" x14ac:dyDescent="0.2">
      <c r="A64" s="29">
        <v>31</v>
      </c>
      <c r="B64" s="30">
        <f t="shared" si="0"/>
        <v>2316032.0113419057</v>
      </c>
      <c r="C64" s="30">
        <f t="shared" si="1"/>
        <v>38320.968342171574</v>
      </c>
      <c r="D64" s="30">
        <f t="shared" si="2"/>
        <v>238699.21146953304</v>
      </c>
      <c r="E64" s="30">
        <f t="shared" si="3"/>
        <v>277020.17981170461</v>
      </c>
      <c r="F64" s="32">
        <f t="shared" si="4"/>
        <v>-277020.17981170461</v>
      </c>
      <c r="G64">
        <v>10</v>
      </c>
      <c r="H64" s="30">
        <f t="shared" si="8"/>
        <v>286778.95991654677</v>
      </c>
      <c r="I64" s="30">
        <f t="shared" si="9"/>
        <v>283678.6468363679</v>
      </c>
      <c r="J64" s="30">
        <f t="shared" si="10"/>
        <v>280644.65061351907</v>
      </c>
      <c r="K64" s="30">
        <f t="shared" si="11"/>
        <v>277674.8659509421</v>
      </c>
      <c r="L64" s="30">
        <f t="shared" si="12"/>
        <v>274767.27573156054</v>
      </c>
      <c r="M64" s="30">
        <f t="shared" si="13"/>
        <v>271919.9464493682</v>
      </c>
    </row>
    <row r="65" spans="1:13" x14ac:dyDescent="0.2">
      <c r="A65" s="29">
        <v>32</v>
      </c>
      <c r="B65" s="30">
        <f t="shared" si="0"/>
        <v>2073752.3117003297</v>
      </c>
      <c r="C65" s="30">
        <f t="shared" si="1"/>
        <v>34740.480170128583</v>
      </c>
      <c r="D65" s="30">
        <f t="shared" si="2"/>
        <v>242279.69964157604</v>
      </c>
      <c r="E65" s="30">
        <f t="shared" si="3"/>
        <v>277020.17981170461</v>
      </c>
      <c r="F65" s="32">
        <f t="shared" si="4"/>
        <v>-277020.17981170461</v>
      </c>
      <c r="G65">
        <v>11</v>
      </c>
      <c r="H65" s="30">
        <f t="shared" si="8"/>
        <v>286778.95991654677</v>
      </c>
      <c r="I65" s="30">
        <f t="shared" si="9"/>
        <v>283678.6468363679</v>
      </c>
      <c r="J65" s="30">
        <f t="shared" si="10"/>
        <v>280644.65061351907</v>
      </c>
      <c r="K65" s="30">
        <f t="shared" si="11"/>
        <v>277674.8659509421</v>
      </c>
      <c r="L65" s="30">
        <f t="shared" si="12"/>
        <v>274767.27573156054</v>
      </c>
      <c r="M65" s="30">
        <f t="shared" si="13"/>
        <v>271919.9464493682</v>
      </c>
    </row>
    <row r="66" spans="1:13" x14ac:dyDescent="0.2">
      <c r="A66" s="29">
        <v>33</v>
      </c>
      <c r="B66" s="30">
        <f t="shared" si="0"/>
        <v>1827838.41656413</v>
      </c>
      <c r="C66" s="30">
        <f t="shared" si="1"/>
        <v>31106.284675504943</v>
      </c>
      <c r="D66" s="30">
        <f t="shared" si="2"/>
        <v>245913.89513619966</v>
      </c>
      <c r="E66" s="30">
        <f t="shared" si="3"/>
        <v>277020.17981170461</v>
      </c>
      <c r="F66" s="32">
        <f t="shared" si="4"/>
        <v>-277020.17981170461</v>
      </c>
      <c r="G66">
        <v>12</v>
      </c>
      <c r="H66" s="30">
        <f t="shared" si="8"/>
        <v>286778.95991654677</v>
      </c>
      <c r="I66" s="30">
        <f t="shared" si="9"/>
        <v>283678.6468363679</v>
      </c>
      <c r="J66" s="30">
        <f t="shared" si="10"/>
        <v>280644.65061351907</v>
      </c>
      <c r="K66" s="30">
        <f t="shared" si="11"/>
        <v>277674.8659509421</v>
      </c>
      <c r="L66" s="30">
        <f t="shared" si="12"/>
        <v>274767.27573156054</v>
      </c>
      <c r="M66" s="30">
        <f t="shared" si="13"/>
        <v>271919.9464493682</v>
      </c>
    </row>
    <row r="67" spans="1:13" x14ac:dyDescent="0.2">
      <c r="A67" s="29">
        <v>34</v>
      </c>
      <c r="B67" s="30">
        <f t="shared" si="0"/>
        <v>1578235.8130008874</v>
      </c>
      <c r="C67" s="30">
        <f t="shared" si="1"/>
        <v>27417.576248461948</v>
      </c>
      <c r="D67" s="30">
        <f t="shared" si="2"/>
        <v>249602.60356324265</v>
      </c>
      <c r="E67" s="30">
        <f t="shared" si="3"/>
        <v>277020.17981170461</v>
      </c>
      <c r="F67" s="32">
        <f t="shared" si="4"/>
        <v>-277020.17981170461</v>
      </c>
      <c r="G67">
        <v>13</v>
      </c>
      <c r="H67" s="30">
        <f t="shared" si="8"/>
        <v>286778.95991654677</v>
      </c>
      <c r="I67" s="30">
        <f t="shared" si="9"/>
        <v>283678.6468363679</v>
      </c>
      <c r="J67" s="30">
        <f t="shared" si="10"/>
        <v>280644.65061351907</v>
      </c>
      <c r="K67" s="30">
        <f t="shared" si="11"/>
        <v>277674.8659509421</v>
      </c>
      <c r="L67" s="30">
        <f t="shared" si="12"/>
        <v>274767.27573156054</v>
      </c>
      <c r="M67" s="30">
        <f t="shared" si="13"/>
        <v>271919.9464493682</v>
      </c>
    </row>
    <row r="68" spans="1:13" x14ac:dyDescent="0.2">
      <c r="A68" s="29">
        <v>35</v>
      </c>
      <c r="B68" s="30">
        <f t="shared" si="0"/>
        <v>1324889.1703841961</v>
      </c>
      <c r="C68" s="30">
        <f t="shared" si="1"/>
        <v>23673.537195013309</v>
      </c>
      <c r="D68" s="30">
        <f t="shared" si="2"/>
        <v>253346.6426166913</v>
      </c>
      <c r="E68" s="30">
        <f t="shared" si="3"/>
        <v>277020.17981170461</v>
      </c>
      <c r="F68" s="32">
        <f t="shared" si="4"/>
        <v>-277020.17981170461</v>
      </c>
      <c r="G68">
        <v>14</v>
      </c>
      <c r="H68" s="30">
        <f t="shared" si="8"/>
        <v>286778.95991654677</v>
      </c>
      <c r="I68" s="30">
        <f t="shared" si="9"/>
        <v>283678.6468363679</v>
      </c>
      <c r="J68" s="30">
        <f t="shared" si="10"/>
        <v>280644.65061351907</v>
      </c>
      <c r="K68" s="30">
        <f t="shared" si="11"/>
        <v>277674.8659509421</v>
      </c>
      <c r="L68" s="30">
        <f t="shared" si="12"/>
        <v>274767.27573156054</v>
      </c>
      <c r="M68" s="30">
        <f t="shared" si="13"/>
        <v>271919.9464493682</v>
      </c>
    </row>
    <row r="69" spans="1:13" x14ac:dyDescent="0.2">
      <c r="A69" s="29">
        <v>36</v>
      </c>
      <c r="B69" s="30">
        <f t="shared" si="0"/>
        <v>1067742.3281282545</v>
      </c>
      <c r="C69" s="30">
        <f t="shared" si="1"/>
        <v>19873.337555762941</v>
      </c>
      <c r="D69" s="30">
        <f t="shared" si="2"/>
        <v>257146.84225594168</v>
      </c>
      <c r="E69" s="30">
        <f t="shared" si="3"/>
        <v>277020.17981170461</v>
      </c>
      <c r="F69" s="32">
        <f t="shared" si="4"/>
        <v>-277020.17981170461</v>
      </c>
      <c r="G69">
        <v>15</v>
      </c>
      <c r="H69" s="30">
        <f t="shared" si="8"/>
        <v>286778.95991654677</v>
      </c>
      <c r="I69" s="30">
        <f t="shared" si="9"/>
        <v>283678.6468363679</v>
      </c>
      <c r="J69" s="30">
        <f t="shared" si="10"/>
        <v>280644.65061351907</v>
      </c>
      <c r="K69" s="30">
        <f t="shared" si="11"/>
        <v>277674.8659509421</v>
      </c>
      <c r="L69" s="30">
        <f t="shared" si="12"/>
        <v>274767.27573156054</v>
      </c>
      <c r="M69" s="30">
        <f t="shared" si="13"/>
        <v>271919.9464493682</v>
      </c>
    </row>
    <row r="70" spans="1:13" x14ac:dyDescent="0.2">
      <c r="A70" s="29">
        <v>37</v>
      </c>
      <c r="B70" s="30">
        <f t="shared" si="0"/>
        <v>806738.2832384737</v>
      </c>
      <c r="C70" s="30">
        <f t="shared" si="1"/>
        <v>16016.134921923816</v>
      </c>
      <c r="D70" s="30">
        <f t="shared" si="2"/>
        <v>261004.04488978081</v>
      </c>
      <c r="E70" s="30">
        <f t="shared" si="3"/>
        <v>277020.17981170461</v>
      </c>
      <c r="F70" s="32">
        <f t="shared" si="4"/>
        <v>-277020.17981170461</v>
      </c>
      <c r="G70">
        <v>16</v>
      </c>
      <c r="H70" s="30">
        <f t="shared" si="8"/>
        <v>286778.95991654677</v>
      </c>
      <c r="I70" s="30">
        <f t="shared" si="9"/>
        <v>283678.6468363679</v>
      </c>
      <c r="J70" s="30">
        <f t="shared" si="10"/>
        <v>280644.65061351907</v>
      </c>
      <c r="K70" s="30">
        <f t="shared" si="11"/>
        <v>277674.8659509421</v>
      </c>
      <c r="L70" s="30">
        <f t="shared" si="12"/>
        <v>274767.27573156054</v>
      </c>
      <c r="M70" s="30">
        <f t="shared" si="13"/>
        <v>271919.9464493682</v>
      </c>
    </row>
    <row r="71" spans="1:13" x14ac:dyDescent="0.2">
      <c r="A71" s="29">
        <v>38</v>
      </c>
      <c r="B71" s="30">
        <f t="shared" si="0"/>
        <v>541819.17767534615</v>
      </c>
      <c r="C71" s="30">
        <f t="shared" si="1"/>
        <v>12101.074248577104</v>
      </c>
      <c r="D71" s="30">
        <f t="shared" si="2"/>
        <v>264919.10556312749</v>
      </c>
      <c r="E71" s="30">
        <f t="shared" si="3"/>
        <v>277020.17981170461</v>
      </c>
      <c r="F71" s="32">
        <f t="shared" si="4"/>
        <v>-277020.17981170461</v>
      </c>
      <c r="G71">
        <v>17</v>
      </c>
      <c r="H71" s="30">
        <f t="shared" si="8"/>
        <v>286778.95991654677</v>
      </c>
      <c r="I71" s="30">
        <f t="shared" si="9"/>
        <v>283678.6468363679</v>
      </c>
      <c r="J71" s="30">
        <f t="shared" si="10"/>
        <v>280644.65061351907</v>
      </c>
      <c r="K71" s="30">
        <f t="shared" si="11"/>
        <v>277674.8659509421</v>
      </c>
      <c r="L71" s="30">
        <f t="shared" si="12"/>
        <v>274767.27573156054</v>
      </c>
      <c r="M71" s="30">
        <f t="shared" si="13"/>
        <v>271919.9464493682</v>
      </c>
    </row>
    <row r="72" spans="1:13" x14ac:dyDescent="0.2">
      <c r="A72" s="29">
        <v>39</v>
      </c>
      <c r="B72" s="30">
        <f t="shared" si="0"/>
        <v>272926.2855287717</v>
      </c>
      <c r="C72" s="30">
        <f t="shared" si="1"/>
        <v>8127.2876651301922</v>
      </c>
      <c r="D72" s="30">
        <f t="shared" si="2"/>
        <v>268892.89214657445</v>
      </c>
      <c r="E72" s="30">
        <f t="shared" si="3"/>
        <v>277020.17981170461</v>
      </c>
      <c r="F72" s="32">
        <f t="shared" si="4"/>
        <v>-277020.17981170461</v>
      </c>
      <c r="G72">
        <v>18</v>
      </c>
      <c r="H72" s="30">
        <f t="shared" si="8"/>
        <v>286778.95991654677</v>
      </c>
      <c r="I72" s="30">
        <f t="shared" si="9"/>
        <v>283678.6468363679</v>
      </c>
      <c r="J72" s="30">
        <f t="shared" si="10"/>
        <v>280644.65061351907</v>
      </c>
      <c r="K72" s="30">
        <f t="shared" si="11"/>
        <v>277674.8659509421</v>
      </c>
      <c r="L72" s="30">
        <f t="shared" si="12"/>
        <v>274767.27573156054</v>
      </c>
      <c r="M72" s="30">
        <f t="shared" si="13"/>
        <v>271919.9464493682</v>
      </c>
    </row>
    <row r="73" spans="1:13" x14ac:dyDescent="0.2">
      <c r="A73" s="29">
        <v>40</v>
      </c>
      <c r="B73" s="30">
        <f t="shared" si="0"/>
        <v>-1.3387762010097504E-9</v>
      </c>
      <c r="C73" s="30">
        <f t="shared" si="1"/>
        <v>4093.8942829315752</v>
      </c>
      <c r="D73" s="30">
        <f t="shared" si="2"/>
        <v>272926.28552877303</v>
      </c>
      <c r="E73" s="30">
        <f t="shared" si="3"/>
        <v>277020.17981170461</v>
      </c>
      <c r="F73" s="32">
        <f t="shared" si="4"/>
        <v>-277020.17981170461</v>
      </c>
      <c r="G73">
        <v>19</v>
      </c>
      <c r="H73" s="30">
        <f t="shared" si="8"/>
        <v>286778.95991654677</v>
      </c>
      <c r="I73" s="30">
        <f t="shared" si="9"/>
        <v>283678.6468363679</v>
      </c>
      <c r="J73" s="30">
        <f t="shared" si="10"/>
        <v>280644.65061351907</v>
      </c>
      <c r="K73" s="30">
        <f t="shared" si="11"/>
        <v>277674.8659509421</v>
      </c>
      <c r="L73" s="30">
        <f t="shared" si="12"/>
        <v>274767.27573156054</v>
      </c>
      <c r="M73" s="30">
        <f t="shared" si="13"/>
        <v>271919.9464493682</v>
      </c>
    </row>
    <row r="74" spans="1:13" x14ac:dyDescent="0.2">
      <c r="G74">
        <v>20</v>
      </c>
      <c r="H74" s="30">
        <f t="shared" si="8"/>
        <v>286778.95991654677</v>
      </c>
      <c r="I74" s="30">
        <f t="shared" si="9"/>
        <v>283678.6468363679</v>
      </c>
      <c r="J74" s="30">
        <f t="shared" si="10"/>
        <v>280644.65061351907</v>
      </c>
      <c r="K74" s="30">
        <f t="shared" si="11"/>
        <v>277674.8659509421</v>
      </c>
      <c r="L74" s="30">
        <f t="shared" si="12"/>
        <v>274767.27573156054</v>
      </c>
      <c r="M74" s="30">
        <f t="shared" si="13"/>
        <v>271919.9464493682</v>
      </c>
    </row>
    <row r="75" spans="1:13" x14ac:dyDescent="0.2">
      <c r="G75">
        <v>21</v>
      </c>
      <c r="H75" s="30">
        <f t="shared" si="8"/>
        <v>286778.95991654677</v>
      </c>
      <c r="I75" s="30">
        <f t="shared" si="9"/>
        <v>283678.6468363679</v>
      </c>
      <c r="J75" s="30">
        <f t="shared" si="10"/>
        <v>280644.65061351907</v>
      </c>
      <c r="K75" s="30">
        <f t="shared" si="11"/>
        <v>277674.8659509421</v>
      </c>
      <c r="L75" s="30">
        <f t="shared" si="12"/>
        <v>274767.27573156054</v>
      </c>
      <c r="M75" s="30">
        <f t="shared" si="13"/>
        <v>271919.9464493682</v>
      </c>
    </row>
    <row r="76" spans="1:13" x14ac:dyDescent="0.2">
      <c r="G76">
        <v>22</v>
      </c>
      <c r="H76" s="30">
        <f t="shared" si="8"/>
        <v>286778.95991654677</v>
      </c>
      <c r="I76" s="30">
        <f t="shared" si="9"/>
        <v>283678.6468363679</v>
      </c>
      <c r="J76" s="30">
        <f t="shared" si="10"/>
        <v>280644.65061351907</v>
      </c>
      <c r="K76" s="30">
        <f t="shared" si="11"/>
        <v>277674.8659509421</v>
      </c>
      <c r="L76" s="30">
        <f t="shared" si="12"/>
        <v>274767.27573156054</v>
      </c>
      <c r="M76" s="30">
        <f t="shared" si="13"/>
        <v>271919.9464493682</v>
      </c>
    </row>
    <row r="77" spans="1:13" x14ac:dyDescent="0.2">
      <c r="G77">
        <v>23</v>
      </c>
      <c r="H77" s="30">
        <f t="shared" si="8"/>
        <v>286778.95991654677</v>
      </c>
      <c r="I77" s="30">
        <f t="shared" si="9"/>
        <v>283678.6468363679</v>
      </c>
      <c r="J77" s="30">
        <f t="shared" si="10"/>
        <v>280644.65061351907</v>
      </c>
      <c r="K77" s="30">
        <f t="shared" si="11"/>
        <v>277674.8659509421</v>
      </c>
      <c r="L77" s="30">
        <f t="shared" si="12"/>
        <v>274767.27573156054</v>
      </c>
      <c r="M77" s="30">
        <f t="shared" si="13"/>
        <v>271919.9464493682</v>
      </c>
    </row>
    <row r="78" spans="1:13" x14ac:dyDescent="0.2">
      <c r="G78">
        <v>24</v>
      </c>
      <c r="H78" s="30">
        <f t="shared" si="8"/>
        <v>286778.95991654677</v>
      </c>
      <c r="I78" s="30">
        <f t="shared" si="9"/>
        <v>283678.6468363679</v>
      </c>
      <c r="J78" s="30">
        <f t="shared" si="10"/>
        <v>280644.65061351907</v>
      </c>
      <c r="K78" s="30">
        <f t="shared" si="11"/>
        <v>277674.8659509421</v>
      </c>
      <c r="L78" s="30">
        <f t="shared" si="12"/>
        <v>274767.27573156054</v>
      </c>
      <c r="M78" s="30">
        <f t="shared" si="13"/>
        <v>271919.9464493682</v>
      </c>
    </row>
    <row r="79" spans="1:13" x14ac:dyDescent="0.2">
      <c r="G79">
        <v>25</v>
      </c>
      <c r="H79" s="30">
        <f t="shared" si="8"/>
        <v>286778.95991654677</v>
      </c>
      <c r="I79" s="30">
        <f t="shared" si="9"/>
        <v>283678.6468363679</v>
      </c>
      <c r="J79" s="30">
        <f t="shared" si="10"/>
        <v>280644.65061351907</v>
      </c>
      <c r="K79" s="30">
        <f t="shared" si="11"/>
        <v>277674.8659509421</v>
      </c>
      <c r="L79" s="30">
        <f t="shared" si="12"/>
        <v>274767.27573156054</v>
      </c>
      <c r="M79" s="30">
        <f t="shared" si="13"/>
        <v>271919.9464493682</v>
      </c>
    </row>
    <row r="80" spans="1:13" x14ac:dyDescent="0.2">
      <c r="G80">
        <v>26</v>
      </c>
      <c r="H80" s="30">
        <f t="shared" si="8"/>
        <v>286778.95991654677</v>
      </c>
      <c r="I80" s="30">
        <f t="shared" si="9"/>
        <v>283678.6468363679</v>
      </c>
      <c r="J80" s="30">
        <f t="shared" si="10"/>
        <v>280644.65061351907</v>
      </c>
      <c r="K80" s="30">
        <f t="shared" si="11"/>
        <v>277674.8659509421</v>
      </c>
      <c r="L80" s="30">
        <f t="shared" si="12"/>
        <v>274767.27573156054</v>
      </c>
      <c r="M80" s="30">
        <f t="shared" si="13"/>
        <v>271919.9464493682</v>
      </c>
    </row>
    <row r="81" spans="7:13" x14ac:dyDescent="0.2">
      <c r="G81">
        <v>27</v>
      </c>
      <c r="H81" s="30">
        <f t="shared" si="8"/>
        <v>286778.95991654677</v>
      </c>
      <c r="I81" s="30">
        <f t="shared" si="9"/>
        <v>283678.6468363679</v>
      </c>
      <c r="J81" s="30">
        <f t="shared" si="10"/>
        <v>280644.65061351907</v>
      </c>
      <c r="K81" s="30">
        <f t="shared" si="11"/>
        <v>277674.8659509421</v>
      </c>
      <c r="L81" s="30">
        <f t="shared" si="12"/>
        <v>274767.27573156054</v>
      </c>
      <c r="M81" s="30">
        <f t="shared" si="13"/>
        <v>271919.9464493682</v>
      </c>
    </row>
    <row r="82" spans="7:13" x14ac:dyDescent="0.2">
      <c r="G82">
        <v>28</v>
      </c>
      <c r="H82" s="30">
        <f t="shared" si="8"/>
        <v>286778.95991654677</v>
      </c>
      <c r="I82" s="30">
        <f t="shared" si="9"/>
        <v>283678.6468363679</v>
      </c>
      <c r="J82" s="30">
        <f t="shared" si="10"/>
        <v>280644.65061351907</v>
      </c>
      <c r="K82" s="30">
        <f t="shared" si="11"/>
        <v>277674.8659509421</v>
      </c>
      <c r="L82" s="30">
        <f t="shared" si="12"/>
        <v>274767.27573156054</v>
      </c>
      <c r="M82" s="30">
        <f t="shared" si="13"/>
        <v>271919.9464493682</v>
      </c>
    </row>
    <row r="83" spans="7:13" x14ac:dyDescent="0.2">
      <c r="G83">
        <v>29</v>
      </c>
      <c r="H83" s="30">
        <f t="shared" si="8"/>
        <v>286778.95991654677</v>
      </c>
      <c r="I83" s="30">
        <f t="shared" si="9"/>
        <v>283678.6468363679</v>
      </c>
      <c r="J83" s="30">
        <f t="shared" si="10"/>
        <v>280644.65061351907</v>
      </c>
      <c r="K83" s="30">
        <f t="shared" si="11"/>
        <v>277674.8659509421</v>
      </c>
      <c r="L83" s="30">
        <f t="shared" si="12"/>
        <v>274767.27573156054</v>
      </c>
      <c r="M83" s="30">
        <f t="shared" si="13"/>
        <v>271919.9464493682</v>
      </c>
    </row>
    <row r="84" spans="7:13" x14ac:dyDescent="0.2">
      <c r="G84">
        <v>30</v>
      </c>
      <c r="H84" s="30">
        <f t="shared" si="8"/>
        <v>286778.95991654677</v>
      </c>
      <c r="I84" s="30">
        <f t="shared" si="9"/>
        <v>283678.6468363679</v>
      </c>
      <c r="J84" s="30">
        <f t="shared" si="10"/>
        <v>280644.65061351907</v>
      </c>
      <c r="K84" s="30">
        <f t="shared" si="11"/>
        <v>277674.8659509421</v>
      </c>
      <c r="L84" s="30">
        <f t="shared" si="12"/>
        <v>274767.27573156054</v>
      </c>
      <c r="M84" s="30">
        <f t="shared" si="13"/>
        <v>271919.9464493682</v>
      </c>
    </row>
    <row r="85" spans="7:13" x14ac:dyDescent="0.2">
      <c r="G85">
        <v>31</v>
      </c>
      <c r="H85" s="30">
        <f t="shared" si="8"/>
        <v>286778.95991654677</v>
      </c>
      <c r="I85" s="30">
        <f t="shared" si="9"/>
        <v>283678.6468363679</v>
      </c>
      <c r="J85" s="30">
        <f t="shared" si="10"/>
        <v>280644.65061351907</v>
      </c>
      <c r="K85" s="30">
        <f t="shared" si="11"/>
        <v>277674.8659509421</v>
      </c>
      <c r="L85" s="30">
        <f t="shared" si="12"/>
        <v>274767.27573156054</v>
      </c>
      <c r="M85" s="30">
        <f t="shared" si="13"/>
        <v>271919.9464493682</v>
      </c>
    </row>
    <row r="86" spans="7:13" x14ac:dyDescent="0.2">
      <c r="G86">
        <v>32</v>
      </c>
      <c r="H86" s="30">
        <f t="shared" si="8"/>
        <v>286778.95991654677</v>
      </c>
      <c r="I86" s="30">
        <f t="shared" si="9"/>
        <v>283678.6468363679</v>
      </c>
      <c r="J86" s="30">
        <f t="shared" si="10"/>
        <v>280644.65061351907</v>
      </c>
      <c r="K86" s="30">
        <f t="shared" si="11"/>
        <v>277674.8659509421</v>
      </c>
      <c r="L86" s="30">
        <f t="shared" si="12"/>
        <v>274767.27573156054</v>
      </c>
      <c r="M86" s="30">
        <f t="shared" si="13"/>
        <v>271919.9464493682</v>
      </c>
    </row>
    <row r="87" spans="7:13" x14ac:dyDescent="0.2">
      <c r="G87">
        <v>33</v>
      </c>
      <c r="H87" s="30">
        <f t="shared" si="8"/>
        <v>286778.95991654677</v>
      </c>
      <c r="I87" s="30">
        <f t="shared" si="9"/>
        <v>283678.6468363679</v>
      </c>
      <c r="J87" s="30">
        <f t="shared" si="10"/>
        <v>280644.65061351907</v>
      </c>
      <c r="K87" s="30">
        <f t="shared" si="11"/>
        <v>277674.8659509421</v>
      </c>
      <c r="L87" s="30">
        <f t="shared" si="12"/>
        <v>274767.27573156054</v>
      </c>
      <c r="M87" s="30">
        <f t="shared" si="13"/>
        <v>271919.9464493682</v>
      </c>
    </row>
    <row r="88" spans="7:13" x14ac:dyDescent="0.2">
      <c r="G88">
        <v>34</v>
      </c>
      <c r="H88" s="30">
        <f t="shared" si="8"/>
        <v>286778.95991654677</v>
      </c>
      <c r="I88" s="30">
        <f t="shared" si="9"/>
        <v>283678.6468363679</v>
      </c>
      <c r="J88" s="30">
        <f t="shared" si="10"/>
        <v>280644.65061351907</v>
      </c>
      <c r="K88" s="30">
        <f t="shared" si="11"/>
        <v>277674.8659509421</v>
      </c>
      <c r="L88" s="30">
        <f t="shared" si="12"/>
        <v>274767.27573156054</v>
      </c>
      <c r="M88" s="30">
        <f t="shared" si="13"/>
        <v>271919.9464493682</v>
      </c>
    </row>
    <row r="89" spans="7:13" x14ac:dyDescent="0.2">
      <c r="G89">
        <v>35</v>
      </c>
      <c r="H89" s="30">
        <f t="shared" si="8"/>
        <v>286778.95991654677</v>
      </c>
      <c r="I89" s="30">
        <f t="shared" si="9"/>
        <v>283678.6468363679</v>
      </c>
      <c r="J89" s="30">
        <f t="shared" si="10"/>
        <v>280644.65061351907</v>
      </c>
      <c r="K89" s="30">
        <f t="shared" si="11"/>
        <v>277674.8659509421</v>
      </c>
      <c r="L89" s="30">
        <f t="shared" si="12"/>
        <v>274767.27573156054</v>
      </c>
      <c r="M89" s="30">
        <f t="shared" si="13"/>
        <v>271919.9464493682</v>
      </c>
    </row>
    <row r="90" spans="7:13" x14ac:dyDescent="0.2">
      <c r="G90">
        <v>36</v>
      </c>
      <c r="H90" s="30">
        <f t="shared" si="8"/>
        <v>286778.95991654677</v>
      </c>
      <c r="I90" s="30">
        <f t="shared" si="9"/>
        <v>283678.6468363679</v>
      </c>
      <c r="J90" s="30">
        <f t="shared" si="10"/>
        <v>280644.65061351907</v>
      </c>
      <c r="K90" s="30">
        <f t="shared" si="11"/>
        <v>277674.8659509421</v>
      </c>
      <c r="L90" s="30">
        <f t="shared" si="12"/>
        <v>274767.27573156054</v>
      </c>
      <c r="M90" s="30">
        <f t="shared" si="13"/>
        <v>271919.9464493682</v>
      </c>
    </row>
    <row r="91" spans="7:13" x14ac:dyDescent="0.2">
      <c r="G91">
        <v>37</v>
      </c>
      <c r="H91" s="30">
        <f t="shared" si="8"/>
        <v>286778.95991654677</v>
      </c>
      <c r="I91" s="30">
        <f t="shared" si="9"/>
        <v>283678.6468363679</v>
      </c>
      <c r="J91" s="30">
        <f t="shared" si="10"/>
        <v>280644.65061351907</v>
      </c>
      <c r="K91" s="30">
        <f t="shared" si="11"/>
        <v>277674.8659509421</v>
      </c>
      <c r="L91" s="30">
        <f t="shared" si="12"/>
        <v>274767.27573156054</v>
      </c>
      <c r="M91" s="30">
        <f t="shared" si="13"/>
        <v>271919.9464493682</v>
      </c>
    </row>
    <row r="92" spans="7:13" x14ac:dyDescent="0.2">
      <c r="G92">
        <v>38</v>
      </c>
      <c r="H92" s="30">
        <f t="shared" si="8"/>
        <v>286778.95991654677</v>
      </c>
      <c r="I92" s="30">
        <f t="shared" si="9"/>
        <v>283678.6468363679</v>
      </c>
      <c r="J92" s="30">
        <f t="shared" si="10"/>
        <v>280644.65061351907</v>
      </c>
      <c r="K92" s="30">
        <f t="shared" si="11"/>
        <v>277674.8659509421</v>
      </c>
      <c r="L92" s="30">
        <f t="shared" si="12"/>
        <v>274767.27573156054</v>
      </c>
      <c r="M92" s="30">
        <f t="shared" si="13"/>
        <v>271919.9464493682</v>
      </c>
    </row>
    <row r="93" spans="7:13" x14ac:dyDescent="0.2">
      <c r="G93">
        <v>39</v>
      </c>
      <c r="H93" s="30">
        <f t="shared" si="8"/>
        <v>286778.95991654677</v>
      </c>
      <c r="I93" s="30">
        <f t="shared" si="9"/>
        <v>283678.6468363679</v>
      </c>
      <c r="J93" s="30">
        <f t="shared" si="10"/>
        <v>280644.65061351907</v>
      </c>
      <c r="K93" s="30">
        <f t="shared" si="11"/>
        <v>277674.8659509421</v>
      </c>
      <c r="L93" s="30">
        <f t="shared" si="12"/>
        <v>274767.27573156054</v>
      </c>
      <c r="M93" s="30">
        <f t="shared" si="13"/>
        <v>271919.9464493682</v>
      </c>
    </row>
    <row r="94" spans="7:13" x14ac:dyDescent="0.2">
      <c r="G94">
        <v>40</v>
      </c>
      <c r="H94" s="30">
        <f t="shared" si="8"/>
        <v>286778.95991654677</v>
      </c>
      <c r="I94" s="30">
        <f t="shared" si="9"/>
        <v>283678.6468363679</v>
      </c>
      <c r="J94" s="30">
        <f t="shared" si="10"/>
        <v>280644.65061351907</v>
      </c>
      <c r="K94" s="30">
        <f t="shared" si="11"/>
        <v>277674.8659509421</v>
      </c>
      <c r="L94" s="30">
        <f t="shared" si="12"/>
        <v>274767.27573156054</v>
      </c>
      <c r="M94" s="30">
        <f t="shared" si="13"/>
        <v>271919.9464493682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2021-04-19T11:04:23Z</dcterms:created>
  <dcterms:modified xsi:type="dcterms:W3CDTF">2021-04-19T22:29:28Z</dcterms:modified>
</cp:coreProperties>
</file>