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pee/Documents/University/2. Sem /Samf B/Opgaver/"/>
    </mc:Choice>
  </mc:AlternateContent>
  <xr:revisionPtr revIDLastSave="0" documentId="13_ncr:1_{72BCEB31-861F-4640-A7F4-7E1AE4265931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SKA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8" i="2" l="1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B148" i="2"/>
  <c r="A147" i="2" a="1"/>
  <c r="A147" i="2" s="1"/>
  <c r="A146" i="2" a="1"/>
  <c r="A146" i="2" s="1"/>
  <c r="A145" i="2" a="1"/>
  <c r="A145" i="2" s="1"/>
  <c r="A144" i="2" a="1"/>
  <c r="A144" i="2" s="1"/>
  <c r="B112" i="2"/>
  <c r="B46" i="2" s="1"/>
  <c r="H112" i="2"/>
  <c r="G135" i="2"/>
  <c r="E136" i="2"/>
  <c r="M136" i="2"/>
  <c r="K137" i="2"/>
  <c r="C113" i="2"/>
  <c r="D113" i="2"/>
  <c r="D127" i="2" s="1"/>
  <c r="E113" i="2"/>
  <c r="F113" i="2"/>
  <c r="G113" i="2"/>
  <c r="H113" i="2"/>
  <c r="H127" i="2" s="1"/>
  <c r="I113" i="2"/>
  <c r="J113" i="2"/>
  <c r="K113" i="2"/>
  <c r="L113" i="2"/>
  <c r="M113" i="2"/>
  <c r="N113" i="2"/>
  <c r="O113" i="2"/>
  <c r="P113" i="2"/>
  <c r="C114" i="2"/>
  <c r="C135" i="2" s="1"/>
  <c r="D114" i="2"/>
  <c r="E114" i="2"/>
  <c r="E135" i="2" s="1"/>
  <c r="F114" i="2"/>
  <c r="G114" i="2"/>
  <c r="H114" i="2"/>
  <c r="I114" i="2"/>
  <c r="I135" i="2" s="1"/>
  <c r="J114" i="2"/>
  <c r="K114" i="2"/>
  <c r="K135" i="2" s="1"/>
  <c r="L114" i="2"/>
  <c r="M114" i="2"/>
  <c r="M135" i="2" s="1"/>
  <c r="N114" i="2"/>
  <c r="O114" i="2"/>
  <c r="O135" i="2" s="1"/>
  <c r="P114" i="2"/>
  <c r="C115" i="2"/>
  <c r="C136" i="2" s="1"/>
  <c r="D115" i="2"/>
  <c r="D136" i="2" s="1"/>
  <c r="E115" i="2"/>
  <c r="F115" i="2"/>
  <c r="F136" i="2" s="1"/>
  <c r="G115" i="2"/>
  <c r="G136" i="2" s="1"/>
  <c r="H115" i="2"/>
  <c r="H136" i="2" s="1"/>
  <c r="I115" i="2"/>
  <c r="I136" i="2" s="1"/>
  <c r="J115" i="2"/>
  <c r="J136" i="2" s="1"/>
  <c r="K115" i="2"/>
  <c r="K136" i="2" s="1"/>
  <c r="L115" i="2"/>
  <c r="L136" i="2" s="1"/>
  <c r="M115" i="2"/>
  <c r="N115" i="2"/>
  <c r="N136" i="2" s="1"/>
  <c r="O115" i="2"/>
  <c r="O136" i="2" s="1"/>
  <c r="P115" i="2"/>
  <c r="P136" i="2" s="1"/>
  <c r="C116" i="2"/>
  <c r="C137" i="2" s="1"/>
  <c r="D116" i="2"/>
  <c r="E116" i="2"/>
  <c r="E137" i="2" s="1"/>
  <c r="F116" i="2"/>
  <c r="G116" i="2"/>
  <c r="G137" i="2" s="1"/>
  <c r="H116" i="2"/>
  <c r="I116" i="2"/>
  <c r="I137" i="2" s="1"/>
  <c r="J116" i="2"/>
  <c r="K116" i="2"/>
  <c r="L116" i="2"/>
  <c r="M116" i="2"/>
  <c r="M137" i="2" s="1"/>
  <c r="N116" i="2"/>
  <c r="O116" i="2"/>
  <c r="O137" i="2" s="1"/>
  <c r="P116" i="2"/>
  <c r="C117" i="2"/>
  <c r="D117" i="2"/>
  <c r="D128" i="2" s="1"/>
  <c r="E117" i="2"/>
  <c r="F117" i="2"/>
  <c r="G117" i="2"/>
  <c r="H117" i="2"/>
  <c r="H128" i="2" s="1"/>
  <c r="I117" i="2"/>
  <c r="J117" i="2"/>
  <c r="K117" i="2"/>
  <c r="L117" i="2"/>
  <c r="M117" i="2"/>
  <c r="N117" i="2"/>
  <c r="O117" i="2"/>
  <c r="P117" i="2"/>
  <c r="C118" i="2"/>
  <c r="D118" i="2"/>
  <c r="E118" i="2"/>
  <c r="F118" i="2"/>
  <c r="F129" i="2" s="1"/>
  <c r="G118" i="2"/>
  <c r="H118" i="2"/>
  <c r="H129" i="2" s="1"/>
  <c r="I118" i="2"/>
  <c r="J118" i="2"/>
  <c r="J129" i="2" s="1"/>
  <c r="K118" i="2"/>
  <c r="L118" i="2"/>
  <c r="M118" i="2"/>
  <c r="N118" i="2"/>
  <c r="N129" i="2" s="1"/>
  <c r="O118" i="2"/>
  <c r="P118" i="2"/>
  <c r="C119" i="2"/>
  <c r="D119" i="2"/>
  <c r="D130" i="2" s="1"/>
  <c r="E119" i="2"/>
  <c r="F119" i="2"/>
  <c r="G119" i="2"/>
  <c r="H119" i="2"/>
  <c r="H130" i="2" s="1"/>
  <c r="I119" i="2"/>
  <c r="J119" i="2"/>
  <c r="K119" i="2"/>
  <c r="L119" i="2"/>
  <c r="M119" i="2"/>
  <c r="N119" i="2"/>
  <c r="O119" i="2"/>
  <c r="P119" i="2"/>
  <c r="C120" i="2"/>
  <c r="D120" i="2"/>
  <c r="E120" i="2"/>
  <c r="F120" i="2"/>
  <c r="F131" i="2" s="1"/>
  <c r="G120" i="2"/>
  <c r="H120" i="2"/>
  <c r="H131" i="2" s="1"/>
  <c r="I120" i="2"/>
  <c r="J120" i="2"/>
  <c r="J131" i="2" s="1"/>
  <c r="K120" i="2"/>
  <c r="L120" i="2"/>
  <c r="M120" i="2"/>
  <c r="N120" i="2"/>
  <c r="N131" i="2" s="1"/>
  <c r="O120" i="2"/>
  <c r="P120" i="2"/>
  <c r="C121" i="2"/>
  <c r="D121" i="2"/>
  <c r="D132" i="2" s="1"/>
  <c r="E121" i="2"/>
  <c r="F121" i="2"/>
  <c r="G121" i="2"/>
  <c r="H121" i="2"/>
  <c r="H132" i="2" s="1"/>
  <c r="I121" i="2"/>
  <c r="J121" i="2"/>
  <c r="K121" i="2"/>
  <c r="L121" i="2"/>
  <c r="M121" i="2"/>
  <c r="N121" i="2"/>
  <c r="O121" i="2"/>
  <c r="P121" i="2"/>
  <c r="B114" i="2"/>
  <c r="B115" i="2"/>
  <c r="B136" i="2" s="1"/>
  <c r="B116" i="2"/>
  <c r="B137" i="2" s="1"/>
  <c r="B117" i="2"/>
  <c r="B118" i="2"/>
  <c r="B129" i="2" s="1"/>
  <c r="B119" i="2"/>
  <c r="B130" i="2" s="1"/>
  <c r="B120" i="2"/>
  <c r="B131" i="2" s="1"/>
  <c r="B121" i="2"/>
  <c r="B132" i="2" s="1"/>
  <c r="B113" i="2"/>
  <c r="B127" i="2" s="1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B92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O95" i="2" s="1"/>
  <c r="P90" i="2"/>
  <c r="B90" i="2"/>
  <c r="C87" i="2"/>
  <c r="D87" i="2"/>
  <c r="D96" i="2" s="1"/>
  <c r="E87" i="2"/>
  <c r="F87" i="2"/>
  <c r="G87" i="2"/>
  <c r="H87" i="2"/>
  <c r="H96" i="2" s="1"/>
  <c r="I87" i="2"/>
  <c r="J87" i="2"/>
  <c r="K87" i="2"/>
  <c r="L87" i="2"/>
  <c r="L96" i="2" s="1"/>
  <c r="M87" i="2"/>
  <c r="N87" i="2"/>
  <c r="O87" i="2"/>
  <c r="P87" i="2"/>
  <c r="P96" i="2" s="1"/>
  <c r="B87" i="2"/>
  <c r="C61" i="2"/>
  <c r="D61" i="2"/>
  <c r="E61" i="2"/>
  <c r="E73" i="2" s="1"/>
  <c r="F61" i="2"/>
  <c r="G61" i="2"/>
  <c r="H61" i="2"/>
  <c r="I61" i="2"/>
  <c r="I73" i="2" s="1"/>
  <c r="J61" i="2"/>
  <c r="K61" i="2"/>
  <c r="L61" i="2"/>
  <c r="M61" i="2"/>
  <c r="M73" i="2" s="1"/>
  <c r="N61" i="2"/>
  <c r="O61" i="2"/>
  <c r="P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C75" i="2" s="1"/>
  <c r="D63" i="2"/>
  <c r="E63" i="2"/>
  <c r="E75" i="2" s="1"/>
  <c r="F63" i="2"/>
  <c r="F75" i="2" s="1"/>
  <c r="G63" i="2"/>
  <c r="G75" i="2" s="1"/>
  <c r="H63" i="2"/>
  <c r="I63" i="2"/>
  <c r="I75" i="2" s="1"/>
  <c r="J63" i="2"/>
  <c r="J75" i="2" s="1"/>
  <c r="K63" i="2"/>
  <c r="K75" i="2" s="1"/>
  <c r="L63" i="2"/>
  <c r="M63" i="2"/>
  <c r="M75" i="2" s="1"/>
  <c r="N63" i="2"/>
  <c r="N75" i="2" s="1"/>
  <c r="O63" i="2"/>
  <c r="O75" i="2" s="1"/>
  <c r="P63" i="2"/>
  <c r="C64" i="2"/>
  <c r="D64" i="2"/>
  <c r="E64" i="2"/>
  <c r="F64" i="2"/>
  <c r="F76" i="2" s="1"/>
  <c r="G64" i="2"/>
  <c r="H64" i="2"/>
  <c r="I64" i="2"/>
  <c r="J64" i="2"/>
  <c r="J76" i="2" s="1"/>
  <c r="K64" i="2"/>
  <c r="L64" i="2"/>
  <c r="M64" i="2"/>
  <c r="N64" i="2"/>
  <c r="N76" i="2" s="1"/>
  <c r="O64" i="2"/>
  <c r="P64" i="2"/>
  <c r="B62" i="2"/>
  <c r="B63" i="2"/>
  <c r="B75" i="2" s="1"/>
  <c r="B64" i="2"/>
  <c r="B61" i="2"/>
  <c r="B73" i="2" s="1"/>
  <c r="C112" i="2"/>
  <c r="D112" i="2"/>
  <c r="D46" i="2" s="1"/>
  <c r="E112" i="2"/>
  <c r="E46" i="2" s="1"/>
  <c r="F112" i="2"/>
  <c r="F46" i="2" s="1"/>
  <c r="G112" i="2"/>
  <c r="I112" i="2"/>
  <c r="I46" i="2" s="1"/>
  <c r="J112" i="2"/>
  <c r="K112" i="2"/>
  <c r="L112" i="2"/>
  <c r="M112" i="2"/>
  <c r="M46" i="2" s="1"/>
  <c r="N112" i="2"/>
  <c r="N46" i="2" s="1"/>
  <c r="O112" i="2"/>
  <c r="O46" i="2" s="1"/>
  <c r="P112" i="2"/>
  <c r="C17" i="2"/>
  <c r="D17" i="2"/>
  <c r="E17" i="2"/>
  <c r="F17" i="2"/>
  <c r="G17" i="2"/>
  <c r="H17" i="2"/>
  <c r="I17" i="2"/>
  <c r="J17" i="2"/>
  <c r="K17" i="2"/>
  <c r="K47" i="2" s="1"/>
  <c r="L17" i="2"/>
  <c r="M17" i="2"/>
  <c r="N17" i="2"/>
  <c r="O17" i="2"/>
  <c r="O47" i="2" s="1"/>
  <c r="P17" i="2"/>
  <c r="C18" i="2"/>
  <c r="D18" i="2"/>
  <c r="E18" i="2"/>
  <c r="F18" i="2"/>
  <c r="F48" i="2" s="1"/>
  <c r="G18" i="2"/>
  <c r="H18" i="2"/>
  <c r="I18" i="2"/>
  <c r="I48" i="2" s="1"/>
  <c r="J18" i="2"/>
  <c r="J48" i="2" s="1"/>
  <c r="K18" i="2"/>
  <c r="L18" i="2"/>
  <c r="M18" i="2"/>
  <c r="M48" i="2" s="1"/>
  <c r="N18" i="2"/>
  <c r="O18" i="2"/>
  <c r="O48" i="2" s="1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F50" i="2" s="1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F51" i="2" s="1"/>
  <c r="G22" i="2"/>
  <c r="H22" i="2"/>
  <c r="I22" i="2"/>
  <c r="I51" i="2" s="1"/>
  <c r="J22" i="2"/>
  <c r="J51" i="2" s="1"/>
  <c r="K22" i="2"/>
  <c r="K51" i="2" s="1"/>
  <c r="L22" i="2"/>
  <c r="M22" i="2"/>
  <c r="M51" i="2" s="1"/>
  <c r="N22" i="2"/>
  <c r="N51" i="2" s="1"/>
  <c r="O22" i="2"/>
  <c r="O51" i="2" s="1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17" i="2"/>
  <c r="B18" i="2"/>
  <c r="B19" i="2"/>
  <c r="B20" i="2"/>
  <c r="B21" i="2"/>
  <c r="B22" i="2"/>
  <c r="B23" i="2"/>
  <c r="B3" i="2"/>
  <c r="B85" i="2" s="1"/>
  <c r="P3" i="2"/>
  <c r="P85" i="2" s="1"/>
  <c r="O3" i="2"/>
  <c r="O85" i="2" s="1"/>
  <c r="N3" i="2"/>
  <c r="N85" i="2" s="1"/>
  <c r="M3" i="2"/>
  <c r="M85" i="2" s="1"/>
  <c r="L3" i="2"/>
  <c r="L85" i="2" s="1"/>
  <c r="K3" i="2"/>
  <c r="K85" i="2" s="1"/>
  <c r="J3" i="2"/>
  <c r="J85" i="2" s="1"/>
  <c r="I3" i="2"/>
  <c r="I85" i="2" s="1"/>
  <c r="H3" i="2"/>
  <c r="H85" i="2" s="1"/>
  <c r="G3" i="2"/>
  <c r="G85" i="2" s="1"/>
  <c r="F3" i="2"/>
  <c r="F85" i="2" s="1"/>
  <c r="E3" i="2"/>
  <c r="E85" i="2" s="1"/>
  <c r="D3" i="2"/>
  <c r="D85" i="2" s="1"/>
  <c r="C3" i="2"/>
  <c r="C85" i="2" s="1"/>
  <c r="L132" i="2" l="1"/>
  <c r="P127" i="2"/>
  <c r="G138" i="2"/>
  <c r="G51" i="2"/>
  <c r="C51" i="2"/>
  <c r="C48" i="2"/>
  <c r="B96" i="2"/>
  <c r="M96" i="2"/>
  <c r="I96" i="2"/>
  <c r="E96" i="2"/>
  <c r="O132" i="2"/>
  <c r="K132" i="2"/>
  <c r="G132" i="2"/>
  <c r="C132" i="2"/>
  <c r="M131" i="2"/>
  <c r="I131" i="2"/>
  <c r="E131" i="2"/>
  <c r="O130" i="2"/>
  <c r="K130" i="2"/>
  <c r="G130" i="2"/>
  <c r="C130" i="2"/>
  <c r="M129" i="2"/>
  <c r="I129" i="2"/>
  <c r="E129" i="2"/>
  <c r="O128" i="2"/>
  <c r="K128" i="2"/>
  <c r="G128" i="2"/>
  <c r="C128" i="2"/>
  <c r="O127" i="2"/>
  <c r="K127" i="2"/>
  <c r="G127" i="2"/>
  <c r="C127" i="2"/>
  <c r="L130" i="2"/>
  <c r="P128" i="2"/>
  <c r="L127" i="2"/>
  <c r="O76" i="2"/>
  <c r="K76" i="2"/>
  <c r="G76" i="2"/>
  <c r="C76" i="2"/>
  <c r="O74" i="2"/>
  <c r="K74" i="2"/>
  <c r="G74" i="2"/>
  <c r="C74" i="2"/>
  <c r="N132" i="2"/>
  <c r="J132" i="2"/>
  <c r="F132" i="2"/>
  <c r="P131" i="2"/>
  <c r="L131" i="2"/>
  <c r="D131" i="2"/>
  <c r="N130" i="2"/>
  <c r="J130" i="2"/>
  <c r="F130" i="2"/>
  <c r="P129" i="2"/>
  <c r="L129" i="2"/>
  <c r="D129" i="2"/>
  <c r="N128" i="2"/>
  <c r="J128" i="2"/>
  <c r="F128" i="2"/>
  <c r="P137" i="2"/>
  <c r="L137" i="2"/>
  <c r="H137" i="2"/>
  <c r="D137" i="2"/>
  <c r="P135" i="2"/>
  <c r="P138" i="2" s="1"/>
  <c r="L135" i="2"/>
  <c r="H135" i="2"/>
  <c r="D135" i="2"/>
  <c r="N135" i="2"/>
  <c r="J135" i="2"/>
  <c r="J138" i="2" s="1"/>
  <c r="F137" i="2"/>
  <c r="P132" i="2"/>
  <c r="P130" i="2"/>
  <c r="L128" i="2"/>
  <c r="C52" i="2"/>
  <c r="G50" i="2"/>
  <c r="C50" i="2"/>
  <c r="C49" i="2"/>
  <c r="G47" i="2"/>
  <c r="C47" i="2"/>
  <c r="P68" i="2"/>
  <c r="L68" i="2"/>
  <c r="H68" i="2"/>
  <c r="D68" i="2"/>
  <c r="P66" i="2"/>
  <c r="L66" i="2"/>
  <c r="H66" i="2"/>
  <c r="D66" i="2"/>
  <c r="N96" i="2"/>
  <c r="E15" i="2"/>
  <c r="B135" i="2"/>
  <c r="M132" i="2"/>
  <c r="I132" i="2"/>
  <c r="E132" i="2"/>
  <c r="O131" i="2"/>
  <c r="K131" i="2"/>
  <c r="G131" i="2"/>
  <c r="C131" i="2"/>
  <c r="M130" i="2"/>
  <c r="I130" i="2"/>
  <c r="E130" i="2"/>
  <c r="O129" i="2"/>
  <c r="K129" i="2"/>
  <c r="G129" i="2"/>
  <c r="C129" i="2"/>
  <c r="M128" i="2"/>
  <c r="I128" i="2"/>
  <c r="E128" i="2"/>
  <c r="M127" i="2"/>
  <c r="I127" i="2"/>
  <c r="E127" i="2"/>
  <c r="M138" i="2"/>
  <c r="I138" i="2"/>
  <c r="E138" i="2"/>
  <c r="C138" i="2"/>
  <c r="L138" i="2"/>
  <c r="H138" i="2"/>
  <c r="D138" i="2"/>
  <c r="O138" i="2"/>
  <c r="B138" i="2"/>
  <c r="K138" i="2"/>
  <c r="N127" i="2"/>
  <c r="J127" i="2"/>
  <c r="F127" i="2"/>
  <c r="C95" i="2"/>
  <c r="E48" i="2"/>
  <c r="N95" i="2"/>
  <c r="F95" i="2"/>
  <c r="N137" i="2"/>
  <c r="F135" i="2"/>
  <c r="F138" i="2" s="1"/>
  <c r="N52" i="2"/>
  <c r="N50" i="2"/>
  <c r="J50" i="2"/>
  <c r="J49" i="2"/>
  <c r="F49" i="2"/>
  <c r="F47" i="2"/>
  <c r="G27" i="2"/>
  <c r="K95" i="2"/>
  <c r="G95" i="2"/>
  <c r="J95" i="2"/>
  <c r="J137" i="2"/>
  <c r="B128" i="2"/>
  <c r="M34" i="2"/>
  <c r="I34" i="2"/>
  <c r="I30" i="2"/>
  <c r="K29" i="2"/>
  <c r="G29" i="2"/>
  <c r="K27" i="2"/>
  <c r="N67" i="2"/>
  <c r="J67" i="2"/>
  <c r="F67" i="2"/>
  <c r="O96" i="2"/>
  <c r="K96" i="2"/>
  <c r="G96" i="2"/>
  <c r="C96" i="2"/>
  <c r="J96" i="2"/>
  <c r="F96" i="2"/>
  <c r="B15" i="2"/>
  <c r="B95" i="2"/>
  <c r="M95" i="2"/>
  <c r="I95" i="2"/>
  <c r="E95" i="2"/>
  <c r="I50" i="2"/>
  <c r="M49" i="2"/>
  <c r="E49" i="2"/>
  <c r="I47" i="2"/>
  <c r="E47" i="2"/>
  <c r="M76" i="2"/>
  <c r="I76" i="2"/>
  <c r="E76" i="2"/>
  <c r="O66" i="2"/>
  <c r="K66" i="2"/>
  <c r="G66" i="2"/>
  <c r="M15" i="2"/>
  <c r="P95" i="2"/>
  <c r="L95" i="2"/>
  <c r="H95" i="2"/>
  <c r="D95" i="2"/>
  <c r="N66" i="2"/>
  <c r="J66" i="2"/>
  <c r="F66" i="2"/>
  <c r="I15" i="2"/>
  <c r="B74" i="2"/>
  <c r="M67" i="2"/>
  <c r="I67" i="2"/>
  <c r="E67" i="2"/>
  <c r="C66" i="2"/>
  <c r="P15" i="2"/>
  <c r="L15" i="2"/>
  <c r="H15" i="2"/>
  <c r="D15" i="2"/>
  <c r="B52" i="2"/>
  <c r="B49" i="2"/>
  <c r="H52" i="2"/>
  <c r="D52" i="2"/>
  <c r="H50" i="2"/>
  <c r="L49" i="2"/>
  <c r="H49" i="2"/>
  <c r="D49" i="2"/>
  <c r="H47" i="2"/>
  <c r="P76" i="2"/>
  <c r="L76" i="2"/>
  <c r="H76" i="2"/>
  <c r="D76" i="2"/>
  <c r="P74" i="2"/>
  <c r="L74" i="2"/>
  <c r="H74" i="2"/>
  <c r="D74" i="2"/>
  <c r="O15" i="2"/>
  <c r="K15" i="2"/>
  <c r="G15" i="2"/>
  <c r="C15" i="2"/>
  <c r="B51" i="2"/>
  <c r="O32" i="2"/>
  <c r="K32" i="2"/>
  <c r="B76" i="2"/>
  <c r="N15" i="2"/>
  <c r="J15" i="2"/>
  <c r="F15" i="2"/>
  <c r="K77" i="2"/>
  <c r="C77" i="2"/>
  <c r="O77" i="2"/>
  <c r="G77" i="2"/>
  <c r="B77" i="2"/>
  <c r="C68" i="2"/>
  <c r="N69" i="2"/>
  <c r="J69" i="2"/>
  <c r="F69" i="2"/>
  <c r="O68" i="2"/>
  <c r="K68" i="2"/>
  <c r="G68" i="2"/>
  <c r="P67" i="2"/>
  <c r="L67" i="2"/>
  <c r="H67" i="2"/>
  <c r="D67" i="2"/>
  <c r="M66" i="2"/>
  <c r="I66" i="2"/>
  <c r="E66" i="2"/>
  <c r="P75" i="2"/>
  <c r="P77" i="2" s="1"/>
  <c r="L75" i="2"/>
  <c r="H75" i="2"/>
  <c r="D75" i="2"/>
  <c r="N74" i="2"/>
  <c r="N77" i="2" s="1"/>
  <c r="J74" i="2"/>
  <c r="J77" i="2" s="1"/>
  <c r="F74" i="2"/>
  <c r="F77" i="2" s="1"/>
  <c r="P73" i="2"/>
  <c r="L73" i="2"/>
  <c r="H73" i="2"/>
  <c r="D73" i="2"/>
  <c r="N94" i="2"/>
  <c r="J94" i="2"/>
  <c r="F94" i="2"/>
  <c r="B50" i="2"/>
  <c r="B47" i="2"/>
  <c r="J34" i="2"/>
  <c r="P33" i="2"/>
  <c r="L33" i="2"/>
  <c r="H33" i="2"/>
  <c r="D33" i="2"/>
  <c r="P31" i="2"/>
  <c r="N30" i="2"/>
  <c r="P29" i="2"/>
  <c r="L29" i="2"/>
  <c r="H29" i="2"/>
  <c r="D29" i="2"/>
  <c r="N28" i="2"/>
  <c r="J28" i="2"/>
  <c r="P27" i="2"/>
  <c r="L27" i="2"/>
  <c r="H27" i="2"/>
  <c r="C67" i="2"/>
  <c r="M69" i="2"/>
  <c r="I69" i="2"/>
  <c r="E69" i="2"/>
  <c r="N68" i="2"/>
  <c r="J68" i="2"/>
  <c r="F68" i="2"/>
  <c r="O67" i="2"/>
  <c r="K67" i="2"/>
  <c r="G67" i="2"/>
  <c r="M74" i="2"/>
  <c r="I74" i="2"/>
  <c r="I77" i="2" s="1"/>
  <c r="E74" i="2"/>
  <c r="O73" i="2"/>
  <c r="K73" i="2"/>
  <c r="G73" i="2"/>
  <c r="C73" i="2"/>
  <c r="B94" i="2"/>
  <c r="M94" i="2"/>
  <c r="I94" i="2"/>
  <c r="E94" i="2"/>
  <c r="P69" i="2"/>
  <c r="P70" i="2" s="1"/>
  <c r="L69" i="2"/>
  <c r="H69" i="2"/>
  <c r="D69" i="2"/>
  <c r="M68" i="2"/>
  <c r="I68" i="2"/>
  <c r="I70" i="2" s="1"/>
  <c r="E68" i="2"/>
  <c r="N73" i="2"/>
  <c r="J73" i="2"/>
  <c r="F73" i="2"/>
  <c r="P94" i="2"/>
  <c r="L94" i="2"/>
  <c r="H94" i="2"/>
  <c r="D94" i="2"/>
  <c r="N26" i="2"/>
  <c r="P34" i="2"/>
  <c r="L34" i="2"/>
  <c r="P32" i="2"/>
  <c r="L32" i="2"/>
  <c r="P30" i="2"/>
  <c r="N29" i="2"/>
  <c r="P28" i="2"/>
  <c r="D28" i="2"/>
  <c r="C69" i="2"/>
  <c r="O69" i="2"/>
  <c r="K69" i="2"/>
  <c r="G69" i="2"/>
  <c r="O94" i="2"/>
  <c r="K94" i="2"/>
  <c r="G94" i="2"/>
  <c r="C94" i="2"/>
  <c r="D26" i="2"/>
  <c r="L26" i="2"/>
  <c r="P26" i="2"/>
  <c r="F34" i="2"/>
  <c r="K33" i="2"/>
  <c r="M30" i="2"/>
  <c r="I26" i="2"/>
  <c r="M26" i="2"/>
  <c r="O40" i="2"/>
  <c r="K40" i="2"/>
  <c r="G40" i="2"/>
  <c r="C40" i="2"/>
  <c r="C27" i="2"/>
  <c r="N32" i="2"/>
  <c r="O29" i="2"/>
  <c r="H26" i="2"/>
  <c r="N34" i="2"/>
  <c r="O27" i="2"/>
  <c r="E26" i="2"/>
  <c r="J26" i="2"/>
  <c r="B48" i="2"/>
  <c r="O34" i="2"/>
  <c r="K34" i="2"/>
  <c r="G34" i="2"/>
  <c r="E31" i="2"/>
  <c r="G39" i="2"/>
  <c r="K31" i="2"/>
  <c r="D27" i="2"/>
  <c r="P40" i="2"/>
  <c r="L40" i="2"/>
  <c r="H40" i="2"/>
  <c r="D40" i="2"/>
  <c r="B40" i="2"/>
  <c r="E43" i="2"/>
  <c r="M41" i="2"/>
  <c r="C26" i="2"/>
  <c r="F26" i="2"/>
  <c r="E42" i="2"/>
  <c r="M40" i="2"/>
  <c r="I40" i="2"/>
  <c r="B41" i="2"/>
  <c r="B36" i="2"/>
  <c r="K43" i="2"/>
  <c r="F43" i="2"/>
  <c r="O42" i="2"/>
  <c r="I42" i="2"/>
  <c r="D42" i="2"/>
  <c r="G41" i="2"/>
  <c r="E40" i="2"/>
  <c r="N39" i="2"/>
  <c r="I39" i="2"/>
  <c r="C39" i="2"/>
  <c r="L38" i="2"/>
  <c r="G38" i="2"/>
  <c r="O37" i="2"/>
  <c r="J37" i="2"/>
  <c r="E37" i="2"/>
  <c r="M36" i="2"/>
  <c r="H36" i="2"/>
  <c r="C36" i="2"/>
  <c r="P52" i="2"/>
  <c r="K52" i="2"/>
  <c r="F52" i="2"/>
  <c r="N49" i="2"/>
  <c r="I49" i="2"/>
  <c r="L48" i="2"/>
  <c r="G48" i="2"/>
  <c r="P47" i="2"/>
  <c r="J47" i="2"/>
  <c r="H46" i="2"/>
  <c r="C46" i="2"/>
  <c r="L51" i="2"/>
  <c r="P50" i="2"/>
  <c r="K50" i="2"/>
  <c r="K49" i="2"/>
  <c r="K30" i="2"/>
  <c r="O26" i="2"/>
  <c r="C28" i="2"/>
  <c r="D34" i="2"/>
  <c r="E29" i="2"/>
  <c r="G28" i="2"/>
  <c r="C31" i="2"/>
  <c r="H34" i="2"/>
  <c r="O33" i="2"/>
  <c r="J33" i="2"/>
  <c r="E33" i="2"/>
  <c r="G32" i="2"/>
  <c r="O31" i="2"/>
  <c r="I31" i="2"/>
  <c r="D31" i="2"/>
  <c r="L30" i="2"/>
  <c r="F30" i="2"/>
  <c r="I29" i="2"/>
  <c r="K28" i="2"/>
  <c r="F28" i="2"/>
  <c r="M27" i="2"/>
  <c r="O43" i="2"/>
  <c r="J43" i="2"/>
  <c r="M42" i="2"/>
  <c r="H42" i="2"/>
  <c r="C42" i="2"/>
  <c r="K41" i="2"/>
  <c r="F41" i="2"/>
  <c r="M39" i="2"/>
  <c r="P38" i="2"/>
  <c r="K38" i="2"/>
  <c r="E38" i="2"/>
  <c r="N37" i="2"/>
  <c r="I37" i="2"/>
  <c r="C37" i="2"/>
  <c r="L36" i="2"/>
  <c r="G36" i="2"/>
  <c r="O52" i="2"/>
  <c r="J52" i="2"/>
  <c r="P48" i="2"/>
  <c r="K48" i="2"/>
  <c r="N47" i="2"/>
  <c r="D47" i="2"/>
  <c r="L46" i="2"/>
  <c r="G46" i="2"/>
  <c r="P51" i="2"/>
  <c r="E51" i="2"/>
  <c r="O50" i="2"/>
  <c r="G49" i="2"/>
  <c r="G30" i="2"/>
  <c r="K26" i="2"/>
  <c r="C32" i="2"/>
  <c r="I27" i="2"/>
  <c r="M52" i="2"/>
  <c r="I52" i="2"/>
  <c r="E52" i="2"/>
  <c r="M32" i="2"/>
  <c r="I32" i="2"/>
  <c r="E32" i="2"/>
  <c r="E50" i="2"/>
  <c r="M28" i="2"/>
  <c r="I28" i="2"/>
  <c r="E28" i="2"/>
  <c r="C34" i="2"/>
  <c r="C30" i="2"/>
  <c r="N33" i="2"/>
  <c r="I33" i="2"/>
  <c r="F32" i="2"/>
  <c r="M31" i="2"/>
  <c r="H31" i="2"/>
  <c r="J30" i="2"/>
  <c r="E30" i="2"/>
  <c r="M29" i="2"/>
  <c r="O28" i="2"/>
  <c r="B38" i="2"/>
  <c r="N43" i="2"/>
  <c r="I43" i="2"/>
  <c r="C43" i="2"/>
  <c r="L42" i="2"/>
  <c r="G42" i="2"/>
  <c r="O41" i="2"/>
  <c r="J41" i="2"/>
  <c r="E41" i="2"/>
  <c r="K39" i="2"/>
  <c r="F39" i="2"/>
  <c r="O38" i="2"/>
  <c r="I38" i="2"/>
  <c r="D38" i="2"/>
  <c r="M37" i="2"/>
  <c r="G37" i="2"/>
  <c r="P36" i="2"/>
  <c r="K36" i="2"/>
  <c r="E36" i="2"/>
  <c r="D48" i="2"/>
  <c r="M47" i="2"/>
  <c r="P46" i="2"/>
  <c r="K46" i="2"/>
  <c r="D51" i="2"/>
  <c r="M50" i="2"/>
  <c r="O49" i="2"/>
  <c r="O30" i="2"/>
  <c r="G26" i="2"/>
  <c r="F33" i="2"/>
  <c r="H32" i="2"/>
  <c r="H30" i="2"/>
  <c r="J29" i="2"/>
  <c r="L28" i="2"/>
  <c r="B43" i="2"/>
  <c r="B39" i="2"/>
  <c r="P43" i="2"/>
  <c r="L43" i="2"/>
  <c r="H43" i="2"/>
  <c r="D43" i="2"/>
  <c r="N42" i="2"/>
  <c r="J42" i="2"/>
  <c r="F42" i="2"/>
  <c r="P41" i="2"/>
  <c r="L41" i="2"/>
  <c r="H41" i="2"/>
  <c r="D41" i="2"/>
  <c r="D50" i="2"/>
  <c r="N40" i="2"/>
  <c r="N31" i="2"/>
  <c r="J40" i="2"/>
  <c r="J31" i="2"/>
  <c r="F40" i="2"/>
  <c r="F31" i="2"/>
  <c r="P39" i="2"/>
  <c r="L39" i="2"/>
  <c r="H39" i="2"/>
  <c r="D39" i="2"/>
  <c r="N38" i="2"/>
  <c r="J38" i="2"/>
  <c r="F38" i="2"/>
  <c r="P37" i="2"/>
  <c r="L37" i="2"/>
  <c r="H37" i="2"/>
  <c r="D37" i="2"/>
  <c r="N36" i="2"/>
  <c r="N27" i="2"/>
  <c r="J36" i="2"/>
  <c r="J27" i="2"/>
  <c r="F36" i="2"/>
  <c r="F27" i="2"/>
  <c r="C33" i="2"/>
  <c r="C29" i="2"/>
  <c r="E34" i="2"/>
  <c r="M33" i="2"/>
  <c r="G33" i="2"/>
  <c r="J32" i="2"/>
  <c r="D32" i="2"/>
  <c r="L31" i="2"/>
  <c r="G31" i="2"/>
  <c r="D30" i="2"/>
  <c r="F29" i="2"/>
  <c r="H28" i="2"/>
  <c r="E27" i="2"/>
  <c r="B42" i="2"/>
  <c r="B37" i="2"/>
  <c r="M43" i="2"/>
  <c r="G43" i="2"/>
  <c r="P42" i="2"/>
  <c r="K42" i="2"/>
  <c r="N41" i="2"/>
  <c r="I41" i="2"/>
  <c r="C41" i="2"/>
  <c r="O39" i="2"/>
  <c r="J39" i="2"/>
  <c r="E39" i="2"/>
  <c r="M38" i="2"/>
  <c r="H38" i="2"/>
  <c r="C38" i="2"/>
  <c r="K37" i="2"/>
  <c r="F37" i="2"/>
  <c r="O36" i="2"/>
  <c r="I36" i="2"/>
  <c r="D36" i="2"/>
  <c r="L52" i="2"/>
  <c r="G52" i="2"/>
  <c r="P49" i="2"/>
  <c r="N48" i="2"/>
  <c r="H48" i="2"/>
  <c r="L47" i="2"/>
  <c r="J46" i="2"/>
  <c r="H51" i="2"/>
  <c r="L50" i="2"/>
  <c r="D77" i="2" l="1"/>
  <c r="M77" i="2"/>
  <c r="N138" i="2"/>
  <c r="J70" i="2"/>
  <c r="L77" i="2"/>
  <c r="E77" i="2"/>
  <c r="N70" i="2"/>
  <c r="H77" i="2"/>
  <c r="G70" i="2"/>
  <c r="F70" i="2"/>
  <c r="K70" i="2"/>
  <c r="M70" i="2"/>
  <c r="C70" i="2"/>
  <c r="D70" i="2"/>
  <c r="O70" i="2"/>
  <c r="E70" i="2"/>
  <c r="H70" i="2"/>
  <c r="L70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<sst xmlns="http://schemas.openxmlformats.org/spreadsheetml/2006/main" count="219" uniqueCount="69">
  <si>
    <t>Skatter og afgifter efter type og tid</t>
  </si>
  <si>
    <t>Enhed: 1.000 kr.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</si>
  <si>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</si>
  <si>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</si>
  <si>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</si>
  <si>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</si>
  <si>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</si>
  <si>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</si>
  <si>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</si>
  <si>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</si>
  <si>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</si>
  <si>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</si>
  <si>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</si>
  <si>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</si>
  <si>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</si>
  <si>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</si>
  <si>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</si>
  <si>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Skatter og afgifter i alt</t>
  </si>
  <si>
    <t>1.  Indkomstskatter i alt</t>
  </si>
  <si>
    <t>1.1.  Personlige indkomstskatter</t>
  </si>
  <si>
    <t>1.2.  Selskabsskat mv.</t>
  </si>
  <si>
    <t>1.2.1 Selskabsskat</t>
  </si>
  <si>
    <t>4.  Skat af formue, ejendom og besiddelse i alt</t>
  </si>
  <si>
    <t>5.  Afgifter af varer og tjenester i alt</t>
  </si>
  <si>
    <t>5.1.1 Moms</t>
  </si>
  <si>
    <t>BNP(Nominel)</t>
  </si>
  <si>
    <t>Milliarder kroner</t>
  </si>
  <si>
    <t>Vækstbidrag</t>
  </si>
  <si>
    <t>Andel af BNP</t>
  </si>
  <si>
    <t xml:space="preserve">Andel af samlet skat </t>
  </si>
  <si>
    <t>1.3.  Pensionsafkastskat</t>
  </si>
  <si>
    <t>Summeret</t>
  </si>
  <si>
    <t>Andel af samlet indkomstskat</t>
  </si>
  <si>
    <t xml:space="preserve">Disp offentlig bruttoindkomst(mio Kroner) </t>
  </si>
  <si>
    <t>Disp offentlig bruttoindkomst(Mia kroner)</t>
  </si>
  <si>
    <t>Disponibel bruttonationalindkomst(mio)</t>
  </si>
  <si>
    <t>Disponibel bruttonationalindkomst(mia korner</t>
  </si>
  <si>
    <t xml:space="preserve">Skattetryk </t>
  </si>
  <si>
    <t>BNP</t>
  </si>
  <si>
    <t>Samlede skatter og afgifter</t>
  </si>
  <si>
    <t>Tabel 1. Skattetryk siden 2005</t>
  </si>
  <si>
    <t>Kilde: DST.dk, NAN1, NASO1 og SKAT</t>
  </si>
  <si>
    <t>Tradionelt</t>
  </si>
  <si>
    <t>Korrigeret</t>
  </si>
  <si>
    <t>Modificeret</t>
  </si>
  <si>
    <t>Modificeret(H. Akse)</t>
  </si>
  <si>
    <t>2.  Obligatoriske bidrag til sociale ordninger i alt</t>
  </si>
  <si>
    <t>3.  Andre arbejdsmarkedsbidrag i alt</t>
  </si>
  <si>
    <t>6.  Andre produktionsskatter i alt</t>
  </si>
  <si>
    <t xml:space="preserve">Obligatoriske bidrag til sociale ordninger </t>
  </si>
  <si>
    <t xml:space="preserve">Indkomstskatter </t>
  </si>
  <si>
    <t>Andre arbejdsmarkedsbidrag</t>
  </si>
  <si>
    <t>Skat af formue, ejendom og besiddelse</t>
  </si>
  <si>
    <t xml:space="preserve">Afgifter af varer og tjenester </t>
  </si>
  <si>
    <t xml:space="preserve">Andre produktionsskatter </t>
  </si>
  <si>
    <t>Anm: De sidste tre år(2017-2019) er stadig under revision.</t>
  </si>
  <si>
    <t>Tabel 1.1. Udvikling i skatter- og afgiftsgrupperinger</t>
  </si>
  <si>
    <t>Andre AM-bidrag</t>
  </si>
  <si>
    <t xml:space="preserve">Varer og Tjenester </t>
  </si>
  <si>
    <t xml:space="preserve">Andre Produktionsskatter </t>
  </si>
  <si>
    <t>Personlige Indkomstskatter</t>
  </si>
  <si>
    <t>Selskabsskat mv.</t>
  </si>
  <si>
    <t>Pensionsafkastskat</t>
  </si>
  <si>
    <t>Kilde: Statistikbanken, SKAT</t>
  </si>
  <si>
    <t>Formue, Ejendom mv.</t>
  </si>
  <si>
    <t>Sociale Ordninger</t>
  </si>
  <si>
    <t xml:space="preserve"> </t>
  </si>
  <si>
    <t>AM-Bidrag, Andre Sociale Ordinger og Andre Produktskatter</t>
  </si>
  <si>
    <t>Kilde: Statistikbanken.dk, Skat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</si>
</sst>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9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i/>
      <sz val="8"/>
      <color rgb="FF000000"/>
      <name val="Calibri"/>
      <family val="2"/>
    </font>
    <font>
      <i/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Border="0" applyAlignment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0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164" fontId="5" fillId="0" borderId="0" xfId="1" applyNumberFormat="1" applyFont="1" applyFill="1" applyAlignment="1" applyProtection="1">
      <alignment horizontal="left"/>
    </xf>
    <xf numFmtId="164" fontId="5" fillId="0" borderId="0" xfId="1" applyNumberFormat="1" applyFont="1" applyFill="1" applyAlignment="1" applyProtection="1">
      <alignment horizontal="right"/>
    </xf>
    <xf numFmtId="164" fontId="3" fillId="0" borderId="0" xfId="1" applyNumberFormat="1" applyFont="1" applyFill="1" applyAlignment="1" applyProtection="1">
      <alignment horizontal="left"/>
    </xf>
    <xf numFmtId="164" fontId="0" fillId="0" borderId="0" xfId="1" applyNumberFormat="1" applyFont="1" applyFill="1" applyAlignment="1" applyProtection="1">
      <alignment horizontal="right"/>
    </xf>
    <xf numFmtId="164" fontId="2" fillId="0" borderId="0" xfId="1" applyNumberFormat="1" applyFont="1" applyFill="1" applyAlignment="1" applyProtection="1">
      <alignment horizontal="right"/>
    </xf>
    <xf numFmtId="164" fontId="2" fillId="0" borderId="0" xfId="1" applyNumberFormat="1" applyFont="1" applyFill="1" applyAlignment="1" applyProtection="1">
      <alignment horizontal="left"/>
    </xf>
    <xf numFmtId="164" fontId="4" fillId="0" borderId="0" xfId="1" applyNumberFormat="1" applyFont="1" applyFill="1" applyAlignment="1" applyProtection="1">
      <alignment horizontal="left"/>
    </xf>
    <xf numFmtId="0" fontId="3" fillId="0" borderId="0" xfId="0" applyFont="1" applyFill="1" applyProtection="1"/>
    <xf numFmtId="10" fontId="3" fillId="0" borderId="0" xfId="2" applyNumberFormat="1" applyFont="1" applyFill="1" applyAlignment="1" applyProtection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43" fontId="3" fillId="0" borderId="0" xfId="1" applyFont="1" applyAlignment="1">
      <alignment horizontal="right"/>
    </xf>
    <xf numFmtId="43" fontId="2" fillId="0" borderId="0" xfId="0" applyNumberFormat="1" applyFont="1" applyFill="1" applyProtection="1"/>
    <xf numFmtId="0" fontId="0" fillId="0" borderId="0" xfId="0" applyFont="1" applyAlignment="1">
      <alignment horizontal="left"/>
    </xf>
    <xf numFmtId="165" fontId="0" fillId="0" borderId="0" xfId="2" applyNumberFormat="1" applyFont="1" applyFill="1" applyProtection="1"/>
    <xf numFmtId="10" fontId="0" fillId="0" borderId="0" xfId="2" applyNumberFormat="1" applyFont="1" applyFill="1" applyProtection="1"/>
    <xf numFmtId="164" fontId="2" fillId="2" borderId="0" xfId="1" applyNumberFormat="1" applyFont="1" applyFill="1" applyAlignment="1" applyProtection="1">
      <alignment horizontal="left"/>
    </xf>
    <xf numFmtId="10" fontId="0" fillId="2" borderId="0" xfId="2" applyNumberFormat="1" applyFont="1" applyFill="1" applyProtection="1"/>
    <xf numFmtId="166" fontId="0" fillId="0" borderId="0" xfId="0" applyNumberFormat="1" applyFill="1" applyProtection="1"/>
    <xf numFmtId="0" fontId="0" fillId="2" borderId="0" xfId="0" applyFont="1" applyFill="1" applyAlignment="1">
      <alignment horizontal="left"/>
    </xf>
    <xf numFmtId="166" fontId="0" fillId="2" borderId="0" xfId="0" applyNumberFormat="1" applyFill="1" applyProtection="1"/>
    <xf numFmtId="0" fontId="0" fillId="2" borderId="0" xfId="0" applyFill="1" applyProtection="1"/>
    <xf numFmtId="10" fontId="0" fillId="2" borderId="0" xfId="0" applyNumberFormat="1" applyFill="1" applyProtection="1"/>
    <xf numFmtId="0" fontId="0" fillId="3" borderId="0" xfId="0" applyFill="1" applyProtection="1"/>
    <xf numFmtId="166" fontId="0" fillId="3" borderId="0" xfId="0" applyNumberFormat="1" applyFill="1" applyProtection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3" fontId="5" fillId="0" borderId="0" xfId="0" applyNumberFormat="1" applyFont="1" applyFill="1" applyProtection="1"/>
    <xf numFmtId="43" fontId="0" fillId="0" borderId="0" xfId="0" applyNumberFormat="1" applyFill="1" applyProtection="1"/>
    <xf numFmtId="0" fontId="0" fillId="4" borderId="0" xfId="0" applyFill="1" applyProtection="1"/>
    <xf numFmtId="9" fontId="0" fillId="0" borderId="0" xfId="2" applyFont="1" applyFill="1" applyProtection="1"/>
    <xf numFmtId="0" fontId="3" fillId="3" borderId="2" xfId="0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left"/>
    </xf>
    <xf numFmtId="164" fontId="3" fillId="2" borderId="9" xfId="1" applyNumberFormat="1" applyFont="1" applyFill="1" applyBorder="1" applyAlignment="1" applyProtection="1">
      <alignment horizontal="left"/>
    </xf>
    <xf numFmtId="165" fontId="4" fillId="2" borderId="10" xfId="2" applyNumberFormat="1" applyFont="1" applyFill="1" applyBorder="1" applyProtection="1"/>
    <xf numFmtId="165" fontId="4" fillId="2" borderId="11" xfId="2" applyNumberFormat="1" applyFont="1" applyFill="1" applyBorder="1" applyProtection="1"/>
    <xf numFmtId="0" fontId="3" fillId="0" borderId="9" xfId="0" applyFont="1" applyFill="1" applyBorder="1" applyProtection="1"/>
    <xf numFmtId="165" fontId="2" fillId="0" borderId="10" xfId="2" applyNumberFormat="1" applyFont="1" applyFill="1" applyBorder="1" applyProtection="1"/>
    <xf numFmtId="165" fontId="2" fillId="0" borderId="11" xfId="2" applyNumberFormat="1" applyFont="1" applyFill="1" applyBorder="1" applyProtection="1"/>
    <xf numFmtId="0" fontId="3" fillId="2" borderId="9" xfId="0" applyFont="1" applyFill="1" applyBorder="1" applyProtection="1"/>
    <xf numFmtId="165" fontId="0" fillId="2" borderId="10" xfId="2" applyNumberFormat="1" applyFont="1" applyFill="1" applyBorder="1" applyProtection="1"/>
    <xf numFmtId="165" fontId="0" fillId="2" borderId="11" xfId="2" applyNumberFormat="1" applyFont="1" applyFill="1" applyBorder="1" applyProtection="1"/>
    <xf numFmtId="0" fontId="3" fillId="3" borderId="1" xfId="0" applyFont="1" applyFill="1" applyBorder="1" applyProtection="1"/>
    <xf numFmtId="0" fontId="0" fillId="0" borderId="4" xfId="0" applyFill="1" applyBorder="1" applyProtection="1"/>
    <xf numFmtId="164" fontId="0" fillId="0" borderId="0" xfId="0" applyNumberFormat="1" applyFill="1" applyBorder="1" applyProtection="1"/>
    <xf numFmtId="0" fontId="0" fillId="0" borderId="0" xfId="0" applyFill="1" applyBorder="1" applyProtection="1"/>
    <xf numFmtId="0" fontId="0" fillId="0" borderId="5" xfId="0" applyFill="1" applyBorder="1" applyProtection="1"/>
    <xf numFmtId="0" fontId="0" fillId="0" borderId="13" xfId="0" applyFill="1" applyBorder="1" applyProtection="1"/>
    <xf numFmtId="165" fontId="0" fillId="0" borderId="13" xfId="0" applyNumberFormat="1" applyFont="1" applyFill="1" applyBorder="1" applyProtection="1"/>
    <xf numFmtId="165" fontId="0" fillId="0" borderId="13" xfId="0" applyNumberFormat="1" applyFill="1" applyBorder="1" applyProtection="1"/>
    <xf numFmtId="0" fontId="0" fillId="2" borderId="12" xfId="0" applyFill="1" applyBorder="1" applyProtection="1"/>
    <xf numFmtId="165" fontId="0" fillId="2" borderId="12" xfId="0" applyNumberFormat="1" applyFont="1" applyFill="1" applyBorder="1" applyProtection="1"/>
    <xf numFmtId="165" fontId="0" fillId="2" borderId="12" xfId="0" applyNumberFormat="1" applyFill="1" applyBorder="1" applyProtection="1"/>
    <xf numFmtId="0" fontId="0" fillId="2" borderId="13" xfId="0" applyFill="1" applyBorder="1" applyProtection="1"/>
    <xf numFmtId="165" fontId="0" fillId="2" borderId="13" xfId="0" applyNumberFormat="1" applyFont="1" applyFill="1" applyBorder="1" applyProtection="1"/>
    <xf numFmtId="165" fontId="0" fillId="2" borderId="13" xfId="0" applyNumberFormat="1" applyFill="1" applyBorder="1" applyProtection="1"/>
    <xf numFmtId="0" fontId="0" fillId="2" borderId="14" xfId="0" applyFill="1" applyBorder="1" applyProtection="1"/>
    <xf numFmtId="165" fontId="0" fillId="2" borderId="14" xfId="0" applyNumberFormat="1" applyFont="1" applyFill="1" applyBorder="1" applyProtection="1"/>
    <xf numFmtId="165" fontId="0" fillId="2" borderId="14" xfId="0" applyNumberFormat="1" applyFill="1" applyBorder="1" applyProtection="1"/>
    <xf numFmtId="0" fontId="0" fillId="0" borderId="0" xfId="0"/>
    <xf numFmtId="0" fontId="2" fillId="0" borderId="0" xfId="0" applyFont="1" applyAlignment="1">
      <alignment horizontal="left"/>
    </xf>
    <xf numFmtId="164" fontId="4" fillId="0" borderId="0" xfId="1" applyNumberFormat="1" applyFont="1" applyFill="1" applyAlignment="1" applyProtection="1">
      <alignment horizontal="right"/>
    </xf>
    <xf numFmtId="0" fontId="2" fillId="0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2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0" fillId="2" borderId="0" xfId="0" applyFill="1" applyBorder="1" applyProtection="1"/>
    <xf numFmtId="10" fontId="0" fillId="0" borderId="0" xfId="0" applyNumberFormat="1" applyFill="1" applyBorder="1" applyProtection="1"/>
    <xf numFmtId="10" fontId="0" fillId="2" borderId="0" xfId="0" applyNumberFormat="1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10" fontId="0" fillId="0" borderId="5" xfId="0" applyNumberFormat="1" applyFill="1" applyBorder="1" applyProtection="1"/>
    <xf numFmtId="10" fontId="0" fillId="2" borderId="5" xfId="0" applyNumberFormat="1" applyFill="1" applyBorder="1" applyProtection="1"/>
    <xf numFmtId="0" fontId="8" fillId="2" borderId="6" xfId="0" applyFont="1" applyFill="1" applyBorder="1" applyAlignment="1" applyProtection="1">
      <alignment horizontal="left"/>
    </xf>
    <xf numFmtId="0" fontId="8" fillId="2" borderId="7" xfId="0" applyFont="1" applyFill="1" applyBorder="1" applyAlignment="1" applyProtection="1">
      <alignment horizontal="left"/>
    </xf>
    <xf numFmtId="0" fontId="8" fillId="2" borderId="8" xfId="0" applyFont="1" applyFill="1" applyBorder="1" applyAlignment="1" applyProtection="1">
      <alignment horizontal="left"/>
    </xf>
    <xf numFmtId="0" fontId="7" fillId="0" borderId="6" xfId="0" applyFont="1" applyFill="1" applyBorder="1" applyAlignment="1" applyProtection="1">
      <alignment horizontal="left"/>
    </xf>
    <xf numFmtId="0" fontId="7" fillId="0" borderId="7" xfId="0" applyFont="1" applyFill="1" applyBorder="1" applyAlignment="1" applyProtection="1">
      <alignment horizontal="left"/>
    </xf>
    <xf numFmtId="0" fontId="7" fillId="0" borderId="8" xfId="0" applyFont="1" applyFill="1" applyBorder="1" applyAlignment="1" applyProtection="1">
      <alignment horizontal="left"/>
    </xf>
    <xf numFmtId="0" fontId="0" fillId="3" borderId="1" xfId="0" applyFill="1" applyBorder="1" applyAlignment="1" applyProtection="1">
      <alignment horizontal="left"/>
    </xf>
    <xf numFmtId="0" fontId="0" fillId="3" borderId="2" xfId="0" applyFill="1" applyBorder="1" applyAlignment="1" applyProtection="1">
      <alignment horizontal="left"/>
    </xf>
    <xf numFmtId="0" fontId="0" fillId="3" borderId="3" xfId="0" applyFill="1" applyBorder="1" applyAlignment="1" applyProtection="1">
      <alignment horizontal="left"/>
    </xf>
    <xf numFmtId="0" fontId="7" fillId="3" borderId="6" xfId="0" applyFont="1" applyFill="1" applyBorder="1" applyAlignment="1" applyProtection="1">
      <alignment horizontal="left"/>
    </xf>
    <xf numFmtId="0" fontId="7" fillId="3" borderId="7" xfId="0" applyFont="1" applyFill="1" applyBorder="1" applyAlignment="1" applyProtection="1">
      <alignment horizontal="left"/>
    </xf>
    <xf numFmtId="0" fontId="7" fillId="3" borderId="8" xfId="0" applyFont="1" applyFill="1" applyBorder="1" applyAlignment="1" applyProtection="1">
      <alignment horizontal="left"/>
    </xf>
    <xf numFmtId="0" fontId="8" fillId="2" borderId="4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left"/>
    </xf>
    <xf numFmtId="0" fontId="8" fillId="2" borderId="5" xfId="0" applyFont="1" applyFill="1" applyBorder="1" applyAlignment="1" applyProtection="1">
      <alignment horizontal="left"/>
    </xf>
    <xf numFmtId="10" fontId="0" fillId="0" borderId="0" xfId="0" applyNumberFormat="1" applyFill="1" applyProtection="1"/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/>
    </xf>
    <xf numFmtId="0" fontId="7" fillId="0" borderId="0" xfId="0" applyFont="1" applyFill="1" applyProtection="1"/>
    <xf numFmtId="10" fontId="7" fillId="0" borderId="0" xfId="0" applyNumberFormat="1" applyFont="1" applyFill="1" applyProtection="1"/>
  </cellXfs>
  <cellStyles count="3">
    <cellStyle name="Comma" xfId="1" builtinId="3"/>
    <cellStyle name="Normal" xfId="0" builtinId="0"/>
    <cellStyle name="Per cent" xfId="2" builtinId="5"/>
  </cellStyles>
  <dxfs count="2">
    <dxf>
      <font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</a:t>
            </a:r>
            <a:r>
              <a:rPr lang="en-GB" baseline="0"/>
              <a:t> 1.1. Traditionelt skattetryk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Traditionelt Skattetryk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SKAT!$B$94:$P$94</c:f>
              <c:numCache>
                <c:formatCode>0.0%</c:formatCode>
                <c:ptCount val="15"/>
                <c:pt idx="0">
                  <c:v>0.48172481715006304</c:v>
                </c:pt>
                <c:pt idx="1">
                  <c:v>0.46623144682874634</c:v>
                </c:pt>
                <c:pt idx="2">
                  <c:v>0.4658317385553255</c:v>
                </c:pt>
                <c:pt idx="3">
                  <c:v>0.44900564973633084</c:v>
                </c:pt>
                <c:pt idx="4">
                  <c:v>0.4514109807792811</c:v>
                </c:pt>
                <c:pt idx="5">
                  <c:v>0.45208659174995858</c:v>
                </c:pt>
                <c:pt idx="6">
                  <c:v>0.45256045427473063</c:v>
                </c:pt>
                <c:pt idx="7">
                  <c:v>0.45958611926121373</c:v>
                </c:pt>
                <c:pt idx="8">
                  <c:v>0.47068948955796236</c:v>
                </c:pt>
                <c:pt idx="9">
                  <c:v>0.49815039117706439</c:v>
                </c:pt>
                <c:pt idx="10">
                  <c:v>0.47326559271263013</c:v>
                </c:pt>
                <c:pt idx="11">
                  <c:v>0.46183761599772272</c:v>
                </c:pt>
                <c:pt idx="12">
                  <c:v>0.46086654217966255</c:v>
                </c:pt>
                <c:pt idx="13">
                  <c:v>0.44727017261270857</c:v>
                </c:pt>
                <c:pt idx="14">
                  <c:v>0.46647987237687366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B-A043-8FDD-7456D1DD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5695"/>
        <c:axId val="1696439504"/>
      </c:barChart>
      <c:catAx>
        <c:axId val="4388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39504"/>
        <c:crosses val="autoZero"/>
        <c:auto val="1"/>
        <c:lblAlgn val="ctr"/>
        <c:lblOffset val="100"/>
        <c:noMultiLvlLbl val="0"/>
      </c:catAx>
      <c:valAx>
        <c:axId val="1696439504"/>
        <c:scaling>
          <c:orientation val="minMax"/>
          <c:max val="0.5"/>
          <c:min val="0.43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1.1</a:t>
            </a:r>
            <a:r>
              <a:rPr lang="en-GB" baseline="0"/>
              <a:t>. Udvikling i skattetryk siden 2005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60839746938795E-2"/>
          <c:y val="0.14835999999999999"/>
          <c:w val="0.83227832050612238"/>
          <c:h val="0.62213133858267711"/>
        </c:manualLayout>
      </c:layout>
      <c:lineChart>
        <c:grouping val="standard"/>
        <c:varyColors val="0"/>
        <c:ser>
          <c:idx val="0"/>
          <c:order val="0"/>
          <c:tx>
            <c:strRef>
              <c:f>SKAT!$A$94</c:f>
              <c:strCache>
                <c:ptCount val="1"/>
                <c:pt idx="0">
                  <c:v> Tradionelt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SKAT!$B$94:$P$94</c:f>
              <c:numCache>
                <c:formatCode>0.0%</c:formatCode>
                <c:ptCount val="15"/>
                <c:pt idx="0">
                  <c:v>0.48172481715006304</c:v>
                </c:pt>
                <c:pt idx="1">
                  <c:v>0.46623144682874634</c:v>
                </c:pt>
                <c:pt idx="2">
                  <c:v>0.4658317385553255</c:v>
                </c:pt>
                <c:pt idx="3">
                  <c:v>0.44900564973633084</c:v>
                </c:pt>
                <c:pt idx="4">
                  <c:v>0.4514109807792811</c:v>
                </c:pt>
                <c:pt idx="5">
                  <c:v>0.45208659174995858</c:v>
                </c:pt>
                <c:pt idx="6">
                  <c:v>0.45256045427473063</c:v>
                </c:pt>
                <c:pt idx="7">
                  <c:v>0.45958611926121373</c:v>
                </c:pt>
                <c:pt idx="8">
                  <c:v>0.47068948955796236</c:v>
                </c:pt>
                <c:pt idx="9">
                  <c:v>0.49815039117706439</c:v>
                </c:pt>
                <c:pt idx="10">
                  <c:v>0.47326559271263013</c:v>
                </c:pt>
                <c:pt idx="11">
                  <c:v>0.46183761599772272</c:v>
                </c:pt>
                <c:pt idx="12">
                  <c:v>0.46086654217966255</c:v>
                </c:pt>
                <c:pt idx="13">
                  <c:v>0.44727017261270857</c:v>
                </c:pt>
                <c:pt idx="14">
                  <c:v>0.46647987237687366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0-7949-95A3-5770D74BF97D}"/>
            </c:ext>
          </c:extLst>
        </c:ser>
        <c:ser>
          <c:idx val="1"/>
          <c:order val="1"/>
          <c:tx>
            <c:strRef>
              <c:f>SKAT!$A$95</c:f>
              <c:strCache>
                <c:ptCount val="1"/>
                <c:pt idx="0">
                  <c:v>Korrigeret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SKAT!$B$95:$P$95</c:f>
              <c:numCache>
                <c:formatCode>0.0%</c:formatCode>
                <c:ptCount val="15"/>
                <c:pt idx="0">
                  <c:v>0.48813489627025258</c:v>
                </c:pt>
                <c:pt idx="1">
                  <c:v>0.46985302692752134</c:v>
                </c:pt>
                <c:pt idx="2">
                  <c:v>0.47267503352540174</c:v>
                </c:pt>
                <c:pt idx="3">
                  <c:v>0.45175176887088825</c:v>
                </c:pt>
                <c:pt idx="4">
                  <c:v>0.45610525494374482</c:v>
                </c:pt>
                <c:pt idx="5">
                  <c:v>0.45381876653281511</c:v>
                </c:pt>
                <c:pt idx="6">
                  <c:v>0.45170834972632706</c:v>
                </c:pt>
                <c:pt idx="7">
                  <c:v>0.4583868148664339</c:v>
                </c:pt>
                <c:pt idx="8">
                  <c:v>0.4653370404980593</c:v>
                </c:pt>
                <c:pt idx="9">
                  <c:v>0.48857349253849564</c:v>
                </c:pt>
                <c:pt idx="10">
                  <c:v>0.46647982766890783</c:v>
                </c:pt>
                <c:pt idx="11">
                  <c:v>0.45686065689175981</c:v>
                </c:pt>
                <c:pt idx="12">
                  <c:v>0.4570657889976466</c:v>
                </c:pt>
                <c:pt idx="13">
                  <c:v>0.44223536924532864</c:v>
                </c:pt>
                <c:pt idx="14">
                  <c:v>0.4595558322339095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0-7949-95A3-5770D74B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011600"/>
        <c:axId val="1919040064"/>
      </c:lineChart>
      <c:lineChart>
        <c:grouping val="standard"/>
        <c:varyColors val="0"/>
        <c:ser>
          <c:idx val="2"/>
          <c:order val="2"/>
          <c:tx>
            <c:strRef>
              <c:f>SKAT!$A$96</c:f>
              <c:strCache>
                <c:ptCount val="1"/>
                <c:pt idx="0">
                  <c:v>Modificeret(H. Akse)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SKAT!$B$96:$P$96</c:f>
              <c:numCache>
                <c:formatCode>0.0%</c:formatCode>
                <c:ptCount val="15"/>
                <c:pt idx="0">
                  <c:v>0.3237341814610909</c:v>
                </c:pt>
                <c:pt idx="1">
                  <c:v>0.32118516796828428</c:v>
                </c:pt>
                <c:pt idx="2">
                  <c:v>0.32754813477386546</c:v>
                </c:pt>
                <c:pt idx="3">
                  <c:v>0.31877820713088556</c:v>
                </c:pt>
                <c:pt idx="4">
                  <c:v>0.28749231390256613</c:v>
                </c:pt>
                <c:pt idx="5">
                  <c:v>0.28277904287611666</c:v>
                </c:pt>
                <c:pt idx="6">
                  <c:v>0.28215494729742585</c:v>
                </c:pt>
                <c:pt idx="7">
                  <c:v>0.28288309531052791</c:v>
                </c:pt>
                <c:pt idx="8">
                  <c:v>0.28778941091123711</c:v>
                </c:pt>
                <c:pt idx="9">
                  <c:v>0.31291140995081768</c:v>
                </c:pt>
                <c:pt idx="10">
                  <c:v>0.28521947722750424</c:v>
                </c:pt>
                <c:pt idx="11">
                  <c:v>0.28534627518230565</c:v>
                </c:pt>
                <c:pt idx="12">
                  <c:v>0.29418614747589134</c:v>
                </c:pt>
                <c:pt idx="13">
                  <c:v>0.28502884931361405</c:v>
                </c:pt>
                <c:pt idx="14">
                  <c:v>0.30507627898460077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0-7949-95A3-5770D74B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240032"/>
        <c:axId val="1914439632"/>
      </c:lineChart>
      <c:catAx>
        <c:axId val="18970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40064"/>
        <c:crosses val="autoZero"/>
        <c:auto val="1"/>
        <c:lblAlgn val="ctr"/>
        <c:lblOffset val="100"/>
        <c:tickMarkSkip val="1"/>
        <c:noMultiLvlLbl val="0"/>
      </c:catAx>
      <c:valAx>
        <c:axId val="1919040064"/>
        <c:scaling>
          <c:orientation val="minMax"/>
          <c:min val="0.42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11600"/>
        <c:crosses val="autoZero"/>
        <c:crossBetween val="midCat"/>
      </c:valAx>
      <c:valAx>
        <c:axId val="1914439632"/>
        <c:scaling>
          <c:orientation val="minMax"/>
          <c:max val="0.35000000000000003"/>
          <c:min val="0.25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40032"/>
        <c:crosses val="max"/>
        <c:crossBetween val="between"/>
      </c:valAx>
      <c:catAx>
        <c:axId val="19142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443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89265328721002"/>
          <c:y val="0.7084995275590551"/>
          <c:w val="0.61212450747447056"/>
          <c:h val="6.7500472440944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1.2. Udvikling i skatte</a:t>
            </a:r>
            <a:r>
              <a:rPr lang="en-GB" baseline="0"/>
              <a:t> og afgiftgrupperinger siden 2005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338108877638"/>
          <c:y val="0.12003236245954693"/>
          <c:w val="0.87585664095508164"/>
          <c:h val="0.54882322962056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SKAT!$A$127</c:f>
              <c:strCache>
                <c:ptCount val="1"/>
                <c:pt idx="0">
                  <c:v>Indkomstskatter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SKAT!$B$127:$P$127</c:f>
              <c:numCache>
                <c:formatCode>0.00%</c:formatCode>
                <c:ptCount val="15"/>
                <c:pt idx="0">
                  <c:v>0.61975607407786304</c:v>
                </c:pt>
                <c:pt idx="1">
                  <c:v>0.60938439361240049</c:v>
                </c:pt>
                <c:pt idx="2">
                  <c:v>0.60105112614186174</c:v>
                </c:pt>
                <c:pt idx="3">
                  <c:v>0.6075658829154913</c:v>
                </c:pt>
                <c:pt idx="4">
                  <c:v>0.61344730794931168</c:v>
                </c:pt>
                <c:pt idx="5">
                  <c:v>0.61683006041470645</c:v>
                </c:pt>
                <c:pt idx="6">
                  <c:v>0.61389838119548024</c:v>
                </c:pt>
                <c:pt idx="7">
                  <c:v>0.62087465696564959</c:v>
                </c:pt>
                <c:pt idx="8">
                  <c:v>0.62774751659907979</c:v>
                </c:pt>
                <c:pt idx="9">
                  <c:v>0.65302697398514531</c:v>
                </c:pt>
                <c:pt idx="10">
                  <c:v>0.63264272511349895</c:v>
                </c:pt>
                <c:pt idx="11">
                  <c:v>0.62892431267585425</c:v>
                </c:pt>
                <c:pt idx="12">
                  <c:v>0.63434471996010267</c:v>
                </c:pt>
                <c:pt idx="13">
                  <c:v>0.62096854475630059</c:v>
                </c:pt>
                <c:pt idx="14">
                  <c:v>0.64696852842999075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8-0543-A21A-6DF13B302950}"/>
            </c:ext>
          </c:extLst>
        </c:ser>
        <c:ser>
          <c:idx val="1"/>
          <c:order val="1"/>
          <c:tx>
            <c:strRef>
              <c:f>SKAT!$A$128</c:f>
              <c:strCache>
                <c:ptCount val="1"/>
                <c:pt idx="0">
                  <c:v>Obligatoriske bidrag til sociale ordninger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SKAT!$B$128:$P$128</c:f>
              <c:numCache>
                <c:formatCode>0.00%</c:formatCode>
                <c:ptCount val="15"/>
                <c:pt idx="0">
                  <c:v>2.2370238113998617E-3</c:v>
                </c:pt>
                <c:pt idx="1">
                  <c:v>2.1365715316920067E-3</c:v>
                </c:pt>
                <c:pt idx="2">
                  <c:v>1.5880712300772736E-3</c:v>
                </c:pt>
                <c:pt idx="3">
                  <c:v>1.3431535702219967E-3</c:v>
                </c:pt>
                <c:pt idx="4">
                  <c:v>1.3094146279623016E-3</c:v>
                </c:pt>
                <c:pt idx="5">
                  <c:v>2.2165156112219169E-3</c:v>
                </c:pt>
                <c:pt idx="6">
                  <c:v>2.4407349267334035E-3</c:v>
                </c:pt>
                <c:pt idx="7">
                  <c:v>2.0940453919663883E-3</c:v>
                </c:pt>
                <c:pt idx="8">
                  <c:v>1.781469438706761E-3</c:v>
                </c:pt>
                <c:pt idx="9">
                  <c:v>1.4698984068924339E-3</c:v>
                </c:pt>
                <c:pt idx="10">
                  <c:v>1.4292798858719369E-3</c:v>
                </c:pt>
                <c:pt idx="11">
                  <c:v>1.2293256720202507E-3</c:v>
                </c:pt>
                <c:pt idx="12">
                  <c:v>1.048823224991892E-3</c:v>
                </c:pt>
                <c:pt idx="13">
                  <c:v>1.0528924884257815E-3</c:v>
                </c:pt>
                <c:pt idx="14">
                  <c:v>9.0992769499214786E-4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8-0543-A21A-6DF13B302950}"/>
            </c:ext>
          </c:extLst>
        </c:ser>
        <c:ser>
          <c:idx val="2"/>
          <c:order val="2"/>
          <c:tx>
            <c:strRef>
              <c:f>SKAT!$A$129</c:f>
              <c:strCache>
                <c:ptCount val="1"/>
                <c:pt idx="0">
                  <c:v>Andre arbejdsmarkedsbidrag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SKAT!$B$129:$P$129</c:f>
              <c:numCache>
                <c:formatCode>0.00%</c:formatCode>
                <c:ptCount val="15"/>
                <c:pt idx="0">
                  <c:v>3.8048963295983134E-3</c:v>
                </c:pt>
                <c:pt idx="1">
                  <c:v>4.0900569182545886E-3</c:v>
                </c:pt>
                <c:pt idx="2">
                  <c:v>4.9074787354903117E-3</c:v>
                </c:pt>
                <c:pt idx="3">
                  <c:v>5.1985225000423362E-3</c:v>
                </c:pt>
                <c:pt idx="4">
                  <c:v>5.342339027304523E-3</c:v>
                </c:pt>
                <c:pt idx="5">
                  <c:v>5.0813280665058481E-3</c:v>
                </c:pt>
                <c:pt idx="6">
                  <c:v>5.5453601288053996E-3</c:v>
                </c:pt>
                <c:pt idx="7">
                  <c:v>6.3691583760364327E-3</c:v>
                </c:pt>
                <c:pt idx="8">
                  <c:v>6.7487722207620173E-3</c:v>
                </c:pt>
                <c:pt idx="9">
                  <c:v>6.4266546765558569E-3</c:v>
                </c:pt>
                <c:pt idx="10">
                  <c:v>6.1157216602785681E-3</c:v>
                </c:pt>
                <c:pt idx="11">
                  <c:v>6.063503332166785E-3</c:v>
                </c:pt>
                <c:pt idx="12">
                  <c:v>5.4361412340026682E-3</c:v>
                </c:pt>
                <c:pt idx="13">
                  <c:v>6.2640576068808598E-3</c:v>
                </c:pt>
                <c:pt idx="14">
                  <c:v>5.9984144659951874E-3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8-0543-A21A-6DF13B302950}"/>
            </c:ext>
          </c:extLst>
        </c:ser>
        <c:ser>
          <c:idx val="3"/>
          <c:order val="3"/>
          <c:tx>
            <c:strRef>
              <c:f>SKAT!$A$130</c:f>
              <c:strCache>
                <c:ptCount val="1"/>
                <c:pt idx="0">
                  <c:v>Skat af formue, ejendom og besiddelse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SKAT!$B$130:$P$130</c:f>
              <c:numCache>
                <c:formatCode>0.00%</c:formatCode>
                <c:ptCount val="15"/>
                <c:pt idx="0">
                  <c:v>3.9189078819284774E-2</c:v>
                </c:pt>
                <c:pt idx="1">
                  <c:v>4.0325444452033683E-2</c:v>
                </c:pt>
                <c:pt idx="2">
                  <c:v>4.5527455549054539E-2</c:v>
                </c:pt>
                <c:pt idx="3">
                  <c:v>5.0025822130632731E-2</c:v>
                </c:pt>
                <c:pt idx="4">
                  <c:v>5.2296064118873921E-2</c:v>
                </c:pt>
                <c:pt idx="5">
                  <c:v>5.1854212705997875E-2</c:v>
                </c:pt>
                <c:pt idx="6">
                  <c:v>5.3161393478436111E-2</c:v>
                </c:pt>
                <c:pt idx="7">
                  <c:v>5.0253864066310272E-2</c:v>
                </c:pt>
                <c:pt idx="8">
                  <c:v>5.0847293283938277E-2</c:v>
                </c:pt>
                <c:pt idx="9">
                  <c:v>4.7323317883709234E-2</c:v>
                </c:pt>
                <c:pt idx="10">
                  <c:v>5.1213799818697857E-2</c:v>
                </c:pt>
                <c:pt idx="11">
                  <c:v>4.9826465268506759E-2</c:v>
                </c:pt>
                <c:pt idx="12">
                  <c:v>4.796926456845934E-2</c:v>
                </c:pt>
                <c:pt idx="13">
                  <c:v>4.9871375835191273E-2</c:v>
                </c:pt>
                <c:pt idx="14">
                  <c:v>4.7334616415286544E-2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A8-0543-A21A-6DF13B302950}"/>
            </c:ext>
          </c:extLst>
        </c:ser>
        <c:ser>
          <c:idx val="4"/>
          <c:order val="4"/>
          <c:tx>
            <c:strRef>
              <c:f>SKAT!$A$131</c:f>
              <c:strCache>
                <c:ptCount val="1"/>
                <c:pt idx="0">
                  <c:v>Afgifter af varer og tjenester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SKAT!$B$131:$P$131</c:f>
              <c:numCache>
                <c:formatCode>0.00%</c:formatCode>
                <c:ptCount val="15"/>
                <c:pt idx="0">
                  <c:v>0.33462649111491916</c:v>
                </c:pt>
                <c:pt idx="1">
                  <c:v>0.34370422938009176</c:v>
                </c:pt>
                <c:pt idx="2">
                  <c:v>0.3465572839739558</c:v>
                </c:pt>
                <c:pt idx="3">
                  <c:v>0.33548558511029813</c:v>
                </c:pt>
                <c:pt idx="4">
                  <c:v>0.32724009273003879</c:v>
                </c:pt>
                <c:pt idx="5">
                  <c:v>0.32366154529911934</c:v>
                </c:pt>
                <c:pt idx="6">
                  <c:v>0.32463153507665271</c:v>
                </c:pt>
                <c:pt idx="7">
                  <c:v>0.32006498250090099</c:v>
                </c:pt>
                <c:pt idx="8">
                  <c:v>0.3101161738840652</c:v>
                </c:pt>
                <c:pt idx="9">
                  <c:v>0.28908890408756222</c:v>
                </c:pt>
                <c:pt idx="10">
                  <c:v>0.30525568640825668</c:v>
                </c:pt>
                <c:pt idx="11">
                  <c:v>0.31244094301858177</c:v>
                </c:pt>
                <c:pt idx="12">
                  <c:v>0.30957999046913282</c:v>
                </c:pt>
                <c:pt idx="13">
                  <c:v>0.31947760892395977</c:v>
                </c:pt>
                <c:pt idx="14">
                  <c:v>0.29664215187392906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A8-0543-A21A-6DF13B302950}"/>
            </c:ext>
          </c:extLst>
        </c:ser>
        <c:ser>
          <c:idx val="5"/>
          <c:order val="5"/>
          <c:tx>
            <c:strRef>
              <c:f>SKAT!$A$132</c:f>
              <c:strCache>
                <c:ptCount val="1"/>
                <c:pt idx="0">
                  <c:v>Andre produktionsskatter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SKAT!$B$132:$P$132</c:f>
              <c:numCache>
                <c:formatCode>0.00%</c:formatCode>
                <c:ptCount val="15"/>
                <c:pt idx="0">
                  <c:v>3.8643584693484509E-4</c:v>
                </c:pt>
                <c:pt idx="1">
                  <c:v>3.593041055273545E-4</c:v>
                </c:pt>
                <c:pt idx="2">
                  <c:v>3.6858436956022572E-4</c:v>
                </c:pt>
                <c:pt idx="3">
                  <c:v>3.8103377331344791E-4</c:v>
                </c:pt>
                <c:pt idx="4">
                  <c:v>3.6478154650874023E-4</c:v>
                </c:pt>
                <c:pt idx="5">
                  <c:v>3.5633790244846586E-4</c:v>
                </c:pt>
                <c:pt idx="6">
                  <c:v>3.2259519389224873E-4</c:v>
                </c:pt>
                <c:pt idx="7">
                  <c:v>3.4329269913628931E-4</c:v>
                </c:pt>
                <c:pt idx="8">
                  <c:v>2.7587745734480068E-3</c:v>
                </c:pt>
                <c:pt idx="9">
                  <c:v>2.6642509601348791E-3</c:v>
                </c:pt>
                <c:pt idx="10">
                  <c:v>3.3427871133959799E-3</c:v>
                </c:pt>
                <c:pt idx="11">
                  <c:v>1.5154500328701812E-3</c:v>
                </c:pt>
                <c:pt idx="12">
                  <c:v>1.6210605433106446E-3</c:v>
                </c:pt>
                <c:pt idx="13">
                  <c:v>2.3655203892417776E-3</c:v>
                </c:pt>
                <c:pt idx="14">
                  <c:v>2.1463611198063938E-3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A8-0543-A21A-6DF13B30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897344"/>
        <c:axId val="1913982432"/>
      </c:barChart>
      <c:catAx>
        <c:axId val="19138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82432"/>
        <c:crosses val="autoZero"/>
        <c:auto val="1"/>
        <c:lblAlgn val="ctr"/>
        <c:lblOffset val="100"/>
        <c:noMultiLvlLbl val="0"/>
      </c:catAx>
      <c:valAx>
        <c:axId val="1913982432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015886098666626E-2"/>
          <c:y val="0.7374584002242438"/>
          <c:w val="0.96281960952341017"/>
          <c:h val="0.16221797518028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1.3.</a:t>
            </a:r>
            <a:r>
              <a:rPr lang="en-GB" baseline="0"/>
              <a:t> Udvikling i indkomstskatter siden 2005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9244971941773"/>
          <c:y val="0.120814332247557"/>
          <c:w val="0.859080491880855"/>
          <c:h val="0.623885454871886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SKAT!$A$135</c:f>
              <c:strCache>
                <c:ptCount val="1"/>
                <c:pt idx="0">
                  <c:v>Personlige Indkomstskatter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SKAT!$B$135:$P$135</c:f>
              <c:numCache>
                <c:formatCode>0.00%</c:formatCode>
                <c:ptCount val="15"/>
                <c:pt idx="0">
                  <c:v>0.80604072853695352</c:v>
                </c:pt>
                <c:pt idx="1">
                  <c:v>0.84367639946320461</c:v>
                </c:pt>
                <c:pt idx="2">
                  <c:v>0.87792380519756119</c:v>
                </c:pt>
                <c:pt idx="3">
                  <c:v>0.88689715790204116</c:v>
                </c:pt>
                <c:pt idx="4">
                  <c:v>0.91261853655896241</c:v>
                </c:pt>
                <c:pt idx="5">
                  <c:v>0.84634928237794493</c:v>
                </c:pt>
                <c:pt idx="6">
                  <c:v>0.8473367364812725</c:v>
                </c:pt>
                <c:pt idx="7">
                  <c:v>0.82796192226869592</c:v>
                </c:pt>
                <c:pt idx="8">
                  <c:v>0.87012830551974907</c:v>
                </c:pt>
                <c:pt idx="9">
                  <c:v>0.8301995042978878</c:v>
                </c:pt>
                <c:pt idx="10">
                  <c:v>0.86788197717862792</c:v>
                </c:pt>
                <c:pt idx="11">
                  <c:v>0.84607703496183762</c:v>
                </c:pt>
                <c:pt idx="12">
                  <c:v>0.83849347116254469</c:v>
                </c:pt>
                <c:pt idx="13">
                  <c:v>0.87968177254836843</c:v>
                </c:pt>
                <c:pt idx="14">
                  <c:v>0.8089047553578832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9-F64F-8728-33B6E1D984F7}"/>
            </c:ext>
          </c:extLst>
        </c:ser>
        <c:ser>
          <c:idx val="1"/>
          <c:order val="1"/>
          <c:tx>
            <c:strRef>
              <c:f>SKAT!$A$136</c:f>
              <c:strCache>
                <c:ptCount val="1"/>
                <c:pt idx="0">
                  <c:v>Selskabsskat mv.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SKAT!$B$136:$P$136</c:f>
              <c:numCache>
                <c:formatCode>0.00%</c:formatCode>
                <c:ptCount val="15"/>
                <c:pt idx="0">
                  <c:v>0.11530404295992169</c:v>
                </c:pt>
                <c:pt idx="1">
                  <c:v>0.13006310015030717</c:v>
                </c:pt>
                <c:pt idx="2">
                  <c:v>0.11270667632867357</c:v>
                </c:pt>
                <c:pt idx="3">
                  <c:v>9.3701225340615743E-2</c:v>
                </c:pt>
                <c:pt idx="4">
                  <c:v>6.8961153374181516E-2</c:v>
                </c:pt>
                <c:pt idx="5">
                  <c:v>8.1302300926915858E-2</c:v>
                </c:pt>
                <c:pt idx="6">
                  <c:v>7.8513040337694476E-2</c:v>
                </c:pt>
                <c:pt idx="7">
                  <c:v>9.1495145842648382E-2</c:v>
                </c:pt>
                <c:pt idx="8">
                  <c:v>9.4823632001672722E-2</c:v>
                </c:pt>
                <c:pt idx="9">
                  <c:v>8.7439803055021609E-2</c:v>
                </c:pt>
                <c:pt idx="10">
                  <c:v>9.4671279774227318E-2</c:v>
                </c:pt>
                <c:pt idx="11">
                  <c:v>9.839916044057806E-2</c:v>
                </c:pt>
                <c:pt idx="12">
                  <c:v>0.11128557237083558</c:v>
                </c:pt>
                <c:pt idx="13">
                  <c:v>9.832750044630556E-2</c:v>
                </c:pt>
                <c:pt idx="14">
                  <c:v>0.10117277283325915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9-F64F-8728-33B6E1D984F7}"/>
            </c:ext>
          </c:extLst>
        </c:ser>
        <c:ser>
          <c:idx val="2"/>
          <c:order val="2"/>
          <c:tx>
            <c:strRef>
              <c:f>SKAT!$A$137</c:f>
              <c:strCache>
                <c:ptCount val="1"/>
                <c:pt idx="0">
                  <c:v>Pensionsafkastskat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SKAT!$B$137:$P$137</c:f>
              <c:numCache>
                <c:formatCode>0.00%</c:formatCode>
                <c:ptCount val="15"/>
                <c:pt idx="0">
                  <c:v>7.8655228503124813E-2</c:v>
                </c:pt>
                <c:pt idx="1">
                  <c:v>2.626050038648834E-2</c:v>
                </c:pt>
                <c:pt idx="2">
                  <c:v>9.3695184737652981E-3</c:v>
                </c:pt>
                <c:pt idx="3">
                  <c:v>1.9401616757343143E-2</c:v>
                </c:pt>
                <c:pt idx="4">
                  <c:v>1.8420310066856044E-2</c:v>
                </c:pt>
                <c:pt idx="5">
                  <c:v>7.2348416695139264E-2</c:v>
                </c:pt>
                <c:pt idx="6">
                  <c:v>7.4150223181033065E-2</c:v>
                </c:pt>
                <c:pt idx="7">
                  <c:v>8.0542931888655814E-2</c:v>
                </c:pt>
                <c:pt idx="8">
                  <c:v>3.5048062478578237E-2</c:v>
                </c:pt>
                <c:pt idx="9">
                  <c:v>8.2360692647090616E-2</c:v>
                </c:pt>
                <c:pt idx="10">
                  <c:v>3.7446743047144848E-2</c:v>
                </c:pt>
                <c:pt idx="11">
                  <c:v>5.552380459758445E-2</c:v>
                </c:pt>
                <c:pt idx="12">
                  <c:v>5.0220956466619671E-2</c:v>
                </c:pt>
                <c:pt idx="13">
                  <c:v>2.1990727005325918E-2</c:v>
                </c:pt>
                <c:pt idx="14">
                  <c:v>8.9922471808857707E-2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9-F64F-8728-33B6E1D9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840224"/>
        <c:axId val="1508841872"/>
      </c:barChart>
      <c:catAx>
        <c:axId val="15088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41872"/>
        <c:crosses val="autoZero"/>
        <c:auto val="1"/>
        <c:lblAlgn val="ctr"/>
        <c:lblOffset val="100"/>
        <c:noMultiLvlLbl val="0"/>
      </c:catAx>
      <c:valAx>
        <c:axId val="150884187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15386192868339"/>
          <c:y val="0.84731231885916525"/>
          <c:w val="0.76769227614263313"/>
          <c:h val="5.4967811433994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1.2</a:t>
            </a:r>
            <a:r>
              <a:rPr lang="en-GB" baseline="0"/>
              <a:t>. Udvikling i skatter- og afgiftsgrupperinger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59571997071611E-2"/>
          <c:y val="0.14156488549618321"/>
          <c:w val="0.87718580031947968"/>
          <c:h val="0.57428051932439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SKAT!$A$145</c:f>
              <c:strCache>
                <c:ptCount val="1"/>
                <c:pt idx="0">
                  <c:v>Indkomstskatter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SKAT!$B$145:$P$145</c:f>
              <c:numCache>
                <c:formatCode>0.00%</c:formatCode>
                <c:ptCount val="15"/>
                <c:pt idx="0">
                  <c:v>0.61975607407786304</c:v>
                </c:pt>
                <c:pt idx="1">
                  <c:v>0.60938439361240049</c:v>
                </c:pt>
                <c:pt idx="2">
                  <c:v>0.60105112614186174</c:v>
                </c:pt>
                <c:pt idx="3">
                  <c:v>0.6075658829154913</c:v>
                </c:pt>
                <c:pt idx="4">
                  <c:v>0.61344730794931168</c:v>
                </c:pt>
                <c:pt idx="5">
                  <c:v>0.61683006041470645</c:v>
                </c:pt>
                <c:pt idx="6">
                  <c:v>0.61389838119548024</c:v>
                </c:pt>
                <c:pt idx="7">
                  <c:v>0.62087465696564959</c:v>
                </c:pt>
                <c:pt idx="8">
                  <c:v>0.62774751659907979</c:v>
                </c:pt>
                <c:pt idx="9">
                  <c:v>0.65302697398514531</c:v>
                </c:pt>
                <c:pt idx="10">
                  <c:v>0.63264272511349895</c:v>
                </c:pt>
                <c:pt idx="11">
                  <c:v>0.62892431267585425</c:v>
                </c:pt>
                <c:pt idx="12">
                  <c:v>0.63434471996010267</c:v>
                </c:pt>
                <c:pt idx="13">
                  <c:v>0.62096854475630059</c:v>
                </c:pt>
                <c:pt idx="14">
                  <c:v>0.64696852842999075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5-1E40-9872-F21D79CA2545}"/>
            </c:ext>
          </c:extLst>
        </c:ser>
        <c:ser>
          <c:idx val="1"/>
          <c:order val="1"/>
          <c:tx>
            <c:strRef>
              <c:f>SKAT!$A$146</c:f>
              <c:strCache>
                <c:ptCount val="1"/>
                <c:pt idx="0">
                  <c:v>Skat af formue, ejendom og besiddelse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SKAT!$B$146:$P$146</c:f>
              <c:numCache>
                <c:formatCode>0.00%</c:formatCode>
                <c:ptCount val="15"/>
                <c:pt idx="0">
                  <c:v>3.9189078819284774E-2</c:v>
                </c:pt>
                <c:pt idx="1">
                  <c:v>4.0325444452033683E-2</c:v>
                </c:pt>
                <c:pt idx="2">
                  <c:v>4.5527455549054539E-2</c:v>
                </c:pt>
                <c:pt idx="3">
                  <c:v>5.0025822130632731E-2</c:v>
                </c:pt>
                <c:pt idx="4">
                  <c:v>5.2296064118873921E-2</c:v>
                </c:pt>
                <c:pt idx="5">
                  <c:v>5.1854212705997875E-2</c:v>
                </c:pt>
                <c:pt idx="6">
                  <c:v>5.3161393478436111E-2</c:v>
                </c:pt>
                <c:pt idx="7">
                  <c:v>5.0253864066310272E-2</c:v>
                </c:pt>
                <c:pt idx="8">
                  <c:v>5.0847293283938277E-2</c:v>
                </c:pt>
                <c:pt idx="9">
                  <c:v>4.7323317883709234E-2</c:v>
                </c:pt>
                <c:pt idx="10">
                  <c:v>5.1213799818697857E-2</c:v>
                </c:pt>
                <c:pt idx="11">
                  <c:v>4.9826465268506759E-2</c:v>
                </c:pt>
                <c:pt idx="12">
                  <c:v>4.796926456845934E-2</c:v>
                </c:pt>
                <c:pt idx="13">
                  <c:v>4.9871375835191273E-2</c:v>
                </c:pt>
                <c:pt idx="14">
                  <c:v>4.7334616415286544E-2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5-1E40-9872-F21D79CA2545}"/>
            </c:ext>
          </c:extLst>
        </c:ser>
        <c:ser>
          <c:idx val="2"/>
          <c:order val="2"/>
          <c:tx>
            <c:strRef>
              <c:f>SKAT!$A$147</c:f>
              <c:strCache>
                <c:ptCount val="1"/>
                <c:pt idx="0">
                  <c:v>Afgifter af varer og tjenester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SKAT!$B$147:$P$147</c:f>
              <c:numCache>
                <c:formatCode>0.00%</c:formatCode>
                <c:ptCount val="15"/>
                <c:pt idx="0">
                  <c:v>0.33462649111491916</c:v>
                </c:pt>
                <c:pt idx="1">
                  <c:v>0.34370422938009176</c:v>
                </c:pt>
                <c:pt idx="2">
                  <c:v>0.3465572839739558</c:v>
                </c:pt>
                <c:pt idx="3">
                  <c:v>0.33548558511029813</c:v>
                </c:pt>
                <c:pt idx="4">
                  <c:v>0.32724009273003879</c:v>
                </c:pt>
                <c:pt idx="5">
                  <c:v>0.32366154529911934</c:v>
                </c:pt>
                <c:pt idx="6">
                  <c:v>0.32463153507665271</c:v>
                </c:pt>
                <c:pt idx="7">
                  <c:v>0.32006498250090099</c:v>
                </c:pt>
                <c:pt idx="8">
                  <c:v>0.3101161738840652</c:v>
                </c:pt>
                <c:pt idx="9">
                  <c:v>0.28908890408756222</c:v>
                </c:pt>
                <c:pt idx="10">
                  <c:v>0.30525568640825668</c:v>
                </c:pt>
                <c:pt idx="11">
                  <c:v>0.31244094301858177</c:v>
                </c:pt>
                <c:pt idx="12">
                  <c:v>0.30957999046913282</c:v>
                </c:pt>
                <c:pt idx="13">
                  <c:v>0.31947760892395977</c:v>
                </c:pt>
                <c:pt idx="14">
                  <c:v>0.29664215187392906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5-1E40-9872-F21D79CA2545}"/>
            </c:ext>
          </c:extLst>
        </c:ser>
        <c:ser>
          <c:idx val="3"/>
          <c:order val="3"/>
          <c:tx>
            <c:strRef>
              <c:f>SKAT!$A$148</c:f>
              <c:strCache>
                <c:ptCount val="1"/>
                <c:pt idx="0">
                  <c:v>AM-Bidrag, Andre Sociale Ordinger og Andre Produktskatter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SKAT!$B$1:$P$1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SKAT!$B$148:$P$148</c:f>
              <c:numCache>
                <c:formatCode>0.00%</c:formatCode>
                <c:ptCount val="15"/>
                <c:pt idx="0">
                  <c:v>6.4283559879330203E-3</c:v>
                </c:pt>
                <c:pt idx="1">
                  <c:v>6.5859325554739499E-3</c:v>
                </c:pt>
                <c:pt idx="2">
                  <c:v>6.8641343351278118E-3</c:v>
                </c:pt>
                <c:pt idx="3">
                  <c:v>6.9227098435777814E-3</c:v>
                </c:pt>
                <c:pt idx="4">
                  <c:v>7.0165352017755641E-3</c:v>
                </c:pt>
                <c:pt idx="5">
                  <c:v>7.6541815801762312E-3</c:v>
                </c:pt>
                <c:pt idx="6">
                  <c:v>8.3086902494310527E-3</c:v>
                </c:pt>
                <c:pt idx="7">
                  <c:v>8.8064964671391091E-3</c:v>
                </c:pt>
                <c:pt idx="8">
                  <c:v>1.1289016232916785E-2</c:v>
                </c:pt>
                <c:pt idx="9">
                  <c:v>1.056080404358317E-2</c:v>
                </c:pt>
                <c:pt idx="10">
                  <c:v>1.0887788659546486E-2</c:v>
                </c:pt>
                <c:pt idx="11">
                  <c:v>8.8082790370572171E-3</c:v>
                </c:pt>
                <c:pt idx="12">
                  <c:v>8.106025002305204E-3</c:v>
                </c:pt>
                <c:pt idx="13">
                  <c:v>9.6824704845484191E-3</c:v>
                </c:pt>
                <c:pt idx="14">
                  <c:v>9.0547032807937293E-3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5-1E40-9872-F21D79CA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975760"/>
        <c:axId val="1513225120"/>
      </c:barChart>
      <c:catAx>
        <c:axId val="15669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25120"/>
        <c:crosses val="autoZero"/>
        <c:auto val="1"/>
        <c:lblAlgn val="ctr"/>
        <c:lblOffset val="100"/>
        <c:noMultiLvlLbl val="0"/>
      </c:catAx>
      <c:valAx>
        <c:axId val="1513225120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68662397270965"/>
          <c:y val="0.83205926549257669"/>
          <c:w val="0.59677259448575548"/>
          <c:h val="0.14885676504177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SKAT!$A$135</c:f>
              <c:strCache>
                <c:ptCount val="1"/>
                <c:pt idx="0">
                  <c:v>Personlige Indkomstskatter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SKAT!$B$144:$P$144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SKAT!$B$135:$P$135</c:f>
              <c:numCache>
                <c:formatCode>0.00%</c:formatCode>
                <c:ptCount val="15"/>
                <c:pt idx="0">
                  <c:v>0.80604072853695352</c:v>
                </c:pt>
                <c:pt idx="1">
                  <c:v>0.84367639946320461</c:v>
                </c:pt>
                <c:pt idx="2">
                  <c:v>0.87792380519756119</c:v>
                </c:pt>
                <c:pt idx="3">
                  <c:v>0.88689715790204116</c:v>
                </c:pt>
                <c:pt idx="4">
                  <c:v>0.91261853655896241</c:v>
                </c:pt>
                <c:pt idx="5">
                  <c:v>0.84634928237794493</c:v>
                </c:pt>
                <c:pt idx="6">
                  <c:v>0.8473367364812725</c:v>
                </c:pt>
                <c:pt idx="7">
                  <c:v>0.82796192226869592</c:v>
                </c:pt>
                <c:pt idx="8">
                  <c:v>0.87012830551974907</c:v>
                </c:pt>
                <c:pt idx="9">
                  <c:v>0.8301995042978878</c:v>
                </c:pt>
                <c:pt idx="10">
                  <c:v>0.86788197717862792</c:v>
                </c:pt>
                <c:pt idx="11">
                  <c:v>0.84607703496183762</c:v>
                </c:pt>
                <c:pt idx="12">
                  <c:v>0.83849347116254469</c:v>
                </c:pt>
                <c:pt idx="13">
                  <c:v>0.87968177254836843</c:v>
                </c:pt>
                <c:pt idx="14">
                  <c:v>0.8089047553578832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6-814C-A557-44C4162C715D}"/>
            </c:ext>
          </c:extLst>
        </c:ser>
        <c:ser>
          <c:idx val="1"/>
          <c:order val="1"/>
          <c:tx>
            <c:strRef>
              <c:f>SKAT!$A$136</c:f>
              <c:strCache>
                <c:ptCount val="1"/>
                <c:pt idx="0">
                  <c:v>Selskabsskat mv.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SKAT!$B$144:$P$144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SKAT!$B$136:$P$136</c:f>
              <c:numCache>
                <c:formatCode>0.00%</c:formatCode>
                <c:ptCount val="15"/>
                <c:pt idx="0">
                  <c:v>0.11530404295992169</c:v>
                </c:pt>
                <c:pt idx="1">
                  <c:v>0.13006310015030717</c:v>
                </c:pt>
                <c:pt idx="2">
                  <c:v>0.11270667632867357</c:v>
                </c:pt>
                <c:pt idx="3">
                  <c:v>9.3701225340615743E-2</c:v>
                </c:pt>
                <c:pt idx="4">
                  <c:v>6.8961153374181516E-2</c:v>
                </c:pt>
                <c:pt idx="5">
                  <c:v>8.1302300926915858E-2</c:v>
                </c:pt>
                <c:pt idx="6">
                  <c:v>7.8513040337694476E-2</c:v>
                </c:pt>
                <c:pt idx="7">
                  <c:v>9.1495145842648382E-2</c:v>
                </c:pt>
                <c:pt idx="8">
                  <c:v>9.4823632001672722E-2</c:v>
                </c:pt>
                <c:pt idx="9">
                  <c:v>8.7439803055021609E-2</c:v>
                </c:pt>
                <c:pt idx="10">
                  <c:v>9.4671279774227318E-2</c:v>
                </c:pt>
                <c:pt idx="11">
                  <c:v>9.839916044057806E-2</c:v>
                </c:pt>
                <c:pt idx="12">
                  <c:v>0.11128557237083558</c:v>
                </c:pt>
                <c:pt idx="13">
                  <c:v>9.832750044630556E-2</c:v>
                </c:pt>
                <c:pt idx="14">
                  <c:v>0.10117277283325915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6-814C-A557-44C4162C715D}"/>
            </c:ext>
          </c:extLst>
        </c:ser>
        <c:ser>
          <c:idx val="2"/>
          <c:order val="2"/>
          <c:tx>
            <c:strRef>
              <c:f>SKAT!$A$137</c:f>
              <c:strCache>
                <c:ptCount val="1"/>
                <c:pt idx="0">
                  <c:v>Pensionsafkastskat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SKAT!$B$144:$P$144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SKAT!$B$137:$P$137</c:f>
              <c:numCache>
                <c:formatCode>0.00%</c:formatCode>
                <c:ptCount val="15"/>
                <c:pt idx="0">
                  <c:v>7.8655228503124813E-2</c:v>
                </c:pt>
                <c:pt idx="1">
                  <c:v>2.626050038648834E-2</c:v>
                </c:pt>
                <c:pt idx="2">
                  <c:v>9.3695184737652981E-3</c:v>
                </c:pt>
                <c:pt idx="3">
                  <c:v>1.9401616757343143E-2</c:v>
                </c:pt>
                <c:pt idx="4">
                  <c:v>1.8420310066856044E-2</c:v>
                </c:pt>
                <c:pt idx="5">
                  <c:v>7.2348416695139264E-2</c:v>
                </c:pt>
                <c:pt idx="6">
                  <c:v>7.4150223181033065E-2</c:v>
                </c:pt>
                <c:pt idx="7">
                  <c:v>8.0542931888655814E-2</c:v>
                </c:pt>
                <c:pt idx="8">
                  <c:v>3.5048062478578237E-2</c:v>
                </c:pt>
                <c:pt idx="9">
                  <c:v>8.2360692647090616E-2</c:v>
                </c:pt>
                <c:pt idx="10">
                  <c:v>3.7446743047144848E-2</c:v>
                </c:pt>
                <c:pt idx="11">
                  <c:v>5.552380459758445E-2</c:v>
                </c:pt>
                <c:pt idx="12">
                  <c:v>5.0220956466619671E-2</c:v>
                </c:pt>
                <c:pt idx="13">
                  <c:v>2.1990727005325918E-2</c:v>
                </c:pt>
                <c:pt idx="14">
                  <c:v>8.9922471808857707E-2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6-814C-A557-44C4162C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4310560"/>
        <c:axId val="1563804544"/>
      </c:barChart>
      <c:catAx>
        <c:axId val="15643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04544"/>
        <c:crosses val="autoZero"/>
        <c:auto val="1"/>
        <c:lblAlgn val="ctr"/>
        <c:lblOffset val="100"/>
        <c:noMultiLvlLbl val="0"/>
      </c:catAx>
      <c:valAx>
        <c:axId val="156380454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203200</xdr:colOff>
      <xdr:row>8</xdr:row>
      <xdr:rowOff>184150</xdr:rowOff>
    </xdr:from>
    <xdr:to>
      <xdr:col>35</xdr:col>
      <xdr:colOff>76200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547FA-FC57-A945-9ADA-A15B59671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622306</xdr:colOff>
      <xdr:row>83</xdr:row>
      <xdr:rowOff>101600</xdr:rowOff>
    </xdr:from>
    <xdr:to>
      <xdr:col>34</xdr:col>
      <xdr:colOff>203200</xdr:colOff>
      <xdr:row>100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42818-38B2-C647-B245-C96E9B8AA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660406</xdr:colOff>
      <xdr:row>116</xdr:row>
      <xdr:rowOff>88900</xdr:rowOff>
    </xdr:from>
    <xdr:to>
      <xdr:col>25</xdr:col>
      <xdr:colOff>571500</xdr:colOff>
      <xdr:row>137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7BF5C-930B-BB4E-9F48-137A278AB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25406</xdr:colOff>
      <xdr:row>116</xdr:row>
      <xdr:rowOff>114300</xdr:rowOff>
    </xdr:from>
    <xdr:to>
      <xdr:col>33</xdr:col>
      <xdr:colOff>482600</xdr:colOff>
      <xdr:row>137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BB6FD0-F653-FC45-87DF-00B3D5A16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139706</xdr:colOff>
      <xdr:row>138</xdr:row>
      <xdr:rowOff>63500</xdr:rowOff>
    </xdr:from>
    <xdr:to>
      <xdr:col>34</xdr:col>
      <xdr:colOff>12700</xdr:colOff>
      <xdr:row>155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8DEA1-D411-0044-AECE-7C9FA7C99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571506</xdr:colOff>
      <xdr:row>138</xdr:row>
      <xdr:rowOff>25400</xdr:rowOff>
    </xdr:from>
    <xdr:to>
      <xdr:col>43</xdr:col>
      <xdr:colOff>177800</xdr:colOff>
      <xdr:row>152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6BD954-B5D5-4343-8799-69884E388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0.0045</cdr:x>
      <cdr:y>0.884</cdr:y>
    </cdr:from>
    <cdr:to>
      <cdr:x>0.52252</cdr:x>
      <cdr:y>0.992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4FCDDD-35FD-0748-9C58-7E1634C9D47C}"/>
            </a:ext>
          </a:extLst>
        </cdr:cNvPr>
        <cdr:cNvSpPr txBox="1"/>
      </cdr:nvSpPr>
      <cdr:spPr>
        <a:xfrm xmlns:a="http://schemas.openxmlformats.org/drawingml/2006/main">
          <a:off x="25394" y="2806700"/>
          <a:ext cx="29210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Anm:De</a:t>
          </a:r>
          <a:r>
            <a:rPr lang="en-GB" sz="800" i="1" baseline="0"/>
            <a:t> sidste tre år(2017-2019) er stadig under revision </a:t>
          </a:r>
          <a:endParaRPr lang="en-GB" sz="800" i="1"/>
        </a:p>
        <a:p xmlns:a="http://schemas.openxmlformats.org/drawingml/2006/main">
          <a:r>
            <a:rPr lang="en-GB" sz="800" i="1"/>
            <a:t>Kilde: DST.dk, NAN1, NASO1 og SKAT</a:t>
          </a:r>
          <a:r>
            <a:rPr lang="en-GB" sz="800" i="1" baseline="0"/>
            <a:t> </a:t>
          </a:r>
          <a:endParaRPr lang="en-GB" sz="8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0.00649</cdr:x>
      <cdr:y>0.90615</cdr:y>
    </cdr:from>
    <cdr:to>
      <cdr:x>0.71861</cdr:x>
      <cdr:y>0.99353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93D1EB-D5B0-D046-A4C8-E741F0FA4685}"/>
            </a:ext>
          </a:extLst>
        </cdr:cNvPr>
        <cdr:cNvSpPr txBox="1"/>
      </cdr:nvSpPr>
      <cdr:spPr>
        <a:xfrm xmlns:a="http://schemas.openxmlformats.org/drawingml/2006/main">
          <a:off x="38094" y="3556000"/>
          <a:ext cx="41783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</a:t>
          </a:r>
          <a:r>
            <a:rPr lang="en-GB" sz="800" i="1" baseline="0"/>
            <a:t> De sidste tre år(2017-2019) er stadig under revision </a:t>
          </a:r>
        </a:p>
        <a:p xmlns:a="http://schemas.openxmlformats.org/drawingml/2006/main">
          <a:r>
            <a:rPr lang="en-GB" sz="800" i="1" baseline="0"/>
            <a:t>Kilde: Statistikbanken.dk, SKAT</a:t>
          </a:r>
          <a:endParaRPr lang="en-GB" sz="700" i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0.01474</cdr:x>
      <cdr:y>0.90554</cdr:y>
    </cdr:from>
    <cdr:to>
      <cdr:x>0.56511</cdr:x>
      <cdr:y>0.99349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4BAA8F-52AD-8747-9A69-0C28D93E5545}"/>
            </a:ext>
          </a:extLst>
        </cdr:cNvPr>
        <cdr:cNvSpPr txBox="1"/>
      </cdr:nvSpPr>
      <cdr:spPr>
        <a:xfrm xmlns:a="http://schemas.openxmlformats.org/drawingml/2006/main">
          <a:off x="76194" y="3530600"/>
          <a:ext cx="2844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 De sidste</a:t>
          </a:r>
          <a:r>
            <a:rPr lang="en-GB" sz="800" i="1" baseline="0"/>
            <a:t> tre år(2017-2019) er stadig under revision</a:t>
          </a:r>
        </a:p>
        <a:p xmlns:a="http://schemas.openxmlformats.org/drawingml/2006/main">
          <a:r>
            <a:rPr lang="en-GB" sz="800" i="1" baseline="0"/>
            <a:t>Kilde: Statistikbanken, Skat</a:t>
          </a:r>
          <a:endParaRPr lang="en-GB" sz="800" i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0.01927</cdr:x>
      <cdr:y>0.83588</cdr:y>
    </cdr:from>
    <cdr:to>
      <cdr:x>0.25053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99B2D8-DB4E-DD44-A3E3-770D6F8E664C}"/>
            </a:ext>
          </a:extLst>
        </cdr:cNvPr>
        <cdr:cNvSpPr txBox="1"/>
      </cdr:nvSpPr>
      <cdr:spPr>
        <a:xfrm xmlns:a="http://schemas.openxmlformats.org/drawingml/2006/main">
          <a:off x="114294" y="2781300"/>
          <a:ext cx="13716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0.00428</cdr:x>
      <cdr:y>0.89313</cdr:y>
    </cdr:from>
    <cdr:to>
      <cdr:x>0.44111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F1DDFF1-68ED-0945-89C0-0A754AAC6483}"/>
            </a:ext>
          </a:extLst>
        </cdr:cNvPr>
        <cdr:cNvSpPr txBox="1"/>
      </cdr:nvSpPr>
      <cdr:spPr>
        <a:xfrm xmlns:a="http://schemas.openxmlformats.org/drawingml/2006/main">
          <a:off x="25394" y="2971800"/>
          <a:ext cx="25908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 De sidste tre år(2017-2019</a:t>
          </a:r>
          <a:r>
            <a:rPr lang="en-GB" sz="800" i="1" baseline="0"/>
            <a:t>) er stadig under revision</a:t>
          </a:r>
        </a:p>
        <a:p xmlns:a="http://schemas.openxmlformats.org/drawingml/2006/main">
          <a:r>
            <a:rPr lang="en-GB" sz="800" i="1" baseline="0"/>
            <a:t>Kilde: Statistikbanken.dk, Skat</a:t>
          </a:r>
          <a:endParaRPr lang="en-GB" sz="8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7"/>
  <sheetViews>
    <sheetView tabSelected="1" workbookViewId="0">
      <pane xSplit="1" ySplit="1" topLeftCell="B124" activePane="bottomRight" state="frozen"/>
      <selection pane="topRight" activeCell="B1" sqref="B1"/>
      <selection pane="bottomLeft" activeCell="A2" sqref="A2"/>
      <selection pane="bottomRight" activeCell="G136" sqref="G136:P136"/>
    </sheetView>
  </sheetViews>
  <sheetFormatPr baseColWidth="10" defaultColWidth="8.83203125" defaultRowHeight="15" x14ac:dyDescent="0.2"/>
  <cols>
    <col min="1" max="1" width="41.33203125" customWidth="1"/>
    <col min="2" max="16" width="16.33203125" bestFit="1" customWidth="1"/>
    <col min="18" max="18" width="5.1640625" bestFit="1" customWidth="1"/>
    <col min="19" max="19" width="13.83203125" bestFit="1" customWidth="1"/>
    <col min="20" max="20" width="14.5" bestFit="1" customWidth="1"/>
    <col min="21" max="21" width="13.83203125" bestFit="1" customWidth="1"/>
    <col min="22" max="22" width="17.83203125" bestFit="1" customWidth="1"/>
    <col min="23" max="23" width="14.83203125" bestFit="1" customWidth="1"/>
    <col min="24" max="24" width="21" bestFit="1" customWidth="1"/>
    <col min="25" max="25" width="10" bestFit="1" customWidth="1"/>
  </cols>
  <sheetData>
    <row r="1" spans="1:16" ht="17" x14ac:dyDescent="0.2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x14ac:dyDescent="0.2">
      <c r="A2" s="2" t="s">
        <v>1</v>
      </c>
    </row>
    <row r="3" spans="1:16" x14ac:dyDescent="0.2">
      <c r="A3" s="13" t="s">
        <v>25</v>
      </c>
      <c r="B3" s="16">
        <f>1586*1000000</f>
        <v>1586000000</v>
      </c>
      <c r="C3" s="16">
        <f>1682.3*1000000</f>
        <v>1682300000</v>
      </c>
      <c r="D3" s="16">
        <f>1738.8*1000000</f>
        <v>1738800000</v>
      </c>
      <c r="E3" s="16">
        <f>1801.5*1000000</f>
        <v>1801500000</v>
      </c>
      <c r="F3" s="16">
        <f>1722.1*1000000</f>
        <v>1722100000</v>
      </c>
      <c r="G3" s="16">
        <f>1810.9*1000000</f>
        <v>1810900000</v>
      </c>
      <c r="H3" s="16">
        <f>1846.9*1000000</f>
        <v>1846900000</v>
      </c>
      <c r="I3" s="16">
        <f>1895*1000000</f>
        <v>1895000000</v>
      </c>
      <c r="J3" s="16">
        <f>1929.7*1000000</f>
        <v>1929700000</v>
      </c>
      <c r="K3" s="16">
        <f>1981.2*1000000</f>
        <v>1981200000</v>
      </c>
      <c r="L3" s="16">
        <f>2036.4*1000000</f>
        <v>2036400000</v>
      </c>
      <c r="M3" s="16">
        <f>2107.8*1000000</f>
        <v>2107800000.0000002</v>
      </c>
      <c r="N3" s="16">
        <f>2193*1000000</f>
        <v>2193000000</v>
      </c>
      <c r="O3" s="16">
        <f>2253.6*1000000</f>
        <v>2253600000</v>
      </c>
      <c r="P3" s="16">
        <f>2335*1000000</f>
        <v>2335000000</v>
      </c>
    </row>
    <row r="4" spans="1:16" x14ac:dyDescent="0.2">
      <c r="A4" s="4" t="s">
        <v>17</v>
      </c>
      <c r="B4" s="5">
        <v>764015560</v>
      </c>
      <c r="C4" s="5">
        <v>784341163</v>
      </c>
      <c r="D4" s="5">
        <v>809988227</v>
      </c>
      <c r="E4" s="5">
        <v>808883678</v>
      </c>
      <c r="F4" s="5">
        <v>777374850</v>
      </c>
      <c r="G4" s="5">
        <v>818683609</v>
      </c>
      <c r="H4" s="5">
        <v>835833903</v>
      </c>
      <c r="I4" s="5">
        <v>870915696</v>
      </c>
      <c r="J4" s="5">
        <v>908289508</v>
      </c>
      <c r="K4" s="5">
        <v>986935555</v>
      </c>
      <c r="L4" s="5">
        <v>963758053</v>
      </c>
      <c r="M4" s="5">
        <v>973461327</v>
      </c>
      <c r="N4" s="5">
        <v>1010680327</v>
      </c>
      <c r="O4" s="5">
        <v>1007968061</v>
      </c>
      <c r="P4" s="5">
        <v>1089230502</v>
      </c>
    </row>
    <row r="5" spans="1:16" x14ac:dyDescent="0.2">
      <c r="A5" s="6" t="s">
        <v>18</v>
      </c>
      <c r="B5" s="7">
        <v>473503284</v>
      </c>
      <c r="C5" s="7">
        <v>477965264</v>
      </c>
      <c r="D5" s="7">
        <v>486844336</v>
      </c>
      <c r="E5" s="7">
        <v>491450126</v>
      </c>
      <c r="F5" s="7">
        <v>476878509</v>
      </c>
      <c r="G5" s="7">
        <v>504988660</v>
      </c>
      <c r="H5" s="7">
        <v>513117080</v>
      </c>
      <c r="I5" s="7">
        <v>540729484</v>
      </c>
      <c r="J5" s="7">
        <v>570176483</v>
      </c>
      <c r="K5" s="7">
        <v>644495539</v>
      </c>
      <c r="L5" s="7">
        <v>609714521</v>
      </c>
      <c r="M5" s="7">
        <v>612233496</v>
      </c>
      <c r="N5" s="7">
        <v>641119729</v>
      </c>
      <c r="O5" s="7">
        <v>625916460</v>
      </c>
      <c r="P5" s="7">
        <v>704697855</v>
      </c>
    </row>
    <row r="6" spans="1:16" x14ac:dyDescent="0.2">
      <c r="A6" s="4" t="s">
        <v>19</v>
      </c>
      <c r="B6" s="8">
        <v>381662932</v>
      </c>
      <c r="C6" s="8">
        <v>403248013</v>
      </c>
      <c r="D6" s="8">
        <v>427412232</v>
      </c>
      <c r="E6" s="8">
        <v>435865720</v>
      </c>
      <c r="F6" s="8">
        <v>435208167</v>
      </c>
      <c r="G6" s="8">
        <v>427396790</v>
      </c>
      <c r="H6" s="8">
        <v>434782952</v>
      </c>
      <c r="I6" s="8">
        <v>447703423</v>
      </c>
      <c r="J6" s="8">
        <v>496126697</v>
      </c>
      <c r="K6" s="8">
        <v>535059877</v>
      </c>
      <c r="L6" s="8">
        <v>529160244</v>
      </c>
      <c r="M6" s="8">
        <v>517996701</v>
      </c>
      <c r="N6" s="8">
        <v>537574707</v>
      </c>
      <c r="O6" s="8">
        <v>550607301</v>
      </c>
      <c r="P6" s="8">
        <v>570033446</v>
      </c>
    </row>
    <row r="7" spans="1:16" x14ac:dyDescent="0.2">
      <c r="A7" s="4" t="s">
        <v>20</v>
      </c>
      <c r="B7" s="8">
        <v>54596843</v>
      </c>
      <c r="C7" s="8">
        <v>62165644</v>
      </c>
      <c r="D7" s="8">
        <v>54870607</v>
      </c>
      <c r="E7" s="8">
        <v>46049479</v>
      </c>
      <c r="F7" s="8">
        <v>32886092</v>
      </c>
      <c r="G7" s="8">
        <v>41056740</v>
      </c>
      <c r="H7" s="8">
        <v>40286382</v>
      </c>
      <c r="I7" s="8">
        <v>49474123</v>
      </c>
      <c r="J7" s="8">
        <v>54066205</v>
      </c>
      <c r="K7" s="8">
        <v>56354563</v>
      </c>
      <c r="L7" s="8">
        <v>57722454</v>
      </c>
      <c r="M7" s="8">
        <v>60243262</v>
      </c>
      <c r="N7" s="8">
        <v>71347376</v>
      </c>
      <c r="O7" s="8">
        <v>61544801</v>
      </c>
      <c r="P7" s="8">
        <v>71296236</v>
      </c>
    </row>
    <row r="8" spans="1:16" x14ac:dyDescent="0.2">
      <c r="A8" s="4" t="s">
        <v>21</v>
      </c>
      <c r="B8" s="8">
        <v>45267011</v>
      </c>
      <c r="C8" s="8">
        <v>50267932</v>
      </c>
      <c r="D8" s="8">
        <v>45583507</v>
      </c>
      <c r="E8" s="8">
        <v>34690161</v>
      </c>
      <c r="F8" s="8">
        <v>26432664</v>
      </c>
      <c r="G8" s="8">
        <v>33170607</v>
      </c>
      <c r="H8" s="8">
        <v>31387284</v>
      </c>
      <c r="I8" s="8">
        <v>40183311</v>
      </c>
      <c r="J8" s="8">
        <v>45395267</v>
      </c>
      <c r="K8" s="8">
        <v>49906505</v>
      </c>
      <c r="L8" s="8">
        <v>55018292</v>
      </c>
      <c r="M8" s="8">
        <v>58941728</v>
      </c>
      <c r="N8" s="8">
        <v>68541921</v>
      </c>
      <c r="O8" s="8">
        <v>58300930</v>
      </c>
      <c r="P8" s="8">
        <v>68358236</v>
      </c>
    </row>
    <row r="9" spans="1:16" x14ac:dyDescent="0.2">
      <c r="A9" s="4" t="s">
        <v>22</v>
      </c>
      <c r="B9" s="5">
        <v>29941066</v>
      </c>
      <c r="C9" s="5">
        <v>31628906</v>
      </c>
      <c r="D9" s="5">
        <v>36876703</v>
      </c>
      <c r="E9" s="5">
        <v>40465071</v>
      </c>
      <c r="F9" s="5">
        <v>40653645</v>
      </c>
      <c r="G9" s="5">
        <v>42452194</v>
      </c>
      <c r="H9" s="5">
        <v>44434095</v>
      </c>
      <c r="I9" s="5">
        <v>43766879</v>
      </c>
      <c r="J9" s="5">
        <v>46184063</v>
      </c>
      <c r="K9" s="5">
        <v>46705065</v>
      </c>
      <c r="L9" s="5">
        <v>49357712</v>
      </c>
      <c r="M9" s="5">
        <v>48504137</v>
      </c>
      <c r="N9" s="5">
        <v>48481592</v>
      </c>
      <c r="O9" s="5">
        <v>50268754</v>
      </c>
      <c r="P9" s="5">
        <v>51558308</v>
      </c>
    </row>
    <row r="10" spans="1:16" x14ac:dyDescent="0.2">
      <c r="A10" s="4" t="s">
        <v>23</v>
      </c>
      <c r="B10" s="8">
        <v>255659846</v>
      </c>
      <c r="C10" s="8">
        <v>269581375</v>
      </c>
      <c r="D10" s="8">
        <v>280707320</v>
      </c>
      <c r="E10" s="8">
        <v>271368814</v>
      </c>
      <c r="F10" s="8">
        <v>254388218</v>
      </c>
      <c r="G10" s="8">
        <v>264976402</v>
      </c>
      <c r="H10" s="8">
        <v>271338043</v>
      </c>
      <c r="I10" s="8">
        <v>278749617</v>
      </c>
      <c r="J10" s="8">
        <v>281675267</v>
      </c>
      <c r="K10" s="8">
        <v>285312118</v>
      </c>
      <c r="L10" s="8">
        <v>294192626</v>
      </c>
      <c r="M10" s="8">
        <v>304149175</v>
      </c>
      <c r="N10" s="8">
        <v>312886406</v>
      </c>
      <c r="O10" s="8">
        <v>322023226</v>
      </c>
      <c r="P10" s="8">
        <v>323111680</v>
      </c>
    </row>
    <row r="11" spans="1:16" x14ac:dyDescent="0.2">
      <c r="A11" s="4" t="s">
        <v>24</v>
      </c>
      <c r="B11" s="8">
        <v>154653854</v>
      </c>
      <c r="C11" s="8">
        <v>166936447</v>
      </c>
      <c r="D11" s="8">
        <v>174638672</v>
      </c>
      <c r="E11" s="8">
        <v>173871787</v>
      </c>
      <c r="F11" s="8">
        <v>167529461</v>
      </c>
      <c r="G11" s="8">
        <v>171582673</v>
      </c>
      <c r="H11" s="8">
        <v>176447770</v>
      </c>
      <c r="I11" s="8">
        <v>181618417</v>
      </c>
      <c r="J11" s="8">
        <v>181377791</v>
      </c>
      <c r="K11" s="8">
        <v>185994475</v>
      </c>
      <c r="L11" s="8">
        <v>191478969</v>
      </c>
      <c r="M11" s="8">
        <v>199306425</v>
      </c>
      <c r="N11" s="8">
        <v>208643019</v>
      </c>
      <c r="O11" s="8">
        <v>217164312</v>
      </c>
      <c r="P11" s="8">
        <v>221236609</v>
      </c>
    </row>
    <row r="12" spans="1:16" x14ac:dyDescent="0.2">
      <c r="A12" s="4"/>
    </row>
    <row r="14" spans="1:16" x14ac:dyDescent="0.2">
      <c r="A14" s="9" t="s">
        <v>26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">
      <c r="A15" s="18" t="s">
        <v>25</v>
      </c>
      <c r="B15" s="33">
        <f>B3/1000000</f>
        <v>1586</v>
      </c>
      <c r="C15" s="33">
        <f t="shared" ref="C15:P15" si="0">C3/1000000</f>
        <v>1682.3</v>
      </c>
      <c r="D15" s="33">
        <f t="shared" si="0"/>
        <v>1738.8</v>
      </c>
      <c r="E15" s="33">
        <f t="shared" si="0"/>
        <v>1801.5</v>
      </c>
      <c r="F15" s="33">
        <f t="shared" si="0"/>
        <v>1722.1</v>
      </c>
      <c r="G15" s="33">
        <f t="shared" si="0"/>
        <v>1810.9</v>
      </c>
      <c r="H15" s="33">
        <f t="shared" si="0"/>
        <v>1846.9</v>
      </c>
      <c r="I15" s="33">
        <f t="shared" si="0"/>
        <v>1895</v>
      </c>
      <c r="J15" s="33">
        <f t="shared" si="0"/>
        <v>1929.7</v>
      </c>
      <c r="K15" s="33">
        <f t="shared" si="0"/>
        <v>1981.2</v>
      </c>
      <c r="L15" s="33">
        <f t="shared" si="0"/>
        <v>2036.4</v>
      </c>
      <c r="M15" s="33">
        <f t="shared" si="0"/>
        <v>2107.8000000000002</v>
      </c>
      <c r="N15" s="33">
        <f t="shared" si="0"/>
        <v>2193</v>
      </c>
      <c r="O15" s="33">
        <f t="shared" si="0"/>
        <v>2253.6</v>
      </c>
      <c r="P15" s="33">
        <f t="shared" si="0"/>
        <v>2335</v>
      </c>
    </row>
    <row r="17" spans="1:17" x14ac:dyDescent="0.2">
      <c r="A17" s="10" t="s">
        <v>18</v>
      </c>
      <c r="B17" s="17">
        <f t="shared" ref="B17:P23" si="1">B5/1000000</f>
        <v>473.50328400000001</v>
      </c>
      <c r="C17" s="17">
        <f t="shared" si="1"/>
        <v>477.96526399999999</v>
      </c>
      <c r="D17" s="17">
        <f t="shared" si="1"/>
        <v>486.844336</v>
      </c>
      <c r="E17" s="17">
        <f t="shared" si="1"/>
        <v>491.45012600000001</v>
      </c>
      <c r="F17" s="17">
        <f t="shared" si="1"/>
        <v>476.87850900000001</v>
      </c>
      <c r="G17" s="17">
        <f t="shared" si="1"/>
        <v>504.98865999999998</v>
      </c>
      <c r="H17" s="17">
        <f t="shared" si="1"/>
        <v>513.11707999999999</v>
      </c>
      <c r="I17" s="17">
        <f t="shared" si="1"/>
        <v>540.72948399999996</v>
      </c>
      <c r="J17" s="17">
        <f t="shared" si="1"/>
        <v>570.17648299999996</v>
      </c>
      <c r="K17" s="17">
        <f t="shared" si="1"/>
        <v>644.49553900000001</v>
      </c>
      <c r="L17" s="17">
        <f t="shared" si="1"/>
        <v>609.71452099999999</v>
      </c>
      <c r="M17" s="17">
        <f t="shared" si="1"/>
        <v>612.23349599999995</v>
      </c>
      <c r="N17" s="17">
        <f t="shared" si="1"/>
        <v>641.11972900000001</v>
      </c>
      <c r="O17" s="17">
        <f t="shared" si="1"/>
        <v>625.91646000000003</v>
      </c>
      <c r="P17" s="17">
        <f t="shared" si="1"/>
        <v>704.697855</v>
      </c>
    </row>
    <row r="18" spans="1:17" x14ac:dyDescent="0.2">
      <c r="A18" s="9" t="s">
        <v>19</v>
      </c>
      <c r="B18" s="17">
        <f t="shared" si="1"/>
        <v>381.66293200000001</v>
      </c>
      <c r="C18" s="17">
        <f t="shared" si="1"/>
        <v>403.24801300000001</v>
      </c>
      <c r="D18" s="17">
        <f t="shared" si="1"/>
        <v>427.41223200000002</v>
      </c>
      <c r="E18" s="17">
        <f t="shared" si="1"/>
        <v>435.86572000000001</v>
      </c>
      <c r="F18" s="17">
        <f t="shared" si="1"/>
        <v>435.208167</v>
      </c>
      <c r="G18" s="17">
        <f t="shared" si="1"/>
        <v>427.39679000000001</v>
      </c>
      <c r="H18" s="17">
        <f t="shared" si="1"/>
        <v>434.78295200000002</v>
      </c>
      <c r="I18" s="17">
        <f t="shared" si="1"/>
        <v>447.70342299999999</v>
      </c>
      <c r="J18" s="17">
        <f t="shared" si="1"/>
        <v>496.12669699999998</v>
      </c>
      <c r="K18" s="17">
        <f t="shared" si="1"/>
        <v>535.05987700000003</v>
      </c>
      <c r="L18" s="17">
        <f t="shared" si="1"/>
        <v>529.16024400000003</v>
      </c>
      <c r="M18" s="17">
        <f t="shared" si="1"/>
        <v>517.99670100000003</v>
      </c>
      <c r="N18" s="17">
        <f t="shared" si="1"/>
        <v>537.57470699999999</v>
      </c>
      <c r="O18" s="17">
        <f t="shared" si="1"/>
        <v>550.60730100000001</v>
      </c>
      <c r="P18" s="17">
        <f t="shared" si="1"/>
        <v>570.03344600000003</v>
      </c>
    </row>
    <row r="19" spans="1:17" x14ac:dyDescent="0.2">
      <c r="A19" s="9" t="s">
        <v>20</v>
      </c>
      <c r="B19" s="17">
        <f t="shared" si="1"/>
        <v>54.596843</v>
      </c>
      <c r="C19" s="17">
        <f t="shared" si="1"/>
        <v>62.165644</v>
      </c>
      <c r="D19" s="17">
        <f t="shared" si="1"/>
        <v>54.870607</v>
      </c>
      <c r="E19" s="17">
        <f t="shared" si="1"/>
        <v>46.049478999999998</v>
      </c>
      <c r="F19" s="17">
        <f t="shared" si="1"/>
        <v>32.886091999999998</v>
      </c>
      <c r="G19" s="17">
        <f t="shared" si="1"/>
        <v>41.056739999999998</v>
      </c>
      <c r="H19" s="17">
        <f t="shared" si="1"/>
        <v>40.286382000000003</v>
      </c>
      <c r="I19" s="17">
        <f t="shared" si="1"/>
        <v>49.474122999999999</v>
      </c>
      <c r="J19" s="17">
        <f t="shared" si="1"/>
        <v>54.066204999999997</v>
      </c>
      <c r="K19" s="17">
        <f t="shared" si="1"/>
        <v>56.354562999999999</v>
      </c>
      <c r="L19" s="17">
        <f t="shared" si="1"/>
        <v>57.722453999999999</v>
      </c>
      <c r="M19" s="17">
        <f t="shared" si="1"/>
        <v>60.243262000000001</v>
      </c>
      <c r="N19" s="17">
        <f t="shared" si="1"/>
        <v>71.347375999999997</v>
      </c>
      <c r="O19" s="17">
        <f t="shared" si="1"/>
        <v>61.544801</v>
      </c>
      <c r="P19" s="17">
        <f t="shared" si="1"/>
        <v>71.296235999999993</v>
      </c>
    </row>
    <row r="20" spans="1:17" x14ac:dyDescent="0.2">
      <c r="A20" s="9" t="s">
        <v>21</v>
      </c>
      <c r="B20" s="17">
        <f t="shared" si="1"/>
        <v>45.267010999999997</v>
      </c>
      <c r="C20" s="17">
        <f t="shared" si="1"/>
        <v>50.267932000000002</v>
      </c>
      <c r="D20" s="17">
        <f t="shared" si="1"/>
        <v>45.583506999999997</v>
      </c>
      <c r="E20" s="17">
        <f t="shared" si="1"/>
        <v>34.690161000000003</v>
      </c>
      <c r="F20" s="17">
        <f t="shared" si="1"/>
        <v>26.432663999999999</v>
      </c>
      <c r="G20" s="17">
        <f t="shared" si="1"/>
        <v>33.170606999999997</v>
      </c>
      <c r="H20" s="17">
        <f t="shared" si="1"/>
        <v>31.387284000000001</v>
      </c>
      <c r="I20" s="17">
        <f t="shared" si="1"/>
        <v>40.183311000000003</v>
      </c>
      <c r="J20" s="17">
        <f t="shared" si="1"/>
        <v>45.395266999999997</v>
      </c>
      <c r="K20" s="17">
        <f t="shared" si="1"/>
        <v>49.906505000000003</v>
      </c>
      <c r="L20" s="17">
        <f t="shared" si="1"/>
        <v>55.018292000000002</v>
      </c>
      <c r="M20" s="17">
        <f t="shared" si="1"/>
        <v>58.941727999999998</v>
      </c>
      <c r="N20" s="17">
        <f t="shared" si="1"/>
        <v>68.541921000000002</v>
      </c>
      <c r="O20" s="17">
        <f t="shared" si="1"/>
        <v>58.300930000000001</v>
      </c>
      <c r="P20" s="17">
        <f t="shared" si="1"/>
        <v>68.358236000000005</v>
      </c>
    </row>
    <row r="21" spans="1:17" x14ac:dyDescent="0.2">
      <c r="A21" s="9" t="s">
        <v>22</v>
      </c>
      <c r="B21" s="17">
        <f t="shared" si="1"/>
        <v>29.941065999999999</v>
      </c>
      <c r="C21" s="17">
        <f t="shared" si="1"/>
        <v>31.628906000000001</v>
      </c>
      <c r="D21" s="17">
        <f t="shared" si="1"/>
        <v>36.876702999999999</v>
      </c>
      <c r="E21" s="17">
        <f t="shared" si="1"/>
        <v>40.465071000000002</v>
      </c>
      <c r="F21" s="17">
        <f t="shared" si="1"/>
        <v>40.653644999999997</v>
      </c>
      <c r="G21" s="17">
        <f t="shared" si="1"/>
        <v>42.452193999999999</v>
      </c>
      <c r="H21" s="17">
        <f t="shared" si="1"/>
        <v>44.434094999999999</v>
      </c>
      <c r="I21" s="17">
        <f t="shared" si="1"/>
        <v>43.766879000000003</v>
      </c>
      <c r="J21" s="17">
        <f t="shared" si="1"/>
        <v>46.184063000000002</v>
      </c>
      <c r="K21" s="17">
        <f t="shared" si="1"/>
        <v>46.705064999999998</v>
      </c>
      <c r="L21" s="17">
        <f t="shared" si="1"/>
        <v>49.357711999999999</v>
      </c>
      <c r="M21" s="17">
        <f t="shared" si="1"/>
        <v>48.504137</v>
      </c>
      <c r="N21" s="17">
        <f t="shared" si="1"/>
        <v>48.481591999999999</v>
      </c>
      <c r="O21" s="17">
        <f t="shared" si="1"/>
        <v>50.268754000000001</v>
      </c>
      <c r="P21" s="17">
        <f t="shared" si="1"/>
        <v>51.558307999999997</v>
      </c>
    </row>
    <row r="22" spans="1:17" x14ac:dyDescent="0.2">
      <c r="A22" s="9" t="s">
        <v>23</v>
      </c>
      <c r="B22" s="17">
        <f t="shared" si="1"/>
        <v>255.65984599999999</v>
      </c>
      <c r="C22" s="17">
        <f t="shared" si="1"/>
        <v>269.58137499999998</v>
      </c>
      <c r="D22" s="17">
        <f t="shared" si="1"/>
        <v>280.70731999999998</v>
      </c>
      <c r="E22" s="17">
        <f t="shared" si="1"/>
        <v>271.36881399999999</v>
      </c>
      <c r="F22" s="17">
        <f t="shared" si="1"/>
        <v>254.38821799999999</v>
      </c>
      <c r="G22" s="17">
        <f t="shared" si="1"/>
        <v>264.97640200000001</v>
      </c>
      <c r="H22" s="17">
        <f t="shared" si="1"/>
        <v>271.33804300000003</v>
      </c>
      <c r="I22" s="17">
        <f t="shared" si="1"/>
        <v>278.749617</v>
      </c>
      <c r="J22" s="17">
        <f t="shared" si="1"/>
        <v>281.67526700000002</v>
      </c>
      <c r="K22" s="17">
        <f t="shared" si="1"/>
        <v>285.312118</v>
      </c>
      <c r="L22" s="17">
        <f t="shared" si="1"/>
        <v>294.19262600000002</v>
      </c>
      <c r="M22" s="17">
        <f t="shared" si="1"/>
        <v>304.14917500000001</v>
      </c>
      <c r="N22" s="17">
        <f t="shared" si="1"/>
        <v>312.88640600000002</v>
      </c>
      <c r="O22" s="17">
        <f t="shared" si="1"/>
        <v>322.02322600000002</v>
      </c>
      <c r="P22" s="17">
        <f t="shared" si="1"/>
        <v>323.11167999999998</v>
      </c>
      <c r="Q22" s="15"/>
    </row>
    <row r="23" spans="1:17" x14ac:dyDescent="0.2">
      <c r="A23" s="9" t="s">
        <v>24</v>
      </c>
      <c r="B23" s="17">
        <f t="shared" si="1"/>
        <v>154.653854</v>
      </c>
      <c r="C23" s="17">
        <f t="shared" si="1"/>
        <v>166.93644699999999</v>
      </c>
      <c r="D23" s="17">
        <f t="shared" si="1"/>
        <v>174.63867200000001</v>
      </c>
      <c r="E23" s="17">
        <f t="shared" si="1"/>
        <v>173.87178700000001</v>
      </c>
      <c r="F23" s="17">
        <f t="shared" si="1"/>
        <v>167.529461</v>
      </c>
      <c r="G23" s="17">
        <f t="shared" si="1"/>
        <v>171.582673</v>
      </c>
      <c r="H23" s="17">
        <f t="shared" si="1"/>
        <v>176.44776999999999</v>
      </c>
      <c r="I23" s="17">
        <f t="shared" si="1"/>
        <v>181.61841699999999</v>
      </c>
      <c r="J23" s="17">
        <f t="shared" si="1"/>
        <v>181.377791</v>
      </c>
      <c r="K23" s="17">
        <f t="shared" si="1"/>
        <v>185.99447499999999</v>
      </c>
      <c r="L23" s="17">
        <f t="shared" si="1"/>
        <v>191.47896900000001</v>
      </c>
      <c r="M23" s="17">
        <f t="shared" si="1"/>
        <v>199.30642499999999</v>
      </c>
      <c r="N23" s="17">
        <f t="shared" si="1"/>
        <v>208.64301900000001</v>
      </c>
      <c r="O23" s="17">
        <f t="shared" si="1"/>
        <v>217.164312</v>
      </c>
      <c r="P23" s="17">
        <f t="shared" si="1"/>
        <v>221.23660899999999</v>
      </c>
    </row>
    <row r="26" spans="1:17" x14ac:dyDescent="0.2">
      <c r="A26" s="18" t="s">
        <v>25</v>
      </c>
      <c r="B26" s="34"/>
      <c r="C26" s="20">
        <f t="shared" ref="C26:P26" si="2">(C85/B85)-1</f>
        <v>6.0718789407314011E-2</v>
      </c>
      <c r="D26" s="20">
        <f t="shared" si="2"/>
        <v>3.3584972953694336E-2</v>
      </c>
      <c r="E26" s="20">
        <f t="shared" si="2"/>
        <v>3.6059351276742646E-2</v>
      </c>
      <c r="F26" s="20">
        <f t="shared" si="2"/>
        <v>-4.4074382459061923E-2</v>
      </c>
      <c r="G26" s="20">
        <f t="shared" si="2"/>
        <v>5.1564949770628976E-2</v>
      </c>
      <c r="H26" s="20">
        <f t="shared" si="2"/>
        <v>1.9879617869567712E-2</v>
      </c>
      <c r="I26" s="20">
        <f t="shared" si="2"/>
        <v>2.6043640695218917E-2</v>
      </c>
      <c r="J26" s="20">
        <f t="shared" si="2"/>
        <v>1.8311345646438104E-2</v>
      </c>
      <c r="K26" s="20">
        <f t="shared" si="2"/>
        <v>2.6688086231020369E-2</v>
      </c>
      <c r="L26" s="20">
        <f t="shared" si="2"/>
        <v>2.786190187765003E-2</v>
      </c>
      <c r="M26" s="20">
        <f t="shared" si="2"/>
        <v>3.5061873895108953E-2</v>
      </c>
      <c r="N26" s="20">
        <f t="shared" si="2"/>
        <v>4.0421292342726955E-2</v>
      </c>
      <c r="O26" s="20">
        <f t="shared" si="2"/>
        <v>2.7633378932968578E-2</v>
      </c>
      <c r="P26" s="20">
        <f t="shared" si="2"/>
        <v>3.6119985800497023E-2</v>
      </c>
    </row>
    <row r="27" spans="1:17" x14ac:dyDescent="0.2">
      <c r="A27" s="9" t="s">
        <v>17</v>
      </c>
      <c r="B27" s="34"/>
      <c r="C27" s="20">
        <f t="shared" ref="C27:P27" si="3">(C112/B112)-1</f>
        <v>2.6603650585336203E-2</v>
      </c>
      <c r="D27" s="20">
        <f t="shared" si="3"/>
        <v>3.2698862701408427E-2</v>
      </c>
      <c r="E27" s="20">
        <f t="shared" si="3"/>
        <v>-1.3636605609578245E-3</v>
      </c>
      <c r="F27" s="20">
        <f t="shared" si="3"/>
        <v>-3.8953472368124631E-2</v>
      </c>
      <c r="G27" s="20">
        <f t="shared" si="3"/>
        <v>5.3138790121651125E-2</v>
      </c>
      <c r="H27" s="20">
        <f t="shared" si="3"/>
        <v>2.0948622656496774E-2</v>
      </c>
      <c r="I27" s="20">
        <f t="shared" si="3"/>
        <v>4.1972206288933167E-2</v>
      </c>
      <c r="J27" s="20">
        <f t="shared" si="3"/>
        <v>4.2913237379522462E-2</v>
      </c>
      <c r="K27" s="20">
        <f t="shared" si="3"/>
        <v>8.6586981691745057E-2</v>
      </c>
      <c r="L27" s="20">
        <f t="shared" si="3"/>
        <v>-2.3484311495901022E-2</v>
      </c>
      <c r="M27" s="20">
        <f t="shared" si="3"/>
        <v>1.0068163861039148E-2</v>
      </c>
      <c r="N27" s="20">
        <f t="shared" si="3"/>
        <v>3.8233670889321392E-2</v>
      </c>
      <c r="O27" s="20">
        <f t="shared" si="3"/>
        <v>-2.683604229292591E-3</v>
      </c>
      <c r="P27" s="20">
        <f t="shared" si="3"/>
        <v>8.0620055480110864E-2</v>
      </c>
    </row>
    <row r="28" spans="1:17" x14ac:dyDescent="0.2">
      <c r="A28" s="10" t="s">
        <v>18</v>
      </c>
      <c r="B28" s="34"/>
      <c r="C28" s="20">
        <f t="shared" ref="C28:P34" si="4">(C17/B17)-1</f>
        <v>9.4233348548433682E-3</v>
      </c>
      <c r="D28" s="20">
        <f t="shared" si="4"/>
        <v>1.8576814402144537E-2</v>
      </c>
      <c r="E28" s="20">
        <f t="shared" si="4"/>
        <v>9.4604982731072429E-3</v>
      </c>
      <c r="F28" s="20">
        <f t="shared" si="4"/>
        <v>-2.9650245730123204E-2</v>
      </c>
      <c r="G28" s="20">
        <f t="shared" si="4"/>
        <v>5.8946147644493685E-2</v>
      </c>
      <c r="H28" s="20">
        <f t="shared" si="4"/>
        <v>1.6096242636418845E-2</v>
      </c>
      <c r="I28" s="20">
        <f t="shared" si="4"/>
        <v>5.3813067380255486E-2</v>
      </c>
      <c r="J28" s="20">
        <f t="shared" si="4"/>
        <v>5.4457912637144057E-2</v>
      </c>
      <c r="K28" s="20">
        <f t="shared" si="4"/>
        <v>0.13034395176905256</v>
      </c>
      <c r="L28" s="20">
        <f t="shared" si="4"/>
        <v>-5.3966266475585334E-2</v>
      </c>
      <c r="M28" s="20">
        <f t="shared" si="4"/>
        <v>4.1314007018704579E-3</v>
      </c>
      <c r="N28" s="20">
        <f t="shared" si="4"/>
        <v>4.7181725908051364E-2</v>
      </c>
      <c r="O28" s="20">
        <f t="shared" si="4"/>
        <v>-2.3713619020449772E-2</v>
      </c>
      <c r="P28" s="20">
        <f t="shared" si="4"/>
        <v>0.1258656706359822</v>
      </c>
    </row>
    <row r="29" spans="1:17" x14ac:dyDescent="0.2">
      <c r="A29" s="9" t="s">
        <v>19</v>
      </c>
      <c r="B29" s="34"/>
      <c r="C29" s="20">
        <f t="shared" si="4"/>
        <v>5.6555350782663938E-2</v>
      </c>
      <c r="D29" s="20">
        <f t="shared" si="4"/>
        <v>5.9923962973129408E-2</v>
      </c>
      <c r="E29" s="20">
        <f t="shared" si="4"/>
        <v>1.9778301525071873E-2</v>
      </c>
      <c r="F29" s="20">
        <f t="shared" si="4"/>
        <v>-1.5086137079098894E-3</v>
      </c>
      <c r="G29" s="20">
        <f t="shared" si="4"/>
        <v>-1.7948599296391365E-2</v>
      </c>
      <c r="H29" s="20">
        <f t="shared" si="4"/>
        <v>1.7281744207765293E-2</v>
      </c>
      <c r="I29" s="20">
        <f t="shared" si="4"/>
        <v>2.9717059835409509E-2</v>
      </c>
      <c r="J29" s="20">
        <f t="shared" si="4"/>
        <v>0.10815926685465604</v>
      </c>
      <c r="K29" s="20">
        <f t="shared" si="4"/>
        <v>7.8474269244978911E-2</v>
      </c>
      <c r="L29" s="20">
        <f t="shared" si="4"/>
        <v>-1.1026117362935794E-2</v>
      </c>
      <c r="M29" s="20">
        <f t="shared" si="4"/>
        <v>-2.1096715270242372E-2</v>
      </c>
      <c r="N29" s="20">
        <f t="shared" si="4"/>
        <v>3.7795619088315302E-2</v>
      </c>
      <c r="O29" s="20">
        <f t="shared" si="4"/>
        <v>2.4243316938644677E-2</v>
      </c>
      <c r="P29" s="20">
        <f t="shared" si="4"/>
        <v>3.5281306594951989E-2</v>
      </c>
    </row>
    <row r="30" spans="1:17" x14ac:dyDescent="0.2">
      <c r="A30" s="9" t="s">
        <v>20</v>
      </c>
      <c r="B30" s="34"/>
      <c r="C30" s="20">
        <f t="shared" si="4"/>
        <v>0.13863074463847669</v>
      </c>
      <c r="D30" s="20">
        <f t="shared" si="4"/>
        <v>-0.1173483701061635</v>
      </c>
      <c r="E30" s="20">
        <f t="shared" si="4"/>
        <v>-0.1607623549708499</v>
      </c>
      <c r="F30" s="20">
        <f t="shared" si="4"/>
        <v>-0.28585311464653052</v>
      </c>
      <c r="G30" s="20">
        <f t="shared" si="4"/>
        <v>0.24845299344172611</v>
      </c>
      <c r="H30" s="20">
        <f t="shared" si="4"/>
        <v>-1.8763253000603441E-2</v>
      </c>
      <c r="I30" s="20">
        <f t="shared" si="4"/>
        <v>0.2280607129227934</v>
      </c>
      <c r="J30" s="20">
        <f t="shared" si="4"/>
        <v>9.2817855508019687E-2</v>
      </c>
      <c r="K30" s="20">
        <f t="shared" si="4"/>
        <v>4.2325108633017638E-2</v>
      </c>
      <c r="L30" s="20">
        <f t="shared" si="4"/>
        <v>2.4272941305569118E-2</v>
      </c>
      <c r="M30" s="20">
        <f t="shared" si="4"/>
        <v>4.3671185566712012E-2</v>
      </c>
      <c r="N30" s="20">
        <f t="shared" si="4"/>
        <v>0.18432126069136157</v>
      </c>
      <c r="O30" s="20">
        <f t="shared" si="4"/>
        <v>-0.13739222869247492</v>
      </c>
      <c r="P30" s="20">
        <f t="shared" si="4"/>
        <v>0.15844449639214853</v>
      </c>
    </row>
    <row r="31" spans="1:17" x14ac:dyDescent="0.2">
      <c r="A31" s="9" t="s">
        <v>21</v>
      </c>
      <c r="B31" s="34"/>
      <c r="C31" s="20">
        <f t="shared" si="4"/>
        <v>0.11047605948623396</v>
      </c>
      <c r="D31" s="20">
        <f t="shared" si="4"/>
        <v>-9.3189132984424439E-2</v>
      </c>
      <c r="E31" s="20">
        <f t="shared" si="4"/>
        <v>-0.23897560141653851</v>
      </c>
      <c r="F31" s="20">
        <f t="shared" si="4"/>
        <v>-0.23803570701214105</v>
      </c>
      <c r="G31" s="20">
        <f t="shared" si="4"/>
        <v>0.25490972079091234</v>
      </c>
      <c r="H31" s="20">
        <f t="shared" si="4"/>
        <v>-5.3762145504301362E-2</v>
      </c>
      <c r="I31" s="20">
        <f t="shared" si="4"/>
        <v>0.2802417373863888</v>
      </c>
      <c r="J31" s="20">
        <f t="shared" si="4"/>
        <v>0.12970449348984681</v>
      </c>
      <c r="K31" s="20">
        <f t="shared" si="4"/>
        <v>9.9376835915515382E-2</v>
      </c>
      <c r="L31" s="20">
        <f t="shared" si="4"/>
        <v>0.10242726874983532</v>
      </c>
      <c r="M31" s="20">
        <f t="shared" si="4"/>
        <v>7.1311483097294071E-2</v>
      </c>
      <c r="N31" s="20">
        <f t="shared" si="4"/>
        <v>0.16287600187086482</v>
      </c>
      <c r="O31" s="20">
        <f t="shared" si="4"/>
        <v>-0.14941208023626884</v>
      </c>
      <c r="P31" s="20">
        <f t="shared" si="4"/>
        <v>0.17250678505471528</v>
      </c>
    </row>
    <row r="32" spans="1:17" x14ac:dyDescent="0.2">
      <c r="A32" s="9" t="s">
        <v>22</v>
      </c>
      <c r="B32" s="34"/>
      <c r="C32" s="20">
        <f t="shared" si="4"/>
        <v>5.6372074394412053E-2</v>
      </c>
      <c r="D32" s="20">
        <f t="shared" si="4"/>
        <v>0.16591775257734165</v>
      </c>
      <c r="E32" s="20">
        <f t="shared" si="4"/>
        <v>9.7307180633800172E-2</v>
      </c>
      <c r="F32" s="20">
        <f t="shared" si="4"/>
        <v>4.660167283531802E-3</v>
      </c>
      <c r="G32" s="20">
        <f t="shared" si="4"/>
        <v>4.4240780869710505E-2</v>
      </c>
      <c r="H32" s="20">
        <f t="shared" si="4"/>
        <v>4.6685478729320717E-2</v>
      </c>
      <c r="I32" s="20">
        <f t="shared" si="4"/>
        <v>-1.5015856629914448E-2</v>
      </c>
      <c r="J32" s="20">
        <f t="shared" si="4"/>
        <v>5.5228612485710871E-2</v>
      </c>
      <c r="K32" s="20">
        <f t="shared" si="4"/>
        <v>1.1280991020647058E-2</v>
      </c>
      <c r="L32" s="20">
        <f t="shared" si="4"/>
        <v>5.6795702992812558E-2</v>
      </c>
      <c r="M32" s="20">
        <f t="shared" si="4"/>
        <v>-1.7293650078431533E-2</v>
      </c>
      <c r="N32" s="20">
        <f t="shared" si="4"/>
        <v>-4.648057133765926E-4</v>
      </c>
      <c r="O32" s="20">
        <f t="shared" si="4"/>
        <v>3.686269213271709E-2</v>
      </c>
      <c r="P32" s="20">
        <f t="shared" si="4"/>
        <v>2.565319204052674E-2</v>
      </c>
    </row>
    <row r="33" spans="1:16" x14ac:dyDescent="0.2">
      <c r="A33" s="9" t="s">
        <v>23</v>
      </c>
      <c r="B33" s="34"/>
      <c r="C33" s="20">
        <f t="shared" si="4"/>
        <v>5.4453326237237976E-2</v>
      </c>
      <c r="D33" s="20">
        <f t="shared" si="4"/>
        <v>4.1271193160135722E-2</v>
      </c>
      <c r="E33" s="20">
        <f t="shared" si="4"/>
        <v>-3.3267768008329757E-2</v>
      </c>
      <c r="F33" s="20">
        <f t="shared" si="4"/>
        <v>-6.2573866722946292E-2</v>
      </c>
      <c r="G33" s="20">
        <f t="shared" si="4"/>
        <v>4.1622147767865547E-2</v>
      </c>
      <c r="H33" s="20">
        <f t="shared" si="4"/>
        <v>2.4008330372000453E-2</v>
      </c>
      <c r="I33" s="20">
        <f t="shared" si="4"/>
        <v>2.7314909174015023E-2</v>
      </c>
      <c r="J33" s="20">
        <f t="shared" si="4"/>
        <v>1.049561980205338E-2</v>
      </c>
      <c r="K33" s="20">
        <f t="shared" si="4"/>
        <v>1.2911502805107666E-2</v>
      </c>
      <c r="L33" s="20">
        <f t="shared" si="4"/>
        <v>3.112558997581738E-2</v>
      </c>
      <c r="M33" s="20">
        <f t="shared" si="4"/>
        <v>3.3843638895286299E-2</v>
      </c>
      <c r="N33" s="20">
        <f t="shared" si="4"/>
        <v>2.8726795001170036E-2</v>
      </c>
      <c r="O33" s="20">
        <f t="shared" si="4"/>
        <v>2.9201716101401987E-2</v>
      </c>
      <c r="P33" s="20">
        <f t="shared" si="4"/>
        <v>3.3800481211252453E-3</v>
      </c>
    </row>
    <row r="34" spans="1:16" x14ac:dyDescent="0.2">
      <c r="A34" s="9" t="s">
        <v>24</v>
      </c>
      <c r="B34" s="34"/>
      <c r="C34" s="20">
        <f t="shared" si="4"/>
        <v>7.9419895995608281E-2</v>
      </c>
      <c r="D34" s="20">
        <f t="shared" si="4"/>
        <v>4.6138666171564147E-2</v>
      </c>
      <c r="E34" s="20">
        <f t="shared" si="4"/>
        <v>-4.3912667865454447E-3</v>
      </c>
      <c r="F34" s="20">
        <f t="shared" si="4"/>
        <v>-3.6477027753789693E-2</v>
      </c>
      <c r="G34" s="20">
        <f t="shared" si="4"/>
        <v>2.4194025192977753E-2</v>
      </c>
      <c r="H34" s="20">
        <f t="shared" si="4"/>
        <v>2.8354244137460238E-2</v>
      </c>
      <c r="I34" s="20">
        <f t="shared" si="4"/>
        <v>2.9304122120670684E-2</v>
      </c>
      <c r="J34" s="20">
        <f t="shared" si="4"/>
        <v>-1.3248986747858016E-3</v>
      </c>
      <c r="K34" s="20">
        <f t="shared" si="4"/>
        <v>2.5453413973930195E-2</v>
      </c>
      <c r="L34" s="20">
        <f t="shared" si="4"/>
        <v>2.9487402784410754E-2</v>
      </c>
      <c r="M34" s="20">
        <f t="shared" si="4"/>
        <v>4.0878933289012931E-2</v>
      </c>
      <c r="N34" s="20">
        <f t="shared" si="4"/>
        <v>4.6845424075014241E-2</v>
      </c>
      <c r="O34" s="20">
        <f t="shared" si="4"/>
        <v>4.0841495875785672E-2</v>
      </c>
      <c r="P34" s="20">
        <f t="shared" si="4"/>
        <v>1.8752146531332503E-2</v>
      </c>
    </row>
    <row r="35" spans="1:16" x14ac:dyDescent="0.2">
      <c r="A35" s="9" t="s">
        <v>28</v>
      </c>
    </row>
    <row r="36" spans="1:16" x14ac:dyDescent="0.2">
      <c r="A36" s="9" t="s">
        <v>17</v>
      </c>
      <c r="B36" s="19">
        <f t="shared" ref="B36:P36" si="5">B112/B$85</f>
        <v>0.4817248171500631</v>
      </c>
      <c r="C36" s="19">
        <f t="shared" si="5"/>
        <v>0.4662314468287464</v>
      </c>
      <c r="D36" s="19">
        <f t="shared" si="5"/>
        <v>0.46583173855532556</v>
      </c>
      <c r="E36" s="19">
        <f t="shared" si="5"/>
        <v>0.44900564973633084</v>
      </c>
      <c r="F36" s="19">
        <f t="shared" si="5"/>
        <v>0.45141098077928116</v>
      </c>
      <c r="G36" s="19">
        <f t="shared" si="5"/>
        <v>0.45208659174995858</v>
      </c>
      <c r="H36" s="19">
        <f t="shared" si="5"/>
        <v>0.45256045427473057</v>
      </c>
      <c r="I36" s="19">
        <f t="shared" si="5"/>
        <v>0.45958611926121373</v>
      </c>
      <c r="J36" s="19">
        <f t="shared" si="5"/>
        <v>0.47068948955796236</v>
      </c>
      <c r="K36" s="19">
        <f t="shared" si="5"/>
        <v>0.49815039117706439</v>
      </c>
      <c r="L36" s="19">
        <f t="shared" si="5"/>
        <v>0.47326559271263013</v>
      </c>
      <c r="M36" s="19">
        <f t="shared" si="5"/>
        <v>0.46183761599772272</v>
      </c>
      <c r="N36" s="19">
        <f t="shared" si="5"/>
        <v>0.46086654217966255</v>
      </c>
      <c r="O36" s="19">
        <f t="shared" si="5"/>
        <v>0.44727017261270857</v>
      </c>
      <c r="P36" s="19">
        <f t="shared" si="5"/>
        <v>0.46647987237687361</v>
      </c>
    </row>
    <row r="37" spans="1:16" x14ac:dyDescent="0.2">
      <c r="A37" s="10" t="s">
        <v>18</v>
      </c>
      <c r="B37" s="19">
        <f t="shared" ref="B37:P37" si="6">B17/B$85</f>
        <v>0.29855188146279948</v>
      </c>
      <c r="C37" s="19">
        <f t="shared" si="6"/>
        <v>0.28411416750876778</v>
      </c>
      <c r="D37" s="19">
        <f t="shared" si="6"/>
        <v>0.27998869105129975</v>
      </c>
      <c r="E37" s="19">
        <f t="shared" si="6"/>
        <v>0.27280051401609773</v>
      </c>
      <c r="F37" s="19">
        <f t="shared" si="6"/>
        <v>0.27691685093780849</v>
      </c>
      <c r="G37" s="19">
        <f t="shared" si="6"/>
        <v>0.27886059970180571</v>
      </c>
      <c r="H37" s="19">
        <f t="shared" si="6"/>
        <v>0.27782613027234826</v>
      </c>
      <c r="I37" s="19">
        <f t="shared" si="6"/>
        <v>0.28534537414248018</v>
      </c>
      <c r="J37" s="19">
        <f t="shared" si="6"/>
        <v>0.29547415815929934</v>
      </c>
      <c r="K37" s="19">
        <f t="shared" si="6"/>
        <v>0.32530564253987482</v>
      </c>
      <c r="L37" s="19">
        <f t="shared" si="6"/>
        <v>0.29940803427617363</v>
      </c>
      <c r="M37" s="19">
        <f t="shared" si="6"/>
        <v>0.29046090520922285</v>
      </c>
      <c r="N37" s="19">
        <f t="shared" si="6"/>
        <v>0.29234825763793892</v>
      </c>
      <c r="O37" s="19">
        <f t="shared" si="6"/>
        <v>0.27774070820021302</v>
      </c>
      <c r="P37" s="19">
        <f t="shared" si="6"/>
        <v>0.30179779657387579</v>
      </c>
    </row>
    <row r="38" spans="1:16" x14ac:dyDescent="0.2">
      <c r="A38" s="9" t="s">
        <v>19</v>
      </c>
      <c r="B38" s="19">
        <f t="shared" ref="B38:P38" si="7">B18/B$85</f>
        <v>0.24064497604035309</v>
      </c>
      <c r="C38" s="19">
        <f t="shared" si="7"/>
        <v>0.23970041788028296</v>
      </c>
      <c r="D38" s="19">
        <f t="shared" si="7"/>
        <v>0.24580873706004142</v>
      </c>
      <c r="E38" s="19">
        <f t="shared" si="7"/>
        <v>0.24194600055509299</v>
      </c>
      <c r="F38" s="19">
        <f t="shared" si="7"/>
        <v>0.25271945125137912</v>
      </c>
      <c r="G38" s="19">
        <f t="shared" si="7"/>
        <v>0.23601346844110663</v>
      </c>
      <c r="H38" s="19">
        <f t="shared" si="7"/>
        <v>0.23541228653419244</v>
      </c>
      <c r="I38" s="19">
        <f t="shared" si="7"/>
        <v>0.23625510448548812</v>
      </c>
      <c r="J38" s="19">
        <f t="shared" si="7"/>
        <v>0.25710042856402548</v>
      </c>
      <c r="K38" s="19">
        <f t="shared" si="7"/>
        <v>0.27006858318190996</v>
      </c>
      <c r="L38" s="19">
        <f t="shared" si="7"/>
        <v>0.25985083677077198</v>
      </c>
      <c r="M38" s="19">
        <f t="shared" si="7"/>
        <v>0.24575230145175064</v>
      </c>
      <c r="N38" s="19">
        <f t="shared" si="7"/>
        <v>0.24513210533515731</v>
      </c>
      <c r="O38" s="19">
        <f t="shared" si="7"/>
        <v>0.24432343849840257</v>
      </c>
      <c r="P38" s="19">
        <f t="shared" si="7"/>
        <v>0.24412567280513919</v>
      </c>
    </row>
    <row r="39" spans="1:16" x14ac:dyDescent="0.2">
      <c r="A39" s="9" t="s">
        <v>20</v>
      </c>
      <c r="B39" s="19">
        <f t="shared" ref="B39:P39" si="8">B19/B$85</f>
        <v>3.4424238965952078E-2</v>
      </c>
      <c r="C39" s="19">
        <f t="shared" si="8"/>
        <v>3.6952769422814002E-2</v>
      </c>
      <c r="D39" s="19">
        <f t="shared" si="8"/>
        <v>3.1556594778007825E-2</v>
      </c>
      <c r="E39" s="19">
        <f t="shared" si="8"/>
        <v>2.5561742436858173E-2</v>
      </c>
      <c r="F39" s="19">
        <f t="shared" si="8"/>
        <v>1.9096505429417571E-2</v>
      </c>
      <c r="G39" s="19">
        <f t="shared" si="8"/>
        <v>2.2672008393616432E-2</v>
      </c>
      <c r="H39" s="19">
        <f t="shared" si="8"/>
        <v>2.1812974172938437E-2</v>
      </c>
      <c r="I39" s="19">
        <f t="shared" si="8"/>
        <v>2.6107716622691294E-2</v>
      </c>
      <c r="J39" s="19">
        <f t="shared" si="8"/>
        <v>2.8017932839301443E-2</v>
      </c>
      <c r="K39" s="19">
        <f t="shared" si="8"/>
        <v>2.8444661316373913E-2</v>
      </c>
      <c r="L39" s="19">
        <f t="shared" si="8"/>
        <v>2.8345341779611077E-2</v>
      </c>
      <c r="M39" s="19">
        <f t="shared" si="8"/>
        <v>2.8581109213397855E-2</v>
      </c>
      <c r="N39" s="19">
        <f t="shared" si="8"/>
        <v>3.2534143182854539E-2</v>
      </c>
      <c r="O39" s="19">
        <f t="shared" si="8"/>
        <v>2.7309549609513668E-2</v>
      </c>
      <c r="P39" s="19">
        <f t="shared" si="8"/>
        <v>3.0533719914346891E-2</v>
      </c>
    </row>
    <row r="40" spans="1:16" x14ac:dyDescent="0.2">
      <c r="A40" s="9" t="s">
        <v>21</v>
      </c>
      <c r="B40" s="19">
        <f t="shared" ref="B40:P40" si="9">B20/B$85</f>
        <v>2.8541621059268597E-2</v>
      </c>
      <c r="C40" s="19">
        <f t="shared" si="9"/>
        <v>2.9880480294834456E-2</v>
      </c>
      <c r="D40" s="19">
        <f t="shared" si="9"/>
        <v>2.6215497469519209E-2</v>
      </c>
      <c r="E40" s="19">
        <f t="shared" si="9"/>
        <v>1.9256264779350545E-2</v>
      </c>
      <c r="F40" s="19">
        <f t="shared" si="9"/>
        <v>1.5349087741710702E-2</v>
      </c>
      <c r="G40" s="19">
        <f t="shared" si="9"/>
        <v>1.8317194212822352E-2</v>
      </c>
      <c r="H40" s="19">
        <f t="shared" si="9"/>
        <v>1.699457685851968E-2</v>
      </c>
      <c r="I40" s="19">
        <f t="shared" si="9"/>
        <v>2.1204913456464382E-2</v>
      </c>
      <c r="J40" s="19">
        <f t="shared" si="9"/>
        <v>2.3524520391770741E-2</v>
      </c>
      <c r="K40" s="19">
        <f t="shared" si="9"/>
        <v>2.5190038865334143E-2</v>
      </c>
      <c r="L40" s="19">
        <f t="shared" si="9"/>
        <v>2.7017428795914358E-2</v>
      </c>
      <c r="M40" s="19">
        <f t="shared" si="9"/>
        <v>2.7963624632318052E-2</v>
      </c>
      <c r="N40" s="19">
        <f t="shared" si="9"/>
        <v>3.1254865937072503E-2</v>
      </c>
      <c r="O40" s="19">
        <f t="shared" si="9"/>
        <v>2.5870132232871851E-2</v>
      </c>
      <c r="P40" s="19">
        <f t="shared" si="9"/>
        <v>2.9275475802997861E-2</v>
      </c>
    </row>
    <row r="41" spans="1:16" x14ac:dyDescent="0.2">
      <c r="A41" s="9" t="s">
        <v>22</v>
      </c>
      <c r="B41" s="19">
        <f t="shared" ref="B41:P41" si="10">B21/B$85</f>
        <v>1.8878351828499368E-2</v>
      </c>
      <c r="C41" s="19">
        <f t="shared" si="10"/>
        <v>1.8800990310883909E-2</v>
      </c>
      <c r="D41" s="19">
        <f t="shared" si="10"/>
        <v>2.1208133770416381E-2</v>
      </c>
      <c r="E41" s="19">
        <f t="shared" si="10"/>
        <v>2.2461876769358867E-2</v>
      </c>
      <c r="F41" s="19">
        <f t="shared" si="10"/>
        <v>2.3607017594797049E-2</v>
      </c>
      <c r="G41" s="19">
        <f t="shared" si="10"/>
        <v>2.3442594290131978E-2</v>
      </c>
      <c r="H41" s="19">
        <f t="shared" si="10"/>
        <v>2.4058744382478747E-2</v>
      </c>
      <c r="I41" s="19">
        <f t="shared" si="10"/>
        <v>2.3095978364116098E-2</v>
      </c>
      <c r="J41" s="19">
        <f t="shared" si="10"/>
        <v>2.3933286521220915E-2</v>
      </c>
      <c r="K41" s="19">
        <f t="shared" si="10"/>
        <v>2.3574129315566322E-2</v>
      </c>
      <c r="L41" s="19">
        <f t="shared" si="10"/>
        <v>2.4237729326262031E-2</v>
      </c>
      <c r="M41" s="19">
        <f t="shared" si="10"/>
        <v>2.3011735933200491E-2</v>
      </c>
      <c r="N41" s="19">
        <f t="shared" si="10"/>
        <v>2.2107429092567261E-2</v>
      </c>
      <c r="O41" s="19">
        <f t="shared" si="10"/>
        <v>2.2305978878239263E-2</v>
      </c>
      <c r="P41" s="19">
        <f t="shared" si="10"/>
        <v>2.2080645824411133E-2</v>
      </c>
    </row>
    <row r="42" spans="1:16" x14ac:dyDescent="0.2">
      <c r="A42" s="9" t="s">
        <v>23</v>
      </c>
      <c r="B42" s="19">
        <f t="shared" ref="B42:P42" si="11">B22/B$85</f>
        <v>0.16119788524590162</v>
      </c>
      <c r="C42" s="19">
        <f t="shared" si="11"/>
        <v>0.16024572014503952</v>
      </c>
      <c r="D42" s="19">
        <f t="shared" si="11"/>
        <v>0.16143738210259947</v>
      </c>
      <c r="E42" s="19">
        <f t="shared" si="11"/>
        <v>0.15063492311962254</v>
      </c>
      <c r="F42" s="19">
        <f t="shared" si="11"/>
        <v>0.14771977120956972</v>
      </c>
      <c r="G42" s="19">
        <f t="shared" si="11"/>
        <v>0.14632304489480369</v>
      </c>
      <c r="H42" s="19">
        <f t="shared" si="11"/>
        <v>0.14691539498619308</v>
      </c>
      <c r="I42" s="19">
        <f t="shared" si="11"/>
        <v>0.14709742321899735</v>
      </c>
      <c r="J42" s="19">
        <f t="shared" si="11"/>
        <v>0.14596842358915893</v>
      </c>
      <c r="K42" s="19">
        <f t="shared" si="11"/>
        <v>0.14400975065616797</v>
      </c>
      <c r="L42" s="19">
        <f t="shared" si="11"/>
        <v>0.14446701335690434</v>
      </c>
      <c r="M42" s="19">
        <f t="shared" si="11"/>
        <v>0.14429698026378213</v>
      </c>
      <c r="N42" s="19">
        <f t="shared" si="11"/>
        <v>0.14267505973552214</v>
      </c>
      <c r="O42" s="19">
        <f t="shared" si="11"/>
        <v>0.14289280528931489</v>
      </c>
      <c r="P42" s="19">
        <f t="shared" si="11"/>
        <v>0.13837759314775161</v>
      </c>
    </row>
    <row r="43" spans="1:16" x14ac:dyDescent="0.2">
      <c r="A43" s="9" t="s">
        <v>24</v>
      </c>
      <c r="B43" s="19">
        <f t="shared" ref="B43:P43" si="12">B23/B$85</f>
        <v>9.7511887767969735E-2</v>
      </c>
      <c r="C43" s="19">
        <f t="shared" si="12"/>
        <v>9.9231080663377519E-2</v>
      </c>
      <c r="D43" s="19">
        <f t="shared" si="12"/>
        <v>0.10043631930066714</v>
      </c>
      <c r="E43" s="19">
        <f t="shared" si="12"/>
        <v>9.6515008048848189E-2</v>
      </c>
      <c r="F43" s="19">
        <f t="shared" si="12"/>
        <v>9.7282074792404624E-2</v>
      </c>
      <c r="G43" s="19">
        <f t="shared" si="12"/>
        <v>9.4749943674416026E-2</v>
      </c>
      <c r="H43" s="19">
        <f t="shared" si="12"/>
        <v>9.5537262439763918E-2</v>
      </c>
      <c r="I43" s="19">
        <f t="shared" si="12"/>
        <v>9.5840853298153034E-2</v>
      </c>
      <c r="J43" s="19">
        <f t="shared" si="12"/>
        <v>9.399274032232989E-2</v>
      </c>
      <c r="K43" s="19">
        <f t="shared" si="12"/>
        <v>9.3879706743387845E-2</v>
      </c>
      <c r="L43" s="19">
        <f t="shared" si="12"/>
        <v>9.4028171773718319E-2</v>
      </c>
      <c r="M43" s="19">
        <f t="shared" si="12"/>
        <v>9.4556611158553933E-2</v>
      </c>
      <c r="N43" s="19">
        <f t="shared" si="12"/>
        <v>9.5140455540355676E-2</v>
      </c>
      <c r="O43" s="19">
        <f t="shared" si="12"/>
        <v>9.6363290734824289E-2</v>
      </c>
      <c r="P43" s="19">
        <f t="shared" si="12"/>
        <v>9.4748012419700212E-2</v>
      </c>
    </row>
    <row r="45" spans="1:16" x14ac:dyDescent="0.2">
      <c r="A45" s="9" t="s">
        <v>29</v>
      </c>
    </row>
    <row r="46" spans="1:16" x14ac:dyDescent="0.2">
      <c r="A46" s="21" t="s">
        <v>17</v>
      </c>
      <c r="B46" s="22">
        <f t="shared" ref="B46:P46" si="13">B112/B$112</f>
        <v>1</v>
      </c>
      <c r="C46" s="22">
        <f t="shared" si="13"/>
        <v>1</v>
      </c>
      <c r="D46" s="22">
        <f t="shared" si="13"/>
        <v>1</v>
      </c>
      <c r="E46" s="22">
        <f t="shared" si="13"/>
        <v>1</v>
      </c>
      <c r="F46" s="22">
        <f t="shared" si="13"/>
        <v>1</v>
      </c>
      <c r="G46" s="22">
        <f t="shared" si="13"/>
        <v>1</v>
      </c>
      <c r="H46" s="22">
        <f t="shared" si="13"/>
        <v>1</v>
      </c>
      <c r="I46" s="22">
        <f t="shared" si="13"/>
        <v>1</v>
      </c>
      <c r="J46" s="22">
        <f t="shared" si="13"/>
        <v>1</v>
      </c>
      <c r="K46" s="22">
        <f t="shared" si="13"/>
        <v>1</v>
      </c>
      <c r="L46" s="22">
        <f t="shared" si="13"/>
        <v>1</v>
      </c>
      <c r="M46" s="22">
        <f t="shared" si="13"/>
        <v>1</v>
      </c>
      <c r="N46" s="22">
        <f t="shared" si="13"/>
        <v>1</v>
      </c>
      <c r="O46" s="22">
        <f t="shared" si="13"/>
        <v>1</v>
      </c>
      <c r="P46" s="22">
        <f t="shared" si="13"/>
        <v>1</v>
      </c>
    </row>
    <row r="47" spans="1:16" x14ac:dyDescent="0.2">
      <c r="A47" s="10" t="s">
        <v>18</v>
      </c>
      <c r="B47" s="20">
        <f t="shared" ref="B47:P47" si="14">B17/B$112</f>
        <v>0.61975607407786304</v>
      </c>
      <c r="C47" s="20">
        <f t="shared" si="14"/>
        <v>0.60938439361240049</v>
      </c>
      <c r="D47" s="20">
        <f t="shared" si="14"/>
        <v>0.60105112614186174</v>
      </c>
      <c r="E47" s="20">
        <f t="shared" si="14"/>
        <v>0.6075658829154913</v>
      </c>
      <c r="F47" s="20">
        <f t="shared" si="14"/>
        <v>0.61344730794931168</v>
      </c>
      <c r="G47" s="20">
        <f t="shared" si="14"/>
        <v>0.61683006041470645</v>
      </c>
      <c r="H47" s="20">
        <f t="shared" si="14"/>
        <v>0.61389838119548024</v>
      </c>
      <c r="I47" s="20">
        <f t="shared" si="14"/>
        <v>0.62087465696564959</v>
      </c>
      <c r="J47" s="20">
        <f t="shared" si="14"/>
        <v>0.62774751659907979</v>
      </c>
      <c r="K47" s="20">
        <f t="shared" si="14"/>
        <v>0.65302697398514531</v>
      </c>
      <c r="L47" s="20">
        <f t="shared" si="14"/>
        <v>0.63264272511349895</v>
      </c>
      <c r="M47" s="20">
        <f t="shared" si="14"/>
        <v>0.62892431267585425</v>
      </c>
      <c r="N47" s="20">
        <f t="shared" si="14"/>
        <v>0.63434471996010267</v>
      </c>
      <c r="O47" s="20">
        <f t="shared" si="14"/>
        <v>0.62096854475630059</v>
      </c>
      <c r="P47" s="20">
        <f t="shared" si="14"/>
        <v>0.64696852842999075</v>
      </c>
    </row>
    <row r="48" spans="1:16" x14ac:dyDescent="0.2">
      <c r="A48" s="21" t="s">
        <v>19</v>
      </c>
      <c r="B48" s="22">
        <f t="shared" ref="B48:P48" si="15">B18/B$112</f>
        <v>0.49954863746492284</v>
      </c>
      <c r="C48" s="22">
        <f t="shared" si="15"/>
        <v>0.51412323109197822</v>
      </c>
      <c r="D48" s="22">
        <f t="shared" si="15"/>
        <v>0.52767709178074262</v>
      </c>
      <c r="E48" s="22">
        <f t="shared" si="15"/>
        <v>0.53884845479599353</v>
      </c>
      <c r="F48" s="22">
        <f t="shared" si="15"/>
        <v>0.55984338443673598</v>
      </c>
      <c r="G48" s="22">
        <f t="shared" si="15"/>
        <v>0.52205367898113131</v>
      </c>
      <c r="H48" s="22">
        <f t="shared" si="15"/>
        <v>0.52017865085331438</v>
      </c>
      <c r="I48" s="22">
        <f t="shared" si="15"/>
        <v>0.5140605744691964</v>
      </c>
      <c r="J48" s="22">
        <f t="shared" si="15"/>
        <v>0.54622088291258786</v>
      </c>
      <c r="K48" s="22">
        <f t="shared" si="15"/>
        <v>0.54214267009561734</v>
      </c>
      <c r="L48" s="22">
        <f t="shared" si="15"/>
        <v>0.54905921911917865</v>
      </c>
      <c r="M48" s="22">
        <f t="shared" si="15"/>
        <v>0.53211841768419843</v>
      </c>
      <c r="N48" s="22">
        <f t="shared" si="15"/>
        <v>0.53189390615297882</v>
      </c>
      <c r="O48" s="22">
        <f t="shared" si="15"/>
        <v>0.54625471014800342</v>
      </c>
      <c r="P48" s="22">
        <f t="shared" si="15"/>
        <v>0.52333591921391132</v>
      </c>
    </row>
    <row r="49" spans="1:16" x14ac:dyDescent="0.2">
      <c r="A49" s="9" t="s">
        <v>20</v>
      </c>
      <c r="B49" s="20">
        <f t="shared" ref="B49:P49" si="16">B19/B$112</f>
        <v>7.1460380990146316E-2</v>
      </c>
      <c r="C49" s="20">
        <f t="shared" si="16"/>
        <v>7.9258423416443846E-2</v>
      </c>
      <c r="D49" s="20">
        <f t="shared" si="16"/>
        <v>6.774247473105556E-2</v>
      </c>
      <c r="E49" s="20">
        <f t="shared" si="16"/>
        <v>5.6929667704334608E-2</v>
      </c>
      <c r="F49" s="20">
        <f t="shared" si="16"/>
        <v>4.2304033890471236E-2</v>
      </c>
      <c r="G49" s="20">
        <f t="shared" si="16"/>
        <v>5.0149703192604159E-2</v>
      </c>
      <c r="H49" s="20">
        <f t="shared" si="16"/>
        <v>4.8199028366046073E-2</v>
      </c>
      <c r="I49" s="20">
        <f t="shared" si="16"/>
        <v>5.6807017289076389E-2</v>
      </c>
      <c r="J49" s="20">
        <f t="shared" si="16"/>
        <v>5.9525299503955076E-2</v>
      </c>
      <c r="K49" s="20">
        <f t="shared" si="16"/>
        <v>5.7100549994877826E-2</v>
      </c>
      <c r="L49" s="20">
        <f t="shared" si="16"/>
        <v>5.989309642634965E-2</v>
      </c>
      <c r="M49" s="20">
        <f t="shared" si="16"/>
        <v>6.1885624347971659E-2</v>
      </c>
      <c r="N49" s="20">
        <f t="shared" si="16"/>
        <v>7.0593415241177432E-2</v>
      </c>
      <c r="O49" s="20">
        <f t="shared" si="16"/>
        <v>6.105828486166686E-2</v>
      </c>
      <c r="P49" s="20">
        <f t="shared" si="16"/>
        <v>6.5455599957115418E-2</v>
      </c>
    </row>
    <row r="50" spans="1:16" x14ac:dyDescent="0.2">
      <c r="A50" s="21" t="s">
        <v>22</v>
      </c>
      <c r="B50" s="22">
        <f t="shared" ref="B50:P50" si="17">B21/B$112</f>
        <v>3.9189078819284774E-2</v>
      </c>
      <c r="C50" s="22">
        <f t="shared" si="17"/>
        <v>4.0325444452033683E-2</v>
      </c>
      <c r="D50" s="22">
        <f t="shared" si="17"/>
        <v>4.5527455549054539E-2</v>
      </c>
      <c r="E50" s="22">
        <f t="shared" si="17"/>
        <v>5.0025822130632731E-2</v>
      </c>
      <c r="F50" s="22">
        <f t="shared" si="17"/>
        <v>5.2296064118873921E-2</v>
      </c>
      <c r="G50" s="22">
        <f t="shared" si="17"/>
        <v>5.1854212705997875E-2</v>
      </c>
      <c r="H50" s="22">
        <f t="shared" si="17"/>
        <v>5.3161393478436111E-2</v>
      </c>
      <c r="I50" s="22">
        <f t="shared" si="17"/>
        <v>5.0253864066310272E-2</v>
      </c>
      <c r="J50" s="22">
        <f t="shared" si="17"/>
        <v>5.0847293283938277E-2</v>
      </c>
      <c r="K50" s="22">
        <f t="shared" si="17"/>
        <v>4.7323317883709234E-2</v>
      </c>
      <c r="L50" s="22">
        <f t="shared" si="17"/>
        <v>5.1213799818697857E-2</v>
      </c>
      <c r="M50" s="22">
        <f t="shared" si="17"/>
        <v>4.9826465268506759E-2</v>
      </c>
      <c r="N50" s="22">
        <f t="shared" si="17"/>
        <v>4.796926456845934E-2</v>
      </c>
      <c r="O50" s="22">
        <f t="shared" si="17"/>
        <v>4.9871375835191273E-2</v>
      </c>
      <c r="P50" s="22">
        <f t="shared" si="17"/>
        <v>4.7334616415286544E-2</v>
      </c>
    </row>
    <row r="51" spans="1:16" x14ac:dyDescent="0.2">
      <c r="A51" s="9" t="s">
        <v>23</v>
      </c>
      <c r="B51" s="20">
        <f t="shared" ref="B51:P51" si="18">B22/B$112</f>
        <v>0.33462649111491916</v>
      </c>
      <c r="C51" s="20">
        <f t="shared" si="18"/>
        <v>0.34370422938009176</v>
      </c>
      <c r="D51" s="20">
        <f t="shared" si="18"/>
        <v>0.3465572839739558</v>
      </c>
      <c r="E51" s="20">
        <f t="shared" si="18"/>
        <v>0.33548558511029813</v>
      </c>
      <c r="F51" s="20">
        <f t="shared" si="18"/>
        <v>0.32724009273003879</v>
      </c>
      <c r="G51" s="20">
        <f t="shared" si="18"/>
        <v>0.32366154529911934</v>
      </c>
      <c r="H51" s="20">
        <f t="shared" si="18"/>
        <v>0.32463153507665271</v>
      </c>
      <c r="I51" s="20">
        <f t="shared" si="18"/>
        <v>0.32006498250090099</v>
      </c>
      <c r="J51" s="20">
        <f t="shared" si="18"/>
        <v>0.3101161738840652</v>
      </c>
      <c r="K51" s="20">
        <f t="shared" si="18"/>
        <v>0.28908890408756222</v>
      </c>
      <c r="L51" s="20">
        <f t="shared" si="18"/>
        <v>0.30525568640825668</v>
      </c>
      <c r="M51" s="20">
        <f t="shared" si="18"/>
        <v>0.31244094301858177</v>
      </c>
      <c r="N51" s="20">
        <f t="shared" si="18"/>
        <v>0.30957999046913282</v>
      </c>
      <c r="O51" s="20">
        <f t="shared" si="18"/>
        <v>0.31947760892395977</v>
      </c>
      <c r="P51" s="20">
        <f t="shared" si="18"/>
        <v>0.29664215187392906</v>
      </c>
    </row>
    <row r="52" spans="1:16" x14ac:dyDescent="0.2">
      <c r="A52" s="21" t="s">
        <v>24</v>
      </c>
      <c r="B52" s="22">
        <f t="shared" ref="B52:P52" si="19">B23/B$112</f>
        <v>0.20242238783723199</v>
      </c>
      <c r="C52" s="22">
        <f t="shared" si="19"/>
        <v>0.21283652430211669</v>
      </c>
      <c r="D52" s="22">
        <f t="shared" si="19"/>
        <v>0.21560643251176539</v>
      </c>
      <c r="E52" s="22">
        <f t="shared" si="19"/>
        <v>0.2149527697603017</v>
      </c>
      <c r="F52" s="22">
        <f t="shared" si="19"/>
        <v>0.21550666451326536</v>
      </c>
      <c r="G52" s="22">
        <f t="shared" si="19"/>
        <v>0.20958361827908539</v>
      </c>
      <c r="H52" s="22">
        <f t="shared" si="19"/>
        <v>0.21110386808514037</v>
      </c>
      <c r="I52" s="22">
        <f t="shared" si="19"/>
        <v>0.20853731059636338</v>
      </c>
      <c r="J52" s="22">
        <f t="shared" si="19"/>
        <v>0.19969160647840492</v>
      </c>
      <c r="K52" s="22">
        <f t="shared" si="19"/>
        <v>0.18845655530162755</v>
      </c>
      <c r="L52" s="22">
        <f t="shared" si="19"/>
        <v>0.19867950094316877</v>
      </c>
      <c r="M52" s="22">
        <f t="shared" si="19"/>
        <v>0.20473995162624473</v>
      </c>
      <c r="N52" s="22">
        <f t="shared" si="19"/>
        <v>0.20643819160833435</v>
      </c>
      <c r="O52" s="22">
        <f t="shared" si="19"/>
        <v>0.2154476122830245</v>
      </c>
      <c r="P52" s="22">
        <f t="shared" si="19"/>
        <v>0.20311275583430183</v>
      </c>
    </row>
    <row r="55" spans="1:16" x14ac:dyDescent="0.2">
      <c r="A55" s="18" t="s">
        <v>18</v>
      </c>
      <c r="B55" s="14">
        <v>473503284</v>
      </c>
      <c r="C55" s="14">
        <v>477965264</v>
      </c>
      <c r="D55" s="14">
        <v>486844336</v>
      </c>
      <c r="E55" s="14">
        <v>491450126</v>
      </c>
      <c r="F55" s="14">
        <v>476878509</v>
      </c>
      <c r="G55" s="14">
        <v>504988660</v>
      </c>
      <c r="H55" s="14">
        <v>513117080</v>
      </c>
      <c r="I55" s="14">
        <v>540729484</v>
      </c>
      <c r="J55" s="14">
        <v>570176483</v>
      </c>
      <c r="K55" s="14">
        <v>644495539</v>
      </c>
      <c r="L55" s="14">
        <v>609714521</v>
      </c>
      <c r="M55" s="14">
        <v>612233496</v>
      </c>
      <c r="N55" s="14">
        <v>641119729</v>
      </c>
      <c r="O55" s="14">
        <v>625916460</v>
      </c>
      <c r="P55" s="14">
        <v>704697855</v>
      </c>
    </row>
    <row r="56" spans="1:16" x14ac:dyDescent="0.2">
      <c r="A56" s="18" t="s">
        <v>19</v>
      </c>
      <c r="B56" s="14">
        <v>381662932</v>
      </c>
      <c r="C56" s="14">
        <v>403248013</v>
      </c>
      <c r="D56" s="14">
        <v>427412232</v>
      </c>
      <c r="E56" s="14">
        <v>435865720</v>
      </c>
      <c r="F56" s="14">
        <v>435208167</v>
      </c>
      <c r="G56" s="14">
        <v>427396790</v>
      </c>
      <c r="H56" s="14">
        <v>434782952</v>
      </c>
      <c r="I56" s="14">
        <v>447703423</v>
      </c>
      <c r="J56" s="14">
        <v>496126697</v>
      </c>
      <c r="K56" s="14">
        <v>535059877</v>
      </c>
      <c r="L56" s="14">
        <v>529160244</v>
      </c>
      <c r="M56" s="14">
        <v>517996701</v>
      </c>
      <c r="N56" s="14">
        <v>537574707</v>
      </c>
      <c r="O56" s="14">
        <v>550607301</v>
      </c>
      <c r="P56" s="14">
        <v>570033446</v>
      </c>
    </row>
    <row r="57" spans="1:16" x14ac:dyDescent="0.2">
      <c r="A57" s="18" t="s">
        <v>20</v>
      </c>
      <c r="B57" s="14">
        <v>54596843</v>
      </c>
      <c r="C57" s="14">
        <v>62165644</v>
      </c>
      <c r="D57" s="14">
        <v>54870607</v>
      </c>
      <c r="E57" s="14">
        <v>46049479</v>
      </c>
      <c r="F57" s="14">
        <v>32886092</v>
      </c>
      <c r="G57" s="14">
        <v>41056740</v>
      </c>
      <c r="H57" s="14">
        <v>40286382</v>
      </c>
      <c r="I57" s="14">
        <v>49474123</v>
      </c>
      <c r="J57" s="14">
        <v>54066205</v>
      </c>
      <c r="K57" s="14">
        <v>56354563</v>
      </c>
      <c r="L57" s="14">
        <v>57722454</v>
      </c>
      <c r="M57" s="14">
        <v>60243262</v>
      </c>
      <c r="N57" s="14">
        <v>71347376</v>
      </c>
      <c r="O57" s="14">
        <v>61544801</v>
      </c>
      <c r="P57" s="14">
        <v>71296236</v>
      </c>
    </row>
    <row r="58" spans="1:16" x14ac:dyDescent="0.2">
      <c r="A58" s="18" t="s">
        <v>30</v>
      </c>
      <c r="B58" s="14">
        <v>37243509</v>
      </c>
      <c r="C58" s="14">
        <v>12551607</v>
      </c>
      <c r="D58" s="14">
        <v>4561497</v>
      </c>
      <c r="E58" s="14">
        <v>9534927</v>
      </c>
      <c r="F58" s="14">
        <v>8784250</v>
      </c>
      <c r="G58" s="14">
        <v>36535130</v>
      </c>
      <c r="H58" s="14">
        <v>38047746</v>
      </c>
      <c r="I58" s="14">
        <v>43551938</v>
      </c>
      <c r="J58" s="14">
        <v>19983581</v>
      </c>
      <c r="K58" s="14">
        <v>53081099</v>
      </c>
      <c r="L58" s="14">
        <v>22831823</v>
      </c>
      <c r="M58" s="14">
        <v>33993533</v>
      </c>
      <c r="N58" s="14">
        <v>32197646</v>
      </c>
      <c r="O58" s="14">
        <v>13764358</v>
      </c>
      <c r="P58" s="14">
        <v>63368173</v>
      </c>
    </row>
    <row r="61" spans="1:16" x14ac:dyDescent="0.2">
      <c r="A61" s="24" t="s">
        <v>18</v>
      </c>
      <c r="B61" s="25">
        <f>B55/1000000</f>
        <v>473.50328400000001</v>
      </c>
      <c r="C61" s="25">
        <f t="shared" ref="C61:P61" si="20">C55/1000000</f>
        <v>477.96526399999999</v>
      </c>
      <c r="D61" s="25">
        <f t="shared" si="20"/>
        <v>486.844336</v>
      </c>
      <c r="E61" s="25">
        <f t="shared" si="20"/>
        <v>491.45012600000001</v>
      </c>
      <c r="F61" s="25">
        <f t="shared" si="20"/>
        <v>476.87850900000001</v>
      </c>
      <c r="G61" s="25">
        <f t="shared" si="20"/>
        <v>504.98865999999998</v>
      </c>
      <c r="H61" s="25">
        <f t="shared" si="20"/>
        <v>513.11707999999999</v>
      </c>
      <c r="I61" s="25">
        <f t="shared" si="20"/>
        <v>540.72948399999996</v>
      </c>
      <c r="J61" s="25">
        <f t="shared" si="20"/>
        <v>570.17648299999996</v>
      </c>
      <c r="K61" s="25">
        <f t="shared" si="20"/>
        <v>644.49553900000001</v>
      </c>
      <c r="L61" s="25">
        <f t="shared" si="20"/>
        <v>609.71452099999999</v>
      </c>
      <c r="M61" s="25">
        <f t="shared" si="20"/>
        <v>612.23349599999995</v>
      </c>
      <c r="N61" s="25">
        <f t="shared" si="20"/>
        <v>641.11972900000001</v>
      </c>
      <c r="O61" s="25">
        <f t="shared" si="20"/>
        <v>625.91646000000003</v>
      </c>
      <c r="P61" s="25">
        <f t="shared" si="20"/>
        <v>704.697855</v>
      </c>
    </row>
    <row r="62" spans="1:16" x14ac:dyDescent="0.2">
      <c r="A62" s="18" t="s">
        <v>19</v>
      </c>
      <c r="B62" s="23">
        <f t="shared" ref="B62:P64" si="21">B56/1000000</f>
        <v>381.66293200000001</v>
      </c>
      <c r="C62" s="23">
        <f t="shared" si="21"/>
        <v>403.24801300000001</v>
      </c>
      <c r="D62" s="23">
        <f t="shared" si="21"/>
        <v>427.41223200000002</v>
      </c>
      <c r="E62" s="23">
        <f t="shared" si="21"/>
        <v>435.86572000000001</v>
      </c>
      <c r="F62" s="23">
        <f t="shared" si="21"/>
        <v>435.208167</v>
      </c>
      <c r="G62" s="23">
        <f t="shared" si="21"/>
        <v>427.39679000000001</v>
      </c>
      <c r="H62" s="23">
        <f t="shared" si="21"/>
        <v>434.78295200000002</v>
      </c>
      <c r="I62" s="23">
        <f t="shared" si="21"/>
        <v>447.70342299999999</v>
      </c>
      <c r="J62" s="23">
        <f t="shared" si="21"/>
        <v>496.12669699999998</v>
      </c>
      <c r="K62" s="23">
        <f t="shared" si="21"/>
        <v>535.05987700000003</v>
      </c>
      <c r="L62" s="23">
        <f t="shared" si="21"/>
        <v>529.16024400000003</v>
      </c>
      <c r="M62" s="23">
        <f t="shared" si="21"/>
        <v>517.99670100000003</v>
      </c>
      <c r="N62" s="23">
        <f t="shared" si="21"/>
        <v>537.57470699999999</v>
      </c>
      <c r="O62" s="23">
        <f t="shared" si="21"/>
        <v>550.60730100000001</v>
      </c>
      <c r="P62" s="23">
        <f t="shared" si="21"/>
        <v>570.03344600000003</v>
      </c>
    </row>
    <row r="63" spans="1:16" x14ac:dyDescent="0.2">
      <c r="A63" s="24" t="s">
        <v>20</v>
      </c>
      <c r="B63" s="25">
        <f t="shared" si="21"/>
        <v>54.596843</v>
      </c>
      <c r="C63" s="25">
        <f t="shared" si="21"/>
        <v>62.165644</v>
      </c>
      <c r="D63" s="25">
        <f t="shared" si="21"/>
        <v>54.870607</v>
      </c>
      <c r="E63" s="25">
        <f t="shared" si="21"/>
        <v>46.049478999999998</v>
      </c>
      <c r="F63" s="25">
        <f t="shared" si="21"/>
        <v>32.886091999999998</v>
      </c>
      <c r="G63" s="25">
        <f t="shared" si="21"/>
        <v>41.056739999999998</v>
      </c>
      <c r="H63" s="25">
        <f t="shared" si="21"/>
        <v>40.286382000000003</v>
      </c>
      <c r="I63" s="25">
        <f t="shared" si="21"/>
        <v>49.474122999999999</v>
      </c>
      <c r="J63" s="25">
        <f t="shared" si="21"/>
        <v>54.066204999999997</v>
      </c>
      <c r="K63" s="25">
        <f t="shared" si="21"/>
        <v>56.354562999999999</v>
      </c>
      <c r="L63" s="25">
        <f t="shared" si="21"/>
        <v>57.722453999999999</v>
      </c>
      <c r="M63" s="25">
        <f t="shared" si="21"/>
        <v>60.243262000000001</v>
      </c>
      <c r="N63" s="25">
        <f t="shared" si="21"/>
        <v>71.347375999999997</v>
      </c>
      <c r="O63" s="25">
        <f t="shared" si="21"/>
        <v>61.544801</v>
      </c>
      <c r="P63" s="25">
        <f t="shared" si="21"/>
        <v>71.296235999999993</v>
      </c>
    </row>
    <row r="64" spans="1:16" x14ac:dyDescent="0.2">
      <c r="A64" s="18" t="s">
        <v>30</v>
      </c>
      <c r="B64" s="23">
        <f t="shared" si="21"/>
        <v>37.243509000000003</v>
      </c>
      <c r="C64" s="23">
        <f t="shared" si="21"/>
        <v>12.551607000000001</v>
      </c>
      <c r="D64" s="23">
        <f t="shared" si="21"/>
        <v>4.5614970000000001</v>
      </c>
      <c r="E64" s="23">
        <f t="shared" si="21"/>
        <v>9.5349269999999997</v>
      </c>
      <c r="F64" s="23">
        <f t="shared" si="21"/>
        <v>8.7842500000000001</v>
      </c>
      <c r="G64" s="23">
        <f t="shared" si="21"/>
        <v>36.535130000000002</v>
      </c>
      <c r="H64" s="23">
        <f t="shared" si="21"/>
        <v>38.047745999999997</v>
      </c>
      <c r="I64" s="23">
        <f t="shared" si="21"/>
        <v>43.551938</v>
      </c>
      <c r="J64" s="23">
        <f t="shared" si="21"/>
        <v>19.983581000000001</v>
      </c>
      <c r="K64" s="23">
        <f t="shared" si="21"/>
        <v>53.081099000000002</v>
      </c>
      <c r="L64" s="23">
        <f t="shared" si="21"/>
        <v>22.831823</v>
      </c>
      <c r="M64" s="23">
        <f t="shared" si="21"/>
        <v>33.993532999999999</v>
      </c>
      <c r="N64" s="23">
        <f t="shared" si="21"/>
        <v>32.197645999999999</v>
      </c>
      <c r="O64" s="23">
        <f t="shared" si="21"/>
        <v>13.764358</v>
      </c>
      <c r="P64" s="23">
        <f t="shared" si="21"/>
        <v>63.368172999999999</v>
      </c>
    </row>
    <row r="65" spans="1:16" s="28" customFormat="1" x14ac:dyDescent="0.2">
      <c r="A65" s="28" t="s">
        <v>27</v>
      </c>
      <c r="B65" s="29"/>
    </row>
    <row r="66" spans="1:16" x14ac:dyDescent="0.2">
      <c r="A66" s="24" t="s">
        <v>18</v>
      </c>
      <c r="B66" s="26"/>
      <c r="C66" s="22">
        <f>(C61-B61)/B$61</f>
        <v>9.4233348548433352E-3</v>
      </c>
      <c r="D66" s="22">
        <f t="shared" ref="D66:P66" si="22">(D61-C61)/C$61</f>
        <v>1.857681440214452E-2</v>
      </c>
      <c r="E66" s="22">
        <f t="shared" si="22"/>
        <v>9.4604982731071822E-3</v>
      </c>
      <c r="F66" s="22">
        <f t="shared" si="22"/>
        <v>-2.965024573012319E-2</v>
      </c>
      <c r="G66" s="22">
        <f t="shared" si="22"/>
        <v>5.8946147644493609E-2</v>
      </c>
      <c r="H66" s="22">
        <f t="shared" si="22"/>
        <v>1.6096242636418817E-2</v>
      </c>
      <c r="I66" s="22">
        <f t="shared" si="22"/>
        <v>5.3813067380255535E-2</v>
      </c>
      <c r="J66" s="22">
        <f t="shared" si="22"/>
        <v>5.4457912637144099E-2</v>
      </c>
      <c r="K66" s="22">
        <f t="shared" si="22"/>
        <v>0.13034395176905261</v>
      </c>
      <c r="L66" s="22">
        <f t="shared" si="22"/>
        <v>-5.3966266475585362E-2</v>
      </c>
      <c r="M66" s="22">
        <f t="shared" si="22"/>
        <v>4.1314007018703677E-3</v>
      </c>
      <c r="N66" s="22">
        <f t="shared" si="22"/>
        <v>4.7181725908051371E-2</v>
      </c>
      <c r="O66" s="22">
        <f t="shared" si="22"/>
        <v>-2.371361902044973E-2</v>
      </c>
      <c r="P66" s="22">
        <f t="shared" si="22"/>
        <v>0.12586567063598228</v>
      </c>
    </row>
    <row r="67" spans="1:16" x14ac:dyDescent="0.2">
      <c r="A67" s="18" t="s">
        <v>19</v>
      </c>
      <c r="C67" s="20">
        <f t="shared" ref="C67:P69" si="23">(C62-B62)/B$61</f>
        <v>4.5585916147521381E-2</v>
      </c>
      <c r="D67" s="20">
        <f t="shared" si="23"/>
        <v>5.0556433322736197E-2</v>
      </c>
      <c r="E67" s="20">
        <f t="shared" si="23"/>
        <v>1.7363841735235867E-2</v>
      </c>
      <c r="F67" s="20">
        <f t="shared" si="23"/>
        <v>-1.3379852099173277E-3</v>
      </c>
      <c r="G67" s="20">
        <f t="shared" si="23"/>
        <v>-1.6380224423155947E-2</v>
      </c>
      <c r="H67" s="20">
        <f t="shared" si="23"/>
        <v>1.4626391808481428E-2</v>
      </c>
      <c r="I67" s="20">
        <f t="shared" si="23"/>
        <v>2.5180356498754559E-2</v>
      </c>
      <c r="J67" s="20">
        <f t="shared" si="23"/>
        <v>8.9551754496153935E-2</v>
      </c>
      <c r="K67" s="20">
        <f t="shared" si="23"/>
        <v>6.8282682925034019E-2</v>
      </c>
      <c r="L67" s="20">
        <f t="shared" si="23"/>
        <v>-9.153877169039636E-3</v>
      </c>
      <c r="M67" s="20">
        <f t="shared" si="23"/>
        <v>-1.8309458960712541E-2</v>
      </c>
      <c r="N67" s="20">
        <f t="shared" si="23"/>
        <v>3.1978005332788849E-2</v>
      </c>
      <c r="O67" s="20">
        <f t="shared" si="23"/>
        <v>2.0327862972377844E-2</v>
      </c>
      <c r="P67" s="20">
        <f t="shared" si="23"/>
        <v>3.1036322323269815E-2</v>
      </c>
    </row>
    <row r="68" spans="1:16" x14ac:dyDescent="0.2">
      <c r="A68" s="24" t="s">
        <v>20</v>
      </c>
      <c r="B68" s="26"/>
      <c r="C68" s="22">
        <f t="shared" si="23"/>
        <v>1.5984685335360842E-2</v>
      </c>
      <c r="D68" s="22">
        <f t="shared" si="23"/>
        <v>-1.5262692813593251E-2</v>
      </c>
      <c r="E68" s="22">
        <f t="shared" si="23"/>
        <v>-1.8118990707534907E-2</v>
      </c>
      <c r="F68" s="22">
        <f t="shared" si="23"/>
        <v>-2.6784787109811425E-2</v>
      </c>
      <c r="G68" s="22">
        <f t="shared" si="23"/>
        <v>1.7133604987009384E-2</v>
      </c>
      <c r="H68" s="22">
        <f t="shared" si="23"/>
        <v>-1.5254956418229166E-3</v>
      </c>
      <c r="I68" s="22">
        <f t="shared" si="23"/>
        <v>1.7905739953150646E-2</v>
      </c>
      <c r="J68" s="22">
        <f t="shared" si="23"/>
        <v>8.4923832265081343E-3</v>
      </c>
      <c r="K68" s="22">
        <f t="shared" si="23"/>
        <v>4.0134205254480871E-3</v>
      </c>
      <c r="L68" s="22">
        <f t="shared" si="23"/>
        <v>2.1224212073250675E-3</v>
      </c>
      <c r="M68" s="22">
        <f t="shared" si="23"/>
        <v>4.134407026858398E-3</v>
      </c>
      <c r="N68" s="22">
        <f t="shared" si="23"/>
        <v>1.81370573033789E-2</v>
      </c>
      <c r="O68" s="22">
        <f t="shared" si="23"/>
        <v>-1.5289772809346814E-2</v>
      </c>
      <c r="P68" s="22">
        <f t="shared" si="23"/>
        <v>1.5579451289713636E-2</v>
      </c>
    </row>
    <row r="69" spans="1:16" x14ac:dyDescent="0.2">
      <c r="A69" s="18" t="s">
        <v>30</v>
      </c>
      <c r="C69" s="20">
        <f t="shared" si="23"/>
        <v>-5.2147266628038848E-2</v>
      </c>
      <c r="D69" s="20">
        <f t="shared" si="23"/>
        <v>-1.6716926106998438E-2</v>
      </c>
      <c r="E69" s="20">
        <f t="shared" si="23"/>
        <v>1.0215647245406178E-2</v>
      </c>
      <c r="F69" s="20">
        <f t="shared" si="23"/>
        <v>-1.5274734103944447E-3</v>
      </c>
      <c r="G69" s="20">
        <f t="shared" si="23"/>
        <v>5.8192767080640244E-2</v>
      </c>
      <c r="H69" s="20">
        <f t="shared" si="23"/>
        <v>2.9953464697603195E-3</v>
      </c>
      <c r="I69" s="20">
        <f t="shared" si="23"/>
        <v>1.0726970928350316E-2</v>
      </c>
      <c r="J69" s="20">
        <f t="shared" si="23"/>
        <v>-4.3586225085517995E-2</v>
      </c>
      <c r="K69" s="20">
        <f t="shared" si="23"/>
        <v>5.8047848318570523E-2</v>
      </c>
      <c r="L69" s="20">
        <f t="shared" si="23"/>
        <v>-4.6934810513870759E-2</v>
      </c>
      <c r="M69" s="20">
        <f t="shared" si="23"/>
        <v>1.8306452635724578E-2</v>
      </c>
      <c r="N69" s="20">
        <f t="shared" si="23"/>
        <v>-2.9333367281165561E-3</v>
      </c>
      <c r="O69" s="20">
        <f t="shared" si="23"/>
        <v>-2.8751709183480762E-2</v>
      </c>
      <c r="P69" s="20">
        <f t="shared" si="23"/>
        <v>7.924989702299888E-2</v>
      </c>
    </row>
    <row r="70" spans="1:16" x14ac:dyDescent="0.2">
      <c r="A70" s="26" t="s">
        <v>31</v>
      </c>
      <c r="B70" s="26"/>
      <c r="C70" s="27">
        <f>SUM(C67:C69)</f>
        <v>9.4233348548433751E-3</v>
      </c>
      <c r="D70" s="27">
        <f t="shared" ref="D70:P70" si="24">SUM(D67:D69)</f>
        <v>1.8576814402144509E-2</v>
      </c>
      <c r="E70" s="27">
        <f t="shared" si="24"/>
        <v>9.4604982731071371E-3</v>
      </c>
      <c r="F70" s="27">
        <f t="shared" si="24"/>
        <v>-2.9650245730123197E-2</v>
      </c>
      <c r="G70" s="27">
        <f t="shared" si="24"/>
        <v>5.8946147644493685E-2</v>
      </c>
      <c r="H70" s="27">
        <f t="shared" si="24"/>
        <v>1.6096242636418831E-2</v>
      </c>
      <c r="I70" s="27">
        <f t="shared" si="24"/>
        <v>5.3813067380255521E-2</v>
      </c>
      <c r="J70" s="27">
        <f t="shared" si="24"/>
        <v>5.4457912637144078E-2</v>
      </c>
      <c r="K70" s="27">
        <f t="shared" si="24"/>
        <v>0.13034395176905264</v>
      </c>
      <c r="L70" s="27">
        <f t="shared" si="24"/>
        <v>-5.3966266475585327E-2</v>
      </c>
      <c r="M70" s="27">
        <f t="shared" si="24"/>
        <v>4.1314007018704337E-3</v>
      </c>
      <c r="N70" s="27">
        <f t="shared" si="24"/>
        <v>4.7181725908051191E-2</v>
      </c>
      <c r="O70" s="27">
        <f t="shared" si="24"/>
        <v>-2.371361902044973E-2</v>
      </c>
      <c r="P70" s="27">
        <f t="shared" si="24"/>
        <v>0.12586567063598234</v>
      </c>
    </row>
    <row r="72" spans="1:16" x14ac:dyDescent="0.2">
      <c r="A72" t="s">
        <v>32</v>
      </c>
    </row>
    <row r="73" spans="1:16" x14ac:dyDescent="0.2">
      <c r="A73" s="24" t="s">
        <v>18</v>
      </c>
      <c r="B73" s="22">
        <f>B61/B$61</f>
        <v>1</v>
      </c>
      <c r="C73" s="22">
        <f t="shared" ref="C73:P73" si="25">C61/C$61</f>
        <v>1</v>
      </c>
      <c r="D73" s="22">
        <f t="shared" si="25"/>
        <v>1</v>
      </c>
      <c r="E73" s="22">
        <f t="shared" si="25"/>
        <v>1</v>
      </c>
      <c r="F73" s="22">
        <f t="shared" si="25"/>
        <v>1</v>
      </c>
      <c r="G73" s="22">
        <f t="shared" si="25"/>
        <v>1</v>
      </c>
      <c r="H73" s="22">
        <f t="shared" si="25"/>
        <v>1</v>
      </c>
      <c r="I73" s="22">
        <f t="shared" si="25"/>
        <v>1</v>
      </c>
      <c r="J73" s="22">
        <f t="shared" si="25"/>
        <v>1</v>
      </c>
      <c r="K73" s="22">
        <f t="shared" si="25"/>
        <v>1</v>
      </c>
      <c r="L73" s="22">
        <f t="shared" si="25"/>
        <v>1</v>
      </c>
      <c r="M73" s="22">
        <f t="shared" si="25"/>
        <v>1</v>
      </c>
      <c r="N73" s="22">
        <f t="shared" si="25"/>
        <v>1</v>
      </c>
      <c r="O73" s="22">
        <f t="shared" si="25"/>
        <v>1</v>
      </c>
      <c r="P73" s="22">
        <f t="shared" si="25"/>
        <v>1</v>
      </c>
    </row>
    <row r="74" spans="1:16" x14ac:dyDescent="0.2">
      <c r="A74" s="18" t="s">
        <v>19</v>
      </c>
      <c r="B74" s="20">
        <f t="shared" ref="B74:P76" si="26">B62/B$61</f>
        <v>0.80604072853695352</v>
      </c>
      <c r="C74" s="20">
        <f t="shared" si="26"/>
        <v>0.84367639946320461</v>
      </c>
      <c r="D74" s="20">
        <f t="shared" si="26"/>
        <v>0.87792380519756119</v>
      </c>
      <c r="E74" s="20">
        <f t="shared" si="26"/>
        <v>0.88689715790204116</v>
      </c>
      <c r="F74" s="20">
        <f t="shared" si="26"/>
        <v>0.91261853655896241</v>
      </c>
      <c r="G74" s="20">
        <f t="shared" si="26"/>
        <v>0.84634928237794493</v>
      </c>
      <c r="H74" s="20">
        <f t="shared" si="26"/>
        <v>0.8473367364812725</v>
      </c>
      <c r="I74" s="20">
        <f t="shared" si="26"/>
        <v>0.82796192226869592</v>
      </c>
      <c r="J74" s="20">
        <f t="shared" si="26"/>
        <v>0.87012830551974907</v>
      </c>
      <c r="K74" s="20">
        <f t="shared" si="26"/>
        <v>0.8301995042978878</v>
      </c>
      <c r="L74" s="20">
        <f t="shared" si="26"/>
        <v>0.86788197717862792</v>
      </c>
      <c r="M74" s="20">
        <f t="shared" si="26"/>
        <v>0.84607703496183762</v>
      </c>
      <c r="N74" s="20">
        <f t="shared" si="26"/>
        <v>0.83849347116254469</v>
      </c>
      <c r="O74" s="20">
        <f t="shared" si="26"/>
        <v>0.87968177254836843</v>
      </c>
      <c r="P74" s="20">
        <f t="shared" si="26"/>
        <v>0.8089047553578832</v>
      </c>
    </row>
    <row r="75" spans="1:16" x14ac:dyDescent="0.2">
      <c r="A75" s="24" t="s">
        <v>20</v>
      </c>
      <c r="B75" s="22">
        <f t="shared" si="26"/>
        <v>0.11530404295992169</v>
      </c>
      <c r="C75" s="22">
        <f t="shared" si="26"/>
        <v>0.13006310015030717</v>
      </c>
      <c r="D75" s="22">
        <f t="shared" si="26"/>
        <v>0.11270667632867357</v>
      </c>
      <c r="E75" s="22">
        <f t="shared" si="26"/>
        <v>9.3701225340615743E-2</v>
      </c>
      <c r="F75" s="22">
        <f t="shared" si="26"/>
        <v>6.8961153374181516E-2</v>
      </c>
      <c r="G75" s="22">
        <f t="shared" si="26"/>
        <v>8.1302300926915858E-2</v>
      </c>
      <c r="H75" s="22">
        <f t="shared" si="26"/>
        <v>7.8513040337694476E-2</v>
      </c>
      <c r="I75" s="22">
        <f t="shared" si="26"/>
        <v>9.1495145842648382E-2</v>
      </c>
      <c r="J75" s="22">
        <f t="shared" si="26"/>
        <v>9.4823632001672722E-2</v>
      </c>
      <c r="K75" s="22">
        <f t="shared" si="26"/>
        <v>8.7439803055021609E-2</v>
      </c>
      <c r="L75" s="22">
        <f t="shared" si="26"/>
        <v>9.4671279774227318E-2</v>
      </c>
      <c r="M75" s="22">
        <f t="shared" si="26"/>
        <v>9.839916044057806E-2</v>
      </c>
      <c r="N75" s="22">
        <f t="shared" si="26"/>
        <v>0.11128557237083558</v>
      </c>
      <c r="O75" s="22">
        <f t="shared" si="26"/>
        <v>9.832750044630556E-2</v>
      </c>
      <c r="P75" s="22">
        <f t="shared" si="26"/>
        <v>0.10117277283325915</v>
      </c>
    </row>
    <row r="76" spans="1:16" x14ac:dyDescent="0.2">
      <c r="A76" s="18" t="s">
        <v>30</v>
      </c>
      <c r="B76" s="20">
        <f t="shared" si="26"/>
        <v>7.8655228503124813E-2</v>
      </c>
      <c r="C76" s="20">
        <f t="shared" si="26"/>
        <v>2.626050038648834E-2</v>
      </c>
      <c r="D76" s="20">
        <f t="shared" si="26"/>
        <v>9.3695184737652981E-3</v>
      </c>
      <c r="E76" s="20">
        <f t="shared" si="26"/>
        <v>1.9401616757343143E-2</v>
      </c>
      <c r="F76" s="20">
        <f t="shared" si="26"/>
        <v>1.8420310066856044E-2</v>
      </c>
      <c r="G76" s="20">
        <f t="shared" si="26"/>
        <v>7.2348416695139264E-2</v>
      </c>
      <c r="H76" s="20">
        <f t="shared" si="26"/>
        <v>7.4150223181033065E-2</v>
      </c>
      <c r="I76" s="20">
        <f t="shared" si="26"/>
        <v>8.0542931888655814E-2</v>
      </c>
      <c r="J76" s="20">
        <f t="shared" si="26"/>
        <v>3.5048062478578237E-2</v>
      </c>
      <c r="K76" s="20">
        <f t="shared" si="26"/>
        <v>8.2360692647090616E-2</v>
      </c>
      <c r="L76" s="20">
        <f t="shared" si="26"/>
        <v>3.7446743047144848E-2</v>
      </c>
      <c r="M76" s="20">
        <f t="shared" si="26"/>
        <v>5.552380459758445E-2</v>
      </c>
      <c r="N76" s="20">
        <f t="shared" si="26"/>
        <v>5.0220956466619671E-2</v>
      </c>
      <c r="O76" s="20">
        <f t="shared" si="26"/>
        <v>2.1990727005325918E-2</v>
      </c>
      <c r="P76" s="20">
        <f t="shared" si="26"/>
        <v>8.9922471808857707E-2</v>
      </c>
    </row>
    <row r="77" spans="1:16" x14ac:dyDescent="0.2">
      <c r="A77" s="26" t="s">
        <v>31</v>
      </c>
      <c r="B77" s="27">
        <f>SUM(B74:B76)</f>
        <v>1</v>
      </c>
      <c r="C77" s="27">
        <f t="shared" ref="C77:P77" si="27">SUM(C74:C76)</f>
        <v>1.0000000000000002</v>
      </c>
      <c r="D77" s="27">
        <f t="shared" si="27"/>
        <v>1</v>
      </c>
      <c r="E77" s="27">
        <f t="shared" si="27"/>
        <v>1</v>
      </c>
      <c r="F77" s="27">
        <f t="shared" si="27"/>
        <v>1</v>
      </c>
      <c r="G77" s="27">
        <f t="shared" si="27"/>
        <v>1</v>
      </c>
      <c r="H77" s="27">
        <f t="shared" si="27"/>
        <v>1</v>
      </c>
      <c r="I77" s="27">
        <f t="shared" si="27"/>
        <v>1.0000000000000002</v>
      </c>
      <c r="J77" s="27">
        <f t="shared" si="27"/>
        <v>1</v>
      </c>
      <c r="K77" s="27">
        <f t="shared" si="27"/>
        <v>1</v>
      </c>
      <c r="L77" s="27">
        <f t="shared" si="27"/>
        <v>1</v>
      </c>
      <c r="M77" s="27">
        <f t="shared" si="27"/>
        <v>1.0000000000000002</v>
      </c>
      <c r="N77" s="27">
        <f t="shared" si="27"/>
        <v>1</v>
      </c>
      <c r="O77" s="27">
        <f t="shared" si="27"/>
        <v>0.99999999999999989</v>
      </c>
      <c r="P77" s="27">
        <f t="shared" si="27"/>
        <v>1</v>
      </c>
    </row>
    <row r="84" spans="1:25" ht="16" thickBot="1" x14ac:dyDescent="0.25">
      <c r="A84" s="11" t="s">
        <v>37</v>
      </c>
    </row>
    <row r="85" spans="1:25" x14ac:dyDescent="0.2">
      <c r="A85" s="11" t="s">
        <v>38</v>
      </c>
      <c r="B85" s="32">
        <f t="shared" ref="B85:P85" si="28">B3/1000000</f>
        <v>1586</v>
      </c>
      <c r="C85" s="32">
        <f t="shared" si="28"/>
        <v>1682.3</v>
      </c>
      <c r="D85" s="32">
        <f t="shared" si="28"/>
        <v>1738.8</v>
      </c>
      <c r="E85" s="32">
        <f t="shared" si="28"/>
        <v>1801.5</v>
      </c>
      <c r="F85" s="32">
        <f t="shared" si="28"/>
        <v>1722.1</v>
      </c>
      <c r="G85" s="32">
        <f t="shared" si="28"/>
        <v>1810.9</v>
      </c>
      <c r="H85" s="32">
        <f t="shared" si="28"/>
        <v>1846.9</v>
      </c>
      <c r="I85" s="32">
        <f t="shared" si="28"/>
        <v>1895</v>
      </c>
      <c r="J85" s="32">
        <f t="shared" si="28"/>
        <v>1929.7</v>
      </c>
      <c r="K85" s="32">
        <f t="shared" si="28"/>
        <v>1981.2</v>
      </c>
      <c r="L85" s="32">
        <f t="shared" si="28"/>
        <v>2036.4</v>
      </c>
      <c r="M85" s="32">
        <f t="shared" si="28"/>
        <v>2107.8000000000002</v>
      </c>
      <c r="N85" s="32">
        <f t="shared" si="28"/>
        <v>2193</v>
      </c>
      <c r="O85" s="32">
        <f t="shared" si="28"/>
        <v>2253.6</v>
      </c>
      <c r="P85" s="32">
        <f t="shared" si="28"/>
        <v>2335</v>
      </c>
      <c r="V85" s="86" t="s">
        <v>40</v>
      </c>
      <c r="W85" s="87"/>
      <c r="X85" s="87"/>
      <c r="Y85" s="88"/>
    </row>
    <row r="86" spans="1:25" x14ac:dyDescent="0.2">
      <c r="A86" s="30" t="s">
        <v>33</v>
      </c>
      <c r="B86" s="31">
        <v>506700</v>
      </c>
      <c r="C86" s="31">
        <v>536165</v>
      </c>
      <c r="D86" s="31">
        <v>561295</v>
      </c>
      <c r="E86" s="31">
        <v>570788</v>
      </c>
      <c r="F86" s="31">
        <v>489995</v>
      </c>
      <c r="G86" s="31">
        <v>510130</v>
      </c>
      <c r="H86" s="31">
        <v>522095</v>
      </c>
      <c r="I86" s="31">
        <v>537466</v>
      </c>
      <c r="J86" s="31">
        <v>561735</v>
      </c>
      <c r="K86" s="31">
        <v>632092</v>
      </c>
      <c r="L86" s="31">
        <v>589270</v>
      </c>
      <c r="M86" s="31">
        <v>608005</v>
      </c>
      <c r="N86" s="31">
        <v>650515</v>
      </c>
      <c r="O86" s="31">
        <v>649654</v>
      </c>
      <c r="P86" s="31">
        <v>723086</v>
      </c>
      <c r="V86" s="48"/>
      <c r="W86" s="49" t="s">
        <v>42</v>
      </c>
      <c r="X86" s="50" t="s">
        <v>43</v>
      </c>
      <c r="Y86" s="51" t="s">
        <v>44</v>
      </c>
    </row>
    <row r="87" spans="1:25" x14ac:dyDescent="0.2">
      <c r="A87" t="s">
        <v>34</v>
      </c>
      <c r="B87" s="23">
        <f>B86/1000</f>
        <v>506.7</v>
      </c>
      <c r="C87" s="23">
        <f t="shared" ref="C87:P87" si="29">C86/1000</f>
        <v>536.16499999999996</v>
      </c>
      <c r="D87" s="23">
        <f t="shared" si="29"/>
        <v>561.29499999999996</v>
      </c>
      <c r="E87" s="23">
        <f t="shared" si="29"/>
        <v>570.78800000000001</v>
      </c>
      <c r="F87" s="23">
        <f t="shared" si="29"/>
        <v>489.995</v>
      </c>
      <c r="G87" s="23">
        <f t="shared" si="29"/>
        <v>510.13</v>
      </c>
      <c r="H87" s="23">
        <f t="shared" si="29"/>
        <v>522.09500000000003</v>
      </c>
      <c r="I87" s="23">
        <f t="shared" si="29"/>
        <v>537.46600000000001</v>
      </c>
      <c r="J87" s="23">
        <f t="shared" si="29"/>
        <v>561.73500000000001</v>
      </c>
      <c r="K87" s="23">
        <f t="shared" si="29"/>
        <v>632.09199999999998</v>
      </c>
      <c r="L87" s="23">
        <f t="shared" si="29"/>
        <v>589.27</v>
      </c>
      <c r="M87" s="23">
        <f t="shared" si="29"/>
        <v>608.005</v>
      </c>
      <c r="N87" s="23">
        <f t="shared" si="29"/>
        <v>650.51499999999999</v>
      </c>
      <c r="O87" s="23">
        <f t="shared" si="29"/>
        <v>649.654</v>
      </c>
      <c r="P87" s="23">
        <f t="shared" si="29"/>
        <v>723.08600000000001</v>
      </c>
      <c r="V87" s="55" t="s">
        <v>2</v>
      </c>
      <c r="W87" s="56">
        <v>0.48172481715006304</v>
      </c>
      <c r="X87" s="57">
        <v>0.48813489627025258</v>
      </c>
      <c r="Y87" s="57">
        <v>0.3237341814610909</v>
      </c>
    </row>
    <row r="88" spans="1:25" x14ac:dyDescent="0.2">
      <c r="V88" s="52" t="s">
        <v>3</v>
      </c>
      <c r="W88" s="53">
        <v>0.46623144682874634</v>
      </c>
      <c r="X88" s="54">
        <v>0.46985302692752134</v>
      </c>
      <c r="Y88" s="54">
        <v>0.32118516796828428</v>
      </c>
    </row>
    <row r="89" spans="1:25" x14ac:dyDescent="0.2">
      <c r="A89" s="30" t="s">
        <v>35</v>
      </c>
      <c r="B89" s="31">
        <v>1565173</v>
      </c>
      <c r="C89" s="31">
        <v>1669333</v>
      </c>
      <c r="D89" s="31">
        <v>1713626</v>
      </c>
      <c r="E89" s="31">
        <v>1790549</v>
      </c>
      <c r="F89" s="31">
        <v>1704376</v>
      </c>
      <c r="G89" s="31">
        <v>1803988</v>
      </c>
      <c r="H89" s="31">
        <v>1850384</v>
      </c>
      <c r="I89" s="31">
        <v>1899958</v>
      </c>
      <c r="J89" s="31">
        <v>1951896</v>
      </c>
      <c r="K89" s="31">
        <v>2020035</v>
      </c>
      <c r="L89" s="31">
        <v>2066023</v>
      </c>
      <c r="M89" s="31">
        <v>2130762</v>
      </c>
      <c r="N89" s="31">
        <v>2211236</v>
      </c>
      <c r="O89" s="31">
        <v>2279257</v>
      </c>
      <c r="P89" s="31">
        <v>2370181</v>
      </c>
      <c r="Q89" s="14"/>
      <c r="V89" s="58" t="s">
        <v>4</v>
      </c>
      <c r="W89" s="59">
        <v>0.4658317385553255</v>
      </c>
      <c r="X89" s="60">
        <v>0.47267503352540174</v>
      </c>
      <c r="Y89" s="60">
        <v>0.32754813477386546</v>
      </c>
    </row>
    <row r="90" spans="1:25" x14ac:dyDescent="0.2">
      <c r="A90" s="18" t="s">
        <v>36</v>
      </c>
      <c r="B90" s="23">
        <f>B89/1000</f>
        <v>1565.173</v>
      </c>
      <c r="C90" s="23">
        <f t="shared" ref="C90:P90" si="30">C89/1000</f>
        <v>1669.3330000000001</v>
      </c>
      <c r="D90" s="23">
        <f t="shared" si="30"/>
        <v>1713.626</v>
      </c>
      <c r="E90" s="23">
        <f t="shared" si="30"/>
        <v>1790.549</v>
      </c>
      <c r="F90" s="23">
        <f t="shared" si="30"/>
        <v>1704.376</v>
      </c>
      <c r="G90" s="23">
        <f t="shared" si="30"/>
        <v>1803.9880000000001</v>
      </c>
      <c r="H90" s="23">
        <f t="shared" si="30"/>
        <v>1850.384</v>
      </c>
      <c r="I90" s="23">
        <f t="shared" si="30"/>
        <v>1899.9580000000001</v>
      </c>
      <c r="J90" s="23">
        <f t="shared" si="30"/>
        <v>1951.896</v>
      </c>
      <c r="K90" s="23">
        <f t="shared" si="30"/>
        <v>2020.0350000000001</v>
      </c>
      <c r="L90" s="23">
        <f t="shared" si="30"/>
        <v>2066.0230000000001</v>
      </c>
      <c r="M90" s="23">
        <f t="shared" si="30"/>
        <v>2130.7620000000002</v>
      </c>
      <c r="N90" s="23">
        <f t="shared" si="30"/>
        <v>2211.2359999999999</v>
      </c>
      <c r="O90" s="23">
        <f t="shared" si="30"/>
        <v>2279.2570000000001</v>
      </c>
      <c r="P90" s="23">
        <f t="shared" si="30"/>
        <v>2370.181</v>
      </c>
      <c r="V90" s="52" t="s">
        <v>5</v>
      </c>
      <c r="W90" s="53">
        <v>0.44900564973633084</v>
      </c>
      <c r="X90" s="54">
        <v>0.45175176887088825</v>
      </c>
      <c r="Y90" s="54">
        <v>0.31877820713088556</v>
      </c>
    </row>
    <row r="91" spans="1:25" x14ac:dyDescent="0.2">
      <c r="V91" s="58" t="s">
        <v>6</v>
      </c>
      <c r="W91" s="59">
        <v>0.4514109807792811</v>
      </c>
      <c r="X91" s="60">
        <v>0.45610525494374482</v>
      </c>
      <c r="Y91" s="60">
        <v>0.28749231390256613</v>
      </c>
    </row>
    <row r="92" spans="1:25" ht="16" thickBot="1" x14ac:dyDescent="0.25">
      <c r="A92" t="s">
        <v>39</v>
      </c>
      <c r="B92" s="33">
        <f>B4/1000000</f>
        <v>764.01556000000005</v>
      </c>
      <c r="C92" s="33">
        <f t="shared" ref="C92:P92" si="31">C4/1000000</f>
        <v>784.34116300000005</v>
      </c>
      <c r="D92" s="33">
        <f t="shared" si="31"/>
        <v>809.98822700000005</v>
      </c>
      <c r="E92" s="33">
        <f t="shared" si="31"/>
        <v>808.88367800000003</v>
      </c>
      <c r="F92" s="33">
        <f t="shared" si="31"/>
        <v>777.37485000000004</v>
      </c>
      <c r="G92" s="33">
        <f t="shared" si="31"/>
        <v>818.68360900000005</v>
      </c>
      <c r="H92" s="33">
        <f t="shared" si="31"/>
        <v>835.83390299999996</v>
      </c>
      <c r="I92" s="33">
        <f t="shared" si="31"/>
        <v>870.91569600000003</v>
      </c>
      <c r="J92" s="33">
        <f t="shared" si="31"/>
        <v>908.28950799999996</v>
      </c>
      <c r="K92" s="33">
        <f t="shared" si="31"/>
        <v>986.93555500000002</v>
      </c>
      <c r="L92" s="33">
        <f t="shared" si="31"/>
        <v>963.75805300000002</v>
      </c>
      <c r="M92" s="33">
        <f t="shared" si="31"/>
        <v>973.46132699999998</v>
      </c>
      <c r="N92" s="33">
        <f t="shared" si="31"/>
        <v>1010.680327</v>
      </c>
      <c r="O92" s="33">
        <f t="shared" si="31"/>
        <v>1007.968061</v>
      </c>
      <c r="P92" s="33">
        <f t="shared" si="31"/>
        <v>1089.2305019999999</v>
      </c>
      <c r="V92" s="52" t="s">
        <v>7</v>
      </c>
      <c r="W92" s="53">
        <v>0.45208659174995858</v>
      </c>
      <c r="X92" s="54">
        <v>0.45381876653281511</v>
      </c>
      <c r="Y92" s="54">
        <v>0.28277904287611666</v>
      </c>
    </row>
    <row r="93" spans="1:25" x14ac:dyDescent="0.2">
      <c r="A93" s="47" t="s">
        <v>40</v>
      </c>
      <c r="B93" s="36" t="s">
        <v>2</v>
      </c>
      <c r="C93" s="36" t="s">
        <v>3</v>
      </c>
      <c r="D93" s="36" t="s">
        <v>4</v>
      </c>
      <c r="E93" s="36" t="s">
        <v>5</v>
      </c>
      <c r="F93" s="36" t="s">
        <v>6</v>
      </c>
      <c r="G93" s="36" t="s">
        <v>7</v>
      </c>
      <c r="H93" s="36" t="s">
        <v>8</v>
      </c>
      <c r="I93" s="36" t="s">
        <v>9</v>
      </c>
      <c r="J93" s="36" t="s">
        <v>10</v>
      </c>
      <c r="K93" s="36" t="s">
        <v>11</v>
      </c>
      <c r="L93" s="36" t="s">
        <v>12</v>
      </c>
      <c r="M93" s="36" t="s">
        <v>13</v>
      </c>
      <c r="N93" s="36" t="s">
        <v>14</v>
      </c>
      <c r="O93" s="36" t="s">
        <v>15</v>
      </c>
      <c r="P93" s="37" t="s">
        <v>16</v>
      </c>
      <c r="V93" s="58" t="s">
        <v>8</v>
      </c>
      <c r="W93" s="59">
        <v>0.45256045427473063</v>
      </c>
      <c r="X93" s="60">
        <v>0.45170834972632706</v>
      </c>
      <c r="Y93" s="60">
        <v>0.28215494729742585</v>
      </c>
    </row>
    <row r="94" spans="1:25" x14ac:dyDescent="0.2">
      <c r="A94" s="38" t="s">
        <v>42</v>
      </c>
      <c r="B94" s="39">
        <f t="shared" ref="B94:P94" si="32">B4/B3</f>
        <v>0.48172481715006304</v>
      </c>
      <c r="C94" s="39">
        <f t="shared" si="32"/>
        <v>0.46623144682874634</v>
      </c>
      <c r="D94" s="39">
        <f t="shared" si="32"/>
        <v>0.4658317385553255</v>
      </c>
      <c r="E94" s="39">
        <f t="shared" si="32"/>
        <v>0.44900564973633084</v>
      </c>
      <c r="F94" s="39">
        <f t="shared" si="32"/>
        <v>0.4514109807792811</v>
      </c>
      <c r="G94" s="39">
        <f t="shared" si="32"/>
        <v>0.45208659174995858</v>
      </c>
      <c r="H94" s="39">
        <f t="shared" si="32"/>
        <v>0.45256045427473063</v>
      </c>
      <c r="I94" s="39">
        <f t="shared" si="32"/>
        <v>0.45958611926121373</v>
      </c>
      <c r="J94" s="39">
        <f t="shared" si="32"/>
        <v>0.47068948955796236</v>
      </c>
      <c r="K94" s="39">
        <f t="shared" si="32"/>
        <v>0.49815039117706439</v>
      </c>
      <c r="L94" s="39">
        <f t="shared" si="32"/>
        <v>0.47326559271263013</v>
      </c>
      <c r="M94" s="39">
        <f t="shared" si="32"/>
        <v>0.46183761599772272</v>
      </c>
      <c r="N94" s="39">
        <f t="shared" si="32"/>
        <v>0.46086654217966255</v>
      </c>
      <c r="O94" s="39">
        <f t="shared" si="32"/>
        <v>0.44727017261270857</v>
      </c>
      <c r="P94" s="40">
        <f t="shared" si="32"/>
        <v>0.46647987237687366</v>
      </c>
      <c r="V94" s="52" t="s">
        <v>9</v>
      </c>
      <c r="W94" s="53">
        <v>0.45958611926121373</v>
      </c>
      <c r="X94" s="54">
        <v>0.4583868148664339</v>
      </c>
      <c r="Y94" s="54">
        <v>0.28288309531052791</v>
      </c>
    </row>
    <row r="95" spans="1:25" x14ac:dyDescent="0.2">
      <c r="A95" s="41" t="s">
        <v>43</v>
      </c>
      <c r="B95" s="42">
        <f>B92/B90</f>
        <v>0.48813489627025258</v>
      </c>
      <c r="C95" s="42">
        <f t="shared" ref="C95:P95" si="33">C92/C90</f>
        <v>0.46985302692752134</v>
      </c>
      <c r="D95" s="42">
        <f t="shared" si="33"/>
        <v>0.47267503352540174</v>
      </c>
      <c r="E95" s="42">
        <f t="shared" si="33"/>
        <v>0.45175176887088825</v>
      </c>
      <c r="F95" s="42">
        <f t="shared" si="33"/>
        <v>0.45610525494374482</v>
      </c>
      <c r="G95" s="42">
        <f t="shared" si="33"/>
        <v>0.45381876653281511</v>
      </c>
      <c r="H95" s="42">
        <f t="shared" si="33"/>
        <v>0.45170834972632706</v>
      </c>
      <c r="I95" s="42">
        <f t="shared" si="33"/>
        <v>0.4583868148664339</v>
      </c>
      <c r="J95" s="42">
        <f t="shared" si="33"/>
        <v>0.4653370404980593</v>
      </c>
      <c r="K95" s="42">
        <f t="shared" si="33"/>
        <v>0.48857349253849564</v>
      </c>
      <c r="L95" s="42">
        <f t="shared" si="33"/>
        <v>0.46647982766890783</v>
      </c>
      <c r="M95" s="42">
        <f t="shared" si="33"/>
        <v>0.45686065689175981</v>
      </c>
      <c r="N95" s="42">
        <f t="shared" si="33"/>
        <v>0.4570657889976466</v>
      </c>
      <c r="O95" s="42">
        <f t="shared" si="33"/>
        <v>0.44223536924532864</v>
      </c>
      <c r="P95" s="43">
        <f t="shared" si="33"/>
        <v>0.4595558322339095</v>
      </c>
      <c r="V95" s="58" t="s">
        <v>10</v>
      </c>
      <c r="W95" s="59">
        <v>0.47068948955796236</v>
      </c>
      <c r="X95" s="60">
        <v>0.4653370404980593</v>
      </c>
      <c r="Y95" s="60">
        <v>0.28778941091123711</v>
      </c>
    </row>
    <row r="96" spans="1:25" x14ac:dyDescent="0.2">
      <c r="A96" s="44" t="s">
        <v>45</v>
      </c>
      <c r="B96" s="45">
        <f>B87/B90</f>
        <v>0.3237341814610909</v>
      </c>
      <c r="C96" s="45">
        <f t="shared" ref="C96:P96" si="34">C87/C90</f>
        <v>0.32118516796828428</v>
      </c>
      <c r="D96" s="45">
        <f t="shared" si="34"/>
        <v>0.32754813477386546</v>
      </c>
      <c r="E96" s="45">
        <f t="shared" si="34"/>
        <v>0.31877820713088556</v>
      </c>
      <c r="F96" s="45">
        <f t="shared" si="34"/>
        <v>0.28749231390256613</v>
      </c>
      <c r="G96" s="45">
        <f t="shared" si="34"/>
        <v>0.28277904287611666</v>
      </c>
      <c r="H96" s="45">
        <f t="shared" si="34"/>
        <v>0.28215494729742585</v>
      </c>
      <c r="I96" s="45">
        <f t="shared" si="34"/>
        <v>0.28288309531052791</v>
      </c>
      <c r="J96" s="45">
        <f t="shared" si="34"/>
        <v>0.28778941091123711</v>
      </c>
      <c r="K96" s="45">
        <f t="shared" si="34"/>
        <v>0.31291140995081768</v>
      </c>
      <c r="L96" s="45">
        <f t="shared" si="34"/>
        <v>0.28521947722750424</v>
      </c>
      <c r="M96" s="45">
        <f t="shared" si="34"/>
        <v>0.28534627518230565</v>
      </c>
      <c r="N96" s="45">
        <f t="shared" si="34"/>
        <v>0.29418614747589134</v>
      </c>
      <c r="O96" s="45">
        <f t="shared" si="34"/>
        <v>0.28502884931361405</v>
      </c>
      <c r="P96" s="46">
        <f t="shared" si="34"/>
        <v>0.30507627898460077</v>
      </c>
      <c r="V96" s="52" t="s">
        <v>11</v>
      </c>
      <c r="W96" s="53">
        <v>0.49815039117706439</v>
      </c>
      <c r="X96" s="54">
        <v>0.48857349253849564</v>
      </c>
      <c r="Y96" s="54">
        <v>0.31291140995081768</v>
      </c>
    </row>
    <row r="97" spans="1:25" ht="16" thickBot="1" x14ac:dyDescent="0.25">
      <c r="A97" s="83" t="s">
        <v>41</v>
      </c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5"/>
      <c r="V97" s="58" t="s">
        <v>12</v>
      </c>
      <c r="W97" s="59">
        <v>0.47326559271263013</v>
      </c>
      <c r="X97" s="60">
        <v>0.46647982766890783</v>
      </c>
      <c r="Y97" s="60">
        <v>0.28521947722750424</v>
      </c>
    </row>
    <row r="98" spans="1:25" x14ac:dyDescent="0.2">
      <c r="V98" s="52" t="s">
        <v>13</v>
      </c>
      <c r="W98" s="53">
        <v>0.46183761599772272</v>
      </c>
      <c r="X98" s="54">
        <v>0.45686065689175981</v>
      </c>
      <c r="Y98" s="54">
        <v>0.28534627518230565</v>
      </c>
    </row>
    <row r="99" spans="1:25" x14ac:dyDescent="0.2">
      <c r="V99" s="58" t="s">
        <v>14</v>
      </c>
      <c r="W99" s="59">
        <v>0.46086654217966255</v>
      </c>
      <c r="X99" s="60">
        <v>0.4570657889976466</v>
      </c>
      <c r="Y99" s="60">
        <v>0.29418614747589134</v>
      </c>
    </row>
    <row r="100" spans="1:25" x14ac:dyDescent="0.2">
      <c r="V100" s="52" t="s">
        <v>15</v>
      </c>
      <c r="W100" s="53">
        <v>0.44727017261270857</v>
      </c>
      <c r="X100" s="54">
        <v>0.44223536924532864</v>
      </c>
      <c r="Y100" s="54">
        <v>0.28502884931361405</v>
      </c>
    </row>
    <row r="101" spans="1:25" x14ac:dyDescent="0.2">
      <c r="A101" s="64"/>
      <c r="B101" s="13" t="s">
        <v>2</v>
      </c>
      <c r="C101" s="13" t="s">
        <v>3</v>
      </c>
      <c r="D101" s="13" t="s">
        <v>4</v>
      </c>
      <c r="E101" s="13" t="s">
        <v>5</v>
      </c>
      <c r="F101" s="13" t="s">
        <v>6</v>
      </c>
      <c r="G101" s="13" t="s">
        <v>7</v>
      </c>
      <c r="H101" s="13" t="s">
        <v>8</v>
      </c>
      <c r="I101" s="13" t="s">
        <v>9</v>
      </c>
      <c r="J101" s="13" t="s">
        <v>10</v>
      </c>
      <c r="K101" s="13" t="s">
        <v>11</v>
      </c>
      <c r="L101" s="13" t="s">
        <v>12</v>
      </c>
      <c r="M101" s="13" t="s">
        <v>13</v>
      </c>
      <c r="N101" s="13" t="s">
        <v>14</v>
      </c>
      <c r="O101" s="13" t="s">
        <v>15</v>
      </c>
      <c r="P101" s="13" t="s">
        <v>16</v>
      </c>
      <c r="V101" s="61" t="s">
        <v>16</v>
      </c>
      <c r="W101" s="62">
        <v>0.46647987237687366</v>
      </c>
      <c r="X101" s="63">
        <v>0.4595558322339095</v>
      </c>
      <c r="Y101" s="63">
        <v>0.30507627898460077</v>
      </c>
    </row>
    <row r="102" spans="1:25" ht="16" thickBot="1" x14ac:dyDescent="0.25">
      <c r="A102" s="13" t="s">
        <v>18</v>
      </c>
      <c r="B102" s="66">
        <v>473503284</v>
      </c>
      <c r="C102" s="66">
        <v>477965264</v>
      </c>
      <c r="D102" s="66">
        <v>486844336</v>
      </c>
      <c r="E102" s="66">
        <v>491450126</v>
      </c>
      <c r="F102" s="66">
        <v>476878509</v>
      </c>
      <c r="G102" s="66">
        <v>504988660</v>
      </c>
      <c r="H102" s="66">
        <v>513117080</v>
      </c>
      <c r="I102" s="66">
        <v>540729484</v>
      </c>
      <c r="J102" s="66">
        <v>570176483</v>
      </c>
      <c r="K102" s="66">
        <v>644495539</v>
      </c>
      <c r="L102" s="66">
        <v>609714521</v>
      </c>
      <c r="M102" s="66">
        <v>612233496</v>
      </c>
      <c r="N102" s="66">
        <v>641119729</v>
      </c>
      <c r="O102" s="66">
        <v>625916460</v>
      </c>
      <c r="P102" s="66">
        <v>704697855</v>
      </c>
      <c r="V102" s="89" t="s">
        <v>41</v>
      </c>
      <c r="W102" s="90"/>
      <c r="X102" s="90"/>
      <c r="Y102" s="91"/>
    </row>
    <row r="103" spans="1:25" x14ac:dyDescent="0.2">
      <c r="A103" s="65" t="s">
        <v>19</v>
      </c>
      <c r="B103" s="8">
        <v>381662932</v>
      </c>
      <c r="C103" s="8">
        <v>403248013</v>
      </c>
      <c r="D103" s="8">
        <v>427412232</v>
      </c>
      <c r="E103" s="8">
        <v>435865720</v>
      </c>
      <c r="F103" s="8">
        <v>435208167</v>
      </c>
      <c r="G103" s="8">
        <v>427396790</v>
      </c>
      <c r="H103" s="8">
        <v>434782952</v>
      </c>
      <c r="I103" s="8">
        <v>447703423</v>
      </c>
      <c r="J103" s="8">
        <v>496126697</v>
      </c>
      <c r="K103" s="8">
        <v>535059877</v>
      </c>
      <c r="L103" s="8">
        <v>529160244</v>
      </c>
      <c r="M103" s="8">
        <v>517996701</v>
      </c>
      <c r="N103" s="8">
        <v>537574707</v>
      </c>
      <c r="O103" s="8">
        <v>550607301</v>
      </c>
      <c r="P103" s="8">
        <v>570033446</v>
      </c>
    </row>
    <row r="104" spans="1:25" x14ac:dyDescent="0.2">
      <c r="A104" s="65" t="s">
        <v>20</v>
      </c>
      <c r="B104" s="8">
        <v>54596843</v>
      </c>
      <c r="C104" s="8">
        <v>62165644</v>
      </c>
      <c r="D104" s="8">
        <v>54870607</v>
      </c>
      <c r="E104" s="8">
        <v>46049479</v>
      </c>
      <c r="F104" s="8">
        <v>32886092</v>
      </c>
      <c r="G104" s="8">
        <v>41056740</v>
      </c>
      <c r="H104" s="8">
        <v>40286382</v>
      </c>
      <c r="I104" s="8">
        <v>49474123</v>
      </c>
      <c r="J104" s="8">
        <v>54066205</v>
      </c>
      <c r="K104" s="8">
        <v>56354563</v>
      </c>
      <c r="L104" s="8">
        <v>57722454</v>
      </c>
      <c r="M104" s="8">
        <v>60243262</v>
      </c>
      <c r="N104" s="8">
        <v>71347376</v>
      </c>
      <c r="O104" s="8">
        <v>61544801</v>
      </c>
      <c r="P104" s="8">
        <v>71296236</v>
      </c>
    </row>
    <row r="105" spans="1:25" x14ac:dyDescent="0.2">
      <c r="A105" s="65" t="s">
        <v>30</v>
      </c>
      <c r="B105" s="8">
        <v>37243509</v>
      </c>
      <c r="C105" s="8">
        <v>12551607</v>
      </c>
      <c r="D105" s="8">
        <v>4561497</v>
      </c>
      <c r="E105" s="8">
        <v>9534927</v>
      </c>
      <c r="F105" s="8">
        <v>8784250</v>
      </c>
      <c r="G105" s="8">
        <v>36535130</v>
      </c>
      <c r="H105" s="8">
        <v>38047746</v>
      </c>
      <c r="I105" s="8">
        <v>43551938</v>
      </c>
      <c r="J105" s="8">
        <v>19983581</v>
      </c>
      <c r="K105" s="8">
        <v>53081099</v>
      </c>
      <c r="L105" s="8">
        <v>22831823</v>
      </c>
      <c r="M105" s="8">
        <v>33993533</v>
      </c>
      <c r="N105" s="8">
        <v>32197646</v>
      </c>
      <c r="O105" s="8">
        <v>13764358</v>
      </c>
      <c r="P105" s="8">
        <v>63368173</v>
      </c>
    </row>
    <row r="106" spans="1:25" x14ac:dyDescent="0.2">
      <c r="A106" s="13" t="s">
        <v>46</v>
      </c>
      <c r="B106" s="7">
        <v>1709121</v>
      </c>
      <c r="C106" s="7">
        <v>1675801</v>
      </c>
      <c r="D106" s="7">
        <v>1286319</v>
      </c>
      <c r="E106" s="7">
        <v>1086455</v>
      </c>
      <c r="F106" s="7">
        <v>1017906</v>
      </c>
      <c r="G106" s="7">
        <v>1814625</v>
      </c>
      <c r="H106" s="7">
        <v>2040049</v>
      </c>
      <c r="I106" s="7">
        <v>1823737</v>
      </c>
      <c r="J106" s="7">
        <v>1618090</v>
      </c>
      <c r="K106" s="7">
        <v>1450695</v>
      </c>
      <c r="L106" s="7">
        <v>1377480</v>
      </c>
      <c r="M106" s="7">
        <v>1196701</v>
      </c>
      <c r="N106" s="7">
        <v>1060025</v>
      </c>
      <c r="O106" s="7">
        <v>1061282</v>
      </c>
      <c r="P106" s="7">
        <v>991121</v>
      </c>
    </row>
    <row r="107" spans="1:25" x14ac:dyDescent="0.2">
      <c r="A107" s="13" t="s">
        <v>47</v>
      </c>
      <c r="B107" s="7">
        <v>2907000</v>
      </c>
      <c r="C107" s="7">
        <v>3208000</v>
      </c>
      <c r="D107" s="7">
        <v>3975000</v>
      </c>
      <c r="E107" s="7">
        <v>4205000</v>
      </c>
      <c r="F107" s="7">
        <v>4153000</v>
      </c>
      <c r="G107" s="7">
        <v>4160000</v>
      </c>
      <c r="H107" s="7">
        <v>4635000</v>
      </c>
      <c r="I107" s="7">
        <v>5547000</v>
      </c>
      <c r="J107" s="7">
        <v>6129839</v>
      </c>
      <c r="K107" s="7">
        <v>6342694</v>
      </c>
      <c r="L107" s="7">
        <v>5894076</v>
      </c>
      <c r="M107" s="7">
        <v>5902586</v>
      </c>
      <c r="N107" s="7">
        <v>5494201</v>
      </c>
      <c r="O107" s="7">
        <v>6313970</v>
      </c>
      <c r="P107" s="7">
        <v>6533656</v>
      </c>
    </row>
    <row r="108" spans="1:25" x14ac:dyDescent="0.2">
      <c r="A108" s="13" t="s">
        <v>22</v>
      </c>
      <c r="B108" s="7">
        <v>29941066</v>
      </c>
      <c r="C108" s="7">
        <v>31628906</v>
      </c>
      <c r="D108" s="7">
        <v>36876703</v>
      </c>
      <c r="E108" s="7">
        <v>40465071</v>
      </c>
      <c r="F108" s="7">
        <v>40653645</v>
      </c>
      <c r="G108" s="7">
        <v>42452194</v>
      </c>
      <c r="H108" s="7">
        <v>44434095</v>
      </c>
      <c r="I108" s="7">
        <v>43766879</v>
      </c>
      <c r="J108" s="7">
        <v>46184063</v>
      </c>
      <c r="K108" s="7">
        <v>46705065</v>
      </c>
      <c r="L108" s="7">
        <v>49357712</v>
      </c>
      <c r="M108" s="7">
        <v>48504137</v>
      </c>
      <c r="N108" s="7">
        <v>48481592</v>
      </c>
      <c r="O108" s="7">
        <v>50268754</v>
      </c>
      <c r="P108" s="7">
        <v>51558308</v>
      </c>
    </row>
    <row r="109" spans="1:25" x14ac:dyDescent="0.2">
      <c r="A109" s="13" t="s">
        <v>23</v>
      </c>
      <c r="B109" s="7">
        <v>255659846</v>
      </c>
      <c r="C109" s="7">
        <v>269581375</v>
      </c>
      <c r="D109" s="7">
        <v>280707320</v>
      </c>
      <c r="E109" s="7">
        <v>271368814</v>
      </c>
      <c r="F109" s="7">
        <v>254388218</v>
      </c>
      <c r="G109" s="7">
        <v>264976402</v>
      </c>
      <c r="H109" s="7">
        <v>271338043</v>
      </c>
      <c r="I109" s="7">
        <v>278749617</v>
      </c>
      <c r="J109" s="7">
        <v>281675267</v>
      </c>
      <c r="K109" s="7">
        <v>285312118</v>
      </c>
      <c r="L109" s="7">
        <v>294192626</v>
      </c>
      <c r="M109" s="7">
        <v>304149175</v>
      </c>
      <c r="N109" s="7">
        <v>312886406</v>
      </c>
      <c r="O109" s="7">
        <v>322023226</v>
      </c>
      <c r="P109" s="7">
        <v>323111680</v>
      </c>
    </row>
    <row r="110" spans="1:25" x14ac:dyDescent="0.2">
      <c r="A110" s="13" t="s">
        <v>48</v>
      </c>
      <c r="B110" s="7">
        <v>295243</v>
      </c>
      <c r="C110" s="7">
        <v>281817</v>
      </c>
      <c r="D110" s="7">
        <v>298549</v>
      </c>
      <c r="E110" s="7">
        <v>308212</v>
      </c>
      <c r="F110" s="7">
        <v>283572</v>
      </c>
      <c r="G110" s="7">
        <v>291728</v>
      </c>
      <c r="H110" s="7">
        <v>269636</v>
      </c>
      <c r="I110" s="7">
        <v>298979</v>
      </c>
      <c r="J110" s="7">
        <v>2505766</v>
      </c>
      <c r="K110" s="7">
        <v>2629444</v>
      </c>
      <c r="L110" s="7">
        <v>3221638</v>
      </c>
      <c r="M110" s="7">
        <v>1475232</v>
      </c>
      <c r="N110" s="7">
        <v>1638374</v>
      </c>
      <c r="O110" s="7">
        <v>2384369</v>
      </c>
      <c r="P110" s="7">
        <v>2337882</v>
      </c>
    </row>
    <row r="112" spans="1:25" x14ac:dyDescent="0.2">
      <c r="A112" s="9" t="s">
        <v>17</v>
      </c>
      <c r="B112" s="17">
        <f t="shared" ref="B112:P112" si="35">B4/1000000</f>
        <v>764.01556000000005</v>
      </c>
      <c r="C112" s="17">
        <f t="shared" si="35"/>
        <v>784.34116300000005</v>
      </c>
      <c r="D112" s="17">
        <f t="shared" si="35"/>
        <v>809.98822700000005</v>
      </c>
      <c r="E112" s="17">
        <f t="shared" si="35"/>
        <v>808.88367800000003</v>
      </c>
      <c r="F112" s="17">
        <f t="shared" si="35"/>
        <v>777.37485000000004</v>
      </c>
      <c r="G112" s="17">
        <f t="shared" si="35"/>
        <v>818.68360900000005</v>
      </c>
      <c r="H112" s="17">
        <f t="shared" si="35"/>
        <v>835.83390299999996</v>
      </c>
      <c r="I112" s="17">
        <f t="shared" si="35"/>
        <v>870.91569600000003</v>
      </c>
      <c r="J112" s="17">
        <f t="shared" si="35"/>
        <v>908.28950799999996</v>
      </c>
      <c r="K112" s="17">
        <f t="shared" si="35"/>
        <v>986.93555500000002</v>
      </c>
      <c r="L112" s="17">
        <f t="shared" si="35"/>
        <v>963.75805300000002</v>
      </c>
      <c r="M112" s="17">
        <f t="shared" si="35"/>
        <v>973.46132699999998</v>
      </c>
      <c r="N112" s="17">
        <f t="shared" si="35"/>
        <v>1010.680327</v>
      </c>
      <c r="O112" s="17">
        <f t="shared" si="35"/>
        <v>1007.968061</v>
      </c>
      <c r="P112" s="17">
        <f t="shared" si="35"/>
        <v>1089.2305019999999</v>
      </c>
    </row>
    <row r="113" spans="1:16" x14ac:dyDescent="0.2">
      <c r="A113" s="13" t="s">
        <v>18</v>
      </c>
      <c r="B113" s="33">
        <f>B102/1000000</f>
        <v>473.50328400000001</v>
      </c>
      <c r="C113" s="33">
        <f t="shared" ref="C113:P113" si="36">C102/1000000</f>
        <v>477.96526399999999</v>
      </c>
      <c r="D113" s="33">
        <f t="shared" si="36"/>
        <v>486.844336</v>
      </c>
      <c r="E113" s="33">
        <f t="shared" si="36"/>
        <v>491.45012600000001</v>
      </c>
      <c r="F113" s="33">
        <f t="shared" si="36"/>
        <v>476.87850900000001</v>
      </c>
      <c r="G113" s="33">
        <f t="shared" si="36"/>
        <v>504.98865999999998</v>
      </c>
      <c r="H113" s="33">
        <f t="shared" si="36"/>
        <v>513.11707999999999</v>
      </c>
      <c r="I113" s="33">
        <f t="shared" si="36"/>
        <v>540.72948399999996</v>
      </c>
      <c r="J113" s="33">
        <f t="shared" si="36"/>
        <v>570.17648299999996</v>
      </c>
      <c r="K113" s="33">
        <f t="shared" si="36"/>
        <v>644.49553900000001</v>
      </c>
      <c r="L113" s="33">
        <f t="shared" si="36"/>
        <v>609.71452099999999</v>
      </c>
      <c r="M113" s="33">
        <f t="shared" si="36"/>
        <v>612.23349599999995</v>
      </c>
      <c r="N113" s="33">
        <f t="shared" si="36"/>
        <v>641.11972900000001</v>
      </c>
      <c r="O113" s="33">
        <f t="shared" si="36"/>
        <v>625.91646000000003</v>
      </c>
      <c r="P113" s="33">
        <f t="shared" si="36"/>
        <v>704.697855</v>
      </c>
    </row>
    <row r="114" spans="1:16" x14ac:dyDescent="0.2">
      <c r="A114" s="65" t="s">
        <v>19</v>
      </c>
      <c r="B114" s="33">
        <f t="shared" ref="B114:P121" si="37">B103/1000000</f>
        <v>381.66293200000001</v>
      </c>
      <c r="C114" s="33">
        <f t="shared" si="37"/>
        <v>403.24801300000001</v>
      </c>
      <c r="D114" s="33">
        <f t="shared" si="37"/>
        <v>427.41223200000002</v>
      </c>
      <c r="E114" s="33">
        <f t="shared" si="37"/>
        <v>435.86572000000001</v>
      </c>
      <c r="F114" s="33">
        <f t="shared" si="37"/>
        <v>435.208167</v>
      </c>
      <c r="G114" s="33">
        <f t="shared" si="37"/>
        <v>427.39679000000001</v>
      </c>
      <c r="H114" s="33">
        <f t="shared" si="37"/>
        <v>434.78295200000002</v>
      </c>
      <c r="I114" s="33">
        <f t="shared" si="37"/>
        <v>447.70342299999999</v>
      </c>
      <c r="J114" s="33">
        <f t="shared" si="37"/>
        <v>496.12669699999998</v>
      </c>
      <c r="K114" s="33">
        <f t="shared" si="37"/>
        <v>535.05987700000003</v>
      </c>
      <c r="L114" s="33">
        <f t="shared" si="37"/>
        <v>529.16024400000003</v>
      </c>
      <c r="M114" s="33">
        <f t="shared" si="37"/>
        <v>517.99670100000003</v>
      </c>
      <c r="N114" s="33">
        <f t="shared" si="37"/>
        <v>537.57470699999999</v>
      </c>
      <c r="O114" s="33">
        <f t="shared" si="37"/>
        <v>550.60730100000001</v>
      </c>
      <c r="P114" s="33">
        <f t="shared" si="37"/>
        <v>570.03344600000003</v>
      </c>
    </row>
    <row r="115" spans="1:16" x14ac:dyDescent="0.2">
      <c r="A115" s="65" t="s">
        <v>20</v>
      </c>
      <c r="B115" s="33">
        <f t="shared" si="37"/>
        <v>54.596843</v>
      </c>
      <c r="C115" s="33">
        <f t="shared" si="37"/>
        <v>62.165644</v>
      </c>
      <c r="D115" s="33">
        <f t="shared" si="37"/>
        <v>54.870607</v>
      </c>
      <c r="E115" s="33">
        <f t="shared" si="37"/>
        <v>46.049478999999998</v>
      </c>
      <c r="F115" s="33">
        <f t="shared" si="37"/>
        <v>32.886091999999998</v>
      </c>
      <c r="G115" s="33">
        <f t="shared" si="37"/>
        <v>41.056739999999998</v>
      </c>
      <c r="H115" s="33">
        <f t="shared" si="37"/>
        <v>40.286382000000003</v>
      </c>
      <c r="I115" s="33">
        <f t="shared" si="37"/>
        <v>49.474122999999999</v>
      </c>
      <c r="J115" s="33">
        <f t="shared" si="37"/>
        <v>54.066204999999997</v>
      </c>
      <c r="K115" s="33">
        <f t="shared" si="37"/>
        <v>56.354562999999999</v>
      </c>
      <c r="L115" s="33">
        <f t="shared" si="37"/>
        <v>57.722453999999999</v>
      </c>
      <c r="M115" s="33">
        <f t="shared" si="37"/>
        <v>60.243262000000001</v>
      </c>
      <c r="N115" s="33">
        <f t="shared" si="37"/>
        <v>71.347375999999997</v>
      </c>
      <c r="O115" s="33">
        <f t="shared" si="37"/>
        <v>61.544801</v>
      </c>
      <c r="P115" s="33">
        <f t="shared" si="37"/>
        <v>71.296235999999993</v>
      </c>
    </row>
    <row r="116" spans="1:16" x14ac:dyDescent="0.2">
      <c r="A116" s="65" t="s">
        <v>30</v>
      </c>
      <c r="B116" s="33">
        <f t="shared" si="37"/>
        <v>37.243509000000003</v>
      </c>
      <c r="C116" s="33">
        <f t="shared" si="37"/>
        <v>12.551607000000001</v>
      </c>
      <c r="D116" s="33">
        <f t="shared" si="37"/>
        <v>4.5614970000000001</v>
      </c>
      <c r="E116" s="33">
        <f t="shared" si="37"/>
        <v>9.5349269999999997</v>
      </c>
      <c r="F116" s="33">
        <f t="shared" si="37"/>
        <v>8.7842500000000001</v>
      </c>
      <c r="G116" s="33">
        <f t="shared" si="37"/>
        <v>36.535130000000002</v>
      </c>
      <c r="H116" s="33">
        <f t="shared" si="37"/>
        <v>38.047745999999997</v>
      </c>
      <c r="I116" s="33">
        <f t="shared" si="37"/>
        <v>43.551938</v>
      </c>
      <c r="J116" s="33">
        <f t="shared" si="37"/>
        <v>19.983581000000001</v>
      </c>
      <c r="K116" s="33">
        <f t="shared" si="37"/>
        <v>53.081099000000002</v>
      </c>
      <c r="L116" s="33">
        <f t="shared" si="37"/>
        <v>22.831823</v>
      </c>
      <c r="M116" s="33">
        <f t="shared" si="37"/>
        <v>33.993532999999999</v>
      </c>
      <c r="N116" s="33">
        <f t="shared" si="37"/>
        <v>32.197645999999999</v>
      </c>
      <c r="O116" s="33">
        <f t="shared" si="37"/>
        <v>13.764358</v>
      </c>
      <c r="P116" s="33">
        <f t="shared" si="37"/>
        <v>63.368172999999999</v>
      </c>
    </row>
    <row r="117" spans="1:16" x14ac:dyDescent="0.2">
      <c r="A117" s="13" t="s">
        <v>46</v>
      </c>
      <c r="B117" s="33">
        <f t="shared" si="37"/>
        <v>1.7091209999999999</v>
      </c>
      <c r="C117" s="33">
        <f t="shared" si="37"/>
        <v>1.6758010000000001</v>
      </c>
      <c r="D117" s="33">
        <f t="shared" si="37"/>
        <v>1.286319</v>
      </c>
      <c r="E117" s="33">
        <f t="shared" si="37"/>
        <v>1.0864549999999999</v>
      </c>
      <c r="F117" s="33">
        <f t="shared" si="37"/>
        <v>1.017906</v>
      </c>
      <c r="G117" s="33">
        <f t="shared" si="37"/>
        <v>1.8146249999999999</v>
      </c>
      <c r="H117" s="33">
        <f t="shared" si="37"/>
        <v>2.0400489999999998</v>
      </c>
      <c r="I117" s="33">
        <f t="shared" si="37"/>
        <v>1.8237369999999999</v>
      </c>
      <c r="J117" s="33">
        <f t="shared" si="37"/>
        <v>1.61809</v>
      </c>
      <c r="K117" s="33">
        <f t="shared" si="37"/>
        <v>1.4506950000000001</v>
      </c>
      <c r="L117" s="33">
        <f t="shared" si="37"/>
        <v>1.37748</v>
      </c>
      <c r="M117" s="33">
        <f t="shared" si="37"/>
        <v>1.196701</v>
      </c>
      <c r="N117" s="33">
        <f t="shared" si="37"/>
        <v>1.060025</v>
      </c>
      <c r="O117" s="33">
        <f t="shared" si="37"/>
        <v>1.0612820000000001</v>
      </c>
      <c r="P117" s="33">
        <f t="shared" si="37"/>
        <v>0.99112100000000003</v>
      </c>
    </row>
    <row r="118" spans="1:16" x14ac:dyDescent="0.2">
      <c r="A118" s="13" t="s">
        <v>47</v>
      </c>
      <c r="B118" s="33">
        <f t="shared" si="37"/>
        <v>2.907</v>
      </c>
      <c r="C118" s="33">
        <f t="shared" si="37"/>
        <v>3.2080000000000002</v>
      </c>
      <c r="D118" s="33">
        <f t="shared" si="37"/>
        <v>3.9750000000000001</v>
      </c>
      <c r="E118" s="33">
        <f t="shared" si="37"/>
        <v>4.2050000000000001</v>
      </c>
      <c r="F118" s="33">
        <f t="shared" si="37"/>
        <v>4.1529999999999996</v>
      </c>
      <c r="G118" s="33">
        <f t="shared" si="37"/>
        <v>4.16</v>
      </c>
      <c r="H118" s="33">
        <f t="shared" si="37"/>
        <v>4.6349999999999998</v>
      </c>
      <c r="I118" s="33">
        <f t="shared" si="37"/>
        <v>5.5469999999999997</v>
      </c>
      <c r="J118" s="33">
        <f t="shared" si="37"/>
        <v>6.1298389999999996</v>
      </c>
      <c r="K118" s="33">
        <f t="shared" si="37"/>
        <v>6.3426939999999998</v>
      </c>
      <c r="L118" s="33">
        <f t="shared" si="37"/>
        <v>5.8940760000000001</v>
      </c>
      <c r="M118" s="33">
        <f t="shared" si="37"/>
        <v>5.9025860000000003</v>
      </c>
      <c r="N118" s="33">
        <f t="shared" si="37"/>
        <v>5.4942010000000003</v>
      </c>
      <c r="O118" s="33">
        <f t="shared" si="37"/>
        <v>6.3139700000000003</v>
      </c>
      <c r="P118" s="33">
        <f t="shared" si="37"/>
        <v>6.5336559999999997</v>
      </c>
    </row>
    <row r="119" spans="1:16" x14ac:dyDescent="0.2">
      <c r="A119" s="13" t="s">
        <v>22</v>
      </c>
      <c r="B119" s="33">
        <f t="shared" si="37"/>
        <v>29.941065999999999</v>
      </c>
      <c r="C119" s="33">
        <f t="shared" si="37"/>
        <v>31.628906000000001</v>
      </c>
      <c r="D119" s="33">
        <f t="shared" si="37"/>
        <v>36.876702999999999</v>
      </c>
      <c r="E119" s="33">
        <f t="shared" si="37"/>
        <v>40.465071000000002</v>
      </c>
      <c r="F119" s="33">
        <f t="shared" si="37"/>
        <v>40.653644999999997</v>
      </c>
      <c r="G119" s="33">
        <f t="shared" si="37"/>
        <v>42.452193999999999</v>
      </c>
      <c r="H119" s="33">
        <f t="shared" si="37"/>
        <v>44.434094999999999</v>
      </c>
      <c r="I119" s="33">
        <f t="shared" si="37"/>
        <v>43.766879000000003</v>
      </c>
      <c r="J119" s="33">
        <f t="shared" si="37"/>
        <v>46.184063000000002</v>
      </c>
      <c r="K119" s="33">
        <f t="shared" si="37"/>
        <v>46.705064999999998</v>
      </c>
      <c r="L119" s="33">
        <f t="shared" si="37"/>
        <v>49.357711999999999</v>
      </c>
      <c r="M119" s="33">
        <f t="shared" si="37"/>
        <v>48.504137</v>
      </c>
      <c r="N119" s="33">
        <f t="shared" si="37"/>
        <v>48.481591999999999</v>
      </c>
      <c r="O119" s="33">
        <f t="shared" si="37"/>
        <v>50.268754000000001</v>
      </c>
      <c r="P119" s="33">
        <f t="shared" si="37"/>
        <v>51.558307999999997</v>
      </c>
    </row>
    <row r="120" spans="1:16" x14ac:dyDescent="0.2">
      <c r="A120" s="13" t="s">
        <v>23</v>
      </c>
      <c r="B120" s="33">
        <f t="shared" si="37"/>
        <v>255.65984599999999</v>
      </c>
      <c r="C120" s="33">
        <f t="shared" si="37"/>
        <v>269.58137499999998</v>
      </c>
      <c r="D120" s="33">
        <f t="shared" si="37"/>
        <v>280.70731999999998</v>
      </c>
      <c r="E120" s="33">
        <f t="shared" si="37"/>
        <v>271.36881399999999</v>
      </c>
      <c r="F120" s="33">
        <f t="shared" si="37"/>
        <v>254.38821799999999</v>
      </c>
      <c r="G120" s="33">
        <f t="shared" si="37"/>
        <v>264.97640200000001</v>
      </c>
      <c r="H120" s="33">
        <f t="shared" si="37"/>
        <v>271.33804300000003</v>
      </c>
      <c r="I120" s="33">
        <f t="shared" si="37"/>
        <v>278.749617</v>
      </c>
      <c r="J120" s="33">
        <f t="shared" si="37"/>
        <v>281.67526700000002</v>
      </c>
      <c r="K120" s="33">
        <f t="shared" si="37"/>
        <v>285.312118</v>
      </c>
      <c r="L120" s="33">
        <f t="shared" si="37"/>
        <v>294.19262600000002</v>
      </c>
      <c r="M120" s="33">
        <f t="shared" si="37"/>
        <v>304.14917500000001</v>
      </c>
      <c r="N120" s="33">
        <f t="shared" si="37"/>
        <v>312.88640600000002</v>
      </c>
      <c r="O120" s="33">
        <f t="shared" si="37"/>
        <v>322.02322600000002</v>
      </c>
      <c r="P120" s="33">
        <f t="shared" si="37"/>
        <v>323.11167999999998</v>
      </c>
    </row>
    <row r="121" spans="1:16" x14ac:dyDescent="0.2">
      <c r="A121" s="13" t="s">
        <v>48</v>
      </c>
      <c r="B121" s="33">
        <f t="shared" si="37"/>
        <v>0.29524299999999998</v>
      </c>
      <c r="C121" s="33">
        <f t="shared" si="37"/>
        <v>0.28181699999999998</v>
      </c>
      <c r="D121" s="33">
        <f t="shared" si="37"/>
        <v>0.29854900000000001</v>
      </c>
      <c r="E121" s="33">
        <f t="shared" si="37"/>
        <v>0.30821199999999999</v>
      </c>
      <c r="F121" s="33">
        <f t="shared" si="37"/>
        <v>0.28357199999999999</v>
      </c>
      <c r="G121" s="33">
        <f t="shared" si="37"/>
        <v>0.29172799999999999</v>
      </c>
      <c r="H121" s="33">
        <f t="shared" si="37"/>
        <v>0.26963599999999999</v>
      </c>
      <c r="I121" s="33">
        <f t="shared" si="37"/>
        <v>0.29897899999999999</v>
      </c>
      <c r="J121" s="33">
        <f t="shared" si="37"/>
        <v>2.5057659999999999</v>
      </c>
      <c r="K121" s="33">
        <f t="shared" si="37"/>
        <v>2.6294439999999999</v>
      </c>
      <c r="L121" s="33">
        <f t="shared" si="37"/>
        <v>3.221638</v>
      </c>
      <c r="M121" s="33">
        <f t="shared" si="37"/>
        <v>1.4752320000000001</v>
      </c>
      <c r="N121" s="33">
        <f t="shared" si="37"/>
        <v>1.638374</v>
      </c>
      <c r="O121" s="33">
        <f t="shared" si="37"/>
        <v>2.384369</v>
      </c>
      <c r="P121" s="33">
        <f t="shared" si="37"/>
        <v>2.337882</v>
      </c>
    </row>
    <row r="126" spans="1:16" x14ac:dyDescent="0.2">
      <c r="A126" s="28" t="s">
        <v>56</v>
      </c>
      <c r="B126" s="72" t="s">
        <v>2</v>
      </c>
      <c r="C126" s="72" t="s">
        <v>3</v>
      </c>
      <c r="D126" s="72" t="s">
        <v>4</v>
      </c>
      <c r="E126" s="72" t="s">
        <v>5</v>
      </c>
      <c r="F126" s="72" t="s">
        <v>6</v>
      </c>
      <c r="G126" s="72" t="s">
        <v>7</v>
      </c>
      <c r="H126" s="72" t="s">
        <v>8</v>
      </c>
      <c r="I126" s="72" t="s">
        <v>9</v>
      </c>
      <c r="J126" s="72" t="s">
        <v>10</v>
      </c>
      <c r="K126" s="72" t="s">
        <v>11</v>
      </c>
      <c r="L126" s="72" t="s">
        <v>12</v>
      </c>
      <c r="M126" s="72" t="s">
        <v>13</v>
      </c>
      <c r="N126" s="72" t="s">
        <v>14</v>
      </c>
      <c r="O126" s="72" t="s">
        <v>15</v>
      </c>
      <c r="P126" s="72" t="s">
        <v>16</v>
      </c>
    </row>
    <row r="127" spans="1:16" x14ac:dyDescent="0.2">
      <c r="A127" s="68" t="s">
        <v>50</v>
      </c>
      <c r="B127" s="22">
        <f>B113/B$112</f>
        <v>0.61975607407786304</v>
      </c>
      <c r="C127" s="22">
        <f t="shared" ref="C127:P127" si="38">C113/C$112</f>
        <v>0.60938439361240049</v>
      </c>
      <c r="D127" s="22">
        <f t="shared" si="38"/>
        <v>0.60105112614186174</v>
      </c>
      <c r="E127" s="22">
        <f t="shared" si="38"/>
        <v>0.6075658829154913</v>
      </c>
      <c r="F127" s="22">
        <f t="shared" si="38"/>
        <v>0.61344730794931168</v>
      </c>
      <c r="G127" s="22">
        <f t="shared" si="38"/>
        <v>0.61683006041470645</v>
      </c>
      <c r="H127" s="22">
        <f t="shared" si="38"/>
        <v>0.61389838119548024</v>
      </c>
      <c r="I127" s="22">
        <f t="shared" si="38"/>
        <v>0.62087465696564959</v>
      </c>
      <c r="J127" s="22">
        <f t="shared" si="38"/>
        <v>0.62774751659907979</v>
      </c>
      <c r="K127" s="22">
        <f t="shared" si="38"/>
        <v>0.65302697398514531</v>
      </c>
      <c r="L127" s="22">
        <f t="shared" si="38"/>
        <v>0.63264272511349895</v>
      </c>
      <c r="M127" s="22">
        <f t="shared" si="38"/>
        <v>0.62892431267585425</v>
      </c>
      <c r="N127" s="22">
        <f t="shared" si="38"/>
        <v>0.63434471996010267</v>
      </c>
      <c r="O127" s="22">
        <f t="shared" si="38"/>
        <v>0.62096854475630059</v>
      </c>
      <c r="P127" s="22">
        <f t="shared" si="38"/>
        <v>0.64696852842999075</v>
      </c>
    </row>
    <row r="128" spans="1:16" x14ac:dyDescent="0.2">
      <c r="A128" s="3" t="s">
        <v>49</v>
      </c>
      <c r="B128" s="20">
        <f>B117/B$112</f>
        <v>2.2370238113998617E-3</v>
      </c>
      <c r="C128" s="20">
        <f t="shared" ref="C128:P128" si="39">C117/C$112</f>
        <v>2.1365715316920067E-3</v>
      </c>
      <c r="D128" s="20">
        <f t="shared" si="39"/>
        <v>1.5880712300772736E-3</v>
      </c>
      <c r="E128" s="20">
        <f t="shared" si="39"/>
        <v>1.3431535702219967E-3</v>
      </c>
      <c r="F128" s="20">
        <f t="shared" si="39"/>
        <v>1.3094146279623016E-3</v>
      </c>
      <c r="G128" s="20">
        <f t="shared" si="39"/>
        <v>2.2165156112219169E-3</v>
      </c>
      <c r="H128" s="20">
        <f t="shared" si="39"/>
        <v>2.4407349267334035E-3</v>
      </c>
      <c r="I128" s="20">
        <f t="shared" si="39"/>
        <v>2.0940453919663883E-3</v>
      </c>
      <c r="J128" s="20">
        <f t="shared" si="39"/>
        <v>1.781469438706761E-3</v>
      </c>
      <c r="K128" s="20">
        <f t="shared" si="39"/>
        <v>1.4698984068924339E-3</v>
      </c>
      <c r="L128" s="20">
        <f t="shared" si="39"/>
        <v>1.4292798858719369E-3</v>
      </c>
      <c r="M128" s="20">
        <f t="shared" si="39"/>
        <v>1.2293256720202507E-3</v>
      </c>
      <c r="N128" s="20">
        <f t="shared" si="39"/>
        <v>1.048823224991892E-3</v>
      </c>
      <c r="O128" s="20">
        <f t="shared" si="39"/>
        <v>1.0528924884257815E-3</v>
      </c>
      <c r="P128" s="20">
        <f t="shared" si="39"/>
        <v>9.0992769499214786E-4</v>
      </c>
    </row>
    <row r="129" spans="1:24" x14ac:dyDescent="0.2">
      <c r="A129" s="68" t="s">
        <v>51</v>
      </c>
      <c r="B129" s="22">
        <f t="shared" ref="B129:P132" si="40">B118/B$112</f>
        <v>3.8048963295983134E-3</v>
      </c>
      <c r="C129" s="22">
        <f t="shared" si="40"/>
        <v>4.0900569182545886E-3</v>
      </c>
      <c r="D129" s="22">
        <f t="shared" si="40"/>
        <v>4.9074787354903117E-3</v>
      </c>
      <c r="E129" s="22">
        <f t="shared" si="40"/>
        <v>5.1985225000423362E-3</v>
      </c>
      <c r="F129" s="22">
        <f t="shared" si="40"/>
        <v>5.342339027304523E-3</v>
      </c>
      <c r="G129" s="22">
        <f t="shared" si="40"/>
        <v>5.0813280665058481E-3</v>
      </c>
      <c r="H129" s="22">
        <f t="shared" si="40"/>
        <v>5.5453601288053996E-3</v>
      </c>
      <c r="I129" s="22">
        <f t="shared" si="40"/>
        <v>6.3691583760364327E-3</v>
      </c>
      <c r="J129" s="22">
        <f t="shared" si="40"/>
        <v>6.7487722207620173E-3</v>
      </c>
      <c r="K129" s="22">
        <f t="shared" si="40"/>
        <v>6.4266546765558569E-3</v>
      </c>
      <c r="L129" s="22">
        <f t="shared" si="40"/>
        <v>6.1157216602785681E-3</v>
      </c>
      <c r="M129" s="22">
        <f t="shared" si="40"/>
        <v>6.063503332166785E-3</v>
      </c>
      <c r="N129" s="22">
        <f t="shared" si="40"/>
        <v>5.4361412340026682E-3</v>
      </c>
      <c r="O129" s="22">
        <f t="shared" si="40"/>
        <v>6.2640576068808598E-3</v>
      </c>
      <c r="P129" s="22">
        <f t="shared" si="40"/>
        <v>5.9984144659951874E-3</v>
      </c>
    </row>
    <row r="130" spans="1:24" x14ac:dyDescent="0.2">
      <c r="A130" s="3" t="s">
        <v>52</v>
      </c>
      <c r="B130" s="20">
        <f t="shared" si="40"/>
        <v>3.9189078819284774E-2</v>
      </c>
      <c r="C130" s="20">
        <f t="shared" si="40"/>
        <v>4.0325444452033683E-2</v>
      </c>
      <c r="D130" s="20">
        <f t="shared" si="40"/>
        <v>4.5527455549054539E-2</v>
      </c>
      <c r="E130" s="20">
        <f t="shared" si="40"/>
        <v>5.0025822130632731E-2</v>
      </c>
      <c r="F130" s="20">
        <f t="shared" si="40"/>
        <v>5.2296064118873921E-2</v>
      </c>
      <c r="G130" s="20">
        <f t="shared" si="40"/>
        <v>5.1854212705997875E-2</v>
      </c>
      <c r="H130" s="20">
        <f t="shared" si="40"/>
        <v>5.3161393478436111E-2</v>
      </c>
      <c r="I130" s="20">
        <f t="shared" si="40"/>
        <v>5.0253864066310272E-2</v>
      </c>
      <c r="J130" s="20">
        <f t="shared" si="40"/>
        <v>5.0847293283938277E-2</v>
      </c>
      <c r="K130" s="20">
        <f t="shared" si="40"/>
        <v>4.7323317883709234E-2</v>
      </c>
      <c r="L130" s="20">
        <f t="shared" si="40"/>
        <v>5.1213799818697857E-2</v>
      </c>
      <c r="M130" s="20">
        <f t="shared" si="40"/>
        <v>4.9826465268506759E-2</v>
      </c>
      <c r="N130" s="20">
        <f t="shared" si="40"/>
        <v>4.796926456845934E-2</v>
      </c>
      <c r="O130" s="20">
        <f t="shared" si="40"/>
        <v>4.9871375835191273E-2</v>
      </c>
      <c r="P130" s="20">
        <f t="shared" si="40"/>
        <v>4.7334616415286544E-2</v>
      </c>
    </row>
    <row r="131" spans="1:24" x14ac:dyDescent="0.2">
      <c r="A131" s="68" t="s">
        <v>53</v>
      </c>
      <c r="B131" s="22">
        <f t="shared" si="40"/>
        <v>0.33462649111491916</v>
      </c>
      <c r="C131" s="22">
        <f t="shared" si="40"/>
        <v>0.34370422938009176</v>
      </c>
      <c r="D131" s="22">
        <f t="shared" si="40"/>
        <v>0.3465572839739558</v>
      </c>
      <c r="E131" s="22">
        <f t="shared" si="40"/>
        <v>0.33548558511029813</v>
      </c>
      <c r="F131" s="22">
        <f t="shared" si="40"/>
        <v>0.32724009273003879</v>
      </c>
      <c r="G131" s="22">
        <f t="shared" si="40"/>
        <v>0.32366154529911934</v>
      </c>
      <c r="H131" s="22">
        <f t="shared" si="40"/>
        <v>0.32463153507665271</v>
      </c>
      <c r="I131" s="22">
        <f t="shared" si="40"/>
        <v>0.32006498250090099</v>
      </c>
      <c r="J131" s="22">
        <f t="shared" si="40"/>
        <v>0.3101161738840652</v>
      </c>
      <c r="K131" s="22">
        <f t="shared" si="40"/>
        <v>0.28908890408756222</v>
      </c>
      <c r="L131" s="22">
        <f t="shared" si="40"/>
        <v>0.30525568640825668</v>
      </c>
      <c r="M131" s="22">
        <f t="shared" si="40"/>
        <v>0.31244094301858177</v>
      </c>
      <c r="N131" s="22">
        <f t="shared" si="40"/>
        <v>0.30957999046913282</v>
      </c>
      <c r="O131" s="22">
        <f t="shared" si="40"/>
        <v>0.31947760892395977</v>
      </c>
      <c r="P131" s="22">
        <f t="shared" si="40"/>
        <v>0.29664215187392906</v>
      </c>
    </row>
    <row r="132" spans="1:24" x14ac:dyDescent="0.2">
      <c r="A132" s="3" t="s">
        <v>54</v>
      </c>
      <c r="B132" s="20">
        <f t="shared" si="40"/>
        <v>3.8643584693484509E-4</v>
      </c>
      <c r="C132" s="20">
        <f t="shared" si="40"/>
        <v>3.593041055273545E-4</v>
      </c>
      <c r="D132" s="20">
        <f t="shared" si="40"/>
        <v>3.6858436956022572E-4</v>
      </c>
      <c r="E132" s="20">
        <f t="shared" si="40"/>
        <v>3.8103377331344791E-4</v>
      </c>
      <c r="F132" s="20">
        <f t="shared" si="40"/>
        <v>3.6478154650874023E-4</v>
      </c>
      <c r="G132" s="20">
        <f t="shared" si="40"/>
        <v>3.5633790244846586E-4</v>
      </c>
      <c r="H132" s="20">
        <f t="shared" si="40"/>
        <v>3.2259519389224873E-4</v>
      </c>
      <c r="I132" s="20">
        <f t="shared" si="40"/>
        <v>3.4329269913628931E-4</v>
      </c>
      <c r="J132" s="20">
        <f t="shared" si="40"/>
        <v>2.7587745734480068E-3</v>
      </c>
      <c r="K132" s="20">
        <f t="shared" si="40"/>
        <v>2.6642509601348791E-3</v>
      </c>
      <c r="L132" s="20">
        <f t="shared" si="40"/>
        <v>3.3427871133959799E-3</v>
      </c>
      <c r="M132" s="20">
        <f t="shared" si="40"/>
        <v>1.5154500328701812E-3</v>
      </c>
      <c r="N132" s="20">
        <f t="shared" si="40"/>
        <v>1.6210605433106446E-3</v>
      </c>
      <c r="O132" s="20">
        <f t="shared" si="40"/>
        <v>2.3655203892417776E-3</v>
      </c>
      <c r="P132" s="20">
        <f t="shared" si="40"/>
        <v>2.1463611198063938E-3</v>
      </c>
    </row>
    <row r="133" spans="1:24" x14ac:dyDescent="0.2">
      <c r="A133" s="70" t="s">
        <v>55</v>
      </c>
      <c r="B133" s="26"/>
      <c r="C133" s="71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spans="1:24" x14ac:dyDescent="0.2">
      <c r="A134" s="98" t="s">
        <v>68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1:24" x14ac:dyDescent="0.2">
      <c r="A135" s="69" t="s">
        <v>60</v>
      </c>
      <c r="B135" s="22">
        <f t="shared" ref="B135:P135" si="41">B114/B$113</f>
        <v>0.80604072853695352</v>
      </c>
      <c r="C135" s="22">
        <f t="shared" si="41"/>
        <v>0.84367639946320461</v>
      </c>
      <c r="D135" s="22">
        <f t="shared" si="41"/>
        <v>0.87792380519756119</v>
      </c>
      <c r="E135" s="22">
        <f t="shared" si="41"/>
        <v>0.88689715790204116</v>
      </c>
      <c r="F135" s="22">
        <f t="shared" si="41"/>
        <v>0.91261853655896241</v>
      </c>
      <c r="G135" s="22">
        <f t="shared" si="41"/>
        <v>0.84634928237794493</v>
      </c>
      <c r="H135" s="22">
        <f t="shared" si="41"/>
        <v>0.8473367364812725</v>
      </c>
      <c r="I135" s="22">
        <f t="shared" si="41"/>
        <v>0.82796192226869592</v>
      </c>
      <c r="J135" s="22">
        <f t="shared" si="41"/>
        <v>0.87012830551974907</v>
      </c>
      <c r="K135" s="22">
        <f t="shared" si="41"/>
        <v>0.8301995042978878</v>
      </c>
      <c r="L135" s="22">
        <f t="shared" si="41"/>
        <v>0.86788197717862792</v>
      </c>
      <c r="M135" s="22">
        <f t="shared" si="41"/>
        <v>0.84607703496183762</v>
      </c>
      <c r="N135" s="22">
        <f t="shared" si="41"/>
        <v>0.83849347116254469</v>
      </c>
      <c r="O135" s="22">
        <f t="shared" si="41"/>
        <v>0.87968177254836843</v>
      </c>
      <c r="P135" s="22">
        <f t="shared" si="41"/>
        <v>0.8089047553578832</v>
      </c>
    </row>
    <row r="136" spans="1:24" x14ac:dyDescent="0.2">
      <c r="A136" s="67" t="s">
        <v>61</v>
      </c>
      <c r="B136" s="20">
        <f t="shared" ref="B136:P136" si="42">B115/B$113</f>
        <v>0.11530404295992169</v>
      </c>
      <c r="C136" s="20">
        <f t="shared" si="42"/>
        <v>0.13006310015030717</v>
      </c>
      <c r="D136" s="20">
        <f t="shared" si="42"/>
        <v>0.11270667632867357</v>
      </c>
      <c r="E136" s="20">
        <f t="shared" si="42"/>
        <v>9.3701225340615743E-2</v>
      </c>
      <c r="F136" s="20">
        <f t="shared" si="42"/>
        <v>6.8961153374181516E-2</v>
      </c>
      <c r="G136" s="20">
        <f t="shared" si="42"/>
        <v>8.1302300926915858E-2</v>
      </c>
      <c r="H136" s="20">
        <f t="shared" si="42"/>
        <v>7.8513040337694476E-2</v>
      </c>
      <c r="I136" s="20">
        <f t="shared" si="42"/>
        <v>9.1495145842648382E-2</v>
      </c>
      <c r="J136" s="20">
        <f t="shared" si="42"/>
        <v>9.4823632001672722E-2</v>
      </c>
      <c r="K136" s="20">
        <f t="shared" si="42"/>
        <v>8.7439803055021609E-2</v>
      </c>
      <c r="L136" s="20">
        <f t="shared" si="42"/>
        <v>9.4671279774227318E-2</v>
      </c>
      <c r="M136" s="20">
        <f t="shared" si="42"/>
        <v>9.839916044057806E-2</v>
      </c>
      <c r="N136" s="20">
        <f t="shared" si="42"/>
        <v>0.11128557237083558</v>
      </c>
      <c r="O136" s="20">
        <f t="shared" si="42"/>
        <v>9.832750044630556E-2</v>
      </c>
      <c r="P136" s="20">
        <f t="shared" si="42"/>
        <v>0.10117277283325915</v>
      </c>
    </row>
    <row r="137" spans="1:24" x14ac:dyDescent="0.2">
      <c r="A137" s="69" t="s">
        <v>62</v>
      </c>
      <c r="B137" s="22">
        <f t="shared" ref="B137:P137" si="43">B116/B$113</f>
        <v>7.8655228503124813E-2</v>
      </c>
      <c r="C137" s="22">
        <f t="shared" si="43"/>
        <v>2.626050038648834E-2</v>
      </c>
      <c r="D137" s="22">
        <f t="shared" si="43"/>
        <v>9.3695184737652981E-3</v>
      </c>
      <c r="E137" s="22">
        <f t="shared" si="43"/>
        <v>1.9401616757343143E-2</v>
      </c>
      <c r="F137" s="22">
        <f t="shared" si="43"/>
        <v>1.8420310066856044E-2</v>
      </c>
      <c r="G137" s="22">
        <f t="shared" si="43"/>
        <v>7.2348416695139264E-2</v>
      </c>
      <c r="H137" s="22">
        <f t="shared" si="43"/>
        <v>7.4150223181033065E-2</v>
      </c>
      <c r="I137" s="22">
        <f t="shared" si="43"/>
        <v>8.0542931888655814E-2</v>
      </c>
      <c r="J137" s="22">
        <f t="shared" si="43"/>
        <v>3.5048062478578237E-2</v>
      </c>
      <c r="K137" s="22">
        <f t="shared" si="43"/>
        <v>8.2360692647090616E-2</v>
      </c>
      <c r="L137" s="22">
        <f t="shared" si="43"/>
        <v>3.7446743047144848E-2</v>
      </c>
      <c r="M137" s="22">
        <f t="shared" si="43"/>
        <v>5.552380459758445E-2</v>
      </c>
      <c r="N137" s="22">
        <f t="shared" si="43"/>
        <v>5.0220956466619671E-2</v>
      </c>
      <c r="O137" s="22">
        <f t="shared" si="43"/>
        <v>2.1990727005325918E-2</v>
      </c>
      <c r="P137" s="22">
        <f t="shared" si="43"/>
        <v>8.9922471808857707E-2</v>
      </c>
    </row>
    <row r="138" spans="1:24" ht="16" thickBot="1" x14ac:dyDescent="0.25">
      <c r="B138" s="35">
        <f>SUM(B135:B137)</f>
        <v>1</v>
      </c>
      <c r="C138" s="35">
        <f t="shared" ref="C138:P138" si="44">SUM(C135:C137)</f>
        <v>1.0000000000000002</v>
      </c>
      <c r="D138" s="35">
        <f t="shared" si="44"/>
        <v>1</v>
      </c>
      <c r="E138" s="35">
        <f t="shared" si="44"/>
        <v>1</v>
      </c>
      <c r="F138" s="35">
        <f t="shared" si="44"/>
        <v>1</v>
      </c>
      <c r="G138" s="35">
        <f t="shared" si="44"/>
        <v>1</v>
      </c>
      <c r="H138" s="35">
        <f t="shared" si="44"/>
        <v>1</v>
      </c>
      <c r="I138" s="35">
        <f t="shared" si="44"/>
        <v>1.0000000000000002</v>
      </c>
      <c r="J138" s="35">
        <f t="shared" si="44"/>
        <v>1</v>
      </c>
      <c r="K138" s="35">
        <f t="shared" si="44"/>
        <v>1</v>
      </c>
      <c r="L138" s="35">
        <f t="shared" si="44"/>
        <v>1</v>
      </c>
      <c r="M138" s="35">
        <f t="shared" si="44"/>
        <v>1.0000000000000002</v>
      </c>
      <c r="N138" s="35">
        <f t="shared" si="44"/>
        <v>1</v>
      </c>
      <c r="O138" s="35">
        <f t="shared" si="44"/>
        <v>0.99999999999999989</v>
      </c>
      <c r="P138" s="35">
        <f t="shared" si="44"/>
        <v>1</v>
      </c>
    </row>
    <row r="139" spans="1:24" x14ac:dyDescent="0.2">
      <c r="R139" s="86" t="s">
        <v>56</v>
      </c>
      <c r="S139" s="87"/>
      <c r="T139" s="87"/>
      <c r="U139" s="87"/>
      <c r="V139" s="87"/>
      <c r="W139" s="87"/>
      <c r="X139" s="88"/>
    </row>
    <row r="140" spans="1:24" x14ac:dyDescent="0.2">
      <c r="A140" s="69" t="s">
        <v>19</v>
      </c>
      <c r="R140" s="76"/>
      <c r="S140" s="73" t="s">
        <v>50</v>
      </c>
      <c r="T140" s="73" t="s">
        <v>65</v>
      </c>
      <c r="U140" s="73" t="s">
        <v>57</v>
      </c>
      <c r="V140" s="73" t="s">
        <v>64</v>
      </c>
      <c r="W140" s="73" t="s">
        <v>58</v>
      </c>
      <c r="X140" s="77" t="s">
        <v>59</v>
      </c>
    </row>
    <row r="141" spans="1:24" x14ac:dyDescent="0.2">
      <c r="A141" s="67" t="s">
        <v>20</v>
      </c>
      <c r="R141" s="48" t="s">
        <v>2</v>
      </c>
      <c r="S141" s="74">
        <v>0.61975607407786304</v>
      </c>
      <c r="T141" s="74">
        <v>2.2370238113998617E-3</v>
      </c>
      <c r="U141" s="74">
        <v>3.8048963295983134E-3</v>
      </c>
      <c r="V141" s="74">
        <v>3.9189078819284774E-2</v>
      </c>
      <c r="W141" s="74">
        <v>0.33462649111491916</v>
      </c>
      <c r="X141" s="78">
        <v>3.8643584693484509E-4</v>
      </c>
    </row>
    <row r="142" spans="1:24" x14ac:dyDescent="0.2">
      <c r="A142" s="69" t="s">
        <v>30</v>
      </c>
      <c r="R142" s="76" t="s">
        <v>3</v>
      </c>
      <c r="S142" s="75">
        <v>0.60938439361240049</v>
      </c>
      <c r="T142" s="75">
        <v>2.1365715316920067E-3</v>
      </c>
      <c r="U142" s="75">
        <v>4.0900569182545886E-3</v>
      </c>
      <c r="V142" s="75">
        <v>4.0325444452033683E-2</v>
      </c>
      <c r="W142" s="75">
        <v>0.34370422938009176</v>
      </c>
      <c r="X142" s="79">
        <v>3.593041055273545E-4</v>
      </c>
    </row>
    <row r="143" spans="1:24" x14ac:dyDescent="0.2">
      <c r="R143" s="48" t="s">
        <v>4</v>
      </c>
      <c r="S143" s="74">
        <v>0.60105112614186174</v>
      </c>
      <c r="T143" s="74">
        <v>1.5880712300772736E-3</v>
      </c>
      <c r="U143" s="74">
        <v>4.9074787354903117E-3</v>
      </c>
      <c r="V143" s="74">
        <v>4.5527455549054539E-2</v>
      </c>
      <c r="W143" s="74">
        <v>0.3465572839739558</v>
      </c>
      <c r="X143" s="78">
        <v>3.6858436956022572E-4</v>
      </c>
    </row>
    <row r="144" spans="1:24" x14ac:dyDescent="0.2">
      <c r="A144" s="28" t="str" cm="1">
        <f t="array" ref="A144:P144">A126:P126</f>
        <v>Tabel 1.1. Udvikling i skatter- og afgiftsgrupperinger</v>
      </c>
      <c r="B144" s="28" t="str">
        <v>2005</v>
      </c>
      <c r="C144" s="28" t="str">
        <v>2006</v>
      </c>
      <c r="D144" s="28" t="str">
        <v>2007</v>
      </c>
      <c r="E144" s="28" t="str">
        <v>2008</v>
      </c>
      <c r="F144" s="28" t="str">
        <v>2009</v>
      </c>
      <c r="G144" s="28" t="str">
        <v>2010</v>
      </c>
      <c r="H144" s="28" t="str">
        <v>2011</v>
      </c>
      <c r="I144" s="28" t="str">
        <v>2012</v>
      </c>
      <c r="J144" s="28" t="str">
        <v>2013</v>
      </c>
      <c r="K144" s="28" t="str">
        <v>2014</v>
      </c>
      <c r="L144" s="28" t="str">
        <v>2015</v>
      </c>
      <c r="M144" s="28" t="str">
        <v>2016</v>
      </c>
      <c r="N144" s="28" t="str">
        <v>2017</v>
      </c>
      <c r="O144" s="28" t="str">
        <v>2018</v>
      </c>
      <c r="P144" s="28" t="str">
        <v>2019</v>
      </c>
      <c r="R144" s="76" t="s">
        <v>5</v>
      </c>
      <c r="S144" s="75">
        <v>0.6075658829154913</v>
      </c>
      <c r="T144" s="75">
        <v>1.3431535702219967E-3</v>
      </c>
      <c r="U144" s="75">
        <v>5.1985225000423362E-3</v>
      </c>
      <c r="V144" s="75">
        <v>5.0025822130632731E-2</v>
      </c>
      <c r="W144" s="75">
        <v>0.33548558511029813</v>
      </c>
      <c r="X144" s="79">
        <v>3.8103377331344791E-4</v>
      </c>
    </row>
    <row r="145" spans="1:24" x14ac:dyDescent="0.2">
      <c r="A145" s="26" t="str" cm="1">
        <f t="array" ref="A145:P145">A127:P127</f>
        <v xml:space="preserve">Indkomstskatter </v>
      </c>
      <c r="B145" s="22">
        <v>0.61975607407786304</v>
      </c>
      <c r="C145" s="22">
        <v>0.60938439361240049</v>
      </c>
      <c r="D145" s="22">
        <v>0.60105112614186174</v>
      </c>
      <c r="E145" s="22">
        <v>0.6075658829154913</v>
      </c>
      <c r="F145" s="22">
        <v>0.61344730794931168</v>
      </c>
      <c r="G145" s="22">
        <v>0.61683006041470645</v>
      </c>
      <c r="H145" s="22">
        <v>0.61389838119548024</v>
      </c>
      <c r="I145" s="22">
        <v>0.62087465696564959</v>
      </c>
      <c r="J145" s="22">
        <v>0.62774751659907979</v>
      </c>
      <c r="K145" s="22">
        <v>0.65302697398514531</v>
      </c>
      <c r="L145" s="22">
        <v>0.63264272511349895</v>
      </c>
      <c r="M145" s="22">
        <v>0.62892431267585425</v>
      </c>
      <c r="N145" s="22">
        <v>0.63434471996010267</v>
      </c>
      <c r="O145" s="22">
        <v>0.62096854475630059</v>
      </c>
      <c r="P145" s="22">
        <v>0.64696852842999075</v>
      </c>
      <c r="R145" s="48" t="s">
        <v>6</v>
      </c>
      <c r="S145" s="74">
        <v>0.61344730794931168</v>
      </c>
      <c r="T145" s="74">
        <v>1.3094146279623016E-3</v>
      </c>
      <c r="U145" s="74">
        <v>5.342339027304523E-3</v>
      </c>
      <c r="V145" s="74">
        <v>5.2296064118873921E-2</v>
      </c>
      <c r="W145" s="74">
        <v>0.32724009273003879</v>
      </c>
      <c r="X145" s="78">
        <v>3.6478154650874023E-4</v>
      </c>
    </row>
    <row r="146" spans="1:24" x14ac:dyDescent="0.2">
      <c r="A146" t="str" cm="1">
        <f t="array" ref="A146:P146">A130:P130</f>
        <v>Skat af formue, ejendom og besiddelse</v>
      </c>
      <c r="B146" s="20">
        <v>3.9189078819284774E-2</v>
      </c>
      <c r="C146" s="20">
        <v>4.0325444452033683E-2</v>
      </c>
      <c r="D146" s="20">
        <v>4.5527455549054539E-2</v>
      </c>
      <c r="E146" s="20">
        <v>5.0025822130632731E-2</v>
      </c>
      <c r="F146" s="20">
        <v>5.2296064118873921E-2</v>
      </c>
      <c r="G146" s="20">
        <v>5.1854212705997875E-2</v>
      </c>
      <c r="H146" s="20">
        <v>5.3161393478436111E-2</v>
      </c>
      <c r="I146" s="20">
        <v>5.0253864066310272E-2</v>
      </c>
      <c r="J146" s="20">
        <v>5.0847293283938277E-2</v>
      </c>
      <c r="K146" s="20">
        <v>4.7323317883709234E-2</v>
      </c>
      <c r="L146" s="20">
        <v>5.1213799818697857E-2</v>
      </c>
      <c r="M146" s="20">
        <v>4.9826465268506759E-2</v>
      </c>
      <c r="N146" s="20">
        <v>4.796926456845934E-2</v>
      </c>
      <c r="O146" s="20">
        <v>4.9871375835191273E-2</v>
      </c>
      <c r="P146" s="20">
        <v>4.7334616415286544E-2</v>
      </c>
      <c r="R146" s="76" t="s">
        <v>7</v>
      </c>
      <c r="S146" s="75">
        <v>0.61683006041470645</v>
      </c>
      <c r="T146" s="75">
        <v>2.2165156112219169E-3</v>
      </c>
      <c r="U146" s="75">
        <v>5.0813280665058481E-3</v>
      </c>
      <c r="V146" s="75">
        <v>5.1854212705997875E-2</v>
      </c>
      <c r="W146" s="75">
        <v>0.32366154529911934</v>
      </c>
      <c r="X146" s="79">
        <v>3.5633790244846586E-4</v>
      </c>
    </row>
    <row r="147" spans="1:24" x14ac:dyDescent="0.2">
      <c r="A147" s="26" t="str" cm="1">
        <f t="array" ref="A147:P147">A131:P131</f>
        <v xml:space="preserve">Afgifter af varer og tjenester </v>
      </c>
      <c r="B147" s="22">
        <v>0.33462649111491916</v>
      </c>
      <c r="C147" s="22">
        <v>0.34370422938009176</v>
      </c>
      <c r="D147" s="22">
        <v>0.3465572839739558</v>
      </c>
      <c r="E147" s="22">
        <v>0.33548558511029813</v>
      </c>
      <c r="F147" s="22">
        <v>0.32724009273003879</v>
      </c>
      <c r="G147" s="22">
        <v>0.32366154529911934</v>
      </c>
      <c r="H147" s="22">
        <v>0.32463153507665271</v>
      </c>
      <c r="I147" s="22">
        <v>0.32006498250090099</v>
      </c>
      <c r="J147" s="22">
        <v>0.3101161738840652</v>
      </c>
      <c r="K147" s="22">
        <v>0.28908890408756222</v>
      </c>
      <c r="L147" s="22">
        <v>0.30525568640825668</v>
      </c>
      <c r="M147" s="22">
        <v>0.31244094301858177</v>
      </c>
      <c r="N147" s="22">
        <v>0.30957999046913282</v>
      </c>
      <c r="O147" s="22">
        <v>0.31947760892395977</v>
      </c>
      <c r="P147" s="22">
        <v>0.29664215187392906</v>
      </c>
      <c r="R147" s="48" t="s">
        <v>8</v>
      </c>
      <c r="S147" s="74">
        <v>0.61389838119548024</v>
      </c>
      <c r="T147" s="74">
        <v>2.4407349267334035E-3</v>
      </c>
      <c r="U147" s="74">
        <v>5.5453601288053996E-3</v>
      </c>
      <c r="V147" s="74">
        <v>5.3161393478436111E-2</v>
      </c>
      <c r="W147" s="74">
        <v>0.32463153507665271</v>
      </c>
      <c r="X147" s="78">
        <v>3.2259519389224873E-4</v>
      </c>
    </row>
    <row r="148" spans="1:24" x14ac:dyDescent="0.2">
      <c r="A148" t="s">
        <v>67</v>
      </c>
      <c r="B148" s="20">
        <f>B132+B129+B128</f>
        <v>6.4283559879330203E-3</v>
      </c>
      <c r="C148" s="20">
        <f t="shared" ref="C148:P148" si="45">C132+C129+C128</f>
        <v>6.5859325554739499E-3</v>
      </c>
      <c r="D148" s="20">
        <f t="shared" si="45"/>
        <v>6.8641343351278118E-3</v>
      </c>
      <c r="E148" s="20">
        <f t="shared" si="45"/>
        <v>6.9227098435777814E-3</v>
      </c>
      <c r="F148" s="20">
        <f t="shared" si="45"/>
        <v>7.0165352017755641E-3</v>
      </c>
      <c r="G148" s="20">
        <f t="shared" si="45"/>
        <v>7.6541815801762312E-3</v>
      </c>
      <c r="H148" s="20">
        <f t="shared" si="45"/>
        <v>8.3086902494310527E-3</v>
      </c>
      <c r="I148" s="20">
        <f t="shared" si="45"/>
        <v>8.8064964671391091E-3</v>
      </c>
      <c r="J148" s="20">
        <f t="shared" si="45"/>
        <v>1.1289016232916785E-2</v>
      </c>
      <c r="K148" s="20">
        <f t="shared" si="45"/>
        <v>1.056080404358317E-2</v>
      </c>
      <c r="L148" s="20">
        <f t="shared" si="45"/>
        <v>1.0887788659546486E-2</v>
      </c>
      <c r="M148" s="20">
        <f t="shared" si="45"/>
        <v>8.8082790370572171E-3</v>
      </c>
      <c r="N148" s="20">
        <f t="shared" si="45"/>
        <v>8.106025002305204E-3</v>
      </c>
      <c r="O148" s="20">
        <f t="shared" si="45"/>
        <v>9.6824704845484191E-3</v>
      </c>
      <c r="P148" s="20">
        <f t="shared" si="45"/>
        <v>9.0547032807937293E-3</v>
      </c>
      <c r="R148" s="76" t="s">
        <v>9</v>
      </c>
      <c r="S148" s="75">
        <v>0.62087465696564959</v>
      </c>
      <c r="T148" s="75">
        <v>2.0940453919663883E-3</v>
      </c>
      <c r="U148" s="75">
        <v>6.3691583760364327E-3</v>
      </c>
      <c r="V148" s="75">
        <v>5.0253864066310272E-2</v>
      </c>
      <c r="W148" s="75">
        <v>0.32006498250090099</v>
      </c>
      <c r="X148" s="79">
        <v>3.4329269913628931E-4</v>
      </c>
    </row>
    <row r="149" spans="1:24" x14ac:dyDescent="0.2">
      <c r="A149" s="98" t="s">
        <v>66</v>
      </c>
      <c r="B149" s="99"/>
      <c r="C149" s="99"/>
      <c r="D149" s="99"/>
      <c r="E149" s="99"/>
      <c r="F149" s="99"/>
      <c r="G149" s="99"/>
      <c r="H149" s="95"/>
      <c r="I149" s="95"/>
      <c r="J149" s="95"/>
      <c r="K149" s="95"/>
      <c r="L149" s="95"/>
      <c r="M149" s="95"/>
      <c r="N149" s="95"/>
      <c r="O149" s="95"/>
      <c r="P149" s="95"/>
      <c r="R149" s="48" t="s">
        <v>10</v>
      </c>
      <c r="S149" s="74">
        <v>0.62774751659907979</v>
      </c>
      <c r="T149" s="74">
        <v>1.781469438706761E-3</v>
      </c>
      <c r="U149" s="74">
        <v>6.7487722207620173E-3</v>
      </c>
      <c r="V149" s="74">
        <v>5.0847293283938277E-2</v>
      </c>
      <c r="W149" s="74">
        <v>0.3101161738840652</v>
      </c>
      <c r="X149" s="78">
        <v>2.7587745734480068E-3</v>
      </c>
    </row>
    <row r="150" spans="1:24" x14ac:dyDescent="0.2">
      <c r="A150" s="97" t="s">
        <v>63</v>
      </c>
      <c r="B150" s="97"/>
      <c r="C150" s="97"/>
      <c r="D150" s="97"/>
      <c r="E150" s="97"/>
      <c r="F150" s="97"/>
      <c r="G150" s="97"/>
      <c r="R150" s="76" t="s">
        <v>11</v>
      </c>
      <c r="S150" s="75">
        <v>0.65302697398514531</v>
      </c>
      <c r="T150" s="75">
        <v>1.4698984068924339E-3</v>
      </c>
      <c r="U150" s="75">
        <v>6.4266546765558569E-3</v>
      </c>
      <c r="V150" s="75">
        <v>4.7323317883709234E-2</v>
      </c>
      <c r="W150" s="75">
        <v>0.28908890408756222</v>
      </c>
      <c r="X150" s="79">
        <v>2.6642509601348791E-3</v>
      </c>
    </row>
    <row r="151" spans="1:24" x14ac:dyDescent="0.2">
      <c r="R151" s="48" t="s">
        <v>12</v>
      </c>
      <c r="S151" s="74">
        <v>0.63264272511349895</v>
      </c>
      <c r="T151" s="74">
        <v>1.4292798858719369E-3</v>
      </c>
      <c r="U151" s="74">
        <v>6.1157216602785681E-3</v>
      </c>
      <c r="V151" s="74">
        <v>5.1213799818697857E-2</v>
      </c>
      <c r="W151" s="74">
        <v>0.30525568640825668</v>
      </c>
      <c r="X151" s="78">
        <v>3.3427871133959799E-3</v>
      </c>
    </row>
    <row r="152" spans="1:24" x14ac:dyDescent="0.2">
      <c r="R152" s="76" t="s">
        <v>13</v>
      </c>
      <c r="S152" s="75">
        <v>0.62892431267585425</v>
      </c>
      <c r="T152" s="75">
        <v>1.2293256720202507E-3</v>
      </c>
      <c r="U152" s="75">
        <v>6.063503332166785E-3</v>
      </c>
      <c r="V152" s="75">
        <v>4.9826465268506759E-2</v>
      </c>
      <c r="W152" s="75">
        <v>0.31244094301858177</v>
      </c>
      <c r="X152" s="79">
        <v>1.5154500328701812E-3</v>
      </c>
    </row>
    <row r="153" spans="1:24" x14ac:dyDescent="0.2">
      <c r="R153" s="48" t="s">
        <v>14</v>
      </c>
      <c r="S153" s="74">
        <v>0.63434471996010267</v>
      </c>
      <c r="T153" s="74">
        <v>1.048823224991892E-3</v>
      </c>
      <c r="U153" s="74">
        <v>5.4361412340026682E-3</v>
      </c>
      <c r="V153" s="74">
        <v>4.796926456845934E-2</v>
      </c>
      <c r="W153" s="74">
        <v>0.30957999046913282</v>
      </c>
      <c r="X153" s="78">
        <v>1.6210605433106446E-3</v>
      </c>
    </row>
    <row r="154" spans="1:24" x14ac:dyDescent="0.2">
      <c r="A154" s="96"/>
      <c r="B154" s="96"/>
      <c r="C154" s="96"/>
      <c r="D154" s="96"/>
      <c r="E154" s="96"/>
      <c r="F154" s="96"/>
      <c r="G154" s="96"/>
      <c r="R154" s="76" t="s">
        <v>15</v>
      </c>
      <c r="S154" s="75">
        <v>0.62096854475630059</v>
      </c>
      <c r="T154" s="75">
        <v>1.0528924884257815E-3</v>
      </c>
      <c r="U154" s="75">
        <v>6.2640576068808598E-3</v>
      </c>
      <c r="V154" s="75">
        <v>4.9871375835191273E-2</v>
      </c>
      <c r="W154" s="75">
        <v>0.31947760892395977</v>
      </c>
      <c r="X154" s="79">
        <v>2.3655203892417776E-3</v>
      </c>
    </row>
    <row r="155" spans="1:24" x14ac:dyDescent="0.2">
      <c r="R155" s="48" t="s">
        <v>16</v>
      </c>
      <c r="S155" s="74">
        <v>0.64696852842999075</v>
      </c>
      <c r="T155" s="74">
        <v>9.0992769499214786E-4</v>
      </c>
      <c r="U155" s="74">
        <v>5.9984144659951874E-3</v>
      </c>
      <c r="V155" s="74">
        <v>4.7334616415286544E-2</v>
      </c>
      <c r="W155" s="74">
        <v>0.29664215187392906</v>
      </c>
      <c r="X155" s="78">
        <v>2.1463611198063938E-3</v>
      </c>
    </row>
    <row r="156" spans="1:24" x14ac:dyDescent="0.2">
      <c r="R156" s="92" t="s">
        <v>55</v>
      </c>
      <c r="S156" s="93"/>
      <c r="T156" s="93"/>
      <c r="U156" s="93"/>
      <c r="V156" s="93"/>
      <c r="W156" s="93"/>
      <c r="X156" s="94"/>
    </row>
    <row r="157" spans="1:24" ht="16" thickBot="1" x14ac:dyDescent="0.25">
      <c r="R157" s="80" t="s">
        <v>63</v>
      </c>
      <c r="S157" s="81"/>
      <c r="T157" s="81"/>
      <c r="U157" s="81"/>
      <c r="V157" s="81"/>
      <c r="W157" s="81"/>
      <c r="X157" s="82"/>
    </row>
  </sheetData>
  <mergeCells count="8">
    <mergeCell ref="R157:X157"/>
    <mergeCell ref="A97:P97"/>
    <mergeCell ref="V85:Y85"/>
    <mergeCell ref="V102:Y102"/>
    <mergeCell ref="R139:X139"/>
    <mergeCell ref="R156:X156"/>
    <mergeCell ref="A150:G150"/>
    <mergeCell ref="A154:G154"/>
  </mergeCells>
  <conditionalFormatting sqref="C26:P34">
    <cfRule type="cellIs" dxfId="1" priority="2" operator="lessThan">
      <formula>0</formula>
    </cfRule>
  </conditionalFormatting>
  <conditionalFormatting sqref="C66:P70">
    <cfRule type="cellIs" dxfId="0" priority="1" operator="lessThan">
      <formula>0</formula>
    </cfRule>
  </conditionalFormatting>
  <pageMargins left="0.75" right="0.75" top="0.75" bottom="0.5" header="0.5" footer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Jeppe Vanderhaegen</cp:lastModifiedBy>
  <dcterms:created xsi:type="dcterms:W3CDTF">2021-03-23T13:36:20Z</dcterms:created>
  <dcterms:modified xsi:type="dcterms:W3CDTF">2021-03-25T20:06:00Z</dcterms:modified>
</cp:coreProperties>
</file>