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nder/Library/Mobile Documents/com~apple~CloudDocs/Documents/#University/8. Sem/Regnskab/"/>
    </mc:Choice>
  </mc:AlternateContent>
  <xr:revisionPtr revIDLastSave="0" documentId="13_ncr:1_{47763A42-9BB1-B840-B0BA-67B65B4BC93C}" xr6:coauthVersionLast="47" xr6:coauthVersionMax="47" xr10:uidLastSave="{00000000-0000-0000-0000-000000000000}"/>
  <bookViews>
    <workbookView xWindow="4120" yWindow="1160" windowWidth="24920" windowHeight="12080" activeTab="2" xr2:uid="{00000000-000D-0000-FFFF-FFFF00000000}"/>
  </bookViews>
  <sheets>
    <sheet name="Opgave 1 " sheetId="6" r:id="rId1"/>
    <sheet name="Opgave 2" sheetId="1" r:id="rId2"/>
    <sheet name="Opgave 3" sheetId="7" r:id="rId3"/>
    <sheet name="Bilag C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7" l="1"/>
  <c r="C19" i="7"/>
  <c r="C13" i="7"/>
  <c r="I60" i="1"/>
  <c r="H59" i="1"/>
  <c r="I44" i="1"/>
  <c r="I51" i="1"/>
  <c r="H50" i="1"/>
  <c r="G50" i="1"/>
  <c r="H48" i="1"/>
  <c r="H44" i="1"/>
  <c r="I37" i="1"/>
  <c r="H57" i="1"/>
  <c r="H58" i="1" s="1"/>
  <c r="H56" i="1"/>
  <c r="H55" i="1"/>
  <c r="G56" i="1"/>
  <c r="G55" i="1"/>
  <c r="H47" i="1"/>
  <c r="H49" i="1"/>
  <c r="H42" i="1"/>
  <c r="H41" i="1"/>
  <c r="I39" i="1"/>
  <c r="I38" i="1"/>
  <c r="G38" i="1"/>
  <c r="G37" i="1"/>
  <c r="I36" i="1"/>
  <c r="I35" i="1"/>
  <c r="I34" i="1"/>
  <c r="I32" i="1"/>
  <c r="I26" i="1"/>
  <c r="I28" i="1" s="1"/>
  <c r="I29" i="1" s="1"/>
  <c r="H26" i="1"/>
  <c r="H28" i="1" s="1"/>
  <c r="H29" i="1" s="1"/>
  <c r="H25" i="1"/>
  <c r="I25" i="1"/>
  <c r="I24" i="1"/>
  <c r="H24" i="1"/>
  <c r="I17" i="1"/>
  <c r="H17" i="1"/>
  <c r="I23" i="1"/>
  <c r="H23" i="1"/>
  <c r="H20" i="1"/>
  <c r="I20" i="1"/>
  <c r="I19" i="1"/>
  <c r="H19" i="1"/>
  <c r="I21" i="1"/>
  <c r="I22" i="1"/>
  <c r="H22" i="1"/>
  <c r="H21" i="1"/>
  <c r="I13" i="1"/>
  <c r="I14" i="1"/>
  <c r="I15" i="1"/>
  <c r="I16" i="1"/>
  <c r="H16" i="1"/>
  <c r="H15" i="1"/>
  <c r="H14" i="1"/>
  <c r="H13" i="1"/>
  <c r="I12" i="1"/>
  <c r="H12" i="1"/>
  <c r="I11" i="1"/>
  <c r="H11" i="1"/>
  <c r="I9" i="1"/>
  <c r="H9" i="1"/>
  <c r="I8" i="1"/>
  <c r="H8" i="1"/>
  <c r="I6" i="1"/>
  <c r="H6" i="1"/>
  <c r="I4" i="1"/>
  <c r="H4" i="1"/>
  <c r="E104" i="1"/>
  <c r="D104" i="1"/>
  <c r="E92" i="1"/>
  <c r="D92" i="1"/>
  <c r="D79" i="1"/>
  <c r="H43" i="1" l="1"/>
  <c r="I45" i="1" s="1"/>
  <c r="I52" i="1" s="1"/>
  <c r="D12" i="5"/>
  <c r="I62" i="1" l="1"/>
  <c r="I63" i="1" s="1"/>
  <c r="E67" i="1"/>
  <c r="E60" i="1"/>
  <c r="D68" i="1"/>
  <c r="D69" i="1" s="1"/>
  <c r="D67" i="1"/>
  <c r="D60" i="1"/>
  <c r="E54" i="1"/>
  <c r="D54" i="1"/>
  <c r="E46" i="1"/>
  <c r="D46" i="1"/>
  <c r="D41" i="1"/>
  <c r="D47" i="1" s="1"/>
  <c r="E40" i="1"/>
  <c r="D40" i="1"/>
  <c r="E37" i="1"/>
  <c r="D37" i="1"/>
  <c r="E33" i="1"/>
  <c r="E41" i="1" s="1"/>
  <c r="E47" i="1" s="1"/>
  <c r="D33" i="1"/>
  <c r="E68" i="1" l="1"/>
  <c r="E69" i="1" s="1"/>
  <c r="D7" i="1"/>
  <c r="D11" i="1" s="1"/>
  <c r="D13" i="1" s="1"/>
  <c r="D17" i="1" s="1"/>
  <c r="D21" i="1" s="1"/>
  <c r="D24" i="1" s="1"/>
  <c r="D26" i="1" s="1"/>
</calcChain>
</file>

<file path=xl/sharedStrings.xml><?xml version="1.0" encoding="utf-8"?>
<sst xmlns="http://schemas.openxmlformats.org/spreadsheetml/2006/main" count="159" uniqueCount="141">
  <si>
    <t>Resultatopgørelse</t>
  </si>
  <si>
    <t>1.000 DKK</t>
  </si>
  <si>
    <t>Nettoomsætning</t>
  </si>
  <si>
    <t>Produktionsomkostninger</t>
  </si>
  <si>
    <t>Bruttoresultat</t>
  </si>
  <si>
    <t>Salgs- og distributionsomkostninger</t>
  </si>
  <si>
    <t>Administrationsomkostninger</t>
  </si>
  <si>
    <t>Andre driftsindtægter, netto</t>
  </si>
  <si>
    <t>Primært resultat før særlige poster</t>
  </si>
  <si>
    <t>Særlige poster</t>
  </si>
  <si>
    <t>Resultat før finansielle poster</t>
  </si>
  <si>
    <t>Indtægter fra kapitalinteresser i associerede virksomheder, efter skat</t>
  </si>
  <si>
    <t>Finansielle indtægter</t>
  </si>
  <si>
    <t>Finansielle omkostninger</t>
  </si>
  <si>
    <t>Resultat før skat</t>
  </si>
  <si>
    <t>Skat vedr. resultat ekskl. Særlige poster</t>
  </si>
  <si>
    <t>Skat vedr. Særlige poster</t>
  </si>
  <si>
    <t>Skat af årets resultat</t>
  </si>
  <si>
    <t>Årets resultat</t>
  </si>
  <si>
    <t>Totalindkomst</t>
  </si>
  <si>
    <t xml:space="preserve">Årets resultat </t>
  </si>
  <si>
    <t>Urealiseret tab på kapitalandele disponible for salg, efter skat</t>
  </si>
  <si>
    <t>Årets totalindkomst</t>
  </si>
  <si>
    <t>Note</t>
  </si>
  <si>
    <t>Balance</t>
  </si>
  <si>
    <t>Goodwill</t>
  </si>
  <si>
    <t>Varemærker</t>
  </si>
  <si>
    <t>Immaterielle aktiver i alt</t>
  </si>
  <si>
    <t>Grunde og bygninger</t>
  </si>
  <si>
    <t>Driftsmateriel og inventar</t>
  </si>
  <si>
    <t>Aktiver under udførsel</t>
  </si>
  <si>
    <t>Materielle aktiver i alt</t>
  </si>
  <si>
    <t>Kapitalinteresser i associerede virksomheder</t>
  </si>
  <si>
    <t>Kapitandele disponible for salg</t>
  </si>
  <si>
    <t>Finansielle aktiver i alt</t>
  </si>
  <si>
    <t>Langfristede aktiver i alt</t>
  </si>
  <si>
    <t>Varebeholdninger</t>
  </si>
  <si>
    <t>Tilgodehavender fra salg</t>
  </si>
  <si>
    <t xml:space="preserve">Likvider </t>
  </si>
  <si>
    <t>Kortfristede aktiver i alt</t>
  </si>
  <si>
    <t>Aktiver i alt</t>
  </si>
  <si>
    <t>Aktiekapital</t>
  </si>
  <si>
    <t>Reserve for dagsværdireguleringer</t>
  </si>
  <si>
    <t>Overført overskud</t>
  </si>
  <si>
    <t>Egenkapital i alt</t>
  </si>
  <si>
    <t>Udskudte skatteforpligtelser</t>
  </si>
  <si>
    <t>Pensionsforpligtelser</t>
  </si>
  <si>
    <t>Realkreditgæld</t>
  </si>
  <si>
    <t>Bankgæld</t>
  </si>
  <si>
    <t>Langfristede forpligtelser i alt</t>
  </si>
  <si>
    <t>Leverandører af varer og tjenesteydelser</t>
  </si>
  <si>
    <t>Skyldig selskabsskat</t>
  </si>
  <si>
    <t>Anden gæld</t>
  </si>
  <si>
    <t>Forpligtelser i alt</t>
  </si>
  <si>
    <t>Passiver i alt</t>
  </si>
  <si>
    <t>Udvalgte noter</t>
  </si>
  <si>
    <t>Note 1: Andre driftsindtægter, netto</t>
  </si>
  <si>
    <t>Tab ved salg af materielle aktiver</t>
  </si>
  <si>
    <t>Andre driftsindtægter</t>
  </si>
  <si>
    <t>I alt</t>
  </si>
  <si>
    <t>Note 2: Særlige poster</t>
  </si>
  <si>
    <t>Restruktureringsomkostninger</t>
  </si>
  <si>
    <t>Note 5: Anden gæld</t>
  </si>
  <si>
    <t>Skyldig løn og feriepenge</t>
  </si>
  <si>
    <t>Skyldig moms</t>
  </si>
  <si>
    <t>Skydige renter</t>
  </si>
  <si>
    <t>Obligationsbeholdning</t>
  </si>
  <si>
    <t>Dagsværdi per 1. jan.</t>
  </si>
  <si>
    <t>Årets tilgang</t>
  </si>
  <si>
    <t>Årets værdiregulering</t>
  </si>
  <si>
    <t>Dagsværdi per 31. dec.</t>
  </si>
  <si>
    <t>Note 3: Kapitalandele disponible for salg</t>
  </si>
  <si>
    <t>RNOA</t>
  </si>
  <si>
    <t>PM</t>
  </si>
  <si>
    <t>ATO</t>
  </si>
  <si>
    <t>Note 4: Aktiekapitalen</t>
  </si>
  <si>
    <t>Aktiekapitalen består af 80.000 stk. af nominelt 10 kr. per aktie.</t>
  </si>
  <si>
    <t>Den 31. december 2018 lå 3.000 stk. aktier i egenbeholdning.</t>
  </si>
  <si>
    <t>Bruttoavanceprocent</t>
  </si>
  <si>
    <r>
      <t>PM</t>
    </r>
    <r>
      <rPr>
        <vertAlign val="subscript"/>
        <sz val="12"/>
        <color theme="1"/>
        <rFont val="Times New Roman"/>
        <family val="1"/>
      </rPr>
      <t>salg</t>
    </r>
  </si>
  <si>
    <r>
      <t>PM</t>
    </r>
    <r>
      <rPr>
        <vertAlign val="subscript"/>
        <sz val="12"/>
        <color theme="1"/>
        <rFont val="Times New Roman"/>
        <family val="1"/>
      </rPr>
      <t>andet OI</t>
    </r>
  </si>
  <si>
    <t>Kortfristede forpligtelser i alt</t>
  </si>
  <si>
    <t xml:space="preserve">Det første er korrekt. </t>
  </si>
  <si>
    <t>Det andet omhandler, hvordan aktionærer ser sænkelsen i markedsføring som postivit eller negativt</t>
  </si>
  <si>
    <t xml:space="preserve">Uenig </t>
  </si>
  <si>
    <t xml:space="preserve">Disse ting, bør ikke have noget med hinanden at gøre </t>
  </si>
  <si>
    <t xml:space="preserve">Ingen vækst i RE betyder ingen vækst i AEG. Derfor kan vi regne </t>
  </si>
  <si>
    <t>V=1/r x [EPS + AEG]=1/r x [20 + 0]=250</t>
  </si>
  <si>
    <t>Isolerer man for r får man 8%</t>
  </si>
  <si>
    <t>Enig</t>
  </si>
  <si>
    <t>Idet der er tale om, at virksomheden har en negativ finansiel gearing</t>
  </si>
  <si>
    <t>Da afkastet på de finansielle aktiver typisk er lavere end afkastet på driften vil ROCE &lt; RNOA</t>
  </si>
  <si>
    <t xml:space="preserve">Det kan det vel godt. Man kan have OL &gt; OA, hvorved man op når negativ NOA </t>
  </si>
  <si>
    <t>Uenig</t>
  </si>
  <si>
    <t>Reformuleret Balance</t>
  </si>
  <si>
    <t xml:space="preserve">Aktivier i alt </t>
  </si>
  <si>
    <t>Likvid beholdninger</t>
  </si>
  <si>
    <t>Obligationer/kapitalandele</t>
  </si>
  <si>
    <t>Driftsaktiver</t>
  </si>
  <si>
    <t>Leverandørgæld</t>
  </si>
  <si>
    <t>Udskudte skatteforpligtigelser</t>
  </si>
  <si>
    <t>Skyldigselskabsskat</t>
  </si>
  <si>
    <t>Pensionforpligtigelser</t>
  </si>
  <si>
    <t>Nettodriftsaktiver (NOA)</t>
  </si>
  <si>
    <t>Realkreditgæld (Lang)</t>
  </si>
  <si>
    <t>Bankgæld (Lang)</t>
  </si>
  <si>
    <t>Skyldige renter</t>
  </si>
  <si>
    <t>Realkreditgæld (Kort)</t>
  </si>
  <si>
    <t>Bankgæld (Kort)</t>
  </si>
  <si>
    <t>Nettofinansielle Obligationer (NFO)</t>
  </si>
  <si>
    <t>CSE</t>
  </si>
  <si>
    <t>Kontrol</t>
  </si>
  <si>
    <t>Likvid midler</t>
  </si>
  <si>
    <t>Obligationer</t>
  </si>
  <si>
    <t>Reformuleret Totalindkomst</t>
  </si>
  <si>
    <t>Plusset med 200 her</t>
  </si>
  <si>
    <t>Driftsoverskud af salg før skat</t>
  </si>
  <si>
    <t xml:space="preserve">Vend gerne tilbage til den </t>
  </si>
  <si>
    <t>Rapporteret skat</t>
  </si>
  <si>
    <t>Skattefordel @ 22,5%</t>
  </si>
  <si>
    <t>Skat af andet driftsoverskud</t>
  </si>
  <si>
    <t>Driftsoverskud af salg efter skat</t>
  </si>
  <si>
    <t>Skat  @ 22,5%</t>
  </si>
  <si>
    <t>Samlet driftsoverskud (OI)</t>
  </si>
  <si>
    <t>Nettofinansielle omkostninger (NFE)</t>
  </si>
  <si>
    <t>Skat på særlige poster</t>
  </si>
  <si>
    <t>Magiske plus 65</t>
  </si>
  <si>
    <t>Urealiseret tab</t>
  </si>
  <si>
    <t>Først beregnes EV(MVE + NFO)</t>
  </si>
  <si>
    <t>MVE = P/B x bogført værdi af egenkapital = 1,8 x 3484</t>
  </si>
  <si>
    <t>NFO</t>
  </si>
  <si>
    <t>EV</t>
  </si>
  <si>
    <t>Dernæst finder vi Core OI for 2018, da der er tale om trailing</t>
  </si>
  <si>
    <t>Driftsoverskud i alt</t>
  </si>
  <si>
    <t>PLUS Restruktureringsomkostninger, efter skat</t>
  </si>
  <si>
    <t>PLUS tab ved salg af materielle aktiver, efter skat (40 x (10,225))</t>
  </si>
  <si>
    <t>PLUS udsædvanligt tab på tilgodehavende, efter skal (200 x (1-0,225)</t>
  </si>
  <si>
    <t>Core OI</t>
  </si>
  <si>
    <t xml:space="preserve">Herved får vi 7526 / 342 </t>
  </si>
  <si>
    <t xml:space="preserve">Hermed må virksomheden A/S Garden altså være noget overvurderet </t>
  </si>
  <si>
    <t xml:space="preserve">hvis man sammenligner med dens peers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</si>
</sst>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165" fontId="2" fillId="0" borderId="0" xfId="1" applyNumberFormat="1" applyFont="1"/>
    <xf numFmtId="165" fontId="2" fillId="0" borderId="2" xfId="1" applyNumberFormat="1" applyFont="1" applyBorder="1"/>
    <xf numFmtId="165" fontId="3" fillId="0" borderId="0" xfId="1" applyNumberFormat="1" applyFont="1"/>
    <xf numFmtId="165" fontId="2" fillId="0" borderId="1" xfId="1" applyNumberFormat="1" applyFont="1" applyBorder="1"/>
    <xf numFmtId="165" fontId="3" fillId="0" borderId="1" xfId="1" applyNumberFormat="1" applyFont="1" applyBorder="1"/>
    <xf numFmtId="165" fontId="3" fillId="0" borderId="3" xfId="1" applyNumberFormat="1" applyFont="1" applyBorder="1"/>
    <xf numFmtId="0" fontId="7" fillId="0" borderId="0" xfId="0" applyFont="1"/>
    <xf numFmtId="0" fontId="6" fillId="0" borderId="0" xfId="0" applyFont="1"/>
    <xf numFmtId="166" fontId="2" fillId="0" borderId="0" xfId="2" applyNumberFormat="1" applyFont="1"/>
    <xf numFmtId="167" fontId="2" fillId="0" borderId="0" xfId="0" applyNumberFormat="1" applyFont="1"/>
    <xf numFmtId="0" fontId="2" fillId="0" borderId="1" xfId="0" applyFont="1" applyBorder="1"/>
    <xf numFmtId="10" fontId="2" fillId="0" borderId="0" xfId="2" applyNumberFormat="1" applyFont="1"/>
    <xf numFmtId="10" fontId="2" fillId="0" borderId="0" xfId="0" applyNumberFormat="1" applyFont="1"/>
    <xf numFmtId="0" fontId="3" fillId="2" borderId="1" xfId="0" applyFont="1" applyFill="1" applyBorder="1"/>
    <xf numFmtId="10" fontId="2" fillId="2" borderId="0" xfId="2" applyNumberFormat="1" applyFont="1" applyFill="1"/>
    <xf numFmtId="10" fontId="2" fillId="2" borderId="2" xfId="2" applyNumberFormat="1" applyFont="1" applyFill="1" applyBorder="1"/>
    <xf numFmtId="2" fontId="2" fillId="2" borderId="0" xfId="0" applyNumberFormat="1" applyFont="1" applyFill="1"/>
    <xf numFmtId="10" fontId="9" fillId="0" borderId="0" xfId="2" applyNumberFormat="1" applyFont="1"/>
    <xf numFmtId="10" fontId="9" fillId="0" borderId="2" xfId="2" applyNumberFormat="1" applyFont="1" applyBorder="1"/>
    <xf numFmtId="2" fontId="9" fillId="0" borderId="0" xfId="0" applyNumberFormat="1" applyFont="1"/>
    <xf numFmtId="0" fontId="10" fillId="0" borderId="0" xfId="0" applyFont="1"/>
    <xf numFmtId="165" fontId="2" fillId="0" borderId="0" xfId="0" applyNumberFormat="1" applyFont="1"/>
    <xf numFmtId="165" fontId="3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</xdr:rowOff>
    </xdr:from>
    <xdr:to>
      <xdr:col>6</xdr:col>
      <xdr:colOff>406400</xdr:colOff>
      <xdr:row>20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245EB-09DF-6D49-AA36-E3BFF33D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700"/>
          <a:ext cx="5359400" cy="3467100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0</xdr:row>
      <xdr:rowOff>177800</xdr:rowOff>
    </xdr:from>
    <xdr:to>
      <xdr:col>6</xdr:col>
      <xdr:colOff>800100</xdr:colOff>
      <xdr:row>19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DCB7D-4ED7-A779-0286-73931120C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177800"/>
          <a:ext cx="5359400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</xdr:row>
      <xdr:rowOff>25400</xdr:rowOff>
    </xdr:from>
    <xdr:to>
      <xdr:col>18</xdr:col>
      <xdr:colOff>139700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6D3CE3-AF00-E4A4-FE62-3B6882AC1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3700" y="431800"/>
          <a:ext cx="5499100" cy="5816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2</xdr:row>
      <xdr:rowOff>101600</xdr:rowOff>
    </xdr:from>
    <xdr:to>
      <xdr:col>10</xdr:col>
      <xdr:colOff>520700</xdr:colOff>
      <xdr:row>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2B0B4-4782-6082-C81F-F2A59E0A8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6400" y="482600"/>
          <a:ext cx="5270500" cy="124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5F71-AD60-D44B-AB44-8FFBB254EF34}">
  <dimension ref="H2:H18"/>
  <sheetViews>
    <sheetView topLeftCell="E1" workbookViewId="0">
      <selection activeCell="H18" sqref="H18"/>
    </sheetView>
  </sheetViews>
  <sheetFormatPr baseColWidth="10" defaultRowHeight="15" x14ac:dyDescent="0.2"/>
  <sheetData>
    <row r="2" spans="8:8" x14ac:dyDescent="0.2">
      <c r="H2" s="27" t="s">
        <v>89</v>
      </c>
    </row>
    <row r="3" spans="8:8" x14ac:dyDescent="0.2">
      <c r="H3" s="27" t="s">
        <v>90</v>
      </c>
    </row>
    <row r="4" spans="8:8" x14ac:dyDescent="0.2">
      <c r="H4" s="27" t="s">
        <v>91</v>
      </c>
    </row>
    <row r="6" spans="8:8" x14ac:dyDescent="0.2">
      <c r="H6" s="27" t="s">
        <v>82</v>
      </c>
    </row>
    <row r="7" spans="8:8" x14ac:dyDescent="0.2">
      <c r="H7" s="27" t="s">
        <v>83</v>
      </c>
    </row>
    <row r="10" spans="8:8" x14ac:dyDescent="0.2">
      <c r="H10" s="27" t="s">
        <v>84</v>
      </c>
    </row>
    <row r="11" spans="8:8" x14ac:dyDescent="0.2">
      <c r="H11" s="27" t="s">
        <v>85</v>
      </c>
    </row>
    <row r="13" spans="8:8" x14ac:dyDescent="0.2">
      <c r="H13" s="27" t="s">
        <v>86</v>
      </c>
    </row>
    <row r="14" spans="8:8" x14ac:dyDescent="0.2">
      <c r="H14" s="27" t="s">
        <v>87</v>
      </c>
    </row>
    <row r="15" spans="8:8" x14ac:dyDescent="0.2">
      <c r="H15" s="27" t="s">
        <v>88</v>
      </c>
    </row>
    <row r="17" spans="8:8" x14ac:dyDescent="0.2">
      <c r="H17" s="27" t="s">
        <v>93</v>
      </c>
    </row>
    <row r="18" spans="8:8" x14ac:dyDescent="0.2">
      <c r="H18" s="27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104"/>
  <sheetViews>
    <sheetView topLeftCell="C50" workbookViewId="0">
      <selection activeCell="I63" sqref="I63"/>
    </sheetView>
  </sheetViews>
  <sheetFormatPr baseColWidth="10" defaultColWidth="9.1640625" defaultRowHeight="16" x14ac:dyDescent="0.2"/>
  <cols>
    <col min="1" max="2" width="9.1640625" style="1"/>
    <col min="3" max="3" width="61.5" style="1" bestFit="1" customWidth="1"/>
    <col min="4" max="4" width="11.1640625" style="1" bestFit="1" customWidth="1"/>
    <col min="5" max="5" width="10.1640625" style="1" bestFit="1" customWidth="1"/>
    <col min="6" max="6" width="9.1640625" style="1"/>
    <col min="7" max="7" width="31" style="1" customWidth="1"/>
    <col min="8" max="16384" width="9.1640625" style="1"/>
  </cols>
  <sheetData>
    <row r="3" spans="3:9" ht="18" x14ac:dyDescent="0.2">
      <c r="C3" s="3" t="s">
        <v>0</v>
      </c>
    </row>
    <row r="4" spans="3:9" x14ac:dyDescent="0.2">
      <c r="C4" s="4" t="s">
        <v>1</v>
      </c>
      <c r="D4" s="5">
        <v>2018</v>
      </c>
      <c r="E4" s="6" t="s">
        <v>23</v>
      </c>
      <c r="G4" s="1" t="s">
        <v>94</v>
      </c>
      <c r="H4" s="1">
        <f>D30</f>
        <v>2018</v>
      </c>
      <c r="I4" s="1">
        <f>E30</f>
        <v>2017</v>
      </c>
    </row>
    <row r="5" spans="3:9" x14ac:dyDescent="0.2">
      <c r="C5" s="1" t="s">
        <v>2</v>
      </c>
      <c r="D5" s="7">
        <v>8700</v>
      </c>
    </row>
    <row r="6" spans="3:9" x14ac:dyDescent="0.2">
      <c r="C6" s="1" t="s">
        <v>3</v>
      </c>
      <c r="D6" s="8">
        <v>-6780</v>
      </c>
      <c r="G6" s="1" t="s">
        <v>95</v>
      </c>
      <c r="H6" s="28">
        <f>D69</f>
        <v>5400</v>
      </c>
      <c r="I6" s="28">
        <f>E69</f>
        <v>5400</v>
      </c>
    </row>
    <row r="7" spans="3:9" x14ac:dyDescent="0.2">
      <c r="C7" s="2" t="s">
        <v>4</v>
      </c>
      <c r="D7" s="9">
        <f>D5+D6</f>
        <v>1920</v>
      </c>
    </row>
    <row r="8" spans="3:9" x14ac:dyDescent="0.2">
      <c r="C8" s="1" t="s">
        <v>5</v>
      </c>
      <c r="D8" s="7">
        <v>-1266</v>
      </c>
      <c r="G8" s="1" t="s">
        <v>96</v>
      </c>
      <c r="H8" s="28">
        <f>D45</f>
        <v>20</v>
      </c>
      <c r="I8" s="28">
        <f>E45</f>
        <v>18</v>
      </c>
    </row>
    <row r="9" spans="3:9" x14ac:dyDescent="0.2">
      <c r="C9" s="1" t="s">
        <v>6</v>
      </c>
      <c r="D9" s="7">
        <v>-480</v>
      </c>
      <c r="G9" s="1" t="s">
        <v>97</v>
      </c>
      <c r="H9" s="1">
        <f>D92</f>
        <v>40</v>
      </c>
      <c r="I9" s="1">
        <f>E92</f>
        <v>50</v>
      </c>
    </row>
    <row r="10" spans="3:9" x14ac:dyDescent="0.2">
      <c r="C10" s="1" t="s">
        <v>7</v>
      </c>
      <c r="D10" s="8">
        <v>20</v>
      </c>
      <c r="E10" s="6">
        <v>1</v>
      </c>
    </row>
    <row r="11" spans="3:9" x14ac:dyDescent="0.2">
      <c r="C11" s="2" t="s">
        <v>8</v>
      </c>
      <c r="D11" s="9">
        <f>SUM(D7:D10)</f>
        <v>194</v>
      </c>
      <c r="E11" s="6"/>
      <c r="G11" s="2" t="s">
        <v>98</v>
      </c>
      <c r="H11" s="29">
        <f>H6-SUM(H8:H9)</f>
        <v>5340</v>
      </c>
      <c r="I11" s="29">
        <f>I6-SUM(I8:I9)</f>
        <v>5332</v>
      </c>
    </row>
    <row r="12" spans="3:9" x14ac:dyDescent="0.2">
      <c r="C12" s="1" t="s">
        <v>9</v>
      </c>
      <c r="D12" s="10">
        <v>-250</v>
      </c>
      <c r="E12" s="6">
        <v>2</v>
      </c>
      <c r="G12" s="1" t="s">
        <v>99</v>
      </c>
      <c r="H12" s="28">
        <f>D64</f>
        <v>256</v>
      </c>
      <c r="I12" s="28">
        <f>E64</f>
        <v>220</v>
      </c>
    </row>
    <row r="13" spans="3:9" x14ac:dyDescent="0.2">
      <c r="C13" s="2" t="s">
        <v>10</v>
      </c>
      <c r="D13" s="11">
        <f>D11+D12</f>
        <v>-56</v>
      </c>
      <c r="G13" s="1" t="s">
        <v>100</v>
      </c>
      <c r="H13" s="28">
        <f>D56</f>
        <v>70</v>
      </c>
      <c r="I13" s="28">
        <f>E56</f>
        <v>34</v>
      </c>
    </row>
    <row r="14" spans="3:9" x14ac:dyDescent="0.2">
      <c r="C14" s="1" t="s">
        <v>11</v>
      </c>
      <c r="D14" s="7">
        <v>8</v>
      </c>
      <c r="G14" s="1" t="s">
        <v>101</v>
      </c>
      <c r="H14" s="28">
        <f>D65</f>
        <v>200</v>
      </c>
      <c r="I14" s="28">
        <f>E65</f>
        <v>140</v>
      </c>
    </row>
    <row r="15" spans="3:9" x14ac:dyDescent="0.2">
      <c r="C15" s="1" t="s">
        <v>12</v>
      </c>
      <c r="D15" s="7">
        <v>4</v>
      </c>
      <c r="G15" s="1" t="s">
        <v>102</v>
      </c>
      <c r="H15" s="28">
        <f>D57</f>
        <v>35</v>
      </c>
      <c r="I15" s="28">
        <f>E57</f>
        <v>32</v>
      </c>
    </row>
    <row r="16" spans="3:9" x14ac:dyDescent="0.2">
      <c r="C16" s="1" t="s">
        <v>13</v>
      </c>
      <c r="D16" s="7">
        <v>-76</v>
      </c>
      <c r="G16" s="1" t="s">
        <v>52</v>
      </c>
      <c r="H16" s="1">
        <f>SUM(D101:D102)</f>
        <v>40</v>
      </c>
      <c r="I16" s="1">
        <f>SUM(E101:E102)</f>
        <v>34</v>
      </c>
    </row>
    <row r="17" spans="3:9" x14ac:dyDescent="0.2">
      <c r="C17" s="2" t="s">
        <v>14</v>
      </c>
      <c r="D17" s="11">
        <f>SUM(D13:D16)</f>
        <v>-120</v>
      </c>
      <c r="G17" s="2" t="s">
        <v>103</v>
      </c>
      <c r="H17" s="29">
        <f>H11-SUM(H12:H16)</f>
        <v>4739</v>
      </c>
      <c r="I17" s="29">
        <f>I11-SUM(I12:I16)</f>
        <v>4872</v>
      </c>
    </row>
    <row r="18" spans="3:9" x14ac:dyDescent="0.2">
      <c r="C18" s="1" t="s">
        <v>15</v>
      </c>
      <c r="D18" s="7">
        <v>-30</v>
      </c>
    </row>
    <row r="19" spans="3:9" x14ac:dyDescent="0.2">
      <c r="C19" s="1" t="s">
        <v>16</v>
      </c>
      <c r="D19" s="8">
        <v>65</v>
      </c>
      <c r="G19" s="1" t="s">
        <v>104</v>
      </c>
      <c r="H19" s="28">
        <f>D58</f>
        <v>900</v>
      </c>
      <c r="I19" s="28">
        <f>E58</f>
        <v>1040</v>
      </c>
    </row>
    <row r="20" spans="3:9" x14ac:dyDescent="0.2">
      <c r="C20" s="2" t="s">
        <v>17</v>
      </c>
      <c r="D20" s="9">
        <v>35</v>
      </c>
      <c r="G20" s="1" t="s">
        <v>105</v>
      </c>
      <c r="H20" s="28">
        <f>D59</f>
        <v>325</v>
      </c>
      <c r="I20" s="28">
        <f>E59</f>
        <v>330</v>
      </c>
    </row>
    <row r="21" spans="3:9" ht="17" thickBot="1" x14ac:dyDescent="0.25">
      <c r="C21" s="2" t="s">
        <v>18</v>
      </c>
      <c r="D21" s="12">
        <f>D17+D20</f>
        <v>-85</v>
      </c>
      <c r="G21" s="1" t="s">
        <v>107</v>
      </c>
      <c r="H21" s="28">
        <f>D62</f>
        <v>48</v>
      </c>
      <c r="I21" s="28">
        <f>E62</f>
        <v>170</v>
      </c>
    </row>
    <row r="22" spans="3:9" ht="17" thickTop="1" x14ac:dyDescent="0.2">
      <c r="D22" s="7"/>
      <c r="G22" s="1" t="s">
        <v>108</v>
      </c>
      <c r="H22" s="28">
        <f>D63</f>
        <v>37</v>
      </c>
      <c r="I22" s="28">
        <f>E63</f>
        <v>20</v>
      </c>
    </row>
    <row r="23" spans="3:9" x14ac:dyDescent="0.2">
      <c r="C23" s="2" t="s">
        <v>19</v>
      </c>
      <c r="D23" s="7"/>
      <c r="G23" s="1" t="s">
        <v>106</v>
      </c>
      <c r="H23" s="1">
        <f>D103</f>
        <v>5</v>
      </c>
      <c r="I23" s="1">
        <f>E103</f>
        <v>0</v>
      </c>
    </row>
    <row r="24" spans="3:9" x14ac:dyDescent="0.2">
      <c r="C24" s="2" t="s">
        <v>20</v>
      </c>
      <c r="D24" s="9">
        <f>D21</f>
        <v>-85</v>
      </c>
      <c r="G24" s="1" t="s">
        <v>112</v>
      </c>
      <c r="H24" s="28">
        <f>-H8</f>
        <v>-20</v>
      </c>
      <c r="I24" s="28">
        <f>-I8</f>
        <v>-18</v>
      </c>
    </row>
    <row r="25" spans="3:9" x14ac:dyDescent="0.2">
      <c r="C25" s="1" t="s">
        <v>21</v>
      </c>
      <c r="D25" s="7">
        <v>-8</v>
      </c>
      <c r="G25" s="1" t="s">
        <v>113</v>
      </c>
      <c r="H25" s="28">
        <f>-H9</f>
        <v>-40</v>
      </c>
      <c r="I25" s="28">
        <f>-I9</f>
        <v>-50</v>
      </c>
    </row>
    <row r="26" spans="3:9" ht="17" thickBot="1" x14ac:dyDescent="0.25">
      <c r="C26" s="2" t="s">
        <v>22</v>
      </c>
      <c r="D26" s="12">
        <f>D24+D25</f>
        <v>-93</v>
      </c>
      <c r="G26" s="2" t="s">
        <v>109</v>
      </c>
      <c r="H26" s="29">
        <f>SUM(H19:H25)</f>
        <v>1255</v>
      </c>
      <c r="I26" s="29">
        <f>SUM(I19:I25)</f>
        <v>1492</v>
      </c>
    </row>
    <row r="27" spans="3:9" ht="17" thickTop="1" x14ac:dyDescent="0.2">
      <c r="H27" s="28"/>
      <c r="I27" s="28"/>
    </row>
    <row r="28" spans="3:9" x14ac:dyDescent="0.2">
      <c r="G28" s="2" t="s">
        <v>110</v>
      </c>
      <c r="H28" s="29">
        <f>H17-H26</f>
        <v>3484</v>
      </c>
      <c r="I28" s="29">
        <f>I17-I26</f>
        <v>3380</v>
      </c>
    </row>
    <row r="29" spans="3:9" ht="18" x14ac:dyDescent="0.2">
      <c r="C29" s="3" t="s">
        <v>24</v>
      </c>
      <c r="G29" s="1" t="s">
        <v>111</v>
      </c>
      <c r="H29" s="28">
        <f>D54-H28</f>
        <v>0</v>
      </c>
      <c r="I29" s="28">
        <f>E54-I28</f>
        <v>0</v>
      </c>
    </row>
    <row r="30" spans="3:9" x14ac:dyDescent="0.2">
      <c r="C30" s="4" t="s">
        <v>1</v>
      </c>
      <c r="D30" s="5">
        <v>2018</v>
      </c>
      <c r="E30" s="5">
        <v>2017</v>
      </c>
      <c r="F30" s="6" t="s">
        <v>23</v>
      </c>
    </row>
    <row r="31" spans="3:9" x14ac:dyDescent="0.2">
      <c r="C31" s="1" t="s">
        <v>25</v>
      </c>
      <c r="D31" s="7">
        <v>140</v>
      </c>
      <c r="E31" s="7">
        <v>140</v>
      </c>
    </row>
    <row r="32" spans="3:9" x14ac:dyDescent="0.2">
      <c r="C32" s="1" t="s">
        <v>26</v>
      </c>
      <c r="D32" s="7">
        <v>40</v>
      </c>
      <c r="E32" s="7">
        <v>42</v>
      </c>
      <c r="G32" s="1" t="s">
        <v>114</v>
      </c>
      <c r="I32" s="1">
        <f>D4</f>
        <v>2018</v>
      </c>
    </row>
    <row r="33" spans="3:12" x14ac:dyDescent="0.2">
      <c r="C33" s="5" t="s">
        <v>27</v>
      </c>
      <c r="D33" s="11">
        <f>D31+D32</f>
        <v>180</v>
      </c>
      <c r="E33" s="11">
        <f>E31+E32</f>
        <v>182</v>
      </c>
    </row>
    <row r="34" spans="3:12" x14ac:dyDescent="0.2">
      <c r="C34" s="1" t="s">
        <v>28</v>
      </c>
      <c r="D34" s="7">
        <v>2560</v>
      </c>
      <c r="E34" s="7">
        <v>2450</v>
      </c>
      <c r="G34" s="1" t="s">
        <v>2</v>
      </c>
      <c r="I34" s="28">
        <f>D5</f>
        <v>8700</v>
      </c>
    </row>
    <row r="35" spans="3:12" x14ac:dyDescent="0.2">
      <c r="C35" s="1" t="s">
        <v>29</v>
      </c>
      <c r="D35" s="7">
        <v>950</v>
      </c>
      <c r="E35" s="7">
        <v>930</v>
      </c>
      <c r="G35" s="1" t="s">
        <v>3</v>
      </c>
      <c r="I35" s="28">
        <f>D6</f>
        <v>-6780</v>
      </c>
    </row>
    <row r="36" spans="3:12" x14ac:dyDescent="0.2">
      <c r="C36" s="1" t="s">
        <v>30</v>
      </c>
      <c r="D36" s="7">
        <v>130</v>
      </c>
      <c r="E36" s="7">
        <v>0</v>
      </c>
      <c r="F36" s="6"/>
      <c r="G36" s="2" t="s">
        <v>4</v>
      </c>
      <c r="H36" s="2"/>
      <c r="I36" s="29">
        <f>SUM(I34:I35)</f>
        <v>1920</v>
      </c>
    </row>
    <row r="37" spans="3:12" x14ac:dyDescent="0.2">
      <c r="C37" s="5" t="s">
        <v>31</v>
      </c>
      <c r="D37" s="11">
        <f>SUM(D34:D36)</f>
        <v>3640</v>
      </c>
      <c r="E37" s="11">
        <f>SUM(E34:E36)</f>
        <v>3380</v>
      </c>
      <c r="F37" s="2"/>
      <c r="G37" s="1" t="str">
        <f>C8</f>
        <v>Salgs- og distributionsomkostninger</v>
      </c>
      <c r="I37" s="28">
        <f>D8</f>
        <v>-1266</v>
      </c>
      <c r="J37" s="1" t="s">
        <v>115</v>
      </c>
      <c r="L37" s="1" t="s">
        <v>117</v>
      </c>
    </row>
    <row r="38" spans="3:12" x14ac:dyDescent="0.2">
      <c r="C38" s="1" t="s">
        <v>32</v>
      </c>
      <c r="D38" s="7">
        <v>40</v>
      </c>
      <c r="E38" s="7">
        <v>30</v>
      </c>
      <c r="G38" s="1" t="str">
        <f t="shared" ref="G38:G39" si="0">C9</f>
        <v>Administrationsomkostninger</v>
      </c>
      <c r="I38" s="28">
        <f t="shared" ref="I38:I39" si="1">D9</f>
        <v>-480</v>
      </c>
    </row>
    <row r="39" spans="3:12" x14ac:dyDescent="0.2">
      <c r="C39" s="1" t="s">
        <v>33</v>
      </c>
      <c r="D39" s="7">
        <v>40</v>
      </c>
      <c r="E39" s="7">
        <v>50</v>
      </c>
      <c r="F39" s="6">
        <v>3</v>
      </c>
      <c r="G39" s="2" t="s">
        <v>116</v>
      </c>
      <c r="H39" s="2"/>
      <c r="I39" s="29">
        <f>SUM(I36:I38)</f>
        <v>174</v>
      </c>
    </row>
    <row r="40" spans="3:12" x14ac:dyDescent="0.2">
      <c r="C40" s="5" t="s">
        <v>34</v>
      </c>
      <c r="D40" s="11">
        <f>SUM(D38:D39)</f>
        <v>80</v>
      </c>
      <c r="E40" s="11">
        <f>SUM(E38:E39)</f>
        <v>80</v>
      </c>
    </row>
    <row r="41" spans="3:12" x14ac:dyDescent="0.2">
      <c r="C41" s="5" t="s">
        <v>35</v>
      </c>
      <c r="D41" s="11">
        <f>D33+D37+D40</f>
        <v>3900</v>
      </c>
      <c r="E41" s="11">
        <f>E33+E37+E40</f>
        <v>3642</v>
      </c>
      <c r="G41" s="1" t="s">
        <v>118</v>
      </c>
      <c r="H41" s="28">
        <f>D20</f>
        <v>35</v>
      </c>
    </row>
    <row r="42" spans="3:12" x14ac:dyDescent="0.2">
      <c r="D42" s="7"/>
      <c r="E42" s="7"/>
      <c r="G42" s="1" t="s">
        <v>119</v>
      </c>
      <c r="H42" s="28">
        <f>SUM(D15:D16)*22.5%</f>
        <v>-16.2</v>
      </c>
    </row>
    <row r="43" spans="3:12" x14ac:dyDescent="0.2">
      <c r="C43" s="1" t="s">
        <v>36</v>
      </c>
      <c r="D43" s="7">
        <v>600</v>
      </c>
      <c r="E43" s="7">
        <v>780</v>
      </c>
      <c r="G43" s="1" t="s">
        <v>120</v>
      </c>
      <c r="H43" s="1">
        <f>-H48</f>
        <v>4.5</v>
      </c>
    </row>
    <row r="44" spans="3:12" x14ac:dyDescent="0.2">
      <c r="C44" s="1" t="s">
        <v>37</v>
      </c>
      <c r="D44" s="7">
        <v>880</v>
      </c>
      <c r="E44" s="7">
        <v>960</v>
      </c>
      <c r="G44" s="1" t="s">
        <v>125</v>
      </c>
      <c r="H44" s="28">
        <f>-D19</f>
        <v>-65</v>
      </c>
      <c r="I44" s="28">
        <f>SUM(H41:H44)</f>
        <v>-41.7</v>
      </c>
    </row>
    <row r="45" spans="3:12" x14ac:dyDescent="0.2">
      <c r="C45" s="1" t="s">
        <v>38</v>
      </c>
      <c r="D45" s="7">
        <v>20</v>
      </c>
      <c r="E45" s="7">
        <v>18</v>
      </c>
      <c r="G45" s="2" t="s">
        <v>121</v>
      </c>
      <c r="I45" s="28">
        <f>I39+I44</f>
        <v>132.30000000000001</v>
      </c>
    </row>
    <row r="46" spans="3:12" x14ac:dyDescent="0.2">
      <c r="C46" s="5" t="s">
        <v>39</v>
      </c>
      <c r="D46" s="11">
        <f>SUM(D43:D45)</f>
        <v>1500</v>
      </c>
      <c r="E46" s="11">
        <f>SUM(E43:E45)</f>
        <v>1758</v>
      </c>
    </row>
    <row r="47" spans="3:12" x14ac:dyDescent="0.2">
      <c r="C47" s="5" t="s">
        <v>40</v>
      </c>
      <c r="D47" s="11">
        <f>D41+D46</f>
        <v>5400</v>
      </c>
      <c r="E47" s="11">
        <f>E41+E46</f>
        <v>5400</v>
      </c>
      <c r="G47" s="1" t="s">
        <v>58</v>
      </c>
      <c r="H47" s="28">
        <f>D10</f>
        <v>20</v>
      </c>
    </row>
    <row r="48" spans="3:12" x14ac:dyDescent="0.2">
      <c r="D48" s="7"/>
      <c r="E48" s="7"/>
      <c r="G48" s="1" t="s">
        <v>122</v>
      </c>
      <c r="H48" s="1">
        <f>-H47*22.5%</f>
        <v>-4.5</v>
      </c>
    </row>
    <row r="49" spans="3:9" x14ac:dyDescent="0.2">
      <c r="D49" s="7"/>
      <c r="E49" s="7"/>
      <c r="G49" s="1" t="s">
        <v>61</v>
      </c>
      <c r="H49" s="28">
        <f>D12</f>
        <v>-250</v>
      </c>
      <c r="I49" s="28"/>
    </row>
    <row r="50" spans="3:9" x14ac:dyDescent="0.2">
      <c r="C50" s="4" t="s">
        <v>1</v>
      </c>
      <c r="D50" s="11">
        <v>2018</v>
      </c>
      <c r="E50" s="11">
        <v>2017</v>
      </c>
      <c r="F50" s="6" t="s">
        <v>23</v>
      </c>
      <c r="G50" s="1" t="str">
        <f>C14</f>
        <v>Indtægter fra kapitalinteresser i associerede virksomheder, efter skat</v>
      </c>
      <c r="H50" s="28">
        <f>D14</f>
        <v>8</v>
      </c>
    </row>
    <row r="51" spans="3:9" x14ac:dyDescent="0.2">
      <c r="C51" s="1" t="s">
        <v>41</v>
      </c>
      <c r="D51" s="7">
        <v>800</v>
      </c>
      <c r="E51" s="7">
        <v>800</v>
      </c>
      <c r="F51" s="6">
        <v>4</v>
      </c>
      <c r="G51" s="1" t="s">
        <v>126</v>
      </c>
      <c r="H51" s="1">
        <v>65</v>
      </c>
      <c r="I51" s="28">
        <f>SUM(H47:H51)</f>
        <v>-161.5</v>
      </c>
    </row>
    <row r="52" spans="3:9" x14ac:dyDescent="0.2">
      <c r="C52" s="1" t="s">
        <v>42</v>
      </c>
      <c r="D52" s="7">
        <v>4</v>
      </c>
      <c r="E52" s="7">
        <v>10</v>
      </c>
      <c r="G52" s="2" t="s">
        <v>123</v>
      </c>
      <c r="I52" s="29">
        <f>SUM(I45:I51)</f>
        <v>-29.199999999999989</v>
      </c>
    </row>
    <row r="53" spans="3:9" x14ac:dyDescent="0.2">
      <c r="C53" s="1" t="s">
        <v>43</v>
      </c>
      <c r="D53" s="7">
        <v>2680</v>
      </c>
      <c r="E53" s="7">
        <v>2570</v>
      </c>
      <c r="I53" s="28"/>
    </row>
    <row r="54" spans="3:9" x14ac:dyDescent="0.2">
      <c r="C54" s="5" t="s">
        <v>44</v>
      </c>
      <c r="D54" s="11">
        <f>SUM(D51:D53)</f>
        <v>3484</v>
      </c>
      <c r="E54" s="11">
        <f>SUM(E51:E53)</f>
        <v>3380</v>
      </c>
      <c r="I54" s="28"/>
    </row>
    <row r="55" spans="3:9" x14ac:dyDescent="0.2">
      <c r="D55" s="7"/>
      <c r="E55" s="7"/>
      <c r="G55" s="28" t="str">
        <f>C15</f>
        <v>Finansielle indtægter</v>
      </c>
      <c r="H55" s="28">
        <f>D15</f>
        <v>4</v>
      </c>
      <c r="I55" s="28"/>
    </row>
    <row r="56" spans="3:9" x14ac:dyDescent="0.2">
      <c r="C56" s="1" t="s">
        <v>45</v>
      </c>
      <c r="D56" s="7">
        <v>70</v>
      </c>
      <c r="E56" s="7">
        <v>34</v>
      </c>
      <c r="G56" s="28" t="str">
        <f>C16</f>
        <v>Finansielle omkostninger</v>
      </c>
      <c r="H56" s="28">
        <f>D16</f>
        <v>-76</v>
      </c>
      <c r="I56" s="29"/>
    </row>
    <row r="57" spans="3:9" x14ac:dyDescent="0.2">
      <c r="C57" s="1" t="s">
        <v>46</v>
      </c>
      <c r="D57" s="7">
        <v>35</v>
      </c>
      <c r="E57" s="7">
        <v>32</v>
      </c>
      <c r="H57" s="28">
        <f>SUM(H55:H56)</f>
        <v>-72</v>
      </c>
    </row>
    <row r="58" spans="3:9" x14ac:dyDescent="0.2">
      <c r="C58" s="1" t="s">
        <v>47</v>
      </c>
      <c r="D58" s="7">
        <v>900</v>
      </c>
      <c r="E58" s="7">
        <v>1040</v>
      </c>
      <c r="G58" s="1" t="s">
        <v>119</v>
      </c>
      <c r="H58" s="28">
        <f>H57*22.5%*(-1)</f>
        <v>16.2</v>
      </c>
    </row>
    <row r="59" spans="3:9" x14ac:dyDescent="0.2">
      <c r="C59" s="1" t="s">
        <v>48</v>
      </c>
      <c r="D59" s="7">
        <v>325</v>
      </c>
      <c r="E59" s="7">
        <v>330</v>
      </c>
      <c r="G59" s="1" t="s">
        <v>127</v>
      </c>
      <c r="H59" s="28">
        <f>D25</f>
        <v>-8</v>
      </c>
    </row>
    <row r="60" spans="3:9" x14ac:dyDescent="0.2">
      <c r="C60" s="5" t="s">
        <v>49</v>
      </c>
      <c r="D60" s="11">
        <f>SUM(D56:D59)</f>
        <v>1330</v>
      </c>
      <c r="E60" s="11">
        <f>SUM(E56:E59)</f>
        <v>1436</v>
      </c>
      <c r="G60" s="2" t="s">
        <v>124</v>
      </c>
      <c r="I60" s="29">
        <f>SUM(H57:H59)</f>
        <v>-63.8</v>
      </c>
    </row>
    <row r="61" spans="3:9" x14ac:dyDescent="0.2">
      <c r="D61" s="7"/>
      <c r="E61" s="7"/>
      <c r="H61" s="2"/>
    </row>
    <row r="62" spans="3:9" x14ac:dyDescent="0.2">
      <c r="C62" s="1" t="s">
        <v>47</v>
      </c>
      <c r="D62" s="7">
        <v>48</v>
      </c>
      <c r="E62" s="7">
        <v>170</v>
      </c>
      <c r="G62" s="2" t="s">
        <v>19</v>
      </c>
      <c r="I62" s="29">
        <f>SUM(I52:I60)</f>
        <v>-92.999999999999986</v>
      </c>
    </row>
    <row r="63" spans="3:9" x14ac:dyDescent="0.2">
      <c r="C63" s="1" t="s">
        <v>48</v>
      </c>
      <c r="D63" s="7">
        <v>37</v>
      </c>
      <c r="E63" s="7">
        <v>20</v>
      </c>
      <c r="G63" s="1" t="s">
        <v>111</v>
      </c>
      <c r="I63" s="28">
        <f>D26-I62</f>
        <v>0</v>
      </c>
    </row>
    <row r="64" spans="3:9" x14ac:dyDescent="0.2">
      <c r="C64" s="1" t="s">
        <v>50</v>
      </c>
      <c r="D64" s="7">
        <v>256</v>
      </c>
      <c r="E64" s="7">
        <v>220</v>
      </c>
    </row>
    <row r="65" spans="3:6" x14ac:dyDescent="0.2">
      <c r="C65" s="1" t="s">
        <v>51</v>
      </c>
      <c r="D65" s="7">
        <v>200</v>
      </c>
      <c r="E65" s="7">
        <v>140</v>
      </c>
    </row>
    <row r="66" spans="3:6" x14ac:dyDescent="0.2">
      <c r="C66" s="1" t="s">
        <v>52</v>
      </c>
      <c r="D66" s="7">
        <v>45</v>
      </c>
      <c r="E66" s="7">
        <v>34</v>
      </c>
      <c r="F66" s="6">
        <v>5</v>
      </c>
    </row>
    <row r="67" spans="3:6" x14ac:dyDescent="0.2">
      <c r="C67" s="5" t="s">
        <v>81</v>
      </c>
      <c r="D67" s="11">
        <f>SUM(D62:D66)</f>
        <v>586</v>
      </c>
      <c r="E67" s="11">
        <f>SUM(E62:E66)</f>
        <v>584</v>
      </c>
    </row>
    <row r="68" spans="3:6" x14ac:dyDescent="0.2">
      <c r="C68" s="5" t="s">
        <v>53</v>
      </c>
      <c r="D68" s="11">
        <f>D60+D67</f>
        <v>1916</v>
      </c>
      <c r="E68" s="11">
        <f>E60+E67</f>
        <v>2020</v>
      </c>
    </row>
    <row r="69" spans="3:6" x14ac:dyDescent="0.2">
      <c r="C69" s="5" t="s">
        <v>54</v>
      </c>
      <c r="D69" s="11">
        <f>D54+D68</f>
        <v>5400</v>
      </c>
      <c r="E69" s="11">
        <f>E54+E68</f>
        <v>5400</v>
      </c>
    </row>
    <row r="73" spans="3:6" ht="18" x14ac:dyDescent="0.2">
      <c r="C73" s="3" t="s">
        <v>55</v>
      </c>
    </row>
    <row r="74" spans="3:6" x14ac:dyDescent="0.2">
      <c r="C74" s="4" t="s">
        <v>1</v>
      </c>
      <c r="D74" s="5">
        <v>2018</v>
      </c>
      <c r="E74" s="5">
        <v>2017</v>
      </c>
    </row>
    <row r="75" spans="3:6" x14ac:dyDescent="0.2">
      <c r="C75" s="14"/>
      <c r="D75" s="2"/>
      <c r="E75" s="2"/>
    </row>
    <row r="76" spans="3:6" x14ac:dyDescent="0.2">
      <c r="C76" s="2" t="s">
        <v>56</v>
      </c>
    </row>
    <row r="77" spans="3:6" x14ac:dyDescent="0.2">
      <c r="C77" s="1" t="s">
        <v>57</v>
      </c>
      <c r="D77" s="1">
        <v>-40</v>
      </c>
    </row>
    <row r="78" spans="3:6" x14ac:dyDescent="0.2">
      <c r="C78" s="1" t="s">
        <v>58</v>
      </c>
      <c r="D78" s="1">
        <v>60</v>
      </c>
    </row>
    <row r="79" spans="3:6" x14ac:dyDescent="0.2">
      <c r="C79" s="5" t="s">
        <v>59</v>
      </c>
      <c r="D79" s="5">
        <f>SUM(D77:D78)</f>
        <v>20</v>
      </c>
      <c r="E79" s="5"/>
    </row>
    <row r="80" spans="3:6" x14ac:dyDescent="0.2">
      <c r="C80" s="2"/>
      <c r="D80" s="2"/>
      <c r="E80" s="2"/>
    </row>
    <row r="82" spans="3:5" x14ac:dyDescent="0.2">
      <c r="C82" s="2" t="s">
        <v>60</v>
      </c>
    </row>
    <row r="83" spans="3:5" x14ac:dyDescent="0.2">
      <c r="C83" s="1" t="s">
        <v>61</v>
      </c>
      <c r="D83" s="1">
        <v>-250</v>
      </c>
    </row>
    <row r="84" spans="3:5" x14ac:dyDescent="0.2">
      <c r="C84" s="5" t="s">
        <v>59</v>
      </c>
      <c r="D84" s="5">
        <v>-250</v>
      </c>
    </row>
    <row r="85" spans="3:5" x14ac:dyDescent="0.2">
      <c r="C85" s="2"/>
      <c r="D85" s="2"/>
    </row>
    <row r="87" spans="3:5" x14ac:dyDescent="0.2">
      <c r="C87" s="2" t="s">
        <v>71</v>
      </c>
    </row>
    <row r="88" spans="3:5" x14ac:dyDescent="0.2">
      <c r="C88" s="13" t="s">
        <v>66</v>
      </c>
    </row>
    <row r="89" spans="3:5" x14ac:dyDescent="0.2">
      <c r="C89" s="1" t="s">
        <v>67</v>
      </c>
      <c r="D89" s="1">
        <v>50</v>
      </c>
      <c r="E89" s="1">
        <v>0</v>
      </c>
    </row>
    <row r="90" spans="3:5" x14ac:dyDescent="0.2">
      <c r="C90" s="1" t="s">
        <v>68</v>
      </c>
      <c r="D90" s="1">
        <v>0</v>
      </c>
      <c r="E90" s="1">
        <v>46</v>
      </c>
    </row>
    <row r="91" spans="3:5" x14ac:dyDescent="0.2">
      <c r="C91" s="1" t="s">
        <v>69</v>
      </c>
      <c r="D91" s="1">
        <v>-10</v>
      </c>
      <c r="E91" s="1">
        <v>4</v>
      </c>
    </row>
    <row r="92" spans="3:5" x14ac:dyDescent="0.2">
      <c r="C92" s="5" t="s">
        <v>70</v>
      </c>
      <c r="D92" s="5">
        <f>SUM(D89:D91)</f>
        <v>40</v>
      </c>
      <c r="E92" s="5">
        <f>SUM(E89:E91)</f>
        <v>50</v>
      </c>
    </row>
    <row r="93" spans="3:5" x14ac:dyDescent="0.2">
      <c r="C93" s="2"/>
      <c r="D93" s="2"/>
      <c r="E93" s="2"/>
    </row>
    <row r="94" spans="3:5" x14ac:dyDescent="0.2">
      <c r="C94" s="2"/>
      <c r="D94" s="2"/>
      <c r="E94" s="2"/>
    </row>
    <row r="95" spans="3:5" x14ac:dyDescent="0.2">
      <c r="C95" s="2" t="s">
        <v>75</v>
      </c>
      <c r="D95" s="2"/>
      <c r="E95" s="2"/>
    </row>
    <row r="96" spans="3:5" x14ac:dyDescent="0.2">
      <c r="C96" s="1" t="s">
        <v>76</v>
      </c>
      <c r="D96" s="2"/>
      <c r="E96" s="2"/>
    </row>
    <row r="97" spans="3:5" x14ac:dyDescent="0.2">
      <c r="C97" s="1" t="s">
        <v>77</v>
      </c>
      <c r="D97" s="2"/>
      <c r="E97" s="2"/>
    </row>
    <row r="100" spans="3:5" x14ac:dyDescent="0.2">
      <c r="C100" s="2" t="s">
        <v>62</v>
      </c>
    </row>
    <row r="101" spans="3:5" x14ac:dyDescent="0.2">
      <c r="C101" s="1" t="s">
        <v>63</v>
      </c>
      <c r="D101" s="1">
        <v>20</v>
      </c>
      <c r="E101" s="1">
        <v>18</v>
      </c>
    </row>
    <row r="102" spans="3:5" x14ac:dyDescent="0.2">
      <c r="C102" s="1" t="s">
        <v>64</v>
      </c>
      <c r="D102" s="1">
        <v>20</v>
      </c>
      <c r="E102" s="1">
        <v>16</v>
      </c>
    </row>
    <row r="103" spans="3:5" x14ac:dyDescent="0.2">
      <c r="C103" s="1" t="s">
        <v>65</v>
      </c>
      <c r="D103" s="1">
        <v>5</v>
      </c>
      <c r="E103" s="1">
        <v>0</v>
      </c>
    </row>
    <row r="104" spans="3:5" x14ac:dyDescent="0.2">
      <c r="C104" s="5" t="s">
        <v>59</v>
      </c>
      <c r="D104" s="5">
        <f>SUM(D101:D103)</f>
        <v>45</v>
      </c>
      <c r="E104" s="5">
        <f>SUM(E101:E103)</f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8275-B1C7-104D-8011-20213528D400}">
  <dimension ref="B3:C24"/>
  <sheetViews>
    <sheetView tabSelected="1" topLeftCell="A8" workbookViewId="0">
      <selection activeCell="B25" sqref="B25"/>
    </sheetView>
  </sheetViews>
  <sheetFormatPr baseColWidth="10" defaultRowHeight="15" x14ac:dyDescent="0.2"/>
  <cols>
    <col min="2" max="2" width="53.5" customWidth="1"/>
  </cols>
  <sheetData>
    <row r="3" spans="2:3" x14ac:dyDescent="0.2">
      <c r="B3" t="s">
        <v>128</v>
      </c>
    </row>
    <row r="5" spans="2:3" x14ac:dyDescent="0.2">
      <c r="B5" t="s">
        <v>129</v>
      </c>
      <c r="C5">
        <v>6271</v>
      </c>
    </row>
    <row r="7" spans="2:3" x14ac:dyDescent="0.2">
      <c r="B7" t="s">
        <v>130</v>
      </c>
      <c r="C7">
        <v>1255</v>
      </c>
    </row>
    <row r="9" spans="2:3" x14ac:dyDescent="0.2">
      <c r="B9" t="s">
        <v>131</v>
      </c>
      <c r="C9">
        <v>7526</v>
      </c>
    </row>
    <row r="11" spans="2:3" x14ac:dyDescent="0.2">
      <c r="B11" t="s">
        <v>132</v>
      </c>
    </row>
    <row r="13" spans="2:3" x14ac:dyDescent="0.2">
      <c r="B13" t="s">
        <v>133</v>
      </c>
      <c r="C13">
        <f>-29</f>
        <v>-29</v>
      </c>
    </row>
    <row r="15" spans="2:3" x14ac:dyDescent="0.2">
      <c r="B15" t="s">
        <v>134</v>
      </c>
      <c r="C15">
        <v>185</v>
      </c>
    </row>
    <row r="16" spans="2:3" x14ac:dyDescent="0.2">
      <c r="B16" t="s">
        <v>135</v>
      </c>
      <c r="C16">
        <v>31</v>
      </c>
    </row>
    <row r="17" spans="2:3" x14ac:dyDescent="0.2">
      <c r="B17" t="s">
        <v>136</v>
      </c>
      <c r="C17">
        <v>155</v>
      </c>
    </row>
    <row r="19" spans="2:3" x14ac:dyDescent="0.2">
      <c r="B19" t="s">
        <v>137</v>
      </c>
      <c r="C19">
        <f>SUM(C13:C18)</f>
        <v>342</v>
      </c>
    </row>
    <row r="21" spans="2:3" x14ac:dyDescent="0.2">
      <c r="B21" t="s">
        <v>138</v>
      </c>
      <c r="C21">
        <f>7526/342</f>
        <v>22.005847953216374</v>
      </c>
    </row>
    <row r="23" spans="2:3" x14ac:dyDescent="0.2">
      <c r="B23" t="s">
        <v>139</v>
      </c>
    </row>
    <row r="24" spans="2:3" x14ac:dyDescent="0.2">
      <c r="B24" t="s">
        <v>140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6"/>
  <sheetViews>
    <sheetView workbookViewId="0">
      <selection activeCell="C14" sqref="C14"/>
    </sheetView>
  </sheetViews>
  <sheetFormatPr baseColWidth="10" defaultColWidth="9.1640625" defaultRowHeight="16" x14ac:dyDescent="0.2"/>
  <cols>
    <col min="1" max="1" width="9.1640625" style="1"/>
    <col min="2" max="2" width="61.5" style="1" bestFit="1" customWidth="1"/>
    <col min="3" max="3" width="11" style="1" customWidth="1"/>
    <col min="4" max="16384" width="9.1640625" style="1"/>
  </cols>
  <sheetData>
    <row r="3" spans="2:4" x14ac:dyDescent="0.2">
      <c r="B3" s="17"/>
      <c r="C3" s="5">
        <v>2018</v>
      </c>
      <c r="D3" s="20">
        <v>2017</v>
      </c>
    </row>
    <row r="4" spans="2:4" x14ac:dyDescent="0.2">
      <c r="B4" s="1" t="s">
        <v>78</v>
      </c>
      <c r="C4" s="24"/>
      <c r="D4" s="21">
        <v>0.22</v>
      </c>
    </row>
    <row r="5" spans="2:4" x14ac:dyDescent="0.2">
      <c r="C5" s="24"/>
      <c r="D5" s="21"/>
    </row>
    <row r="6" spans="2:4" ht="18" x14ac:dyDescent="0.25">
      <c r="B6" s="1" t="s">
        <v>79</v>
      </c>
      <c r="C6" s="24"/>
      <c r="D6" s="21">
        <v>7.0000000000000007E-2</v>
      </c>
    </row>
    <row r="7" spans="2:4" ht="18" x14ac:dyDescent="0.25">
      <c r="B7" s="1" t="s">
        <v>80</v>
      </c>
      <c r="C7" s="25"/>
      <c r="D7" s="22">
        <v>0.01</v>
      </c>
    </row>
    <row r="8" spans="2:4" x14ac:dyDescent="0.2">
      <c r="B8" s="1" t="s">
        <v>73</v>
      </c>
      <c r="C8" s="24"/>
      <c r="D8" s="21">
        <v>0.08</v>
      </c>
    </row>
    <row r="9" spans="2:4" x14ac:dyDescent="0.2">
      <c r="C9" s="24"/>
      <c r="D9" s="21"/>
    </row>
    <row r="10" spans="2:4" x14ac:dyDescent="0.2">
      <c r="B10" s="1" t="s">
        <v>74</v>
      </c>
      <c r="C10" s="26"/>
      <c r="D10" s="23">
        <v>2</v>
      </c>
    </row>
    <row r="11" spans="2:4" x14ac:dyDescent="0.2">
      <c r="C11" s="24"/>
      <c r="D11" s="21"/>
    </row>
    <row r="12" spans="2:4" x14ac:dyDescent="0.2">
      <c r="B12" s="1" t="s">
        <v>72</v>
      </c>
      <c r="C12" s="24"/>
      <c r="D12" s="21">
        <f>D8*D10</f>
        <v>0.16</v>
      </c>
    </row>
    <row r="13" spans="2:4" x14ac:dyDescent="0.2">
      <c r="C13" s="15"/>
    </row>
    <row r="14" spans="2:4" x14ac:dyDescent="0.2">
      <c r="C14" s="16"/>
    </row>
    <row r="15" spans="2:4" x14ac:dyDescent="0.2">
      <c r="C15" s="18"/>
    </row>
    <row r="16" spans="2:4" x14ac:dyDescent="0.2">
      <c r="C16" s="1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Opgave 1 </vt:lpstr>
      <vt:lpstr>Opgave 2</vt:lpstr>
      <vt:lpstr>Opgave 3</vt:lpstr>
      <vt:lpstr>Bilag C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Vagn Sørensen</dc:creator>
  <cp:lastModifiedBy>Jeppe Vanderhaegen</cp:lastModifiedBy>
  <cp:lastPrinted>2019-05-14T09:13:00Z</cp:lastPrinted>
  <dcterms:created xsi:type="dcterms:W3CDTF">2019-05-13T08:54:31Z</dcterms:created>
  <dcterms:modified xsi:type="dcterms:W3CDTF">2024-06-17T18:43:20Z</dcterms:modified>
</cp:coreProperties>
</file>