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ite/Desktop/JADEganymede/GanymedCodeWithInputFiles/"/>
    </mc:Choice>
  </mc:AlternateContent>
  <xr:revisionPtr revIDLastSave="0" documentId="13_ncr:1_{311874BF-6A82-E440-87E1-5C3406E1CBDE}" xr6:coauthVersionLast="47" xr6:coauthVersionMax="47" xr10:uidLastSave="{00000000-0000-0000-0000-000000000000}"/>
  <bookViews>
    <workbookView xWindow="23500" yWindow="500" windowWidth="30860" windowHeight="17440" xr2:uid="{10C1B675-9E5D-9C41-989F-B18D1F062B7A}"/>
  </bookViews>
  <sheets>
    <sheet name="Outflow Velocity" sheetId="1" r:id="rId1"/>
    <sheet name="Outflowflux" sheetId="2" r:id="rId2"/>
  </sheets>
  <definedNames>
    <definedName name="_xlnm.Print_Area" localSheetId="0">'Outflow Velocity'!$D$5:$N$36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2" l="1"/>
  <c r="F8" i="2"/>
  <c r="E8" i="2"/>
  <c r="I7" i="2"/>
  <c r="F7" i="2"/>
  <c r="E7" i="2"/>
  <c r="I6" i="2"/>
  <c r="F6" i="2"/>
  <c r="E6" i="2"/>
  <c r="I5" i="2"/>
  <c r="F5" i="2"/>
  <c r="E5" i="2"/>
  <c r="I4" i="2"/>
  <c r="E4" i="2"/>
  <c r="I3" i="2"/>
  <c r="I2" i="2"/>
  <c r="F3" i="2"/>
  <c r="E3" i="2"/>
  <c r="F2" i="2"/>
  <c r="E2" i="2"/>
  <c r="H8" i="2"/>
  <c r="H7" i="2"/>
  <c r="H6" i="2"/>
  <c r="H5" i="2"/>
  <c r="H4" i="2"/>
  <c r="H3" i="2"/>
  <c r="G8" i="2"/>
  <c r="G7" i="2"/>
  <c r="G6" i="2"/>
  <c r="G5" i="2"/>
  <c r="G4" i="2"/>
  <c r="G3" i="2"/>
  <c r="H2" i="2"/>
  <c r="G2" i="2"/>
</calcChain>
</file>

<file path=xl/sharedStrings.xml><?xml version="1.0" encoding="utf-8"?>
<sst xmlns="http://schemas.openxmlformats.org/spreadsheetml/2006/main" count="24" uniqueCount="18">
  <si>
    <t>UTC</t>
  </si>
  <si>
    <t>JADE H3+/H2+</t>
  </si>
  <si>
    <t>Outflow velcoity (m/s)</t>
  </si>
  <si>
    <t>Code ratio</t>
  </si>
  <si>
    <t>Outflow velcoty (m/s)</t>
  </si>
  <si>
    <t>Ion Velocity (m/s)</t>
  </si>
  <si>
    <t>H3+/H2+</t>
  </si>
  <si>
    <t>day/night</t>
  </si>
  <si>
    <t>O2+ outflux (#/m^2/s)</t>
  </si>
  <si>
    <t>(H2++H3+) COLPROD (m^-2)</t>
  </si>
  <si>
    <t>night</t>
  </si>
  <si>
    <t>electron energy Fflux from JADE (mW/m^2)</t>
  </si>
  <si>
    <t>day</t>
  </si>
  <si>
    <t>WG+ outflux (#/m^2/s)</t>
  </si>
  <si>
    <t>H3+ outflux (#/m^2/s)</t>
  </si>
  <si>
    <t>H2+ outflux (#/m^2/s)</t>
  </si>
  <si>
    <t>H+ outflux (#/m^2/s)</t>
  </si>
  <si>
    <t>5.2e12*B4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</si>
</sst>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'Outflow Velocity'!$B$23:$B$28</c:f>
              <c:numCache>
                <c:formatCode>General</c:formatCode>
                <c:ptCount val="6"/>
                <c:pt idx="0">
                  <c:v>0.45</c:v>
                </c:pt>
                <c:pt idx="1">
                  <c:v>0.35</c:v>
                </c:pt>
                <c:pt idx="2">
                  <c:v>0.35</c:v>
                </c:pt>
                <c:pt idx="3">
                  <c:v>0.28000000000000003</c:v>
                </c:pt>
                <c:pt idx="4">
                  <c:v>0.2</c:v>
                </c:pt>
                <c:pt idx="5">
                  <c:v>0.08</c:v>
                </c:pt>
              </c:numCache>
            </c:numRef>
          </c:xVal>
          <c:yVal>
            <c:numRef>
              <c:f>'Outflow Velocity'!$C$23:$C$28</c:f>
              <c:numCache>
                <c:formatCode>General</c:formatCode>
                <c:ptCount val="6"/>
                <c:pt idx="0">
                  <c:v>55</c:v>
                </c:pt>
                <c:pt idx="1">
                  <c:v>71</c:v>
                </c:pt>
                <c:pt idx="2">
                  <c:v>84</c:v>
                </c:pt>
                <c:pt idx="3">
                  <c:v>110</c:v>
                </c:pt>
                <c:pt idx="4">
                  <c:v>155</c:v>
                </c:pt>
                <c:pt idx="5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D-034C-A60C-4EA719980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230767"/>
        <c:axId val="1620856015"/>
      </c:scatterChart>
      <c:valAx>
        <c:axId val="144523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56015"/>
        <c:crosses val="autoZero"/>
        <c:crossBetween val="midCat"/>
      </c:valAx>
      <c:valAx>
        <c:axId val="16208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3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5</xdr:row>
      <xdr:rowOff>0</xdr:rowOff>
    </xdr:from>
    <xdr:to>
      <xdr:col>13</xdr:col>
      <xdr:colOff>342900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27524-2076-5841-AD93-8E16C0363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BFC9-A3F5-EF4E-A8C2-8CC47CFBB11F}">
  <dimension ref="A1:C28"/>
  <sheetViews>
    <sheetView tabSelected="1" topLeftCell="B1" workbookViewId="0">
      <selection activeCell="B29" sqref="B29"/>
    </sheetView>
  </sheetViews>
  <sheetFormatPr baseColWidth="10" defaultRowHeight="16" x14ac:dyDescent="0.2"/>
  <cols>
    <col min="2" max="2" width="25.6640625" customWidth="1"/>
    <col min="3" max="3" width="21.33203125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2" spans="2:3" x14ac:dyDescent="0.2">
      <c r="B22" s="2" t="s">
        <v>3</v>
      </c>
      <c r="C22" s="2" t="s">
        <v>4</v>
      </c>
    </row>
    <row r="23" spans="2:3" x14ac:dyDescent="0.2">
      <c r="B23" s="3">
        <v>0.45</v>
      </c>
      <c r="C23" s="3">
        <v>55</v>
      </c>
    </row>
    <row r="24" spans="2:3" x14ac:dyDescent="0.2">
      <c r="B24" s="3">
        <v>0.35</v>
      </c>
      <c r="C24" s="3">
        <v>71</v>
      </c>
    </row>
    <row r="25" spans="2:3" x14ac:dyDescent="0.2">
      <c r="B25" s="3">
        <v>0.35</v>
      </c>
      <c r="C25" s="3">
        <v>84</v>
      </c>
    </row>
    <row r="26" spans="2:3" x14ac:dyDescent="0.2">
      <c r="B26" s="3">
        <v>0.28000000000000003</v>
      </c>
      <c r="C26" s="3">
        <v>110</v>
      </c>
    </row>
    <row r="27" spans="2:3" x14ac:dyDescent="0.2">
      <c r="B27" s="3">
        <v>0.2</v>
      </c>
      <c r="C27" s="3">
        <v>155</v>
      </c>
    </row>
    <row r="28" spans="2:3" x14ac:dyDescent="0.2">
      <c r="B28" s="3">
        <v>0.08</v>
      </c>
      <c r="C28" s="3">
        <v>325</v>
      </c>
    </row>
  </sheetData>
  <pageMargins left="0.7" right="0.7" top="0.75" bottom="0.75" header="0.3" footer="0.3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F74D5-D8D6-BC44-82E9-3D037698FE15}">
  <dimension ref="A1:K8"/>
  <sheetViews>
    <sheetView topLeftCell="B1" workbookViewId="0">
      <selection activeCell="B8" sqref="B8"/>
    </sheetView>
  </sheetViews>
  <sheetFormatPr baseColWidth="10" defaultRowHeight="16" x14ac:dyDescent="0.2"/>
  <cols>
    <col min="2" max="2" width="17.6640625" customWidth="1"/>
    <col min="3" max="3" width="13.5" customWidth="1"/>
    <col min="4" max="4" width="24.83203125" customWidth="1"/>
    <col min="5" max="6" width="21.33203125" customWidth="1"/>
    <col min="7" max="7" width="24.83203125" customWidth="1"/>
    <col min="8" max="8" width="22.33203125" customWidth="1"/>
    <col min="9" max="9" width="21.6640625" customWidth="1"/>
    <col min="10" max="10" width="17.5" customWidth="1"/>
    <col min="11" max="11" width="37.6640625" customWidth="1"/>
  </cols>
  <sheetData>
    <row r="1" spans="1:11" x14ac:dyDescent="0.2">
      <c r="A1" s="1" t="s">
        <v>0</v>
      </c>
      <c r="B1" s="1" t="s">
        <v>5</v>
      </c>
      <c r="C1" s="1" t="s">
        <v>6</v>
      </c>
      <c r="D1" s="1" t="s">
        <v>9</v>
      </c>
      <c r="E1" s="1" t="s">
        <v>8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7</v>
      </c>
      <c r="K1" s="1" t="s">
        <v>11</v>
      </c>
    </row>
    <row r="2" spans="1:11" x14ac:dyDescent="0.2">
      <c r="A2" s="3">
        <v>1652</v>
      </c>
      <c r="B2" s="3">
        <v>110</v>
      </c>
      <c r="C2" s="3">
        <v>0.28000000000000003</v>
      </c>
      <c r="D2" s="4">
        <v>19300000000</v>
      </c>
      <c r="E2" s="4">
        <f>88200000000*B2</f>
        <v>9702000000000</v>
      </c>
      <c r="F2" s="4">
        <f>5270000000000*B2</f>
        <v>579700000000000</v>
      </c>
      <c r="G2" s="4">
        <f>C2*D2*B2</f>
        <v>594440000000.00012</v>
      </c>
      <c r="H2" s="4">
        <f>(1-C2)*D2*B2</f>
        <v>1528560000000</v>
      </c>
      <c r="I2" s="4">
        <f>850000000000*B2</f>
        <v>93500000000000</v>
      </c>
      <c r="J2" s="3" t="s">
        <v>10</v>
      </c>
      <c r="K2" s="3">
        <v>0.59799999999999998</v>
      </c>
    </row>
    <row r="3" spans="1:11" x14ac:dyDescent="0.2">
      <c r="A3" s="3">
        <v>1653</v>
      </c>
      <c r="B3" s="3">
        <v>110</v>
      </c>
      <c r="C3" s="3">
        <v>0.28000000000000003</v>
      </c>
      <c r="D3" s="4">
        <v>19900000000</v>
      </c>
      <c r="E3" s="3">
        <f>89900000000*B3</f>
        <v>9889000000000</v>
      </c>
      <c r="F3" s="3">
        <f>5410000000000*B3</f>
        <v>595100000000000</v>
      </c>
      <c r="G3" s="4">
        <f t="shared" ref="G3:G8" si="0">C3*D3*B3</f>
        <v>612920000000.00012</v>
      </c>
      <c r="H3" s="4">
        <f t="shared" ref="H3:H8" si="1">(1-C3)*D3*B3</f>
        <v>1576080000000</v>
      </c>
      <c r="I3" s="3">
        <f>870000000000*B3</f>
        <v>95700000000000</v>
      </c>
      <c r="J3" s="3" t="s">
        <v>10</v>
      </c>
      <c r="K3" s="3">
        <v>0.51400000000000001</v>
      </c>
    </row>
    <row r="4" spans="1:11" x14ac:dyDescent="0.2">
      <c r="A4" s="3">
        <v>1654</v>
      </c>
      <c r="B4" s="3">
        <v>55</v>
      </c>
      <c r="C4" s="3">
        <v>0.45</v>
      </c>
      <c r="D4" s="4">
        <v>20500000000</v>
      </c>
      <c r="E4" s="3">
        <f>86300000000*B4</f>
        <v>4746500000000</v>
      </c>
      <c r="F4" s="3" t="s">
        <v>17</v>
      </c>
      <c r="G4" s="4">
        <f t="shared" si="0"/>
        <v>507375000000</v>
      </c>
      <c r="H4" s="4">
        <f t="shared" si="1"/>
        <v>620125000000</v>
      </c>
      <c r="I4" s="3">
        <f>828000000000*B4</f>
        <v>45540000000000</v>
      </c>
      <c r="J4" s="3" t="s">
        <v>10</v>
      </c>
      <c r="K4" s="3">
        <v>0.46800000000000003</v>
      </c>
    </row>
    <row r="5" spans="1:11" x14ac:dyDescent="0.2">
      <c r="A5" s="3">
        <v>1655</v>
      </c>
      <c r="B5" s="3">
        <v>84</v>
      </c>
      <c r="C5" s="3">
        <v>0.35</v>
      </c>
      <c r="D5" s="4">
        <v>21600000000</v>
      </c>
      <c r="E5" s="3">
        <f>95300000000*B5</f>
        <v>8005200000000</v>
      </c>
      <c r="F5" s="3">
        <f>5660000000000*B5</f>
        <v>475440000000000</v>
      </c>
      <c r="G5" s="4">
        <f t="shared" si="0"/>
        <v>635039999999.99988</v>
      </c>
      <c r="H5" s="4">
        <f t="shared" si="1"/>
        <v>1179360000000</v>
      </c>
      <c r="I5" s="3">
        <f>913000000000*B5</f>
        <v>76692000000000</v>
      </c>
      <c r="J5" s="3" t="s">
        <v>10</v>
      </c>
      <c r="K5" s="3">
        <v>0.57599999999999996</v>
      </c>
    </row>
    <row r="6" spans="1:11" x14ac:dyDescent="0.2">
      <c r="A6" s="3">
        <v>1656</v>
      </c>
      <c r="B6" s="3">
        <v>71</v>
      </c>
      <c r="C6" s="3">
        <v>0.35</v>
      </c>
      <c r="D6" s="4">
        <v>23900000000</v>
      </c>
      <c r="E6" s="3">
        <f>149000000000*B6</f>
        <v>10579000000000</v>
      </c>
      <c r="F6" s="3">
        <f>7630000000000*B6</f>
        <v>541730000000000</v>
      </c>
      <c r="G6" s="4">
        <f t="shared" si="0"/>
        <v>593914999999.99988</v>
      </c>
      <c r="H6" s="4">
        <f t="shared" si="1"/>
        <v>1102985000000</v>
      </c>
      <c r="I6" s="3">
        <f>1050000000000*B6</f>
        <v>74550000000000</v>
      </c>
      <c r="J6" s="3" t="s">
        <v>12</v>
      </c>
      <c r="K6" s="3">
        <v>0.84599999999999997</v>
      </c>
    </row>
    <row r="7" spans="1:11" x14ac:dyDescent="0.2">
      <c r="A7" s="3">
        <v>1657</v>
      </c>
      <c r="B7" s="3">
        <v>155</v>
      </c>
      <c r="C7" s="3">
        <v>0.2</v>
      </c>
      <c r="D7" s="4">
        <v>22100000000</v>
      </c>
      <c r="E7" s="3">
        <f>152000000000*B7</f>
        <v>23560000000000</v>
      </c>
      <c r="F7" s="3">
        <f>7770000000000*B7</f>
        <v>1204350000000000</v>
      </c>
      <c r="G7" s="4">
        <f t="shared" si="0"/>
        <v>685100000000</v>
      </c>
      <c r="H7" s="4">
        <f t="shared" si="1"/>
        <v>2740400000000</v>
      </c>
      <c r="I7" s="3">
        <f>1100000000000*B7</f>
        <v>170500000000000</v>
      </c>
      <c r="J7" s="3" t="s">
        <v>12</v>
      </c>
      <c r="K7" s="3">
        <v>1.17</v>
      </c>
    </row>
    <row r="8" spans="1:11" x14ac:dyDescent="0.2">
      <c r="A8" s="3">
        <v>1658</v>
      </c>
      <c r="B8" s="3">
        <v>325</v>
      </c>
      <c r="C8" s="3">
        <v>0.08</v>
      </c>
      <c r="D8" s="4">
        <v>23500000000</v>
      </c>
      <c r="E8" s="3">
        <f>172000000000*B8</f>
        <v>55900000000000</v>
      </c>
      <c r="F8" s="3">
        <f>8860000000000*B8</f>
        <v>2879500000000000</v>
      </c>
      <c r="G8" s="4">
        <f t="shared" si="0"/>
        <v>611000000000</v>
      </c>
      <c r="H8" s="4">
        <f t="shared" si="1"/>
        <v>7026500000000</v>
      </c>
      <c r="I8" s="3">
        <f>1300000000000*B8</f>
        <v>422500000000000</v>
      </c>
      <c r="J8" s="3" t="s">
        <v>12</v>
      </c>
      <c r="K8" s="3">
        <v>1.73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Outflow Velocity</vt:lpstr>
      <vt:lpstr>Outflowflux</vt:lpstr>
      <vt:lpstr>'Outflow Velocity'!Print_Area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2022-02-07T19:35:11Z</cp:lastPrinted>
  <dcterms:created xsi:type="dcterms:W3CDTF">2022-02-07T19:26:36Z</dcterms:created>
  <dcterms:modified xsi:type="dcterms:W3CDTF">2022-02-27T00:05:01Z</dcterms:modified>
</cp:coreProperties>
</file>