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hyooz/Documents/GitHub/excel-challenge/"/>
    </mc:Choice>
  </mc:AlternateContent>
  <xr:revisionPtr revIDLastSave="0" documentId="13_ncr:1_{AA7D0D33-B08B-FF42-BC7C-1300E3F15E8F}" xr6:coauthVersionLast="47" xr6:coauthVersionMax="47" xr10:uidLastSave="{00000000-0000-0000-0000-000000000000}"/>
  <bookViews>
    <workbookView xWindow="800" yWindow="760" windowWidth="29440" windowHeight="18880" activeTab="5" xr2:uid="{00000000-000D-0000-FFFF-FFFF00000000}"/>
  </bookViews>
  <sheets>
    <sheet name="Crowdfunding Data" sheetId="1" r:id="rId1"/>
    <sheet name="Outcome By Category" sheetId="4" r:id="rId2"/>
    <sheet name="Outcome By SubCategory" sheetId="5" r:id="rId3"/>
    <sheet name="Outcome By Month Launched" sheetId="6" r:id="rId4"/>
    <sheet name="Outcome By Goal" sheetId="7" r:id="rId5"/>
    <sheet name="Statistical Analysis" sheetId="9" r:id="rId6"/>
  </sheets>
  <definedNames>
    <definedName name="_xlnm._FilterDatabase" localSheetId="0" hidden="1">'Crowdfunding Data'!$A$1:$T$1001</definedName>
    <definedName name="_xlchart.v1.0" hidden="1">'Statistical Analysis'!$F$2:$F$365</definedName>
    <definedName name="_xlchart.v1.1" hidden="1">'Statistical Analysis'!$B$2:$B$566</definedName>
    <definedName name="failedBackers">'Statistical Analysis'!$F$2:$F$365</definedName>
    <definedName name="successfulBackers">'Statistical Analysis'!$B$2:$B$566</definedName>
  </definedNames>
  <calcPr calcId="191029"/>
  <pivotCaches>
    <pivotCache cacheId="7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9" l="1"/>
  <c r="K4" i="9"/>
  <c r="K3" i="9"/>
  <c r="K6" i="9"/>
  <c r="K7" i="9"/>
  <c r="K8" i="9"/>
  <c r="K14" i="9" s="1"/>
  <c r="J8" i="9"/>
  <c r="J12" i="9" s="1"/>
  <c r="J7" i="9"/>
  <c r="J6" i="9"/>
  <c r="J5" i="9"/>
  <c r="J4" i="9"/>
  <c r="J3" i="9"/>
  <c r="J13" i="9"/>
  <c r="K13" i="9"/>
  <c r="K21" i="9"/>
  <c r="K20" i="9"/>
  <c r="K19" i="9"/>
  <c r="K18" i="9"/>
  <c r="K22" i="9" s="1"/>
  <c r="K23" i="9" s="1"/>
  <c r="K25" i="9" s="1"/>
  <c r="J20" i="9"/>
  <c r="J21" i="9"/>
  <c r="J19" i="9"/>
  <c r="J18" i="9"/>
  <c r="D13" i="7"/>
  <c r="D12" i="7"/>
  <c r="D11" i="7"/>
  <c r="D10" i="7"/>
  <c r="D9" i="7"/>
  <c r="D8" i="7"/>
  <c r="D7" i="7"/>
  <c r="D6" i="7"/>
  <c r="D5" i="7"/>
  <c r="D4" i="7"/>
  <c r="D3" i="7"/>
  <c r="C13" i="7"/>
  <c r="C12" i="7"/>
  <c r="C11" i="7"/>
  <c r="C10" i="7"/>
  <c r="C9" i="7"/>
  <c r="C8" i="7"/>
  <c r="C7" i="7"/>
  <c r="C6" i="7"/>
  <c r="C5" i="7"/>
  <c r="C4" i="7"/>
  <c r="C3" i="7"/>
  <c r="B13" i="7"/>
  <c r="B12" i="7"/>
  <c r="B6" i="7"/>
  <c r="B7" i="7"/>
  <c r="B8" i="7"/>
  <c r="B9" i="7"/>
  <c r="B10" i="7"/>
  <c r="B11" i="7"/>
  <c r="B5" i="7"/>
  <c r="B4" i="7"/>
  <c r="B3" i="7"/>
  <c r="D2" i="7"/>
  <c r="B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K12" i="9" l="1"/>
  <c r="J14" i="9"/>
  <c r="K24" i="9"/>
  <c r="J22" i="9"/>
  <c r="J23" i="9" s="1"/>
  <c r="J25" i="9" s="1"/>
  <c r="E13" i="7"/>
  <c r="G13" i="7" s="1"/>
  <c r="E12" i="7"/>
  <c r="G12" i="7" s="1"/>
  <c r="E10" i="7"/>
  <c r="G10" i="7" s="1"/>
  <c r="E11" i="7"/>
  <c r="F11" i="7" s="1"/>
  <c r="E3" i="7"/>
  <c r="H3" i="7" s="1"/>
  <c r="E9" i="7"/>
  <c r="H9" i="7" s="1"/>
  <c r="E4" i="7"/>
  <c r="H4" i="7" s="1"/>
  <c r="E6" i="7"/>
  <c r="G6" i="7" s="1"/>
  <c r="E7" i="7"/>
  <c r="H7" i="7" s="1"/>
  <c r="E8" i="7"/>
  <c r="F8" i="7" s="1"/>
  <c r="E5" i="7"/>
  <c r="H5" i="7" s="1"/>
  <c r="E2" i="7"/>
  <c r="H2" i="7" s="1"/>
  <c r="J24" i="9" l="1"/>
  <c r="F12" i="7"/>
  <c r="H12" i="7"/>
  <c r="G11" i="7"/>
  <c r="H10" i="7"/>
  <c r="F5" i="7"/>
  <c r="H6" i="7"/>
  <c r="F4" i="7"/>
  <c r="G9" i="7"/>
  <c r="F9" i="7"/>
  <c r="F10" i="7"/>
  <c r="F6" i="7"/>
  <c r="G3" i="7"/>
  <c r="H13" i="7"/>
  <c r="G2" i="7"/>
  <c r="G5" i="7"/>
  <c r="F2" i="7"/>
  <c r="F7" i="7"/>
  <c r="G7" i="7"/>
  <c r="G4" i="7"/>
  <c r="H11" i="7"/>
  <c r="F13" i="7"/>
  <c r="G8" i="7"/>
  <c r="H8" i="7"/>
  <c r="F3" i="7"/>
</calcChain>
</file>

<file path=xl/sharedStrings.xml><?xml version="1.0" encoding="utf-8"?>
<sst xmlns="http://schemas.openxmlformats.org/spreadsheetml/2006/main" count="7076" uniqueCount="2126">
  <si>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</si>
  <si>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</si>
  <si>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</si>
  <si>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</si>
  <si>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</si>
  <si>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</si>
  <si>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</si>
  <si>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</si>
  <si>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</si>
  <si>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</si>
  <si>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</si>
  <si>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</si>
  <si>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</si>
  <si>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</si>
  <si>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</si>
  <si>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</si>
  <si>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</si>
  <si>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</si>
  <si>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</si>
  <si>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</si>
  <si>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</si>
  <si>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</si>
  <si>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</si>
  <si>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</si>
  <si>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</si>
  <si>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</si>
  <si>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</si>
  <si>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</si>
  <si>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</si>
  <si>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</si>
  <si>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</si>
  <si>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</si>
  <si>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</si>
  <si>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</si>
  <si>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</si>
  <si>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</si>
  <si>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</si>
  <si>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</si>
  <si>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</si>
  <si>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</si>
  <si>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</si>
  <si>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</si>
  <si>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</si>
  <si>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</si>
  <si>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</si>
  <si>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</si>
  <si>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</si>
  <si>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</si>
  <si>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</si>
  <si>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</si>
  <si>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</si>
  <si>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</si>
  <si>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</si>
  <si>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</si>
  <si>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</si>
  <si>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</si>
  <si>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</si>
  <si>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</si>
  <si>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</si>
  <si>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</si>
  <si>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</si>
  <si>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</si>
  <si>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</si>
  <si>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</si>
  <si>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</si>
  <si>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</si>
  <si>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</si>
  <si>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</si>
  <si>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</si>
  <si>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</si>
  <si>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</si>
  <si>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</si>
  <si>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</si>
  <si>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</si>
  <si>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</si>
  <si>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</si>
  <si>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</si>
  <si>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</si>
  <si>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</si>
  <si>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</si>
  <si>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</si>
  <si>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</si>
  <si>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</si>
  <si>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</si>
  <si>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</si>
  <si>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</si>
  <si>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</si>
  <si>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</si>
  <si>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</si>
  <si>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</si>
  <si>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</si>
  <si>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</si>
  <si>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</si>
  <si>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</si>
  <si>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</si>
  <si>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</si>
  <si>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</si>
  <si>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</si>
  <si>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</si>
  <si>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</si>
  <si>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</si>
  <si>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</si>
  <si>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</si>
  <si>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</si>
  <si>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</si>
  <si>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</si>
  <si>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</si>
  <si>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</si>
  <si>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</si>
  <si>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</si>
  <si>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</si>
  <si>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</si>
  <si>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</si>
  <si>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</si>
  <si>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</si>
  <si>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</si>
  <si>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</si>
  <si>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</si>
  <si>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</si>
  <si>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</si>
  <si>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</si>
  <si>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</si>
  <si>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</si>
  <si>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</si>
  <si>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</si>
  <si>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</si>
  <si>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</si>
  <si>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</si>
  <si>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</si>
  <si>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</si>
  <si>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</si>
  <si>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</si>
  <si>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</si>
  <si>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</si>
  <si>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</si>
  <si>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</si>
  <si>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</si>
  <si>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</si>
  <si>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</si>
  <si>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</si>
  <si>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</si>
  <si>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</si>
  <si>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</si>
  <si>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</si>
  <si>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</si>
  <si>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</si>
  <si>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</si>
  <si>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</si>
  <si>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</si>
  <si>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</si>
  <si>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</si>
  <si>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</si>
  <si>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</si>
  <si>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</si>
  <si>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</si>
  <si>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</si>
  <si>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</si>
  <si>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</si>
  <si>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</si>
  <si>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</si>
  <si>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</si>
  <si>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</si>
  <si>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</si>
  <si>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</si>
  <si>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</si>
  <si>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</si>
  <si>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</si>
  <si>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</si>
  <si>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</si>
  <si>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</si>
  <si>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</si>
  <si>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</si>
  <si>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</si>
  <si>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</si>
  <si>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</si>
  <si>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</si>
  <si>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</si>
  <si>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</si>
  <si>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</si>
  <si>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</si>
  <si>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</si>
  <si>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</si>
  <si>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</si>
  <si>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</si>
  <si>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</si>
  <si>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</si>
  <si>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</si>
  <si>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</si>
  <si>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</si>
  <si>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</si>
  <si>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</si>
  <si>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</si>
  <si>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</si>
  <si>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</si>
  <si>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</si>
  <si>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</si>
  <si>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</si>
  <si>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</si>
  <si>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</si>
  <si>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</si>
  <si>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</si>
  <si>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</si>
  <si>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</si>
  <si>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</si>
  <si>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</si>
  <si>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</si>
  <si>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</si>
  <si>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</si>
  <si>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</si>
  <si>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</si>
  <si>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</si>
  <si>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</si>
  <si>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</si>
  <si>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</si>
  <si>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</si>
  <si>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</si>
  <si>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</si>
  <si>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</si>
  <si>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</si>
  <si>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</si>
  <si>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</si>
  <si>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</si>
  <si>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</si>
  <si>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</si>
  <si>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</si>
  <si>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</si>
  <si>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</si>
  <si>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</si>
  <si>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</si>
  <si>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</si>
  <si>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</si>
  <si>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</si>
  <si>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</si>
  <si>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</si>
  <si>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</si>
  <si>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</si>
  <si>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</si>
  <si>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</si>
  <si>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</si>
  <si>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</si>
  <si>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</si>
  <si>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</si>
  <si>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</si>
  <si>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</si>
  <si>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</si>
  <si>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</si>
  <si>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</si>
  <si>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</si>
  <si>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</si>
  <si>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</si>
  <si>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</si>
  <si>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</si>
  <si>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</si>
  <si>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</si>
  <si>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</si>
  <si>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</si>
  <si>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</si>
  <si>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</si>
  <si>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</si>
  <si>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</si>
  <si>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</si>
  <si>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</si>
  <si>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</si>
  <si>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</si>
  <si>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</si>
  <si>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</si>
  <si>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</si>
  <si>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</si>
  <si>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</si>
  <si>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</si>
  <si>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</si>
  <si>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</si>
  <si>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</si>
  <si>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</si>
  <si>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</si>
  <si>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</si>
  <si>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</si>
  <si>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</si>
  <si>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</si>
  <si>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</si>
  <si>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</si>
  <si>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</si>
  <si>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</si>
  <si>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</si>
  <si>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</si>
  <si>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</si>
  <si>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</si>
  <si>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</si>
  <si>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</si>
  <si>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</si>
  <si>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</si>
  <si>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</si>
  <si>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</si>
  <si>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</si>
  <si>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</si>
  <si>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</si>
  <si>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</si>
  <si>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</si>
  <si>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</si>
  <si>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</si>
  <si>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</si>
  <si>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</si>
  <si>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</si>
  <si>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</si>
  <si>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</si>
  <si>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</si>
  <si>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</si>
  <si>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</si>
  <si>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</si>
  <si>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</si>
  <si>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</si>
  <si>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</si>
  <si>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</si>
  <si>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</si>
  <si>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</si>
  <si>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</si>
  <si>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</si>
  <si>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</si>
  <si>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</si>
  <si>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</si>
  <si>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</si>
  <si>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</si>
  <si>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</si>
  <si>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</si>
  <si>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</si>
  <si>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</si>
  <si>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</si>
  <si>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</si>
  <si>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</si>
  <si>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</si>
  <si>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</si>
  <si>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</si>
  <si>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</si>
  <si>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</si>
  <si>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</si>
  <si>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</si>
  <si>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</si>
  <si>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</si>
  <si>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</si>
  <si>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</si>
  <si>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</si>
  <si>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</si>
  <si>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</si>
  <si>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</si>
  <si>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</si>
  <si>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</si>
  <si>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</si>
  <si>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</si>
  <si>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</si>
  <si>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</si>
  <si>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</si>
  <si>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</si>
  <si>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</si>
  <si>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</si>
  <si>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</si>
  <si>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</si>
  <si>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</si>
  <si>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</si>
  <si>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</si>
  <si>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</si>
  <si>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</si>
  <si>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</si>
  <si>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</si>
  <si>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</si>
  <si>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</si>
  <si>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</si>
  <si>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</si>
  <si>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</si>
  <si>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</si>
  <si>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</si>
  <si>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</si>
  <si>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</si>
  <si>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</si>
  <si>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</si>
  <si>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</si>
  <si>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</si>
  <si>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</si>
  <si>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</si>
  <si>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</si>
  <si>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</si>
  <si>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</si>
  <si>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</si>
  <si>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</si>
  <si>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</si>
  <si>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</si>
  <si>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</si>
  <si>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</si>
  <si>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</si>
  <si>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</si>
  <si>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</si>
  <si>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</si>
  <si>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</si>
  <si>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</si>
  <si>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</si>
  <si>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</si>
  <si>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</si>
  <si>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</si>
  <si>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</si>
  <si>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</si>
  <si>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</si>
  <si>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</si>
  <si>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</si>
  <si>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</si>
  <si>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</si>
  <si>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</si>
  <si>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</si>
  <si>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</si>
  <si>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</si>
  <si>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</si>
  <si>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</si>
  <si>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</si>
  <si>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</si>
  <si>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</si>
  <si>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</si>
  <si>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</si>
  <si>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</si>
  <si>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</si>
  <si>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</si>
  <si>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</si>
  <si>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</si>
  <si>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</si>
  <si>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</si>
  <si>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</si>
  <si>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</si>
  <si>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</si>
  <si>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</si>
  <si>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</si>
  <si>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</si>
  <si>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</si>
  <si>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</si>
  <si>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</si>
  <si>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</si>
  <si>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</si>
  <si>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</si>
  <si>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</si>
  <si>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</si>
  <si>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</si>
  <si>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</si>
  <si>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</si>
  <si>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</si>
  <si>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</si>
  <si>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</si>
  <si>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</si>
  <si>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</si>
  <si>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</si>
  <si>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</si>
  <si>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</si>
  <si>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</si>
  <si>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</si>
  <si>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</si>
  <si>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</si>
  <si>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</si>
  <si>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</si>
  <si>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</si>
  <si>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</si>
  <si>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</si>
  <si>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</si>
  <si>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</si>
  <si>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</si>
  <si>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</si>
  <si>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</si>
  <si>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</si>
  <si>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</si>
  <si>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</si>
  <si>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</si>
  <si>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</si>
  <si>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</si>
  <si>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</si>
  <si>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</si>
  <si>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</si>
  <si>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</si>
  <si>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</si>
  <si>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</si>
  <si>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</si>
  <si>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</si>
  <si>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</si>
  <si>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</si>
  <si>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</si>
  <si>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</si>
  <si>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</si>
  <si>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</si>
  <si>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</si>
  <si>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</si>
  <si>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</si>
  <si>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</si>
  <si>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</si>
  <si>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</si>
  <si>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</si>
  <si>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</si>
  <si>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</si>
  <si>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</si>
  <si>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</si>
  <si>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</si>
  <si>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</si>
  <si>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</si>
  <si>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</si>
  <si>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</si>
  <si>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</si>
  <si>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</si>
  <si>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</si>
  <si>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</si>
  <si>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</si>
  <si>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</si>
  <si>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</si>
  <si>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</si>
  <si>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</si>
  <si>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</si>
  <si>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</si>
  <si>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</si>
  <si>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</si>
  <si>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</si>
  <si>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</si>
  <si>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</si>
  <si>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</si>
  <si>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</si>
  <si>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</si>
  <si>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</si>
  <si>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</si>
  <si>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</si>
  <si>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</si>
  <si>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</si>
  <si>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</si>
  <si>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</si>
  <si>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</si>
  <si>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</si>
  <si>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</si>
  <si>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</si>
  <si>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</si>
  <si>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</si>
  <si>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</si>
  <si>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</si>
  <si>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</si>
  <si>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</si>
  <si>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</si>
  <si>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</si>
  <si>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</si>
  <si>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</si>
  <si>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</si>
  <si>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</si>
  <si>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</si>
  <si>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</si>
  <si>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</si>
  <si>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</si>
  <si>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</si>
  <si>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</si>
  <si>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</si>
  <si>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</si>
  <si>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</si>
  <si>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</si>
  <si>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</si>
  <si>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</si>
  <si>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</si>
  <si>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</si>
  <si>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</si>
  <si>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</si>
  <si>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</si>
  <si>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</si>
  <si>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</si>
  <si>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</si>
  <si>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</si>
  <si>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</si>
  <si>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</si>
  <si>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</si>
  <si>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</si>
  <si>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</si>
  <si>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</si>
  <si>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</si>
  <si>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</si>
  <si>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</si>
  <si>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</si>
  <si>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</si>
  <si>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</si>
  <si>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</si>
  <si>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</si>
  <si>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</si>
  <si>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</si>
  <si>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</si>
  <si>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</si>
  <si>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</si>
  <si>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</si>
  <si>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</si>
  <si>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</si>
  <si>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</si>
  <si>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</si>
  <si>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</si>
  <si>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</si>
  <si>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</si>
  <si>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</si>
  <si>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</si>
  <si>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</si>
  <si>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</si>
  <si>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</si>
  <si>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</si>
  <si>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</si>
  <si>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</si>
  <si>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</si>
  <si>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</si>
  <si>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</si>
  <si>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</si>
  <si>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</si>
  <si>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</si>
  <si>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</si>
  <si>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</si>
  <si>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</si>
  <si>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</si>
  <si>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</si>
  <si>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</si>
  <si>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</si>
  <si>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</si>
  <si>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</si>
  <si>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</si>
  <si>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</si>
  <si>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</si>
  <si>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</si>
  <si>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</si>
  <si>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</si>
  <si>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</si>
  <si>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</si>
  <si>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</si>
  <si>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</si>
  <si>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</si>
  <si>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</si>
  <si>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</si>
  <si>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</si>
  <si>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</si>
  <si>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</si>
  <si>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</si>
  <si>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</si>
  <si>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</si>
  <si>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</si>
  <si>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</si>
  <si>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</si>
  <si>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</si>
  <si>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</si>
  <si>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</si>
  <si>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</si>
  <si>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</si>
  <si>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</si>
  <si>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</si>
  <si>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</si>
  <si>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</si>
  <si>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</si>
  <si>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</si>
  <si>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</si>
  <si>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</si>
  <si>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</si>
  <si>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</si>
  <si>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</si>
  <si>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</si>
  <si>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</si>
  <si>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</si>
  <si>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</si>
  <si>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</si>
  <si>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</si>
  <si>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</si>
  <si>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</si>
  <si>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</si>
  <si>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</si>
  <si>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</si>
  <si>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</si>
  <si>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</si>
  <si>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</si>
  <si>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</si>
  <si>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</si>
  <si>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</si>
  <si>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</si>
  <si>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</si>
  <si>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</si>
  <si>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</si>
  <si>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</si>
  <si>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</si>
  <si>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</si>
  <si>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</si>
  <si>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</si>
  <si>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</si>
  <si>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</si>
  <si>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</si>
  <si>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</si>
  <si>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</si>
  <si>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</si>
  <si>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</si>
  <si>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</si>
  <si>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</si>
  <si>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</si>
  <si>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</si>
  <si>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</si>
  <si>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</si>
  <si>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</si>
  <si>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</si>
  <si>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</si>
  <si>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</si>
  <si>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</si>
  <si>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</si>
  <si>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</si>
  <si>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</si>
  <si>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</si>
  <si>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</si>
  <si>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</si>
  <si>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</si>
  <si>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</si>
  <si>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</si>
  <si>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</si>
  <si>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</si>
  <si>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</si>
  <si>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</si>
  <si>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</si>
  <si>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</si>
  <si>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</si>
  <si>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</si>
  <si>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</si>
  <si>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</si>
  <si>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</si>
  <si>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</si>
  <si>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</si>
  <si>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</si>
  <si>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</si>
  <si>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</si>
  <si>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</si>
  <si>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</si>
  <si>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</si>
  <si>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</si>
  <si>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</si>
  <si>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</si>
  <si>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</si>
  <si>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</si>
  <si>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</si>
  <si>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</si>
  <si>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</si>
  <si>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</si>
  <si>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</si>
  <si>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</si>
  <si>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</si>
  <si>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</si>
  <si>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</si>
  <si>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</si>
  <si>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</si>
  <si>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</si>
  <si>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</si>
  <si>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</si>
  <si>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</si>
  <si>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</si>
  <si>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</si>
  <si>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</si>
  <si>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</si>
  <si>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</si>
  <si>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</si>
  <si>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</si>
  <si>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</si>
  <si>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</si>
  <si>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</si>
  <si>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</si>
  <si>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</si>
  <si>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</si>
  <si>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</si>
  <si>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</si>
  <si>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</si>
  <si>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</si>
  <si>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</si>
  <si>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</si>
  <si>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</si>
  <si>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</si>
  <si>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</si>
  <si>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</si>
  <si>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</si>
  <si>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</si>
  <si>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</si>
  <si>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</si>
  <si>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</si>
  <si>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</si>
  <si>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</si>
  <si>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</si>
  <si>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</si>
  <si>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</si>
  <si>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</si>
  <si>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</si>
  <si>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</si>
  <si>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</si>
  <si>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</si>
  <si>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</si>
  <si>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</si>
  <si>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</si>
  <si>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</si>
  <si>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</si>
  <si>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</si>
  <si>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</si>
  <si>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</si>
  <si>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</si>
  <si>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</si>
  <si>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</si>
  <si>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</si>
  <si>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</si>
  <si>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</si>
  <si>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</si>
  <si>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</si>
  <si>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</si>
  <si>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</si>
  <si>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</si>
  <si>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</si>
  <si>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</si>
  <si>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</si>
  <si>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</si>
  <si>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</si>
  <si>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</si>
  <si>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</si>
  <si>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</si>
  <si>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</si>
  <si>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</si>
  <si>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</si>
  <si>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</si>
  <si>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</si>
  <si>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</si>
  <si>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</si>
  <si>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</si>
  <si>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</si>
  <si>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</si>
  <si>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</si>
  <si>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</si>
  <si>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</si>
  <si>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</si>
  <si>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</si>
  <si>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</si>
  <si>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</si>
  <si>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</si>
  <si>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</si>
  <si>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</si>
  <si>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</si>
  <si>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</si>
  <si>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</si>
  <si>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</si>
  <si>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</si>
  <si>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</si>
  <si>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</si>
  <si>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</si>
  <si>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</si>
  <si>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</si>
  <si>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</si>
  <si>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</si>
  <si>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</si>
  <si>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</si>
  <si>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</si>
  <si>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</si>
  <si>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</si>
  <si>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</si>
  <si>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</si>
  <si>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</si>
  <si>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</si>
  <si>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</si>
  <si>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</si>
  <si>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</si>
  <si>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</si>
  <si>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</si>
  <si>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</si>
  <si>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</si>
  <si>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</si>
  <si>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</si>
  <si>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</si>
  <si>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</si>
  <si>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</si>
  <si>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</si>
  <si>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</si>
  <si>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</si>
  <si>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</si>
  <si>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</si>
  <si>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</si>
  <si>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</si>
  <si>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</si>
  <si>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</si>
  <si>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</si>
  <si>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</si>
  <si>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</si>
  <si>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</si>
  <si>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</si>
  <si>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</si>
  <si>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</si>
  <si>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</si>
  <si>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</si>
  <si>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</si>
  <si>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</si>
  <si>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</si>
  <si>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</si>
  <si>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</si>
  <si>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</si>
  <si>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</si>
  <si>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</si>
  <si>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</si>
  <si>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</si>
  <si>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</si>
  <si>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</si>
  <si>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</si>
  <si>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</si>
  <si>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</si>
  <si>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</si>
  <si>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</si>
  <si>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</si>
  <si>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</si>
  <si>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</si>
  <si>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</si>
  <si>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</si>
  <si>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</si>
  <si>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</si>
  <si>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</si>
  <si>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</si>
  <si>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</si>
  <si>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</si>
  <si>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</si>
  <si>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</si>
  <si>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</si>
  <si>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</si>
  <si>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</si>
  <si>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</si>
  <si>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</si>
  <si>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</si>
  <si>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</si>
  <si>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</si>
  <si>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</si>
  <si>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</si>
  <si>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</si>
  <si>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</si>
  <si>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</si>
  <si>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</si>
  <si>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</si>
  <si>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</si>
  <si>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</si>
  <si>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</si>
  <si>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</si>
  <si>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</si>
  <si>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</si>
  <si>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</si>
  <si>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</si>
  <si>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</si>
  <si>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</si>
  <si>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</si>
  <si>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</si>
  <si>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</si>
  <si>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</si>
  <si>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</si>
  <si>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</si>
  <si>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</si>
  <si>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</si>
  <si>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</si>
  <si>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</si>
  <si>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</si>
  <si>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</si>
  <si>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</si>
  <si>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</si>
  <si>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</si>
  <si>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</si>
  <si>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</si>
  <si>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</si>
  <si>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</si>
  <si>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</si>
  <si>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</si>
  <si>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</si>
  <si>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</si>
  <si>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</si>
  <si>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</si>
  <si>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</si>
  <si>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</si>
  <si>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</si>
  <si>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</si>
  <si>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</si>
  <si>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</si>
  <si>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</si>
  <si>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</si>
  <si>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</si>
  <si>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</si>
  <si>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</si>
  <si>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</si>
  <si>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</si>
  <si>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</si>
  <si>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</si>
  <si>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</si>
  <si>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</si>
  <si>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</si>
  <si>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</si>
  <si>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</si>
  <si>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</si>
  <si>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</si>
  <si>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</si>
  <si>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</si>
  <si>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</si>
  <si>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</si>
  <si>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</si>
  <si>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</si>
  <si>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</si>
  <si>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</si>
  <si>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</si>
  <si>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</si>
  <si>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</si>
  <si>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</si>
  <si>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</si>
  <si>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</si>
  <si>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</si>
  <si>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</si>
  <si>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</si>
  <si>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</si>
  <si>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</si>
  <si>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</si>
  <si>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</si>
  <si>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</si>
  <si>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</si>
  <si>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</si>
  <si>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</si>
  <si>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</si>
  <si>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</si>
  <si>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</si>
  <si>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</si>
  <si>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</si>
  <si>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</si>
  <si>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</si>
  <si>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</si>
  <si>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</si>
  <si>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</si>
  <si>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</si>
  <si>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</si>
  <si>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</si>
  <si>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</si>
  <si>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</si>
  <si>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</si>
  <si>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</si>
  <si>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</si>
  <si>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</si>
  <si>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</si>
  <si>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</si>
  <si>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</si>
  <si>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</si>
  <si>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</si>
  <si>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</si>
  <si>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</si>
  <si>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</si>
  <si>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</si>
  <si>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</si>
  <si>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</si>
  <si>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</si>
  <si>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</si>
  <si>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</si>
  <si>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</si>
  <si>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</si>
  <si>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</si>
  <si>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</si>
  <si>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</si>
  <si>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</si>
  <si>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</si>
  <si>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</si>
  <si>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</si>
  <si>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</si>
  <si>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</si>
  <si>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</si>
  <si>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</si>
  <si>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</si>
  <si>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</si>
  <si>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</si>
  <si>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</si>
  <si>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</si>
  <si>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</si>
  <si>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</si>
  <si>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</si>
  <si>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</si>
  <si>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</si>
  <si>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</si>
  <si>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</si>
  <si>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</si>
  <si>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</si>
  <si>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</si>
  <si>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</si>
  <si>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</si>
  <si>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</si>
  <si>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</si>
  <si>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</si>
  <si>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</si>
  <si>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</si>
  <si>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</si>
  <si>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</si>
  <si>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</si>
  <si>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</si>
  <si>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</si>
  <si>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</si>
  <si>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</si>
  <si>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</si>
  <si>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</si>
  <si>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</si>
  <si>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</si>
  <si>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</si>
  <si>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</si>
  <si>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</si>
  <si>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</si>
  <si>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</si>
  <si>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</si>
  <si>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</si>
  <si>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</si>
  <si>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</si>
  <si>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</si>
  <si>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</si>
  <si>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</si>
  <si>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</si>
  <si>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</si>
  <si>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</si>
  <si>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</si>
  <si>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</si>
  <si>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</si>
  <si>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</si>
  <si>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</si>
  <si>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</si>
  <si>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</si>
  <si>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</si>
  <si>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</si>
  <si>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</si>
  <si>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</si>
  <si>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</si>
  <si>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</si>
  <si>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</si>
  <si>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</si>
  <si>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</si>
  <si>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</si>
  <si>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</si>
  <si>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</si>
  <si>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</si>
  <si>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</si>
  <si>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</si>
  <si>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</si>
  <si>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</si>
  <si>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</si>
  <si>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</si>
  <si>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</si>
  <si>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</si>
  <si>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</si>
  <si>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</si>
  <si>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</si>
  <si>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</si>
  <si>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</si>
  <si>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</si>
  <si>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</si>
  <si>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</si>
  <si>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</si>
  <si>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</si>
  <si>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</si>
  <si>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</si>
  <si>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</si>
  <si>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</si>
  <si>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</si>
  <si>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</si>
  <si>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</si>
  <si>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</si>
  <si>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</si>
  <si>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</si>
  <si>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</si>
  <si>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</si>
  <si>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</si>
  <si>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</si>
  <si>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</si>
  <si>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</si>
  <si>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</si>
  <si>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</si>
  <si>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</si>
  <si>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</si>
  <si>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</si>
  <si>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</si>
  <si>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</si>
  <si>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</si>
  <si>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</si>
  <si>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</si>
  <si>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</si>
  <si>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</si>
  <si>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</si>
  <si>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</si>
  <si>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</si>
  <si>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</si>
  <si>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</si>
  <si>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</si>
  <si>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</si>
  <si>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</si>
  <si>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</si>
  <si>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</si>
  <si>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</si>
  <si>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</si>
  <si>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</si>
  <si>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</si>
  <si>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</si>
  <si>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</si>
  <si>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</si>
  <si>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</si>
  <si>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</si>
  <si>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</si>
  <si>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</si>
  <si>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</si>
  <si>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</si>
  <si>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</si>
  <si>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</si>
  <si>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</si>
  <si>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</si>
  <si>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</si>
  <si>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</si>
  <si>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</si>
  <si>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</si>
  <si>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</si>
  <si>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</si>
  <si>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</si>
  <si>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</si>
  <si>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</si>
  <si>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</si>
  <si>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</si>
  <si>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</si>
  <si>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</si>
  <si>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</si>
  <si>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</si>
  <si>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</si>
  <si>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</si>
  <si>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</si>
  <si>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</si>
  <si>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</si>
  <si>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</si>
  <si>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</si>
  <si>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</si>
  <si>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</si>
  <si>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</si>
  <si>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</si>
  <si>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</si>
  <si>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</si>
  <si>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</si>
  <si>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</si>
  <si>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</si>
  <si>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</si>
  <si>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</si>
  <si>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</si>
  <si>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</si>
  <si>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</si>
  <si>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</si>
  <si>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</si>
  <si>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</si>
  <si>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</si>
  <si>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</si>
  <si>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</si>
  <si>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</si>
  <si>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</si>
  <si>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</si>
  <si>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</si>
  <si>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</si>
  <si>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</si>
  <si>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</si>
  <si>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</si>
  <si>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</si>
  <si>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</si>
  <si>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</si>
  <si>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</si>
  <si>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</si>
  <si>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</si>
  <si>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</si>
  <si>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</si>
  <si>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</si>
  <si>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</si>
  <si>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</si>
  <si>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</si>
  <si>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</si>
  <si>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</si>
  <si>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</si>
  <si>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</si>
  <si>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</si>
  <si>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</si>
  <si>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</si>
  <si>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</si>
  <si>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</si>
  <si>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</si>
  <si>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</si>
  <si>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</si>
  <si>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</si>
  <si>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</si>
  <si>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</si>
  <si>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</si>
  <si>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</si>
  <si>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</si>
  <si>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</si>
  <si>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</si>
  <si>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</si>
  <si>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</si>
  <si>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</si>
  <si>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</si>
  <si>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</si>
  <si>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</si>
  <si>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</si>
  <si>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</si>
  <si>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</si>
  <si>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</si>
  <si>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</si>
  <si>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</si>
  <si>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</si>
  <si>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</si>
  <si>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</si>
  <si>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</si>
  <si>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</si>
  <si>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</si>
  <si>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</si>
  <si>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</si>
  <si>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</si>
  <si>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</si>
  <si>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</si>
  <si>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</si>
  <si>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</si>
  <si>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</si>
  <si>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</si>
  <si>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</si>
  <si>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</si>
  <si>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</si>
  <si>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</si>
  <si>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</si>
  <si>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</si>
  <si>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</si>
  <si>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</si>
  <si>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</si>
  <si>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</si>
  <si>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</si>
  <si>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</si>
  <si>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</si>
  <si>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</si>
  <si>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</si>
  <si>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</si>
  <si>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</si>
  <si>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</si>
  <si>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</si>
  <si>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</si>
  <si>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</si>
  <si>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</si>
  <si>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</si>
  <si>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</si>
  <si>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</si>
  <si>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</si>
  <si>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</si>
  <si>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</si>
  <si>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</si>
  <si>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</si>
  <si>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</si>
  <si>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</si>
  <si>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</si>
  <si>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</si>
  <si>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</si>
  <si>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</si>
  <si>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</si>
  <si>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</si>
  <si>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</si>
  <si>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</si>
  <si>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</si>
  <si>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</si>
  <si>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</si>
  <si>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</si>
  <si>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</si>
  <si>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</si>
  <si>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</si>
  <si>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</si>
  <si>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</si>
  <si>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</si>
  <si>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</si>
  <si>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</si>
  <si>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</si>
  <si>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</si>
  <si>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</si>
  <si>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</si>
  <si>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</si>
  <si>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</si>
  <si>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</si>
  <si>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</si>
  <si>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</si>
  <si>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</si>
  <si>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</si>
  <si>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</si>
  <si>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</si>
  <si>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</si>
  <si>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</si>
  <si>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</si>
  <si>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</si>
  <si>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</si>
  <si>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</si>
  <si>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</si>
  <si>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</si>
  <si>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</si>
  <si>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</si>
  <si>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</si>
  <si>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</si>
  <si>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</si>
  <si>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</si>
  <si>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</si>
  <si>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</si>
  <si>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</si>
  <si>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</si>
  <si>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</si>
  <si>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</si>
  <si>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</si>
  <si>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</si>
  <si>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</si>
  <si>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</si>
  <si>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</si>
  <si>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</si>
  <si>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</si>
  <si>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</si>
  <si>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</si>
  <si>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</si>
  <si>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</si>
  <si>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</si>
  <si>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</si>
  <si>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</si>
  <si>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</si>
  <si>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</si>
  <si>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</si>
  <si>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</si>
  <si>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</si>
  <si>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</si>
  <si>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</si>
  <si>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</si>
  <si>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</si>
  <si>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</si>
  <si>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</si>
  <si>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</si>
  <si>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</si>
  <si>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</si>
  <si>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</si>
  <si>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</si>
  <si>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</si>
  <si>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</si>
  <si>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</si>
  <si>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</si>
  <si>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</si>
  <si>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</si>
  <si>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</si>
  <si>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</si>
  <si>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</si>
  <si>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</si>
  <si>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</si>
  <si>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</si>
  <si>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</si>
  <si>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</si>
  <si>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</si>
  <si>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</si>
  <si>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</si>
  <si>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</si>
  <si>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</si>
  <si>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</si>
  <si>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</si>
  <si>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</si>
  <si>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</si>
  <si>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</si>
  <si>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</si>
  <si>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</si>
  <si>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</si>
  <si>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</si>
  <si>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</si>
  <si>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</si>
  <si>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</si>
  <si>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</si>
  <si>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</si>
  <si>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</si>
  <si>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</si>
  <si>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</si>
  <si>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</si>
  <si>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</si>
  <si>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</si>
  <si>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</si>
  <si>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</si>
  <si>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</si>
  <si>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</si>
  <si>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</si>
  <si>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</si>
  <si>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</si>
  <si>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</si>
  <si>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</si>
  <si>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</si>
  <si>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</si>
  <si>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</si>
  <si>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</si>
  <si>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</si>
  <si>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</si>
  <si>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</si>
  <si>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</si>
  <si>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</si>
  <si>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</si>
  <si>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</si>
  <si>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</si>
  <si>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</si>
  <si>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</si>
  <si>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</si>
  <si>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</si>
  <si>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</si>
  <si>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</si>
  <si>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</si>
  <si>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</si>
  <si>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</si>
  <si>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</si>
  <si>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</si>
  <si>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</si>
  <si>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</si>
  <si>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</si>
  <si>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</si>
  <si>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</si>
  <si>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</si>
  <si>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</si>
  <si>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</si>
  <si>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</si>
  <si>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</si>
  <si>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</si>
  <si>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</si>
  <si>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</si>
  <si>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</si>
  <si>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</si>
  <si>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</si>
  <si>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</si>
  <si>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</si>
  <si>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</si>
  <si>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</si>
  <si>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</si>
  <si>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</si>
  <si>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</si>
  <si>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</si>
  <si>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</si>
  <si>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</si>
  <si>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</si>
  <si>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</si>
  <si>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</si>
  <si>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</si>
  <si>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</si>
  <si>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</si>
  <si>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</si>
  <si>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</si>
  <si>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</si>
  <si>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</si>
  <si>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</si>
  <si>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</si>
  <si>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</si>
  <si>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</si>
  <si>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</si>
  <si>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</si>
  <si>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</si>
  <si>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</si>
  <si>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</si>
  <si>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</si>
  <si>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</si>
  <si>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</si>
  <si>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</si>
  <si>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</si>
  <si>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</si>
  <si>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</si>
  <si>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</si>
  <si>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</si>
  <si>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</si>
  <si>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</si>
  <si>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</si>
  <si>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</si>
  <si>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</si>
  <si>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</si>
  <si>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</si>
  <si>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</si>
  <si>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</si>
  <si>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</si>
  <si>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</si>
  <si>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</si>
  <si>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</si>
  <si>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</si>
  <si>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</si>
  <si>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</si>
  <si>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</si>
  <si>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</si>
  <si>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</si>
  <si>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</si>
  <si>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</si>
  <si>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</si>
  <si>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</si>
  <si>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</si>
  <si>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</si>
  <si>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</si>
  <si>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</si>
  <si>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</si>
  <si>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</si>
  <si>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</si>
  <si>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</si>
  <si>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</si>
  <si>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</si>
  <si>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</si>
  <si>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</si>
  <si>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</si>
  <si>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</si>
  <si>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</si>
  <si>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</si>
  <si>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</si>
  <si>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</si>
  <si>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</si>
  <si>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</si>
  <si>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</si>
  <si>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</si>
  <si>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</si>
  <si>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</si>
  <si>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</si>
  <si>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</si>
  <si>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</si>
  <si>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</si>
  <si>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</si>
  <si>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</si>
  <si>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</si>
  <si>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</si>
  <si>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</si>
  <si>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</si>
  <si>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</si>
  <si>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</si>
  <si>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</si>
  <si>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</si>
  <si>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</si>
  <si>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</si>
  <si>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</si>
  <si>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</si>
  <si>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</si>
  <si>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</si>
  <si>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</si>
  <si>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</si>
  <si>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</si>
  <si>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</si>
  <si>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</si>
  <si>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</si>
  <si>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</si>
  <si>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</si>
  <si>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</si>
  <si>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</si>
  <si>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</si>
  <si>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</si>
  <si>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</si>
  <si>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</si>
  <si>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</si>
  <si>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</si>
  <si>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</si>
  <si>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</si>
  <si>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</si>
  <si>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</si>
  <si>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</si>
  <si>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</si>
  <si>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</si>
  <si>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</si>
  <si>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</si>
  <si>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</si>
  <si>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</si>
  <si>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</si>
  <si>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</si>
  <si>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</si>
  <si>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</si>
  <si>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</si>
  <si>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</si>
  <si>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</si>
  <si>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</si>
  <si>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</si>
  <si>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</si>
  <si>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</si>
  <si>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</si>
  <si>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</si>
  <si>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</si>
  <si>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</si>
  <si>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</si>
  <si>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</si>
  <si>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</si>
  <si>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</si>
  <si>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</si>
  <si>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</si>
  <si>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</si>
  <si>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</si>
  <si>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</si>
  <si>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</si>
  <si>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</si>
  <si>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</si>
  <si>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</si>
  <si>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</si>
  <si>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</si>
  <si>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</si>
  <si>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</si>
  <si>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</si>
  <si>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</si>
  <si>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</si>
  <si>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</si>
  <si>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</si>
  <si>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</si>
  <si>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</si>
  <si>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</si>
  <si>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</si>
  <si>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</si>
  <si>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</si>
  <si>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</si>
  <si>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</si>
  <si>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</si>
  <si>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</si>
  <si>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</si>
  <si>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</si>
  <si>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</si>
  <si>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</si>
  <si>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</si>
  <si>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</si>
  <si>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</si>
  <si>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</si>
  <si>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</si>
  <si>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</si>
  <si>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</si>
  <si>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</si>
  <si>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</si>
  <si>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</si>
  <si>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</si>
  <si>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</si>
  <si>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</si>
  <si>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</si>
  <si>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</si>
  <si>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</si>
  <si>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</si>
  <si>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</si>
  <si>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</si>
  <si>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</si>
  <si>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</si>
  <si>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</si>
  <si>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</si>
  <si>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</si>
  <si>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</si>
  <si>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</si>
  <si>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</si>
  <si>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</si>
  <si>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</si>
  <si>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</si>
  <si>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</si>
  <si>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</si>
  <si>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</si>
  <si>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</si>
  <si>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</si>
  <si>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</si>
  <si>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</si>
  <si>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</si>
  <si>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</si>
  <si>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</si>
  <si>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</si>
  <si>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</si>
  <si>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</si>
  <si>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</si>
  <si>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</si>
  <si>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</si>
  <si>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</si>
  <si>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</si>
  <si>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</si>
  <si>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</si>
  <si>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</si>
  <si>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</si>
  <si>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</si>
  <si>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</si>
  <si>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</si>
  <si>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</si>
  <si>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</si>
  <si>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</si>
  <si>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</si>
  <si>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</si>
  <si>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</si>
  <si>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</si>
  <si>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</si>
  <si>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</si>
  <si>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</si>
  <si>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</si>
  <si>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</si>
  <si>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</si>
  <si>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</si>
  <si>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</si>
  <si>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</si>
  <si>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</si>
  <si>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</si>
  <si>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</si>
  <si>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</si>
  <si>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</si>
  <si>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</si>
  <si>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</si>
  <si>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</si>
  <si>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</si>
  <si>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</si>
  <si>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</si>
  <si>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</si>
  <si>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</si>
  <si>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</si>
  <si>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</si>
  <si>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</si>
  <si>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</si>
  <si>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</si>
  <si>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</si>
  <si>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</si>
  <si>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</si>
  <si>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</si>
  <si>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</si>
  <si>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</si>
  <si>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</si>
  <si>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</si>
  <si>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</si>
  <si>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</si>
  <si>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</si>
  <si>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</si>
  <si>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</si>
  <si>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</si>
  <si>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</si>
  <si>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</si>
  <si>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</si>
  <si>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</si>
  <si>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</si>
  <si>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</si>
  <si>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</si>
  <si>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</si>
  <si>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</si>
  <si>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</si>
  <si>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</si>
  <si>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</si>
  <si>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</si>
  <si>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</si>
  <si>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</si>
  <si>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</si>
  <si>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</si>
  <si>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</si>
  <si>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</si>
  <si>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</si>
  <si>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</si>
  <si>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</si>
  <si>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</si>
  <si>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</si>
  <si>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</si>
  <si>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</si>
  <si>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</si>
  <si>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</si>
  <si>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</si>
  <si>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</si>
  <si>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</si>
  <si>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</si>
  <si>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</si>
  <si>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</si>
  <si>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</si>
  <si>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</si>
  <si>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</si>
  <si>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</si>
  <si>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</si>
  <si>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</si>
  <si>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</si>
  <si>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</si>
  <si>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</si>
  <si>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</si>
  <si>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</si>
  <si>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</si>
  <si>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</si>
  <si>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</si>
  <si>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</si>
  <si>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</si>
  <si>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</si>
  <si>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</si>
  <si>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</si>
  <si>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</si>
  <si>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</si>
  <si>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</si>
  <si>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</si>
  <si>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</si>
  <si>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</si>
  <si>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</si>
  <si>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</si>
  <si>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</si>
  <si>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</si>
  <si>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</si>
  <si>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</si>
  <si>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</si>
  <si>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</si>
  <si>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</si>
  <si>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</si>
  <si>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</si>
  <si>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</si>
  <si>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</si>
  <si>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</si>
  <si>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</si>
  <si>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</si>
  <si>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</si>
  <si>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</si>
  <si>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</si>
  <si>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</si>
  <si>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</si>
  <si>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</si>
  <si>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</si>
  <si>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</si>
  <si>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</si>
  <si>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</si>
  <si>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</si>
  <si>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</si>
  <si>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</si>
  <si>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</si>
  <si>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</si>
  <si>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</si>
  <si>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</si>
  <si>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</si>
  <si>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</si>
  <si>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</si>
  <si>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</si>
  <si>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</si>
  <si>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</si>
  <si>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</si>
  <si>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</si>
  <si>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</si>
  <si>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</si>
  <si>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</si>
  <si>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</si>
  <si>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</si>
  <si>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</si>
  <si>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</si>
  <si>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</si>
  <si>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</si>
  <si>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</si>
  <si>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</si>
  <si>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</si>
  <si>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</si>
  <si>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</si>
  <si>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</si>
  <si>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</si>
  <si>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</si>
  <si>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</si>
  <si>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</si>
  <si>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</si>
  <si>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</si>
  <si>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</si>
  <si>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</si>
  <si>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</si>
  <si>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</si>
  <si>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</si>
  <si>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</si>
  <si>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</si>
  <si>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</si>
  <si>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</si>
  <si>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</si>
  <si>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</si>
  <si>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</si>
  <si>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</si>
  <si>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</si>
  <si>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</si>
  <si>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</si>
  <si>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</si>
  <si>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</si>
  <si>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</si>
  <si>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</si>
  <si>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</si>
  <si>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</si>
  <si>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</si>
  <si>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</si>
  <si>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</si>
  <si>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</si>
  <si>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</si>
  <si>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</si>
  <si>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</si>
  <si>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</si>
  <si>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</si>
  <si>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</si>
  <si>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</si>
  <si>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</si>
  <si>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</si>
  <si>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</si>
  <si>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</si>
  <si>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</si>
  <si>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</si>
  <si>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</si>
  <si>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</si>
  <si>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</si>
  <si>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</si>
  <si>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</si>
  <si>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</si>
  <si>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</si>
  <si>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</si>
  <si>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</si>
  <si>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</si>
  <si>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</si>
  <si>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</si>
  <si>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</si>
  <si>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</si>
  <si>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</si>
  <si>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</si>
  <si>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</si>
  <si>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</si>
  <si>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</si>
  <si>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</si>
  <si>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</si>
  <si>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</si>
  <si>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</si>
  <si>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</si>
  <si>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</si>
  <si>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</si>
  <si>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</si>
  <si>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</si>
  <si>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</si>
  <si>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</si>
  <si>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</si>
  <si>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</si>
  <si>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</si>
  <si>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</si>
  <si>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</si>
  <si>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</si>
  <si>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</si>
  <si>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</si>
  <si>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</si>
  <si>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</si>
  <si>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</si>
  <si>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</si>
  <si>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</si>
  <si>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</si>
  <si>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</si>
  <si>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</si>
  <si>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</si>
  <si>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</si>
  <si>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</si>
  <si>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</si>
  <si>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</si>
  <si>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</si>
  <si>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</si>
  <si>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</si>
  <si>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</si>
  <si>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</si>
  <si>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</si>
  <si>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</si>
  <si>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</si>
  <si>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</si>
  <si>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</si>
  <si>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</si>
  <si>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</si>
  <si>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</si>
  <si>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</si>
  <si>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</si>
  <si>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</si>
  <si>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</si>
  <si>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</si>
  <si>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</si>
  <si>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</si>
  <si>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</si>
  <si>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</si>
  <si>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</si>
  <si>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</si>
  <si>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</si>
  <si>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</si>
  <si>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</si>
  <si>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</si>
  <si>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</si>
  <si>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</si>
  <si>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</si>
  <si>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</si>
  <si>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</si>
  <si>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</si>
  <si>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percent funded</t>
  </si>
  <si>
    <t>(All)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</si>
  <si>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</si>
  <si>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</si>
  <si>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</si>
  <si>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</si>
  <si>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</si>
  <si>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</si>
  <si>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</si>
  <si>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</si>
  <si>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</si>
  <si>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</si>
  <si>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</si>
  <si>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</si>
  <si>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</si>
  <si>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</si>
  <si>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</si>
  <si>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</si>
  <si>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</si>
  <si>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</si>
  <si>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</si>
  <si>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</si>
  <si>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</si>
  <si>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</si>
  <si>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</si>
  <si>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</si>
  <si>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</si>
  <si>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</si>
  <si>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</si>
  <si>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</si>
  <si>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</si>
  <si>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</si>
  <si>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</si>
  <si>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</si>
  <si>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</si>
  <si>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</si>
  <si>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</si>
  <si>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</si>
  <si>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</si>
  <si>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</si>
  <si>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</si>
  <si>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</si>
  <si>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</si>
  <si>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</si>
  <si>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</si>
  <si>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</si>
  <si>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</si>
  <si>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</si>
  <si>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</si>
  <si>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</si>
  <si>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</si>
  <si>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</si>
  <si>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</si>
  <si>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</si>
  <si>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</si>
  <si>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</si>
  <si>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</si>
  <si>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</si>
  <si>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</si>
  <si>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</si>
  <si>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</si>
  <si>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</si>
  <si>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</si>
  <si>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</si>
  <si>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</si>
  <si>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</si>
  <si>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</si>
  <si>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</si>
  <si>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</si>
  <si>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</si>
  <si>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</si>
  <si>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</si>
  <si>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</si>
  <si>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</si>
  <si>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Statistical Analysis</t>
  </si>
  <si>
    <t>Statistics</t>
  </si>
  <si>
    <t>Mean</t>
  </si>
  <si>
    <t>Median</t>
  </si>
  <si>
    <t>Minimum</t>
  </si>
  <si>
    <t>Maximum</t>
  </si>
  <si>
    <t>Variance</t>
  </si>
  <si>
    <t>Standard Deviation</t>
  </si>
  <si>
    <t>Successful</t>
  </si>
  <si>
    <t>Unsuccessful (Failed)</t>
  </si>
  <si>
    <t>Mean + 1SD</t>
  </si>
  <si>
    <t>Mean - 1SD</t>
  </si>
  <si>
    <t>MEAN</t>
  </si>
  <si>
    <t>Interquartile Range</t>
  </si>
  <si>
    <t>First Quartile</t>
  </si>
  <si>
    <t>Second  Quartile</t>
  </si>
  <si>
    <t>Third Quartile</t>
  </si>
  <si>
    <t>Q1 - (1.5*IQR) Boundary</t>
  </si>
  <si>
    <t>Q3 - (1.5*IQR) Boundary</t>
  </si>
  <si>
    <t>MEDIAN and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</si>
</sst>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2" fontId="0" fillId="0" borderId="0" xfId="0" applyNumberFormat="1"/>
    <xf numFmtId="0" fontId="16" fillId="33" borderId="0" xfId="0" applyFont="1" applyFill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EC9C"/>
      <color rgb="FFFFC7CF"/>
      <color rgb="FFC6EFCF"/>
      <color rgb="FF006F3C"/>
      <color rgb="FF264B96"/>
      <color rgb="FF9BC2E5"/>
      <color rgb="FFBF2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Category!PivotTable6</c:name>
    <c:fmtId val="0"/>
  </c:pivotSource>
  <c:chart>
    <c:autoTitleDeleted val="0"/>
    <c:pivotFmts>
      <c:pivotFmt>
        <c:idx val="0"/>
        <c:spPr>
          <a:solidFill>
            <a:srgbClr val="FFEC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7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2E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EF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C9C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9B4D-B9E0-7F03781D84E6}"/>
            </c:ext>
          </c:extLst>
        </c:ser>
        <c:ser>
          <c:idx val="1"/>
          <c:order val="1"/>
          <c:tx>
            <c:strRef>
              <c:f>'Outcome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C7CF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4-9B4D-B9E0-7F03781D84E6}"/>
            </c:ext>
          </c:extLst>
        </c:ser>
        <c:ser>
          <c:idx val="2"/>
          <c:order val="2"/>
          <c:tx>
            <c:strRef>
              <c:f>'Outcome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BC2E5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4-9B4D-B9E0-7F03781D84E6}"/>
            </c:ext>
          </c:extLst>
        </c:ser>
        <c:ser>
          <c:idx val="3"/>
          <c:order val="3"/>
          <c:tx>
            <c:strRef>
              <c:f>'Outcome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C6EFCF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4-9B4D-B9E0-7F03781D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91759"/>
        <c:axId val="70813423"/>
      </c:barChart>
      <c:catAx>
        <c:axId val="892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3423"/>
        <c:crosses val="autoZero"/>
        <c:auto val="1"/>
        <c:lblAlgn val="ctr"/>
        <c:lblOffset val="100"/>
        <c:noMultiLvlLbl val="0"/>
      </c:catAx>
      <c:valAx>
        <c:axId val="708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SubCategory!PivotTable6</c:name>
    <c:fmtId val="2"/>
  </c:pivotSource>
  <c:chart>
    <c:autoTitleDeleted val="0"/>
    <c:pivotFmts>
      <c:pivotFmt>
        <c:idx val="0"/>
        <c:spPr>
          <a:solidFill>
            <a:srgbClr val="FFEC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7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2E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EF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EC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7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BC2E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6EF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EC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7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BC2E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6EF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C9C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0-7A49-AB4D-7A81DBBD03D3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C7CF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0-7A49-AB4D-7A81DBBD03D3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BC2E5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0-7A49-AB4D-7A81DBBD03D3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C6EFCF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0-7A49-AB4D-7A81DBBD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91759"/>
        <c:axId val="70813423"/>
      </c:barChart>
      <c:catAx>
        <c:axId val="892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3423"/>
        <c:crosses val="autoZero"/>
        <c:auto val="1"/>
        <c:lblAlgn val="ctr"/>
        <c:lblOffset val="100"/>
        <c:noMultiLvlLbl val="0"/>
      </c:catAx>
      <c:valAx>
        <c:axId val="708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 Launched!PivotTable7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EC9C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C7C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C6EFCF"/>
            </a:solidFill>
            <a:round/>
          </a:ln>
          <a:effectLst/>
        </c:spPr>
        <c:marker>
          <c:symbol val="circle"/>
          <c:size val="5"/>
          <c:spPr>
            <a:solidFill>
              <a:srgbClr val="006F3C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 Launched'!$B$5:$B$6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EC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Month Launched'!$A$7:$A$19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Launched'!$B$7:$B$19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834B-A6F0-ECAE747ECAC1}"/>
            </c:ext>
          </c:extLst>
        </c:ser>
        <c:ser>
          <c:idx val="1"/>
          <c:order val="1"/>
          <c:tx>
            <c:strRef>
              <c:f>'Outcome By Month Launched'!$C$5:$C$6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C7C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 Launched'!$A$7:$A$19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Launched'!$C$7:$C$19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834B-A6F0-ECAE747ECAC1}"/>
            </c:ext>
          </c:extLst>
        </c:ser>
        <c:ser>
          <c:idx val="2"/>
          <c:order val="2"/>
          <c:tx>
            <c:strRef>
              <c:f>'Outcome By Month Launched'!$D$5:$D$6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C6EFC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6F3C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Month Launched'!$A$7:$A$19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Launched'!$D$7:$D$19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4-834B-A6F0-ECAE747E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59695"/>
        <c:axId val="117147103"/>
      </c:lineChart>
      <c:catAx>
        <c:axId val="1170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7103"/>
        <c:crosses val="autoZero"/>
        <c:auto val="1"/>
        <c:lblAlgn val="ctr"/>
        <c:lblOffset val="100"/>
        <c:noMultiLvlLbl val="0"/>
      </c:catAx>
      <c:valAx>
        <c:axId val="1171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C6EFCF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0-054F-86A2-93A31D870757}"/>
            </c:ext>
          </c:extLst>
        </c:ser>
        <c:ser>
          <c:idx val="5"/>
          <c:order val="1"/>
          <c:tx>
            <c:strRef>
              <c:f>'Outcome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7CF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0-054F-86A2-93A31D870757}"/>
            </c:ext>
          </c:extLst>
        </c:ser>
        <c:ser>
          <c:idx val="6"/>
          <c:order val="2"/>
          <c:tx>
            <c:strRef>
              <c:f>'Outcome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EC9C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0-054F-86A2-93A31D87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26752"/>
        <c:axId val="392797743"/>
      </c:lineChart>
      <c:catAx>
        <c:axId val="18184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7743"/>
        <c:crosses val="autoZero"/>
        <c:auto val="1"/>
        <c:lblAlgn val="ctr"/>
        <c:lblOffset val="100"/>
        <c:noMultiLvlLbl val="0"/>
      </c:catAx>
      <c:valAx>
        <c:axId val="3927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backers_count</a:t>
            </a:r>
          </a:p>
        </cx:rich>
      </cx:tx>
    </cx:title>
    <cx:plotArea>
      <cx:plotAreaRegion>
        <cx:series layoutId="boxWhisker" uniqueId="{6160BE84-96DA-8E41-830A-8ECCF4868F7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successful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backers_count</a:t>
            </a:r>
          </a:p>
        </cx:rich>
      </cx:tx>
    </cx:title>
    <cx:plotArea>
      <cx:plotAreaRegion>
        <cx:series layoutId="boxWhisker" uniqueId="{789CA30A-0B0C-8546-BC57-360F2FD0CA1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177800</xdr:rowOff>
    </xdr:from>
    <xdr:to>
      <xdr:col>15</xdr:col>
      <xdr:colOff>76200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64E6D-C557-4B2E-9752-37DC75BC4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0</xdr:row>
      <xdr:rowOff>0</xdr:rowOff>
    </xdr:from>
    <xdr:to>
      <xdr:col>16</xdr:col>
      <xdr:colOff>698500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71628-FC4A-1548-B301-36F6640F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101600</xdr:rowOff>
    </xdr:from>
    <xdr:to>
      <xdr:col>14</xdr:col>
      <xdr:colOff>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33CEE-F06A-97A7-CC8F-A6B67B5F9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14</xdr:row>
      <xdr:rowOff>114300</xdr:rowOff>
    </xdr:from>
    <xdr:to>
      <xdr:col>7</xdr:col>
      <xdr:colOff>647700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9672F-0F1A-70D9-B680-F50A9FEF7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29</xdr:row>
      <xdr:rowOff>19050</xdr:rowOff>
    </xdr:from>
    <xdr:to>
      <xdr:col>16</xdr:col>
      <xdr:colOff>635000</xdr:colOff>
      <xdr:row>51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14D909-D55F-52B1-D7C8-FA5AECFC9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0050" y="5911850"/>
              <a:ext cx="39179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29</xdr:row>
      <xdr:rowOff>19050</xdr:rowOff>
    </xdr:from>
    <xdr:to>
      <xdr:col>11</xdr:col>
      <xdr:colOff>177800</xdr:colOff>
      <xdr:row>51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8E3C12-860E-B402-F37E-0CC7CE4C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2100" y="5911850"/>
              <a:ext cx="452120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482600</xdr:colOff>
      <xdr:row>18</xdr:row>
      <xdr:rowOff>0</xdr:rowOff>
    </xdr:from>
    <xdr:to>
      <xdr:col>14</xdr:col>
      <xdr:colOff>685800</xdr:colOff>
      <xdr:row>23</xdr:row>
      <xdr:rowOff>63500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E48FC60E-44AE-F51A-F29A-521F15AADD09}"/>
            </a:ext>
          </a:extLst>
        </xdr:cNvPr>
        <xdr:cNvSpPr/>
      </xdr:nvSpPr>
      <xdr:spPr>
        <a:xfrm>
          <a:off x="11468100" y="3657600"/>
          <a:ext cx="2679700" cy="1079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/>
          <a:r>
            <a:rPr lang="en-CA" sz="11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CONCLUSION</a:t>
          </a:r>
          <a:br>
            <a:rPr lang="en-CA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CA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median summarizes the data best</a:t>
          </a: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and th</a:t>
          </a:r>
          <a:r>
            <a:rPr lang="en-CA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ere is more variability with successful campaigns compared to failed campaigns due to higher upper outliers.</a:t>
          </a:r>
          <a:endParaRPr lang="en-CA" sz="10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lene Hughes" refreshedDate="45230.586437731479" createdVersion="8" refreshedVersion="8" minRefreshableVersion="3" recordCount="1000" xr:uid="{B16C1371-D6D7-F249-B5D5-E0569040295A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7500B-2691-354E-BFA7-5A89CB08BD12}" name="PivotTable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D0E6A-09E5-D54D-A2F0-7AEFD7098FA9}" name="PivotTable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73A4C-F5B6-2044-8BF7-733F96551F05}" name="PivotTable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40" workbookViewId="0">
      <selection activeCell="G5" sqref="G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3" width="11.83203125" bestFit="1" customWidth="1"/>
    <col min="14" max="14" width="22.33203125" style="9" bestFit="1" customWidth="1"/>
    <col min="15" max="15" width="20.8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2032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ROUND((E2/D2)*100,0)</f>
        <v>0</v>
      </c>
      <c r="G2" t="s">
        <v>14</v>
      </c>
      <c r="H2">
        <v>0</v>
      </c>
      <c r="I2">
        <f t="shared" ref="I2:I65" si="0">ROUND(IF(E2,E2/H2,0),2)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FIND("/",R2) + 1, LEN(R2))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ROUND((E3/D3)*100,0)</f>
        <v>1040</v>
      </c>
      <c r="G3" t="s">
        <v>20</v>
      </c>
      <c r="H3">
        <v>158</v>
      </c>
      <c r="I3">
        <f t="shared" si="0"/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t="str">
        <f t="shared" ref="T3:T66" si="5">MID(R3, FIND("/",R3) + 1, LEN(R3))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98</v>
      </c>
      <c r="G66" t="s">
        <v>14</v>
      </c>
      <c r="H66">
        <v>38</v>
      </c>
      <c r="I66">
        <f t="shared" ref="I66:I129" si="6">ROUND(IF(E66,E66/H66,0),2)</f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7">ROUND((E67/D67)*100,0)</f>
        <v>236</v>
      </c>
      <c r="G67" t="s">
        <v>20</v>
      </c>
      <c r="H67">
        <v>236</v>
      </c>
      <c r="I67">
        <f t="shared" si="6"/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MID(R67, FIND("/",R67) + 1, LEN(R67))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45</v>
      </c>
      <c r="G68" t="s">
        <v>14</v>
      </c>
      <c r="H68">
        <v>12</v>
      </c>
      <c r="I68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162</v>
      </c>
      <c r="G69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255</v>
      </c>
      <c r="G70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</v>
      </c>
      <c r="G71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124</v>
      </c>
      <c r="G72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108</v>
      </c>
      <c r="G73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670</v>
      </c>
      <c r="G74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661</v>
      </c>
      <c r="G7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122</v>
      </c>
      <c r="G76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151</v>
      </c>
      <c r="G77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78</v>
      </c>
      <c r="G78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47</v>
      </c>
      <c r="G79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301</v>
      </c>
      <c r="G80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70</v>
      </c>
      <c r="G81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637</v>
      </c>
      <c r="G82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225</v>
      </c>
      <c r="G83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1497</v>
      </c>
      <c r="G84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38</v>
      </c>
      <c r="G8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132</v>
      </c>
      <c r="G86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131</v>
      </c>
      <c r="G87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168</v>
      </c>
      <c r="G88" t="s">
        <v>20</v>
      </c>
      <c r="H88">
        <v>203</v>
      </c>
      <c r="I88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62</v>
      </c>
      <c r="G89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261</v>
      </c>
      <c r="G90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253</v>
      </c>
      <c r="G91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79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48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259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61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304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217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927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34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197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1021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282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25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143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145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359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186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595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59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15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120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377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727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87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174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118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215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149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219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64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368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160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39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60</v>
      </c>
      <c r="G130" t="s">
        <v>74</v>
      </c>
      <c r="H130">
        <v>532</v>
      </c>
      <c r="I130">
        <f t="shared" ref="I130:I193" si="12">ROUND(IF(E130,E130/H130,0),2)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3">ROUND((E131/D131)*100,0)</f>
        <v>3</v>
      </c>
      <c r="G131" t="s">
        <v>74</v>
      </c>
      <c r="H131">
        <v>55</v>
      </c>
      <c r="I131">
        <f t="shared" si="12"/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MID(R131, FIND("/",R131) + 1, LEN(R131))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3"/>
        <v>155</v>
      </c>
      <c r="G132" t="s">
        <v>20</v>
      </c>
      <c r="H132">
        <v>533</v>
      </c>
      <c r="I132">
        <f t="shared" si="12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3"/>
        <v>101</v>
      </c>
      <c r="G133" t="s">
        <v>20</v>
      </c>
      <c r="H133">
        <v>2443</v>
      </c>
      <c r="I133">
        <f t="shared" si="12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3"/>
        <v>116</v>
      </c>
      <c r="G134" t="s">
        <v>20</v>
      </c>
      <c r="H134">
        <v>89</v>
      </c>
      <c r="I134">
        <f t="shared" si="12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3"/>
        <v>311</v>
      </c>
      <c r="G135" t="s">
        <v>20</v>
      </c>
      <c r="H135">
        <v>159</v>
      </c>
      <c r="I135">
        <f t="shared" si="12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3"/>
        <v>90</v>
      </c>
      <c r="G136" t="s">
        <v>14</v>
      </c>
      <c r="H136">
        <v>940</v>
      </c>
      <c r="I136">
        <f t="shared" si="12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3"/>
        <v>71</v>
      </c>
      <c r="G137" t="s">
        <v>14</v>
      </c>
      <c r="H137">
        <v>117</v>
      </c>
      <c r="I137">
        <f t="shared" si="12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3"/>
        <v>3</v>
      </c>
      <c r="G138" t="s">
        <v>74</v>
      </c>
      <c r="H138">
        <v>58</v>
      </c>
      <c r="I138">
        <f t="shared" si="12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3"/>
        <v>262</v>
      </c>
      <c r="G139" t="s">
        <v>20</v>
      </c>
      <c r="H139">
        <v>50</v>
      </c>
      <c r="I139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3"/>
        <v>96</v>
      </c>
      <c r="G140" t="s">
        <v>14</v>
      </c>
      <c r="H140">
        <v>115</v>
      </c>
      <c r="I140">
        <f t="shared" si="12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3"/>
        <v>21</v>
      </c>
      <c r="G141" t="s">
        <v>14</v>
      </c>
      <c r="H141">
        <v>326</v>
      </c>
      <c r="I141">
        <f t="shared" si="12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3"/>
        <v>223</v>
      </c>
      <c r="G142" t="s">
        <v>20</v>
      </c>
      <c r="H142">
        <v>186</v>
      </c>
      <c r="I142">
        <f t="shared" si="12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3"/>
        <v>102</v>
      </c>
      <c r="G143" t="s">
        <v>20</v>
      </c>
      <c r="H143">
        <v>1071</v>
      </c>
      <c r="I143">
        <f t="shared" si="12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3"/>
        <v>230</v>
      </c>
      <c r="G144" t="s">
        <v>20</v>
      </c>
      <c r="H144">
        <v>117</v>
      </c>
      <c r="I144">
        <f t="shared" si="12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3"/>
        <v>136</v>
      </c>
      <c r="G145" t="s">
        <v>20</v>
      </c>
      <c r="H145">
        <v>70</v>
      </c>
      <c r="I14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3"/>
        <v>129</v>
      </c>
      <c r="G146" t="s">
        <v>20</v>
      </c>
      <c r="H146">
        <v>135</v>
      </c>
      <c r="I146">
        <f t="shared" si="12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3"/>
        <v>237</v>
      </c>
      <c r="G147" t="s">
        <v>20</v>
      </c>
      <c r="H147">
        <v>768</v>
      </c>
      <c r="I147">
        <f t="shared" si="12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3"/>
        <v>17</v>
      </c>
      <c r="G148" t="s">
        <v>74</v>
      </c>
      <c r="H148">
        <v>51</v>
      </c>
      <c r="I148">
        <f t="shared" si="12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3"/>
        <v>112</v>
      </c>
      <c r="G149" t="s">
        <v>20</v>
      </c>
      <c r="H149">
        <v>199</v>
      </c>
      <c r="I149">
        <f t="shared" si="12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3"/>
        <v>121</v>
      </c>
      <c r="G150" t="s">
        <v>20</v>
      </c>
      <c r="H150">
        <v>107</v>
      </c>
      <c r="I150">
        <f t="shared" si="12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3"/>
        <v>220</v>
      </c>
      <c r="G151" t="s">
        <v>20</v>
      </c>
      <c r="H151">
        <v>195</v>
      </c>
      <c r="I151">
        <f t="shared" si="12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3"/>
        <v>1</v>
      </c>
      <c r="G152" t="s">
        <v>14</v>
      </c>
      <c r="H152">
        <v>1</v>
      </c>
      <c r="I152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3"/>
        <v>64</v>
      </c>
      <c r="G153" t="s">
        <v>14</v>
      </c>
      <c r="H153">
        <v>1467</v>
      </c>
      <c r="I153">
        <f t="shared" si="12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3"/>
        <v>423</v>
      </c>
      <c r="G154" t="s">
        <v>20</v>
      </c>
      <c r="H154">
        <v>3376</v>
      </c>
      <c r="I154">
        <f t="shared" si="12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3"/>
        <v>93</v>
      </c>
      <c r="G155" t="s">
        <v>14</v>
      </c>
      <c r="H155">
        <v>5681</v>
      </c>
      <c r="I155">
        <f t="shared" si="12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3"/>
        <v>59</v>
      </c>
      <c r="G156" t="s">
        <v>14</v>
      </c>
      <c r="H156">
        <v>1059</v>
      </c>
      <c r="I156">
        <f t="shared" si="12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3"/>
        <v>65</v>
      </c>
      <c r="G157" t="s">
        <v>14</v>
      </c>
      <c r="H157">
        <v>1194</v>
      </c>
      <c r="I157">
        <f t="shared" si="12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3"/>
        <v>74</v>
      </c>
      <c r="G158" t="s">
        <v>74</v>
      </c>
      <c r="H158">
        <v>379</v>
      </c>
      <c r="I158">
        <f t="shared" si="12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3"/>
        <v>53</v>
      </c>
      <c r="G159" t="s">
        <v>14</v>
      </c>
      <c r="H159">
        <v>30</v>
      </c>
      <c r="I159">
        <f t="shared" si="12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3"/>
        <v>221</v>
      </c>
      <c r="G160" t="s">
        <v>20</v>
      </c>
      <c r="H160">
        <v>41</v>
      </c>
      <c r="I160">
        <f t="shared" si="12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3"/>
        <v>100</v>
      </c>
      <c r="G161" t="s">
        <v>20</v>
      </c>
      <c r="H161">
        <v>1821</v>
      </c>
      <c r="I161">
        <f t="shared" si="12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3"/>
        <v>162</v>
      </c>
      <c r="G162" t="s">
        <v>20</v>
      </c>
      <c r="H162">
        <v>164</v>
      </c>
      <c r="I162">
        <f t="shared" si="12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3"/>
        <v>78</v>
      </c>
      <c r="G163" t="s">
        <v>14</v>
      </c>
      <c r="H163">
        <v>75</v>
      </c>
      <c r="I163">
        <f t="shared" si="12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3"/>
        <v>150</v>
      </c>
      <c r="G164" t="s">
        <v>20</v>
      </c>
      <c r="H164">
        <v>157</v>
      </c>
      <c r="I164">
        <f t="shared" si="12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3"/>
        <v>253</v>
      </c>
      <c r="G165" t="s">
        <v>20</v>
      </c>
      <c r="H165">
        <v>246</v>
      </c>
      <c r="I165">
        <f t="shared" si="12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3"/>
        <v>100</v>
      </c>
      <c r="G166" t="s">
        <v>20</v>
      </c>
      <c r="H166">
        <v>1396</v>
      </c>
      <c r="I166">
        <f t="shared" si="12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3"/>
        <v>122</v>
      </c>
      <c r="G167" t="s">
        <v>20</v>
      </c>
      <c r="H167">
        <v>2506</v>
      </c>
      <c r="I167">
        <f t="shared" si="12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3"/>
        <v>137</v>
      </c>
      <c r="G168" t="s">
        <v>20</v>
      </c>
      <c r="H168">
        <v>244</v>
      </c>
      <c r="I168">
        <f t="shared" si="12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3"/>
        <v>416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3"/>
        <v>31</v>
      </c>
      <c r="G170" t="s">
        <v>14</v>
      </c>
      <c r="H170">
        <v>955</v>
      </c>
      <c r="I170">
        <f t="shared" si="12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3"/>
        <v>424</v>
      </c>
      <c r="G171" t="s">
        <v>20</v>
      </c>
      <c r="H171">
        <v>1267</v>
      </c>
      <c r="I171">
        <f t="shared" si="12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3"/>
        <v>3</v>
      </c>
      <c r="G172" t="s">
        <v>14</v>
      </c>
      <c r="H172">
        <v>67</v>
      </c>
      <c r="I172">
        <f t="shared" si="12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3"/>
        <v>11</v>
      </c>
      <c r="G173" t="s">
        <v>14</v>
      </c>
      <c r="H173">
        <v>5</v>
      </c>
      <c r="I173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3"/>
        <v>83</v>
      </c>
      <c r="G174" t="s">
        <v>14</v>
      </c>
      <c r="H174">
        <v>26</v>
      </c>
      <c r="I17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3"/>
        <v>163</v>
      </c>
      <c r="G175" t="s">
        <v>20</v>
      </c>
      <c r="H175">
        <v>1561</v>
      </c>
      <c r="I175">
        <f t="shared" si="12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3"/>
        <v>895</v>
      </c>
      <c r="G176" t="s">
        <v>20</v>
      </c>
      <c r="H176">
        <v>48</v>
      </c>
      <c r="I176">
        <f t="shared" si="12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3"/>
        <v>26</v>
      </c>
      <c r="G177" t="s">
        <v>14</v>
      </c>
      <c r="H177">
        <v>1130</v>
      </c>
      <c r="I177">
        <f t="shared" si="12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3"/>
        <v>75</v>
      </c>
      <c r="G178" t="s">
        <v>14</v>
      </c>
      <c r="H178">
        <v>782</v>
      </c>
      <c r="I178">
        <f t="shared" si="12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3"/>
        <v>416</v>
      </c>
      <c r="G179" t="s">
        <v>20</v>
      </c>
      <c r="H179">
        <v>2739</v>
      </c>
      <c r="I179">
        <f t="shared" si="12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3"/>
        <v>96</v>
      </c>
      <c r="G180" t="s">
        <v>14</v>
      </c>
      <c r="H180">
        <v>210</v>
      </c>
      <c r="I180">
        <f t="shared" si="12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3"/>
        <v>358</v>
      </c>
      <c r="G181" t="s">
        <v>20</v>
      </c>
      <c r="H181">
        <v>3537</v>
      </c>
      <c r="I181">
        <f t="shared" si="12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3"/>
        <v>308</v>
      </c>
      <c r="G182" t="s">
        <v>20</v>
      </c>
      <c r="H182">
        <v>2107</v>
      </c>
      <c r="I182">
        <f t="shared" si="12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3"/>
        <v>62</v>
      </c>
      <c r="G183" t="s">
        <v>14</v>
      </c>
      <c r="H183">
        <v>136</v>
      </c>
      <c r="I183">
        <f t="shared" si="12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3"/>
        <v>722</v>
      </c>
      <c r="G184" t="s">
        <v>20</v>
      </c>
      <c r="H184">
        <v>3318</v>
      </c>
      <c r="I184">
        <f t="shared" si="12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3"/>
        <v>69</v>
      </c>
      <c r="G185" t="s">
        <v>14</v>
      </c>
      <c r="H185">
        <v>86</v>
      </c>
      <c r="I185">
        <f t="shared" si="12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3"/>
        <v>293</v>
      </c>
      <c r="G186" t="s">
        <v>20</v>
      </c>
      <c r="H186">
        <v>340</v>
      </c>
      <c r="I186">
        <f t="shared" si="12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3"/>
        <v>72</v>
      </c>
      <c r="G187" t="s">
        <v>14</v>
      </c>
      <c r="H187">
        <v>19</v>
      </c>
      <c r="I187">
        <f t="shared" si="12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3"/>
        <v>32</v>
      </c>
      <c r="G188" t="s">
        <v>14</v>
      </c>
      <c r="H188">
        <v>886</v>
      </c>
      <c r="I188">
        <f t="shared" si="12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3"/>
        <v>230</v>
      </c>
      <c r="G189" t="s">
        <v>20</v>
      </c>
      <c r="H189">
        <v>1442</v>
      </c>
      <c r="I189">
        <f t="shared" si="12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3"/>
        <v>32</v>
      </c>
      <c r="G190" t="s">
        <v>14</v>
      </c>
      <c r="H190">
        <v>35</v>
      </c>
      <c r="I190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3"/>
        <v>24</v>
      </c>
      <c r="G191" t="s">
        <v>74</v>
      </c>
      <c r="H191">
        <v>441</v>
      </c>
      <c r="I191">
        <f t="shared" si="12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3"/>
        <v>69</v>
      </c>
      <c r="G192" t="s">
        <v>14</v>
      </c>
      <c r="H192">
        <v>24</v>
      </c>
      <c r="I192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3"/>
        <v>38</v>
      </c>
      <c r="G193" t="s">
        <v>14</v>
      </c>
      <c r="H193">
        <v>86</v>
      </c>
      <c r="I193">
        <f t="shared" si="12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3"/>
        <v>20</v>
      </c>
      <c r="G194" t="s">
        <v>14</v>
      </c>
      <c r="H194">
        <v>243</v>
      </c>
      <c r="I194">
        <f t="shared" ref="I194:I257" si="18">ROUND(IF(E194,E194/H194,0),2)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9">ROUND((E195/D195)*100,0)</f>
        <v>46</v>
      </c>
      <c r="G195" t="s">
        <v>14</v>
      </c>
      <c r="H195">
        <v>65</v>
      </c>
      <c r="I195">
        <f t="shared" si="18"/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MID(R195, FIND("/",R195) + 1, LEN(R195))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9"/>
        <v>123</v>
      </c>
      <c r="G196" t="s">
        <v>20</v>
      </c>
      <c r="H196">
        <v>126</v>
      </c>
      <c r="I196">
        <f t="shared" si="18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9"/>
        <v>362</v>
      </c>
      <c r="G197" t="s">
        <v>20</v>
      </c>
      <c r="H197">
        <v>524</v>
      </c>
      <c r="I197">
        <f t="shared" si="18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9"/>
        <v>63</v>
      </c>
      <c r="G198" t="s">
        <v>14</v>
      </c>
      <c r="H198">
        <v>100</v>
      </c>
      <c r="I198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9"/>
        <v>298</v>
      </c>
      <c r="G199" t="s">
        <v>20</v>
      </c>
      <c r="H199">
        <v>1989</v>
      </c>
      <c r="I199">
        <f t="shared" si="18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9"/>
        <v>10</v>
      </c>
      <c r="G200" t="s">
        <v>14</v>
      </c>
      <c r="H200">
        <v>168</v>
      </c>
      <c r="I200">
        <f t="shared" si="18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9"/>
        <v>54</v>
      </c>
      <c r="G201" t="s">
        <v>14</v>
      </c>
      <c r="H201">
        <v>13</v>
      </c>
      <c r="I201">
        <f t="shared" si="18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9"/>
        <v>2</v>
      </c>
      <c r="G202" t="s">
        <v>14</v>
      </c>
      <c r="H202">
        <v>1</v>
      </c>
      <c r="I202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9"/>
        <v>681</v>
      </c>
      <c r="G203" t="s">
        <v>20</v>
      </c>
      <c r="H203">
        <v>157</v>
      </c>
      <c r="I203">
        <f t="shared" si="18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9"/>
        <v>79</v>
      </c>
      <c r="G204" t="s">
        <v>74</v>
      </c>
      <c r="H204">
        <v>82</v>
      </c>
      <c r="I204">
        <f t="shared" si="18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9"/>
        <v>134</v>
      </c>
      <c r="G205" t="s">
        <v>20</v>
      </c>
      <c r="H205">
        <v>4498</v>
      </c>
      <c r="I205">
        <f t="shared" si="18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9"/>
        <v>3</v>
      </c>
      <c r="G206" t="s">
        <v>14</v>
      </c>
      <c r="H206">
        <v>40</v>
      </c>
      <c r="I206">
        <f t="shared" si="18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9"/>
        <v>432</v>
      </c>
      <c r="G207" t="s">
        <v>20</v>
      </c>
      <c r="H207">
        <v>80</v>
      </c>
      <c r="I207">
        <f t="shared" si="18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9"/>
        <v>39</v>
      </c>
      <c r="G208" t="s">
        <v>74</v>
      </c>
      <c r="H208">
        <v>57</v>
      </c>
      <c r="I208">
        <f t="shared" si="18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9"/>
        <v>426</v>
      </c>
      <c r="G209" t="s">
        <v>20</v>
      </c>
      <c r="H209">
        <v>43</v>
      </c>
      <c r="I209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9"/>
        <v>101</v>
      </c>
      <c r="G210" t="s">
        <v>20</v>
      </c>
      <c r="H210">
        <v>2053</v>
      </c>
      <c r="I210">
        <f t="shared" si="18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9"/>
        <v>21</v>
      </c>
      <c r="G211" t="s">
        <v>47</v>
      </c>
      <c r="H211">
        <v>808</v>
      </c>
      <c r="I211">
        <f t="shared" si="18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9"/>
        <v>67</v>
      </c>
      <c r="G212" t="s">
        <v>14</v>
      </c>
      <c r="H212">
        <v>226</v>
      </c>
      <c r="I212">
        <f t="shared" si="18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9"/>
        <v>95</v>
      </c>
      <c r="G213" t="s">
        <v>14</v>
      </c>
      <c r="H213">
        <v>1625</v>
      </c>
      <c r="I213">
        <f t="shared" si="18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9"/>
        <v>152</v>
      </c>
      <c r="G214" t="s">
        <v>20</v>
      </c>
      <c r="H214">
        <v>168</v>
      </c>
      <c r="I214">
        <f t="shared" si="18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9"/>
        <v>195</v>
      </c>
      <c r="G215" t="s">
        <v>20</v>
      </c>
      <c r="H215">
        <v>4289</v>
      </c>
      <c r="I215">
        <f t="shared" si="18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9"/>
        <v>1023</v>
      </c>
      <c r="G216" t="s">
        <v>20</v>
      </c>
      <c r="H216">
        <v>165</v>
      </c>
      <c r="I216">
        <f t="shared" si="18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9"/>
        <v>4</v>
      </c>
      <c r="G217" t="s">
        <v>14</v>
      </c>
      <c r="H217">
        <v>143</v>
      </c>
      <c r="I217">
        <f t="shared" si="18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9"/>
        <v>155</v>
      </c>
      <c r="G218" t="s">
        <v>20</v>
      </c>
      <c r="H218">
        <v>1815</v>
      </c>
      <c r="I218">
        <f t="shared" si="18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9"/>
        <v>45</v>
      </c>
      <c r="G219" t="s">
        <v>14</v>
      </c>
      <c r="H219">
        <v>934</v>
      </c>
      <c r="I219">
        <f t="shared" si="18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9"/>
        <v>216</v>
      </c>
      <c r="G220" t="s">
        <v>20</v>
      </c>
      <c r="H220">
        <v>397</v>
      </c>
      <c r="I220">
        <f t="shared" si="18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9"/>
        <v>332</v>
      </c>
      <c r="G221" t="s">
        <v>20</v>
      </c>
      <c r="H221">
        <v>1539</v>
      </c>
      <c r="I221">
        <f t="shared" si="18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9"/>
        <v>8</v>
      </c>
      <c r="G222" t="s">
        <v>14</v>
      </c>
      <c r="H222">
        <v>17</v>
      </c>
      <c r="I222">
        <f t="shared" si="18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9"/>
        <v>99</v>
      </c>
      <c r="G223" t="s">
        <v>14</v>
      </c>
      <c r="H223">
        <v>2179</v>
      </c>
      <c r="I223">
        <f t="shared" si="18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9"/>
        <v>138</v>
      </c>
      <c r="G224" t="s">
        <v>20</v>
      </c>
      <c r="H224">
        <v>138</v>
      </c>
      <c r="I224">
        <f t="shared" si="18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9"/>
        <v>94</v>
      </c>
      <c r="G225" t="s">
        <v>14</v>
      </c>
      <c r="H225">
        <v>931</v>
      </c>
      <c r="I225">
        <f t="shared" si="18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9"/>
        <v>404</v>
      </c>
      <c r="G226" t="s">
        <v>20</v>
      </c>
      <c r="H226">
        <v>3594</v>
      </c>
      <c r="I226">
        <f t="shared" si="18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9"/>
        <v>260</v>
      </c>
      <c r="G227" t="s">
        <v>20</v>
      </c>
      <c r="H227">
        <v>5880</v>
      </c>
      <c r="I227">
        <f t="shared" si="18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9"/>
        <v>367</v>
      </c>
      <c r="G228" t="s">
        <v>20</v>
      </c>
      <c r="H228">
        <v>112</v>
      </c>
      <c r="I228">
        <f t="shared" si="18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9"/>
        <v>169</v>
      </c>
      <c r="G229" t="s">
        <v>20</v>
      </c>
      <c r="H229">
        <v>943</v>
      </c>
      <c r="I229">
        <f t="shared" si="18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9"/>
        <v>120</v>
      </c>
      <c r="G230" t="s">
        <v>20</v>
      </c>
      <c r="H230">
        <v>2468</v>
      </c>
      <c r="I230">
        <f t="shared" si="18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9"/>
        <v>194</v>
      </c>
      <c r="G231" t="s">
        <v>20</v>
      </c>
      <c r="H231">
        <v>2551</v>
      </c>
      <c r="I231">
        <f t="shared" si="18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9"/>
        <v>420</v>
      </c>
      <c r="G232" t="s">
        <v>20</v>
      </c>
      <c r="H232">
        <v>101</v>
      </c>
      <c r="I232">
        <f t="shared" si="18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9"/>
        <v>77</v>
      </c>
      <c r="G233" t="s">
        <v>74</v>
      </c>
      <c r="H233">
        <v>67</v>
      </c>
      <c r="I233">
        <f t="shared" si="18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9"/>
        <v>171</v>
      </c>
      <c r="G234" t="s">
        <v>20</v>
      </c>
      <c r="H234">
        <v>92</v>
      </c>
      <c r="I234">
        <f t="shared" si="18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9"/>
        <v>158</v>
      </c>
      <c r="G235" t="s">
        <v>20</v>
      </c>
      <c r="H235">
        <v>62</v>
      </c>
      <c r="I235">
        <f t="shared" si="18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9"/>
        <v>109</v>
      </c>
      <c r="G236" t="s">
        <v>20</v>
      </c>
      <c r="H236">
        <v>149</v>
      </c>
      <c r="I236">
        <f t="shared" si="18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9"/>
        <v>42</v>
      </c>
      <c r="G237" t="s">
        <v>14</v>
      </c>
      <c r="H237">
        <v>92</v>
      </c>
      <c r="I237">
        <f t="shared" si="18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9"/>
        <v>11</v>
      </c>
      <c r="G238" t="s">
        <v>14</v>
      </c>
      <c r="H238">
        <v>57</v>
      </c>
      <c r="I238">
        <f t="shared" si="18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9"/>
        <v>159</v>
      </c>
      <c r="G239" t="s">
        <v>20</v>
      </c>
      <c r="H239">
        <v>329</v>
      </c>
      <c r="I239">
        <f t="shared" si="18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9"/>
        <v>422</v>
      </c>
      <c r="G240" t="s">
        <v>20</v>
      </c>
      <c r="H240">
        <v>97</v>
      </c>
      <c r="I240">
        <f t="shared" si="18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9"/>
        <v>98</v>
      </c>
      <c r="G241" t="s">
        <v>14</v>
      </c>
      <c r="H241">
        <v>41</v>
      </c>
      <c r="I241">
        <f t="shared" si="18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9"/>
        <v>419</v>
      </c>
      <c r="G242" t="s">
        <v>20</v>
      </c>
      <c r="H242">
        <v>1784</v>
      </c>
      <c r="I242">
        <f t="shared" si="18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9"/>
        <v>102</v>
      </c>
      <c r="G243" t="s">
        <v>20</v>
      </c>
      <c r="H243">
        <v>1684</v>
      </c>
      <c r="I243">
        <f t="shared" si="18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9"/>
        <v>128</v>
      </c>
      <c r="G244" t="s">
        <v>20</v>
      </c>
      <c r="H244">
        <v>250</v>
      </c>
      <c r="I244">
        <f t="shared" si="18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9"/>
        <v>445</v>
      </c>
      <c r="G245" t="s">
        <v>20</v>
      </c>
      <c r="H245">
        <v>238</v>
      </c>
      <c r="I245">
        <f t="shared" si="18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9"/>
        <v>570</v>
      </c>
      <c r="G246" t="s">
        <v>20</v>
      </c>
      <c r="H246">
        <v>53</v>
      </c>
      <c r="I246">
        <f t="shared" si="18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9"/>
        <v>509</v>
      </c>
      <c r="G247" t="s">
        <v>20</v>
      </c>
      <c r="H247">
        <v>214</v>
      </c>
      <c r="I247">
        <f t="shared" si="18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9"/>
        <v>326</v>
      </c>
      <c r="G248" t="s">
        <v>20</v>
      </c>
      <c r="H248">
        <v>222</v>
      </c>
      <c r="I248">
        <f t="shared" si="18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9"/>
        <v>933</v>
      </c>
      <c r="G249" t="s">
        <v>20</v>
      </c>
      <c r="H249">
        <v>1884</v>
      </c>
      <c r="I249">
        <f t="shared" si="18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9"/>
        <v>211</v>
      </c>
      <c r="G250" t="s">
        <v>20</v>
      </c>
      <c r="H250">
        <v>218</v>
      </c>
      <c r="I250">
        <f t="shared" si="18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9"/>
        <v>273</v>
      </c>
      <c r="G251" t="s">
        <v>20</v>
      </c>
      <c r="H251">
        <v>6465</v>
      </c>
      <c r="I251">
        <f t="shared" si="18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9"/>
        <v>3</v>
      </c>
      <c r="G252" t="s">
        <v>14</v>
      </c>
      <c r="H252">
        <v>1</v>
      </c>
      <c r="I252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9"/>
        <v>54</v>
      </c>
      <c r="G253" t="s">
        <v>14</v>
      </c>
      <c r="H253">
        <v>101</v>
      </c>
      <c r="I253">
        <f t="shared" si="18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9"/>
        <v>626</v>
      </c>
      <c r="G254" t="s">
        <v>20</v>
      </c>
      <c r="H254">
        <v>59</v>
      </c>
      <c r="I254">
        <f t="shared" si="18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9"/>
        <v>89</v>
      </c>
      <c r="G255" t="s">
        <v>14</v>
      </c>
      <c r="H255">
        <v>1335</v>
      </c>
      <c r="I255">
        <f t="shared" si="18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9"/>
        <v>185</v>
      </c>
      <c r="G256" t="s">
        <v>20</v>
      </c>
      <c r="H256">
        <v>88</v>
      </c>
      <c r="I256">
        <f t="shared" si="18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9"/>
        <v>120</v>
      </c>
      <c r="G257" t="s">
        <v>20</v>
      </c>
      <c r="H257">
        <v>1697</v>
      </c>
      <c r="I257">
        <f t="shared" si="18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9"/>
        <v>23</v>
      </c>
      <c r="G258" t="s">
        <v>14</v>
      </c>
      <c r="H258">
        <v>15</v>
      </c>
      <c r="I258">
        <f t="shared" ref="I258:I321" si="24">ROUND(IF(E258,E258/H258,0),2)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5">ROUND((E259/D259)*100,0)</f>
        <v>146</v>
      </c>
      <c r="G259" t="s">
        <v>20</v>
      </c>
      <c r="H259">
        <v>92</v>
      </c>
      <c r="I259">
        <f t="shared" si="24"/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MID(R259, FIND("/",R259) + 1, LEN(R259))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5"/>
        <v>268</v>
      </c>
      <c r="G260" t="s">
        <v>20</v>
      </c>
      <c r="H260">
        <v>186</v>
      </c>
      <c r="I260">
        <f t="shared" si="24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5"/>
        <v>598</v>
      </c>
      <c r="G261" t="s">
        <v>20</v>
      </c>
      <c r="H261">
        <v>138</v>
      </c>
      <c r="I261">
        <f t="shared" si="24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5"/>
        <v>158</v>
      </c>
      <c r="G262" t="s">
        <v>20</v>
      </c>
      <c r="H262">
        <v>261</v>
      </c>
      <c r="I262">
        <f t="shared" si="24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5"/>
        <v>31</v>
      </c>
      <c r="G263" t="s">
        <v>14</v>
      </c>
      <c r="H263">
        <v>454</v>
      </c>
      <c r="I263">
        <f t="shared" si="24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5"/>
        <v>313</v>
      </c>
      <c r="G264" t="s">
        <v>20</v>
      </c>
      <c r="H264">
        <v>107</v>
      </c>
      <c r="I264">
        <f t="shared" si="24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5"/>
        <v>371</v>
      </c>
      <c r="G265" t="s">
        <v>20</v>
      </c>
      <c r="H265">
        <v>199</v>
      </c>
      <c r="I265">
        <f t="shared" si="24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5"/>
        <v>363</v>
      </c>
      <c r="G266" t="s">
        <v>20</v>
      </c>
      <c r="H266">
        <v>5512</v>
      </c>
      <c r="I266">
        <f t="shared" si="24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5"/>
        <v>123</v>
      </c>
      <c r="G267" t="s">
        <v>20</v>
      </c>
      <c r="H267">
        <v>86</v>
      </c>
      <c r="I267">
        <f t="shared" si="24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5"/>
        <v>77</v>
      </c>
      <c r="G268" t="s">
        <v>14</v>
      </c>
      <c r="H268">
        <v>3182</v>
      </c>
      <c r="I268">
        <f t="shared" si="24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5"/>
        <v>234</v>
      </c>
      <c r="G269" t="s">
        <v>20</v>
      </c>
      <c r="H269">
        <v>2768</v>
      </c>
      <c r="I269">
        <f t="shared" si="24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5"/>
        <v>181</v>
      </c>
      <c r="G270" t="s">
        <v>20</v>
      </c>
      <c r="H270">
        <v>48</v>
      </c>
      <c r="I270">
        <f t="shared" si="24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5"/>
        <v>253</v>
      </c>
      <c r="G271" t="s">
        <v>20</v>
      </c>
      <c r="H271">
        <v>87</v>
      </c>
      <c r="I271">
        <f t="shared" si="24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5"/>
        <v>27</v>
      </c>
      <c r="G272" t="s">
        <v>74</v>
      </c>
      <c r="H272">
        <v>1890</v>
      </c>
      <c r="I272">
        <f t="shared" si="24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5"/>
        <v>1</v>
      </c>
      <c r="G273" t="s">
        <v>47</v>
      </c>
      <c r="H273">
        <v>61</v>
      </c>
      <c r="I273">
        <f t="shared" si="24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5"/>
        <v>304</v>
      </c>
      <c r="G274" t="s">
        <v>20</v>
      </c>
      <c r="H274">
        <v>1894</v>
      </c>
      <c r="I274">
        <f t="shared" si="24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5"/>
        <v>137</v>
      </c>
      <c r="G275" t="s">
        <v>20</v>
      </c>
      <c r="H275">
        <v>282</v>
      </c>
      <c r="I275">
        <f t="shared" si="24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5"/>
        <v>32</v>
      </c>
      <c r="G276" t="s">
        <v>14</v>
      </c>
      <c r="H276">
        <v>15</v>
      </c>
      <c r="I276">
        <f t="shared" si="24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5"/>
        <v>242</v>
      </c>
      <c r="G277" t="s">
        <v>20</v>
      </c>
      <c r="H277">
        <v>116</v>
      </c>
      <c r="I277">
        <f t="shared" si="24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5"/>
        <v>97</v>
      </c>
      <c r="G278" t="s">
        <v>14</v>
      </c>
      <c r="H278">
        <v>133</v>
      </c>
      <c r="I278">
        <f t="shared" si="24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5"/>
        <v>1066</v>
      </c>
      <c r="G279" t="s">
        <v>20</v>
      </c>
      <c r="H279">
        <v>83</v>
      </c>
      <c r="I279">
        <f t="shared" si="24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5"/>
        <v>326</v>
      </c>
      <c r="G280" t="s">
        <v>20</v>
      </c>
      <c r="H280">
        <v>91</v>
      </c>
      <c r="I280">
        <f t="shared" si="24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5"/>
        <v>171</v>
      </c>
      <c r="G281" t="s">
        <v>20</v>
      </c>
      <c r="H281">
        <v>546</v>
      </c>
      <c r="I281">
        <f t="shared" si="24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5"/>
        <v>581</v>
      </c>
      <c r="G282" t="s">
        <v>20</v>
      </c>
      <c r="H282">
        <v>393</v>
      </c>
      <c r="I282">
        <f t="shared" si="24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5"/>
        <v>92</v>
      </c>
      <c r="G283" t="s">
        <v>14</v>
      </c>
      <c r="H283">
        <v>2062</v>
      </c>
      <c r="I283">
        <f t="shared" si="24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5"/>
        <v>108</v>
      </c>
      <c r="G284" t="s">
        <v>20</v>
      </c>
      <c r="H284">
        <v>133</v>
      </c>
      <c r="I284">
        <f t="shared" si="24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5"/>
        <v>19</v>
      </c>
      <c r="G285" t="s">
        <v>14</v>
      </c>
      <c r="H285">
        <v>29</v>
      </c>
      <c r="I285">
        <f t="shared" si="24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5"/>
        <v>83</v>
      </c>
      <c r="G286" t="s">
        <v>14</v>
      </c>
      <c r="H286">
        <v>132</v>
      </c>
      <c r="I286">
        <f t="shared" si="24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5"/>
        <v>706</v>
      </c>
      <c r="G287" t="s">
        <v>20</v>
      </c>
      <c r="H287">
        <v>254</v>
      </c>
      <c r="I287">
        <f t="shared" si="24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5"/>
        <v>17</v>
      </c>
      <c r="G288" t="s">
        <v>74</v>
      </c>
      <c r="H288">
        <v>184</v>
      </c>
      <c r="I288">
        <f t="shared" si="24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5"/>
        <v>210</v>
      </c>
      <c r="G289" t="s">
        <v>20</v>
      </c>
      <c r="H289">
        <v>176</v>
      </c>
      <c r="I289">
        <f t="shared" si="24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5"/>
        <v>98</v>
      </c>
      <c r="G290" t="s">
        <v>14</v>
      </c>
      <c r="H290">
        <v>137</v>
      </c>
      <c r="I290">
        <f t="shared" si="24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5"/>
        <v>1684</v>
      </c>
      <c r="G291" t="s">
        <v>20</v>
      </c>
      <c r="H291">
        <v>337</v>
      </c>
      <c r="I291">
        <f t="shared" si="24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5"/>
        <v>54</v>
      </c>
      <c r="G292" t="s">
        <v>14</v>
      </c>
      <c r="H292">
        <v>908</v>
      </c>
      <c r="I292">
        <f t="shared" si="24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5"/>
        <v>457</v>
      </c>
      <c r="G293" t="s">
        <v>20</v>
      </c>
      <c r="H293">
        <v>107</v>
      </c>
      <c r="I293">
        <f t="shared" si="24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5"/>
        <v>10</v>
      </c>
      <c r="G294" t="s">
        <v>14</v>
      </c>
      <c r="H294">
        <v>10</v>
      </c>
      <c r="I29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5"/>
        <v>16</v>
      </c>
      <c r="G295" t="s">
        <v>74</v>
      </c>
      <c r="H295">
        <v>32</v>
      </c>
      <c r="I295">
        <f t="shared" si="24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5"/>
        <v>1340</v>
      </c>
      <c r="G296" t="s">
        <v>20</v>
      </c>
      <c r="H296">
        <v>183</v>
      </c>
      <c r="I296">
        <f t="shared" si="24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5"/>
        <v>36</v>
      </c>
      <c r="G297" t="s">
        <v>14</v>
      </c>
      <c r="H297">
        <v>1910</v>
      </c>
      <c r="I297">
        <f t="shared" si="24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5"/>
        <v>55</v>
      </c>
      <c r="G298" t="s">
        <v>14</v>
      </c>
      <c r="H298">
        <v>38</v>
      </c>
      <c r="I298">
        <f t="shared" si="24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5"/>
        <v>94</v>
      </c>
      <c r="G299" t="s">
        <v>14</v>
      </c>
      <c r="H299">
        <v>104</v>
      </c>
      <c r="I299">
        <f t="shared" si="24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5"/>
        <v>144</v>
      </c>
      <c r="G300" t="s">
        <v>20</v>
      </c>
      <c r="H300">
        <v>72</v>
      </c>
      <c r="I300">
        <f t="shared" si="24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5"/>
        <v>51</v>
      </c>
      <c r="G301" t="s">
        <v>14</v>
      </c>
      <c r="H301">
        <v>49</v>
      </c>
      <c r="I301">
        <f t="shared" si="24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5"/>
        <v>5</v>
      </c>
      <c r="G302" t="s">
        <v>14</v>
      </c>
      <c r="H302">
        <v>1</v>
      </c>
      <c r="I302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5"/>
        <v>1345</v>
      </c>
      <c r="G303" t="s">
        <v>20</v>
      </c>
      <c r="H303">
        <v>295</v>
      </c>
      <c r="I303">
        <f t="shared" si="24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5"/>
        <v>32</v>
      </c>
      <c r="G304" t="s">
        <v>14</v>
      </c>
      <c r="H304">
        <v>245</v>
      </c>
      <c r="I304">
        <f t="shared" si="24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5"/>
        <v>83</v>
      </c>
      <c r="G305" t="s">
        <v>14</v>
      </c>
      <c r="H305">
        <v>32</v>
      </c>
      <c r="I305">
        <f t="shared" si="24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5"/>
        <v>546</v>
      </c>
      <c r="G306" t="s">
        <v>20</v>
      </c>
      <c r="H306">
        <v>142</v>
      </c>
      <c r="I306">
        <f t="shared" si="24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5"/>
        <v>286</v>
      </c>
      <c r="G307" t="s">
        <v>20</v>
      </c>
      <c r="H307">
        <v>85</v>
      </c>
      <c r="I307">
        <f t="shared" si="24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5"/>
        <v>8</v>
      </c>
      <c r="G308" t="s">
        <v>14</v>
      </c>
      <c r="H308">
        <v>7</v>
      </c>
      <c r="I308">
        <f t="shared" si="24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5"/>
        <v>132</v>
      </c>
      <c r="G309" t="s">
        <v>20</v>
      </c>
      <c r="H309">
        <v>659</v>
      </c>
      <c r="I309">
        <f t="shared" si="24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5"/>
        <v>74</v>
      </c>
      <c r="G310" t="s">
        <v>14</v>
      </c>
      <c r="H310">
        <v>803</v>
      </c>
      <c r="I310">
        <f t="shared" si="24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5"/>
        <v>75</v>
      </c>
      <c r="G311" t="s">
        <v>74</v>
      </c>
      <c r="H311">
        <v>75</v>
      </c>
      <c r="I311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5"/>
        <v>20</v>
      </c>
      <c r="G312" t="s">
        <v>14</v>
      </c>
      <c r="H312">
        <v>16</v>
      </c>
      <c r="I312">
        <f t="shared" si="24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5"/>
        <v>203</v>
      </c>
      <c r="G313" t="s">
        <v>20</v>
      </c>
      <c r="H313">
        <v>121</v>
      </c>
      <c r="I313">
        <f t="shared" si="24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5"/>
        <v>310</v>
      </c>
      <c r="G314" t="s">
        <v>20</v>
      </c>
      <c r="H314">
        <v>3742</v>
      </c>
      <c r="I314">
        <f t="shared" si="24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5"/>
        <v>395</v>
      </c>
      <c r="G315" t="s">
        <v>20</v>
      </c>
      <c r="H315">
        <v>223</v>
      </c>
      <c r="I31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5"/>
        <v>295</v>
      </c>
      <c r="G316" t="s">
        <v>20</v>
      </c>
      <c r="H316">
        <v>133</v>
      </c>
      <c r="I316">
        <f t="shared" si="24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5"/>
        <v>34</v>
      </c>
      <c r="G317" t="s">
        <v>14</v>
      </c>
      <c r="H317">
        <v>31</v>
      </c>
      <c r="I317">
        <f t="shared" si="24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5"/>
        <v>67</v>
      </c>
      <c r="G318" t="s">
        <v>14</v>
      </c>
      <c r="H318">
        <v>108</v>
      </c>
      <c r="I318">
        <f t="shared" si="24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5"/>
        <v>19</v>
      </c>
      <c r="G319" t="s">
        <v>14</v>
      </c>
      <c r="H319">
        <v>30</v>
      </c>
      <c r="I319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5"/>
        <v>16</v>
      </c>
      <c r="G320" t="s">
        <v>14</v>
      </c>
      <c r="H320">
        <v>17</v>
      </c>
      <c r="I320">
        <f t="shared" si="24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5"/>
        <v>39</v>
      </c>
      <c r="G321" t="s">
        <v>74</v>
      </c>
      <c r="H321">
        <v>64</v>
      </c>
      <c r="I321">
        <f t="shared" si="24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5"/>
        <v>10</v>
      </c>
      <c r="G322" t="s">
        <v>14</v>
      </c>
      <c r="H322">
        <v>80</v>
      </c>
      <c r="I322">
        <f t="shared" ref="I322:I385" si="30">ROUND(IF(E322,E322/H322,0),2)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1">ROUND((E323/D323)*100,0)</f>
        <v>94</v>
      </c>
      <c r="G323" t="s">
        <v>14</v>
      </c>
      <c r="H323">
        <v>2468</v>
      </c>
      <c r="I323">
        <f t="shared" si="30"/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MID(R323, FIND("/",R323) + 1, LEN(R323))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1"/>
        <v>167</v>
      </c>
      <c r="G324" t="s">
        <v>20</v>
      </c>
      <c r="H324">
        <v>5168</v>
      </c>
      <c r="I324">
        <f t="shared" si="30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1"/>
        <v>24</v>
      </c>
      <c r="G325" t="s">
        <v>14</v>
      </c>
      <c r="H325">
        <v>26</v>
      </c>
      <c r="I325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1"/>
        <v>164</v>
      </c>
      <c r="G326" t="s">
        <v>20</v>
      </c>
      <c r="H326">
        <v>307</v>
      </c>
      <c r="I326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1"/>
        <v>91</v>
      </c>
      <c r="G327" t="s">
        <v>14</v>
      </c>
      <c r="H327">
        <v>73</v>
      </c>
      <c r="I327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1"/>
        <v>46</v>
      </c>
      <c r="G328" t="s">
        <v>14</v>
      </c>
      <c r="H328">
        <v>128</v>
      </c>
      <c r="I328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1"/>
        <v>39</v>
      </c>
      <c r="G329" t="s">
        <v>14</v>
      </c>
      <c r="H329">
        <v>33</v>
      </c>
      <c r="I329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1"/>
        <v>134</v>
      </c>
      <c r="G330" t="s">
        <v>20</v>
      </c>
      <c r="H330">
        <v>2441</v>
      </c>
      <c r="I330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1"/>
        <v>23</v>
      </c>
      <c r="G331" t="s">
        <v>47</v>
      </c>
      <c r="H331">
        <v>211</v>
      </c>
      <c r="I331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1"/>
        <v>185</v>
      </c>
      <c r="G332" t="s">
        <v>20</v>
      </c>
      <c r="H332">
        <v>1385</v>
      </c>
      <c r="I332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1"/>
        <v>444</v>
      </c>
      <c r="G333" t="s">
        <v>20</v>
      </c>
      <c r="H333">
        <v>190</v>
      </c>
      <c r="I33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1"/>
        <v>200</v>
      </c>
      <c r="G334" t="s">
        <v>20</v>
      </c>
      <c r="H334">
        <v>470</v>
      </c>
      <c r="I334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1"/>
        <v>124</v>
      </c>
      <c r="G335" t="s">
        <v>20</v>
      </c>
      <c r="H335">
        <v>253</v>
      </c>
      <c r="I335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1"/>
        <v>187</v>
      </c>
      <c r="G336" t="s">
        <v>20</v>
      </c>
      <c r="H336">
        <v>1113</v>
      </c>
      <c r="I336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1"/>
        <v>114</v>
      </c>
      <c r="G337" t="s">
        <v>20</v>
      </c>
      <c r="H337">
        <v>2283</v>
      </c>
      <c r="I337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1"/>
        <v>97</v>
      </c>
      <c r="G338" t="s">
        <v>14</v>
      </c>
      <c r="H338">
        <v>1072</v>
      </c>
      <c r="I338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1"/>
        <v>123</v>
      </c>
      <c r="G339" t="s">
        <v>20</v>
      </c>
      <c r="H339">
        <v>1095</v>
      </c>
      <c r="I339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1"/>
        <v>179</v>
      </c>
      <c r="G340" t="s">
        <v>20</v>
      </c>
      <c r="H340">
        <v>1690</v>
      </c>
      <c r="I340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1"/>
        <v>80</v>
      </c>
      <c r="G341" t="s">
        <v>74</v>
      </c>
      <c r="H341">
        <v>1297</v>
      </c>
      <c r="I341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1"/>
        <v>94</v>
      </c>
      <c r="G342" t="s">
        <v>14</v>
      </c>
      <c r="H342">
        <v>393</v>
      </c>
      <c r="I342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1"/>
        <v>85</v>
      </c>
      <c r="G343" t="s">
        <v>14</v>
      </c>
      <c r="H343">
        <v>1257</v>
      </c>
      <c r="I34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1"/>
        <v>67</v>
      </c>
      <c r="G344" t="s">
        <v>14</v>
      </c>
      <c r="H344">
        <v>328</v>
      </c>
      <c r="I344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1"/>
        <v>54</v>
      </c>
      <c r="G345" t="s">
        <v>14</v>
      </c>
      <c r="H345">
        <v>147</v>
      </c>
      <c r="I345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1"/>
        <v>42</v>
      </c>
      <c r="G346" t="s">
        <v>14</v>
      </c>
      <c r="H346">
        <v>830</v>
      </c>
      <c r="I346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1"/>
        <v>15</v>
      </c>
      <c r="G347" t="s">
        <v>14</v>
      </c>
      <c r="H347">
        <v>331</v>
      </c>
      <c r="I347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1"/>
        <v>34</v>
      </c>
      <c r="G348" t="s">
        <v>14</v>
      </c>
      <c r="H348">
        <v>25</v>
      </c>
      <c r="I34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1"/>
        <v>1401</v>
      </c>
      <c r="G349" t="s">
        <v>20</v>
      </c>
      <c r="H349">
        <v>191</v>
      </c>
      <c r="I349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1"/>
        <v>72</v>
      </c>
      <c r="G350" t="s">
        <v>14</v>
      </c>
      <c r="H350">
        <v>3483</v>
      </c>
      <c r="I350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1"/>
        <v>53</v>
      </c>
      <c r="G351" t="s">
        <v>14</v>
      </c>
      <c r="H351">
        <v>923</v>
      </c>
      <c r="I351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1"/>
        <v>5</v>
      </c>
      <c r="G352" t="s">
        <v>14</v>
      </c>
      <c r="H352">
        <v>1</v>
      </c>
      <c r="I352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1"/>
        <v>128</v>
      </c>
      <c r="G353" t="s">
        <v>20</v>
      </c>
      <c r="H353">
        <v>2013</v>
      </c>
      <c r="I35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1"/>
        <v>35</v>
      </c>
      <c r="G354" t="s">
        <v>14</v>
      </c>
      <c r="H354">
        <v>33</v>
      </c>
      <c r="I354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1"/>
        <v>411</v>
      </c>
      <c r="G355" t="s">
        <v>20</v>
      </c>
      <c r="H355">
        <v>1703</v>
      </c>
      <c r="I355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1"/>
        <v>124</v>
      </c>
      <c r="G356" t="s">
        <v>20</v>
      </c>
      <c r="H356">
        <v>80</v>
      </c>
      <c r="I35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1"/>
        <v>59</v>
      </c>
      <c r="G357" t="s">
        <v>47</v>
      </c>
      <c r="H357">
        <v>86</v>
      </c>
      <c r="I357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1"/>
        <v>37</v>
      </c>
      <c r="G358" t="s">
        <v>14</v>
      </c>
      <c r="H358">
        <v>40</v>
      </c>
      <c r="I358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1"/>
        <v>185</v>
      </c>
      <c r="G359" t="s">
        <v>20</v>
      </c>
      <c r="H359">
        <v>41</v>
      </c>
      <c r="I359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1"/>
        <v>12</v>
      </c>
      <c r="G360" t="s">
        <v>14</v>
      </c>
      <c r="H360">
        <v>23</v>
      </c>
      <c r="I360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1"/>
        <v>299</v>
      </c>
      <c r="G361" t="s">
        <v>20</v>
      </c>
      <c r="H361">
        <v>187</v>
      </c>
      <c r="I361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1"/>
        <v>226</v>
      </c>
      <c r="G362" t="s">
        <v>20</v>
      </c>
      <c r="H362">
        <v>2875</v>
      </c>
      <c r="I362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1"/>
        <v>174</v>
      </c>
      <c r="G363" t="s">
        <v>20</v>
      </c>
      <c r="H363">
        <v>88</v>
      </c>
      <c r="I36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1"/>
        <v>372</v>
      </c>
      <c r="G364" t="s">
        <v>20</v>
      </c>
      <c r="H364">
        <v>191</v>
      </c>
      <c r="I364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1"/>
        <v>160</v>
      </c>
      <c r="G365" t="s">
        <v>20</v>
      </c>
      <c r="H365">
        <v>139</v>
      </c>
      <c r="I365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1"/>
        <v>1616</v>
      </c>
      <c r="G366" t="s">
        <v>20</v>
      </c>
      <c r="H366">
        <v>186</v>
      </c>
      <c r="I366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1"/>
        <v>733</v>
      </c>
      <c r="G367" t="s">
        <v>20</v>
      </c>
      <c r="H367">
        <v>112</v>
      </c>
      <c r="I367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1"/>
        <v>592</v>
      </c>
      <c r="G368" t="s">
        <v>20</v>
      </c>
      <c r="H368">
        <v>101</v>
      </c>
      <c r="I368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1"/>
        <v>19</v>
      </c>
      <c r="G369" t="s">
        <v>14</v>
      </c>
      <c r="H369">
        <v>75</v>
      </c>
      <c r="I369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1"/>
        <v>277</v>
      </c>
      <c r="G370" t="s">
        <v>20</v>
      </c>
      <c r="H370">
        <v>206</v>
      </c>
      <c r="I370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1"/>
        <v>273</v>
      </c>
      <c r="G371" t="s">
        <v>20</v>
      </c>
      <c r="H371">
        <v>154</v>
      </c>
      <c r="I371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1"/>
        <v>159</v>
      </c>
      <c r="G372" t="s">
        <v>20</v>
      </c>
      <c r="H372">
        <v>5966</v>
      </c>
      <c r="I372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1"/>
        <v>68</v>
      </c>
      <c r="G373" t="s">
        <v>14</v>
      </c>
      <c r="H373">
        <v>2176</v>
      </c>
      <c r="I37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1"/>
        <v>1592</v>
      </c>
      <c r="G374" t="s">
        <v>20</v>
      </c>
      <c r="H374">
        <v>169</v>
      </c>
      <c r="I374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1"/>
        <v>730</v>
      </c>
      <c r="G375" t="s">
        <v>20</v>
      </c>
      <c r="H375">
        <v>2106</v>
      </c>
      <c r="I375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1"/>
        <v>13</v>
      </c>
      <c r="G376" t="s">
        <v>14</v>
      </c>
      <c r="H376">
        <v>441</v>
      </c>
      <c r="I376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1"/>
        <v>55</v>
      </c>
      <c r="G377" t="s">
        <v>14</v>
      </c>
      <c r="H377">
        <v>25</v>
      </c>
      <c r="I37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1"/>
        <v>361</v>
      </c>
      <c r="G378" t="s">
        <v>20</v>
      </c>
      <c r="H378">
        <v>131</v>
      </c>
      <c r="I378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1"/>
        <v>10</v>
      </c>
      <c r="G379" t="s">
        <v>14</v>
      </c>
      <c r="H379">
        <v>127</v>
      </c>
      <c r="I379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1"/>
        <v>14</v>
      </c>
      <c r="G380" t="s">
        <v>14</v>
      </c>
      <c r="H380">
        <v>355</v>
      </c>
      <c r="I380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1"/>
        <v>40</v>
      </c>
      <c r="G381" t="s">
        <v>14</v>
      </c>
      <c r="H381">
        <v>44</v>
      </c>
      <c r="I381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1"/>
        <v>160</v>
      </c>
      <c r="G382" t="s">
        <v>20</v>
      </c>
      <c r="H382">
        <v>84</v>
      </c>
      <c r="I382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1"/>
        <v>184</v>
      </c>
      <c r="G383" t="s">
        <v>20</v>
      </c>
      <c r="H383">
        <v>155</v>
      </c>
      <c r="I38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1"/>
        <v>64</v>
      </c>
      <c r="G384" t="s">
        <v>14</v>
      </c>
      <c r="H384">
        <v>67</v>
      </c>
      <c r="I384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1"/>
        <v>225</v>
      </c>
      <c r="G385" t="s">
        <v>20</v>
      </c>
      <c r="H385">
        <v>189</v>
      </c>
      <c r="I385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1"/>
        <v>172</v>
      </c>
      <c r="G386" t="s">
        <v>20</v>
      </c>
      <c r="H386">
        <v>4799</v>
      </c>
      <c r="I386">
        <f t="shared" ref="I386:I449" si="36">ROUND(IF(E386,E386/H386,0),2)</f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7">ROUND((E387/D387)*100,0)</f>
        <v>146</v>
      </c>
      <c r="G387" t="s">
        <v>20</v>
      </c>
      <c r="H387">
        <v>1137</v>
      </c>
      <c r="I387">
        <f t="shared" si="36"/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MID(R387, FIND("/",R387) + 1, LEN(R387))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7"/>
        <v>76</v>
      </c>
      <c r="G388" t="s">
        <v>14</v>
      </c>
      <c r="H388">
        <v>1068</v>
      </c>
      <c r="I388">
        <f t="shared" si="36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7"/>
        <v>39</v>
      </c>
      <c r="G389" t="s">
        <v>14</v>
      </c>
      <c r="H389">
        <v>424</v>
      </c>
      <c r="I389">
        <f t="shared" si="36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7"/>
        <v>11</v>
      </c>
      <c r="G390" t="s">
        <v>74</v>
      </c>
      <c r="H390">
        <v>145</v>
      </c>
      <c r="I390">
        <f t="shared" si="36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7"/>
        <v>122</v>
      </c>
      <c r="G391" t="s">
        <v>20</v>
      </c>
      <c r="H391">
        <v>1152</v>
      </c>
      <c r="I391">
        <f t="shared" si="36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7"/>
        <v>187</v>
      </c>
      <c r="G392" t="s">
        <v>20</v>
      </c>
      <c r="H392">
        <v>50</v>
      </c>
      <c r="I392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7"/>
        <v>7</v>
      </c>
      <c r="G393" t="s">
        <v>14</v>
      </c>
      <c r="H393">
        <v>151</v>
      </c>
      <c r="I393">
        <f t="shared" si="36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7"/>
        <v>66</v>
      </c>
      <c r="G394" t="s">
        <v>14</v>
      </c>
      <c r="H394">
        <v>1608</v>
      </c>
      <c r="I394">
        <f t="shared" si="36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7"/>
        <v>229</v>
      </c>
      <c r="G395" t="s">
        <v>20</v>
      </c>
      <c r="H395">
        <v>3059</v>
      </c>
      <c r="I395">
        <f t="shared" si="36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7"/>
        <v>469</v>
      </c>
      <c r="G396" t="s">
        <v>20</v>
      </c>
      <c r="H396">
        <v>34</v>
      </c>
      <c r="I396">
        <f t="shared" si="36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7"/>
        <v>130</v>
      </c>
      <c r="G397" t="s">
        <v>20</v>
      </c>
      <c r="H397">
        <v>220</v>
      </c>
      <c r="I397">
        <f t="shared" si="36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7"/>
        <v>167</v>
      </c>
      <c r="G398" t="s">
        <v>20</v>
      </c>
      <c r="H398">
        <v>1604</v>
      </c>
      <c r="I398">
        <f t="shared" si="36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7"/>
        <v>174</v>
      </c>
      <c r="G399" t="s">
        <v>20</v>
      </c>
      <c r="H399">
        <v>454</v>
      </c>
      <c r="I399">
        <f t="shared" si="36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7"/>
        <v>718</v>
      </c>
      <c r="G400" t="s">
        <v>20</v>
      </c>
      <c r="H400">
        <v>123</v>
      </c>
      <c r="I400">
        <f t="shared" si="36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7"/>
        <v>64</v>
      </c>
      <c r="G401" t="s">
        <v>14</v>
      </c>
      <c r="H401">
        <v>941</v>
      </c>
      <c r="I401">
        <f t="shared" si="36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7"/>
        <v>2</v>
      </c>
      <c r="G402" t="s">
        <v>14</v>
      </c>
      <c r="H402">
        <v>1</v>
      </c>
      <c r="I402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7"/>
        <v>1530</v>
      </c>
      <c r="G403" t="s">
        <v>20</v>
      </c>
      <c r="H403">
        <v>299</v>
      </c>
      <c r="I403">
        <f t="shared" si="36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7"/>
        <v>40</v>
      </c>
      <c r="G404" t="s">
        <v>14</v>
      </c>
      <c r="H404">
        <v>40</v>
      </c>
      <c r="I40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7"/>
        <v>86</v>
      </c>
      <c r="G405" t="s">
        <v>14</v>
      </c>
      <c r="H405">
        <v>3015</v>
      </c>
      <c r="I405">
        <f t="shared" si="36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7"/>
        <v>316</v>
      </c>
      <c r="G406" t="s">
        <v>20</v>
      </c>
      <c r="H406">
        <v>2237</v>
      </c>
      <c r="I406">
        <f t="shared" si="3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7"/>
        <v>90</v>
      </c>
      <c r="G407" t="s">
        <v>14</v>
      </c>
      <c r="H407">
        <v>435</v>
      </c>
      <c r="I407">
        <f t="shared" si="36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7"/>
        <v>182</v>
      </c>
      <c r="G408" t="s">
        <v>20</v>
      </c>
      <c r="H408">
        <v>645</v>
      </c>
      <c r="I408">
        <f t="shared" si="36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7"/>
        <v>356</v>
      </c>
      <c r="G409" t="s">
        <v>20</v>
      </c>
      <c r="H409">
        <v>484</v>
      </c>
      <c r="I409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7"/>
        <v>132</v>
      </c>
      <c r="G410" t="s">
        <v>20</v>
      </c>
      <c r="H410">
        <v>154</v>
      </c>
      <c r="I410">
        <f t="shared" si="3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7"/>
        <v>46</v>
      </c>
      <c r="G411" t="s">
        <v>14</v>
      </c>
      <c r="H411">
        <v>714</v>
      </c>
      <c r="I411">
        <f t="shared" si="36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7"/>
        <v>36</v>
      </c>
      <c r="G412" t="s">
        <v>47</v>
      </c>
      <c r="H412">
        <v>1111</v>
      </c>
      <c r="I412">
        <f t="shared" si="36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7"/>
        <v>105</v>
      </c>
      <c r="G413" t="s">
        <v>20</v>
      </c>
      <c r="H413">
        <v>82</v>
      </c>
      <c r="I413">
        <f t="shared" si="36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7"/>
        <v>669</v>
      </c>
      <c r="G414" t="s">
        <v>20</v>
      </c>
      <c r="H414">
        <v>134</v>
      </c>
      <c r="I414">
        <f t="shared" si="36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7"/>
        <v>62</v>
      </c>
      <c r="G415" t="s">
        <v>47</v>
      </c>
      <c r="H415">
        <v>1089</v>
      </c>
      <c r="I415">
        <f t="shared" si="36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7"/>
        <v>85</v>
      </c>
      <c r="G416" t="s">
        <v>14</v>
      </c>
      <c r="H416">
        <v>5497</v>
      </c>
      <c r="I416">
        <f t="shared" si="36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7"/>
        <v>11</v>
      </c>
      <c r="G417" t="s">
        <v>14</v>
      </c>
      <c r="H417">
        <v>418</v>
      </c>
      <c r="I417">
        <f t="shared" si="36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7"/>
        <v>44</v>
      </c>
      <c r="G418" t="s">
        <v>14</v>
      </c>
      <c r="H418">
        <v>1439</v>
      </c>
      <c r="I418">
        <f t="shared" si="36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7"/>
        <v>55</v>
      </c>
      <c r="G419" t="s">
        <v>14</v>
      </c>
      <c r="H419">
        <v>15</v>
      </c>
      <c r="I419">
        <f t="shared" si="36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7"/>
        <v>57</v>
      </c>
      <c r="G420" t="s">
        <v>14</v>
      </c>
      <c r="H420">
        <v>1999</v>
      </c>
      <c r="I420">
        <f t="shared" si="36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7"/>
        <v>123</v>
      </c>
      <c r="G421" t="s">
        <v>20</v>
      </c>
      <c r="H421">
        <v>5203</v>
      </c>
      <c r="I421">
        <f t="shared" si="36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7"/>
        <v>128</v>
      </c>
      <c r="G422" t="s">
        <v>20</v>
      </c>
      <c r="H422">
        <v>94</v>
      </c>
      <c r="I422">
        <f t="shared" si="36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7"/>
        <v>64</v>
      </c>
      <c r="G423" t="s">
        <v>14</v>
      </c>
      <c r="H423">
        <v>118</v>
      </c>
      <c r="I423">
        <f t="shared" si="36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7"/>
        <v>127</v>
      </c>
      <c r="G424" t="s">
        <v>20</v>
      </c>
      <c r="H424">
        <v>205</v>
      </c>
      <c r="I424">
        <f t="shared" si="36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7"/>
        <v>11</v>
      </c>
      <c r="G425" t="s">
        <v>14</v>
      </c>
      <c r="H425">
        <v>162</v>
      </c>
      <c r="I425">
        <f t="shared" si="36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7"/>
        <v>40</v>
      </c>
      <c r="G426" t="s">
        <v>14</v>
      </c>
      <c r="H426">
        <v>83</v>
      </c>
      <c r="I426">
        <f t="shared" si="36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7"/>
        <v>288</v>
      </c>
      <c r="G427" t="s">
        <v>20</v>
      </c>
      <c r="H427">
        <v>92</v>
      </c>
      <c r="I427">
        <f t="shared" si="36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7"/>
        <v>573</v>
      </c>
      <c r="G428" t="s">
        <v>20</v>
      </c>
      <c r="H428">
        <v>219</v>
      </c>
      <c r="I428">
        <f t="shared" si="36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7"/>
        <v>113</v>
      </c>
      <c r="G429" t="s">
        <v>20</v>
      </c>
      <c r="H429">
        <v>2526</v>
      </c>
      <c r="I429">
        <f t="shared" si="36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7"/>
        <v>46</v>
      </c>
      <c r="G430" t="s">
        <v>14</v>
      </c>
      <c r="H430">
        <v>747</v>
      </c>
      <c r="I430">
        <f t="shared" si="36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7"/>
        <v>91</v>
      </c>
      <c r="G431" t="s">
        <v>74</v>
      </c>
      <c r="H431">
        <v>2138</v>
      </c>
      <c r="I431">
        <f t="shared" si="3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7"/>
        <v>68</v>
      </c>
      <c r="G432" t="s">
        <v>14</v>
      </c>
      <c r="H432">
        <v>84</v>
      </c>
      <c r="I432">
        <f t="shared" si="3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7"/>
        <v>192</v>
      </c>
      <c r="G433" t="s">
        <v>20</v>
      </c>
      <c r="H433">
        <v>94</v>
      </c>
      <c r="I433">
        <f t="shared" si="36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7"/>
        <v>83</v>
      </c>
      <c r="G434" t="s">
        <v>14</v>
      </c>
      <c r="H434">
        <v>91</v>
      </c>
      <c r="I434">
        <f t="shared" si="3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7"/>
        <v>54</v>
      </c>
      <c r="G435" t="s">
        <v>14</v>
      </c>
      <c r="H435">
        <v>792</v>
      </c>
      <c r="I435">
        <f t="shared" si="36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7"/>
        <v>17</v>
      </c>
      <c r="G436" t="s">
        <v>74</v>
      </c>
      <c r="H436">
        <v>10</v>
      </c>
      <c r="I436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7"/>
        <v>117</v>
      </c>
      <c r="G437" t="s">
        <v>20</v>
      </c>
      <c r="H437">
        <v>1713</v>
      </c>
      <c r="I437">
        <f t="shared" si="3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7"/>
        <v>1052</v>
      </c>
      <c r="G438" t="s">
        <v>20</v>
      </c>
      <c r="H438">
        <v>249</v>
      </c>
      <c r="I438">
        <f t="shared" si="36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7"/>
        <v>123</v>
      </c>
      <c r="G439" t="s">
        <v>20</v>
      </c>
      <c r="H439">
        <v>192</v>
      </c>
      <c r="I439">
        <f t="shared" si="36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7"/>
        <v>179</v>
      </c>
      <c r="G440" t="s">
        <v>20</v>
      </c>
      <c r="H440">
        <v>247</v>
      </c>
      <c r="I440">
        <f t="shared" si="36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7"/>
        <v>355</v>
      </c>
      <c r="G441" t="s">
        <v>20</v>
      </c>
      <c r="H441">
        <v>2293</v>
      </c>
      <c r="I441">
        <f t="shared" si="36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7"/>
        <v>162</v>
      </c>
      <c r="G442" t="s">
        <v>20</v>
      </c>
      <c r="H442">
        <v>3131</v>
      </c>
      <c r="I442">
        <f t="shared" si="36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7"/>
        <v>25</v>
      </c>
      <c r="G443" t="s">
        <v>14</v>
      </c>
      <c r="H443">
        <v>32</v>
      </c>
      <c r="I443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7"/>
        <v>199</v>
      </c>
      <c r="G444" t="s">
        <v>20</v>
      </c>
      <c r="H444">
        <v>143</v>
      </c>
      <c r="I444">
        <f t="shared" si="3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7"/>
        <v>35</v>
      </c>
      <c r="G445" t="s">
        <v>74</v>
      </c>
      <c r="H445">
        <v>90</v>
      </c>
      <c r="I445">
        <f t="shared" si="3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7"/>
        <v>176</v>
      </c>
      <c r="G446" t="s">
        <v>20</v>
      </c>
      <c r="H446">
        <v>296</v>
      </c>
      <c r="I446">
        <f t="shared" si="3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7"/>
        <v>511</v>
      </c>
      <c r="G447" t="s">
        <v>20</v>
      </c>
      <c r="H447">
        <v>170</v>
      </c>
      <c r="I447">
        <f t="shared" si="36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7"/>
        <v>82</v>
      </c>
      <c r="G448" t="s">
        <v>14</v>
      </c>
      <c r="H448">
        <v>186</v>
      </c>
      <c r="I448">
        <f t="shared" si="36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7"/>
        <v>24</v>
      </c>
      <c r="G449" t="s">
        <v>74</v>
      </c>
      <c r="H449">
        <v>439</v>
      </c>
      <c r="I449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7"/>
        <v>50</v>
      </c>
      <c r="G450" t="s">
        <v>14</v>
      </c>
      <c r="H450">
        <v>605</v>
      </c>
      <c r="I450">
        <f t="shared" ref="I450:I513" si="42">ROUND(IF(E450,E450/H450,0),2)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3">ROUND((E451/D451)*100,0)</f>
        <v>967</v>
      </c>
      <c r="G451" t="s">
        <v>20</v>
      </c>
      <c r="H451">
        <v>86</v>
      </c>
      <c r="I451">
        <f t="shared" si="42"/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MID(R451, FIND("/",R451) + 1, LEN(R451))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3"/>
        <v>4</v>
      </c>
      <c r="G452" t="s">
        <v>14</v>
      </c>
      <c r="H452">
        <v>1</v>
      </c>
      <c r="I452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3"/>
        <v>123</v>
      </c>
      <c r="G453" t="s">
        <v>20</v>
      </c>
      <c r="H453">
        <v>6286</v>
      </c>
      <c r="I453">
        <f t="shared" si="42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3"/>
        <v>63</v>
      </c>
      <c r="G454" t="s">
        <v>14</v>
      </c>
      <c r="H454">
        <v>31</v>
      </c>
      <c r="I454">
        <f t="shared" si="42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3"/>
        <v>56</v>
      </c>
      <c r="G455" t="s">
        <v>14</v>
      </c>
      <c r="H455">
        <v>1181</v>
      </c>
      <c r="I455">
        <f t="shared" si="42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3"/>
        <v>44</v>
      </c>
      <c r="G456" t="s">
        <v>14</v>
      </c>
      <c r="H456">
        <v>39</v>
      </c>
      <c r="I456">
        <f t="shared" si="42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3"/>
        <v>118</v>
      </c>
      <c r="G457" t="s">
        <v>20</v>
      </c>
      <c r="H457">
        <v>3727</v>
      </c>
      <c r="I457">
        <f t="shared" si="42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3"/>
        <v>104</v>
      </c>
      <c r="G458" t="s">
        <v>20</v>
      </c>
      <c r="H458">
        <v>1605</v>
      </c>
      <c r="I458">
        <f t="shared" si="42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3"/>
        <v>27</v>
      </c>
      <c r="G459" t="s">
        <v>14</v>
      </c>
      <c r="H459">
        <v>46</v>
      </c>
      <c r="I459">
        <f t="shared" si="42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3"/>
        <v>351</v>
      </c>
      <c r="G460" t="s">
        <v>20</v>
      </c>
      <c r="H460">
        <v>2120</v>
      </c>
      <c r="I460">
        <f t="shared" si="42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3"/>
        <v>90</v>
      </c>
      <c r="G461" t="s">
        <v>14</v>
      </c>
      <c r="H461">
        <v>105</v>
      </c>
      <c r="I461">
        <f t="shared" si="42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3"/>
        <v>172</v>
      </c>
      <c r="G462" t="s">
        <v>20</v>
      </c>
      <c r="H462">
        <v>50</v>
      </c>
      <c r="I462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3"/>
        <v>141</v>
      </c>
      <c r="G463" t="s">
        <v>20</v>
      </c>
      <c r="H463">
        <v>2080</v>
      </c>
      <c r="I463">
        <f t="shared" si="42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3"/>
        <v>31</v>
      </c>
      <c r="G464" t="s">
        <v>14</v>
      </c>
      <c r="H464">
        <v>535</v>
      </c>
      <c r="I464">
        <f t="shared" si="42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3"/>
        <v>108</v>
      </c>
      <c r="G465" t="s">
        <v>20</v>
      </c>
      <c r="H465">
        <v>2105</v>
      </c>
      <c r="I465">
        <f t="shared" si="42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3"/>
        <v>133</v>
      </c>
      <c r="G466" t="s">
        <v>20</v>
      </c>
      <c r="H466">
        <v>2436</v>
      </c>
      <c r="I466">
        <f t="shared" si="42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3"/>
        <v>188</v>
      </c>
      <c r="G467" t="s">
        <v>20</v>
      </c>
      <c r="H467">
        <v>80</v>
      </c>
      <c r="I467">
        <f t="shared" si="42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3"/>
        <v>332</v>
      </c>
      <c r="G468" t="s">
        <v>20</v>
      </c>
      <c r="H468">
        <v>42</v>
      </c>
      <c r="I468">
        <f t="shared" si="42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3"/>
        <v>575</v>
      </c>
      <c r="G469" t="s">
        <v>20</v>
      </c>
      <c r="H469">
        <v>139</v>
      </c>
      <c r="I469">
        <f t="shared" si="42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3"/>
        <v>41</v>
      </c>
      <c r="G470" t="s">
        <v>14</v>
      </c>
      <c r="H470">
        <v>16</v>
      </c>
      <c r="I470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3"/>
        <v>184</v>
      </c>
      <c r="G471" t="s">
        <v>20</v>
      </c>
      <c r="H471">
        <v>159</v>
      </c>
      <c r="I471">
        <f t="shared" si="42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3"/>
        <v>286</v>
      </c>
      <c r="G472" t="s">
        <v>20</v>
      </c>
      <c r="H472">
        <v>381</v>
      </c>
      <c r="I472">
        <f t="shared" si="42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3"/>
        <v>319</v>
      </c>
      <c r="G473" t="s">
        <v>20</v>
      </c>
      <c r="H473">
        <v>194</v>
      </c>
      <c r="I473">
        <f t="shared" si="42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3"/>
        <v>39</v>
      </c>
      <c r="G474" t="s">
        <v>14</v>
      </c>
      <c r="H474">
        <v>575</v>
      </c>
      <c r="I474">
        <f t="shared" si="42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3"/>
        <v>178</v>
      </c>
      <c r="G475" t="s">
        <v>20</v>
      </c>
      <c r="H475">
        <v>106</v>
      </c>
      <c r="I475">
        <f t="shared" si="42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3"/>
        <v>365</v>
      </c>
      <c r="G476" t="s">
        <v>20</v>
      </c>
      <c r="H476">
        <v>142</v>
      </c>
      <c r="I476">
        <f t="shared" si="42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3"/>
        <v>114</v>
      </c>
      <c r="G477" t="s">
        <v>20</v>
      </c>
      <c r="H477">
        <v>211</v>
      </c>
      <c r="I477">
        <f t="shared" si="42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3"/>
        <v>30</v>
      </c>
      <c r="G478" t="s">
        <v>14</v>
      </c>
      <c r="H478">
        <v>1120</v>
      </c>
      <c r="I478">
        <f t="shared" si="42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3"/>
        <v>54</v>
      </c>
      <c r="G479" t="s">
        <v>14</v>
      </c>
      <c r="H479">
        <v>113</v>
      </c>
      <c r="I479">
        <f t="shared" si="42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3"/>
        <v>236</v>
      </c>
      <c r="G480" t="s">
        <v>20</v>
      </c>
      <c r="H480">
        <v>2756</v>
      </c>
      <c r="I480">
        <f t="shared" si="42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3"/>
        <v>513</v>
      </c>
      <c r="G481" t="s">
        <v>20</v>
      </c>
      <c r="H481">
        <v>173</v>
      </c>
      <c r="I481">
        <f t="shared" si="42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3"/>
        <v>101</v>
      </c>
      <c r="G482" t="s">
        <v>20</v>
      </c>
      <c r="H482">
        <v>87</v>
      </c>
      <c r="I482">
        <f t="shared" si="42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3"/>
        <v>81</v>
      </c>
      <c r="G483" t="s">
        <v>14</v>
      </c>
      <c r="H483">
        <v>1538</v>
      </c>
      <c r="I483">
        <f t="shared" si="42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3"/>
        <v>16</v>
      </c>
      <c r="G484" t="s">
        <v>14</v>
      </c>
      <c r="H484">
        <v>9</v>
      </c>
      <c r="I484">
        <f t="shared" si="42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3"/>
        <v>53</v>
      </c>
      <c r="G485" t="s">
        <v>14</v>
      </c>
      <c r="H485">
        <v>554</v>
      </c>
      <c r="I485">
        <f t="shared" si="42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3"/>
        <v>260</v>
      </c>
      <c r="G486" t="s">
        <v>20</v>
      </c>
      <c r="H486">
        <v>1572</v>
      </c>
      <c r="I486">
        <f t="shared" si="42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3"/>
        <v>31</v>
      </c>
      <c r="G487" t="s">
        <v>14</v>
      </c>
      <c r="H487">
        <v>648</v>
      </c>
      <c r="I487">
        <f t="shared" si="42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3"/>
        <v>14</v>
      </c>
      <c r="G488" t="s">
        <v>14</v>
      </c>
      <c r="H488">
        <v>21</v>
      </c>
      <c r="I488">
        <f t="shared" si="42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3"/>
        <v>179</v>
      </c>
      <c r="G489" t="s">
        <v>20</v>
      </c>
      <c r="H489">
        <v>2346</v>
      </c>
      <c r="I489">
        <f t="shared" si="42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3"/>
        <v>220</v>
      </c>
      <c r="G490" t="s">
        <v>20</v>
      </c>
      <c r="H490">
        <v>115</v>
      </c>
      <c r="I490">
        <f t="shared" si="42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3"/>
        <v>102</v>
      </c>
      <c r="G491" t="s">
        <v>20</v>
      </c>
      <c r="H491">
        <v>85</v>
      </c>
      <c r="I491">
        <f t="shared" si="42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3"/>
        <v>192</v>
      </c>
      <c r="G492" t="s">
        <v>20</v>
      </c>
      <c r="H492">
        <v>144</v>
      </c>
      <c r="I492">
        <f t="shared" si="42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3"/>
        <v>305</v>
      </c>
      <c r="G493" t="s">
        <v>20</v>
      </c>
      <c r="H493">
        <v>2443</v>
      </c>
      <c r="I493">
        <f t="shared" si="42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3"/>
        <v>24</v>
      </c>
      <c r="G494" t="s">
        <v>74</v>
      </c>
      <c r="H494">
        <v>595</v>
      </c>
      <c r="I494">
        <f t="shared" si="42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3"/>
        <v>724</v>
      </c>
      <c r="G495" t="s">
        <v>20</v>
      </c>
      <c r="H495">
        <v>64</v>
      </c>
      <c r="I495">
        <f t="shared" si="42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3"/>
        <v>547</v>
      </c>
      <c r="G496" t="s">
        <v>20</v>
      </c>
      <c r="H496">
        <v>268</v>
      </c>
      <c r="I496">
        <f t="shared" si="42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3"/>
        <v>415</v>
      </c>
      <c r="G497" t="s">
        <v>20</v>
      </c>
      <c r="H497">
        <v>195</v>
      </c>
      <c r="I497">
        <f t="shared" si="42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3"/>
        <v>1</v>
      </c>
      <c r="G498" t="s">
        <v>14</v>
      </c>
      <c r="H498">
        <v>54</v>
      </c>
      <c r="I498">
        <f t="shared" si="42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3"/>
        <v>34</v>
      </c>
      <c r="G499" t="s">
        <v>14</v>
      </c>
      <c r="H499">
        <v>120</v>
      </c>
      <c r="I499">
        <f t="shared" si="42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3"/>
        <v>24</v>
      </c>
      <c r="G500" t="s">
        <v>14</v>
      </c>
      <c r="H500">
        <v>579</v>
      </c>
      <c r="I500">
        <f t="shared" si="42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3"/>
        <v>48</v>
      </c>
      <c r="G501" t="s">
        <v>14</v>
      </c>
      <c r="H501">
        <v>2072</v>
      </c>
      <c r="I501">
        <f t="shared" si="42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3"/>
        <v>0</v>
      </c>
      <c r="G502" t="s">
        <v>14</v>
      </c>
      <c r="H502">
        <v>0</v>
      </c>
      <c r="I502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3"/>
        <v>70</v>
      </c>
      <c r="G503" t="s">
        <v>14</v>
      </c>
      <c r="H503">
        <v>1796</v>
      </c>
      <c r="I503">
        <f t="shared" si="42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3"/>
        <v>530</v>
      </c>
      <c r="G504" t="s">
        <v>20</v>
      </c>
      <c r="H504">
        <v>186</v>
      </c>
      <c r="I504">
        <f t="shared" si="42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3"/>
        <v>180</v>
      </c>
      <c r="G505" t="s">
        <v>20</v>
      </c>
      <c r="H505">
        <v>460</v>
      </c>
      <c r="I505">
        <f t="shared" si="42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3"/>
        <v>92</v>
      </c>
      <c r="G506" t="s">
        <v>14</v>
      </c>
      <c r="H506">
        <v>62</v>
      </c>
      <c r="I506">
        <f t="shared" si="42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3"/>
        <v>14</v>
      </c>
      <c r="G507" t="s">
        <v>14</v>
      </c>
      <c r="H507">
        <v>347</v>
      </c>
      <c r="I507">
        <f t="shared" si="42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3"/>
        <v>927</v>
      </c>
      <c r="G508" t="s">
        <v>20</v>
      </c>
      <c r="H508">
        <v>2528</v>
      </c>
      <c r="I508">
        <f t="shared" si="42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3"/>
        <v>40</v>
      </c>
      <c r="G509" t="s">
        <v>14</v>
      </c>
      <c r="H509">
        <v>19</v>
      </c>
      <c r="I509">
        <f t="shared" si="42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3"/>
        <v>112</v>
      </c>
      <c r="G510" t="s">
        <v>20</v>
      </c>
      <c r="H510">
        <v>3657</v>
      </c>
      <c r="I510">
        <f t="shared" si="42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3"/>
        <v>71</v>
      </c>
      <c r="G511" t="s">
        <v>14</v>
      </c>
      <c r="H511">
        <v>1258</v>
      </c>
      <c r="I511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3"/>
        <v>119</v>
      </c>
      <c r="G512" t="s">
        <v>20</v>
      </c>
      <c r="H512">
        <v>131</v>
      </c>
      <c r="I512">
        <f t="shared" si="42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3"/>
        <v>24</v>
      </c>
      <c r="G513" t="s">
        <v>14</v>
      </c>
      <c r="H513">
        <v>362</v>
      </c>
      <c r="I513">
        <f t="shared" si="42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3"/>
        <v>139</v>
      </c>
      <c r="G514" t="s">
        <v>20</v>
      </c>
      <c r="H514">
        <v>239</v>
      </c>
      <c r="I514">
        <f t="shared" ref="I514:I577" si="48">ROUND(IF(E514,E514/H514,0),2)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9">ROUND((E515/D515)*100,0)</f>
        <v>39</v>
      </c>
      <c r="G515" t="s">
        <v>74</v>
      </c>
      <c r="H515">
        <v>35</v>
      </c>
      <c r="I515">
        <f t="shared" si="48"/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MID(R515, FIND("/",R515) + 1, LEN(R515))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9"/>
        <v>22</v>
      </c>
      <c r="G516" t="s">
        <v>74</v>
      </c>
      <c r="H516">
        <v>528</v>
      </c>
      <c r="I516">
        <f t="shared" si="48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9"/>
        <v>56</v>
      </c>
      <c r="G517" t="s">
        <v>14</v>
      </c>
      <c r="H517">
        <v>133</v>
      </c>
      <c r="I517">
        <f t="shared" si="48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9"/>
        <v>43</v>
      </c>
      <c r="G518" t="s">
        <v>14</v>
      </c>
      <c r="H518">
        <v>846</v>
      </c>
      <c r="I518">
        <f t="shared" si="48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9"/>
        <v>112</v>
      </c>
      <c r="G519" t="s">
        <v>20</v>
      </c>
      <c r="H519">
        <v>78</v>
      </c>
      <c r="I519">
        <f t="shared" si="48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9"/>
        <v>7</v>
      </c>
      <c r="G520" t="s">
        <v>14</v>
      </c>
      <c r="H520">
        <v>10</v>
      </c>
      <c r="I520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9"/>
        <v>102</v>
      </c>
      <c r="G521" t="s">
        <v>20</v>
      </c>
      <c r="H521">
        <v>1773</v>
      </c>
      <c r="I521">
        <f t="shared" si="48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9"/>
        <v>426</v>
      </c>
      <c r="G522" t="s">
        <v>20</v>
      </c>
      <c r="H522">
        <v>32</v>
      </c>
      <c r="I522">
        <f t="shared" si="48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9"/>
        <v>146</v>
      </c>
      <c r="G523" t="s">
        <v>20</v>
      </c>
      <c r="H523">
        <v>369</v>
      </c>
      <c r="I523">
        <f t="shared" si="48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9"/>
        <v>32</v>
      </c>
      <c r="G524" t="s">
        <v>14</v>
      </c>
      <c r="H524">
        <v>191</v>
      </c>
      <c r="I524">
        <f t="shared" si="48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9"/>
        <v>700</v>
      </c>
      <c r="G525" t="s">
        <v>20</v>
      </c>
      <c r="H525">
        <v>89</v>
      </c>
      <c r="I525">
        <f t="shared" si="48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9"/>
        <v>84</v>
      </c>
      <c r="G526" t="s">
        <v>14</v>
      </c>
      <c r="H526">
        <v>1979</v>
      </c>
      <c r="I526">
        <f t="shared" si="48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9"/>
        <v>84</v>
      </c>
      <c r="G527" t="s">
        <v>14</v>
      </c>
      <c r="H527">
        <v>63</v>
      </c>
      <c r="I527">
        <f t="shared" si="48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9"/>
        <v>156</v>
      </c>
      <c r="G528" t="s">
        <v>20</v>
      </c>
      <c r="H528">
        <v>147</v>
      </c>
      <c r="I528">
        <f t="shared" si="48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9"/>
        <v>100</v>
      </c>
      <c r="G529" t="s">
        <v>14</v>
      </c>
      <c r="H529">
        <v>6080</v>
      </c>
      <c r="I529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9"/>
        <v>80</v>
      </c>
      <c r="G530" t="s">
        <v>14</v>
      </c>
      <c r="H530">
        <v>80</v>
      </c>
      <c r="I530">
        <f t="shared" si="48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9"/>
        <v>11</v>
      </c>
      <c r="G531" t="s">
        <v>14</v>
      </c>
      <c r="H531">
        <v>9</v>
      </c>
      <c r="I531">
        <f t="shared" si="48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9"/>
        <v>92</v>
      </c>
      <c r="G532" t="s">
        <v>14</v>
      </c>
      <c r="H532">
        <v>1784</v>
      </c>
      <c r="I532">
        <f t="shared" si="48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9"/>
        <v>96</v>
      </c>
      <c r="G533" t="s">
        <v>47</v>
      </c>
      <c r="H533">
        <v>3640</v>
      </c>
      <c r="I533">
        <f t="shared" si="48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9"/>
        <v>503</v>
      </c>
      <c r="G534" t="s">
        <v>20</v>
      </c>
      <c r="H534">
        <v>126</v>
      </c>
      <c r="I534">
        <f t="shared" si="48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9"/>
        <v>159</v>
      </c>
      <c r="G535" t="s">
        <v>20</v>
      </c>
      <c r="H535">
        <v>2218</v>
      </c>
      <c r="I535">
        <f t="shared" si="48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9"/>
        <v>15</v>
      </c>
      <c r="G536" t="s">
        <v>14</v>
      </c>
      <c r="H536">
        <v>243</v>
      </c>
      <c r="I536">
        <f t="shared" si="48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9"/>
        <v>482</v>
      </c>
      <c r="G537" t="s">
        <v>20</v>
      </c>
      <c r="H537">
        <v>202</v>
      </c>
      <c r="I537">
        <f t="shared" si="48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9"/>
        <v>150</v>
      </c>
      <c r="G538" t="s">
        <v>20</v>
      </c>
      <c r="H538">
        <v>140</v>
      </c>
      <c r="I538">
        <f t="shared" si="48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9"/>
        <v>117</v>
      </c>
      <c r="G539" t="s">
        <v>20</v>
      </c>
      <c r="H539">
        <v>1052</v>
      </c>
      <c r="I539">
        <f t="shared" si="48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9"/>
        <v>38</v>
      </c>
      <c r="G540" t="s">
        <v>14</v>
      </c>
      <c r="H540">
        <v>1296</v>
      </c>
      <c r="I540">
        <f t="shared" si="48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9"/>
        <v>73</v>
      </c>
      <c r="G541" t="s">
        <v>14</v>
      </c>
      <c r="H541">
        <v>77</v>
      </c>
      <c r="I541">
        <f t="shared" si="48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9"/>
        <v>266</v>
      </c>
      <c r="G542" t="s">
        <v>20</v>
      </c>
      <c r="H542">
        <v>247</v>
      </c>
      <c r="I542">
        <f t="shared" si="48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9"/>
        <v>24</v>
      </c>
      <c r="G543" t="s">
        <v>14</v>
      </c>
      <c r="H543">
        <v>395</v>
      </c>
      <c r="I543">
        <f t="shared" si="48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9"/>
        <v>3</v>
      </c>
      <c r="G544" t="s">
        <v>14</v>
      </c>
      <c r="H544">
        <v>49</v>
      </c>
      <c r="I544">
        <f t="shared" si="48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9"/>
        <v>16</v>
      </c>
      <c r="G545" t="s">
        <v>14</v>
      </c>
      <c r="H545">
        <v>180</v>
      </c>
      <c r="I545">
        <f t="shared" si="48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9"/>
        <v>277</v>
      </c>
      <c r="G546" t="s">
        <v>20</v>
      </c>
      <c r="H546">
        <v>84</v>
      </c>
      <c r="I546">
        <f t="shared" si="48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9"/>
        <v>89</v>
      </c>
      <c r="G547" t="s">
        <v>14</v>
      </c>
      <c r="H547">
        <v>2690</v>
      </c>
      <c r="I547">
        <f t="shared" si="48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9"/>
        <v>164</v>
      </c>
      <c r="G548" t="s">
        <v>20</v>
      </c>
      <c r="H548">
        <v>88</v>
      </c>
      <c r="I548">
        <f t="shared" si="48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9"/>
        <v>969</v>
      </c>
      <c r="G549" t="s">
        <v>20</v>
      </c>
      <c r="H549">
        <v>156</v>
      </c>
      <c r="I549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9"/>
        <v>271</v>
      </c>
      <c r="G550" t="s">
        <v>20</v>
      </c>
      <c r="H550">
        <v>2985</v>
      </c>
      <c r="I550">
        <f t="shared" si="48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9"/>
        <v>284</v>
      </c>
      <c r="G551" t="s">
        <v>20</v>
      </c>
      <c r="H551">
        <v>762</v>
      </c>
      <c r="I551">
        <f t="shared" si="48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9"/>
        <v>4</v>
      </c>
      <c r="G552" t="s">
        <v>74</v>
      </c>
      <c r="H552">
        <v>1</v>
      </c>
      <c r="I552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9"/>
        <v>59</v>
      </c>
      <c r="G553" t="s">
        <v>14</v>
      </c>
      <c r="H553">
        <v>2779</v>
      </c>
      <c r="I553">
        <f t="shared" si="48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9"/>
        <v>99</v>
      </c>
      <c r="G554" t="s">
        <v>14</v>
      </c>
      <c r="H554">
        <v>92</v>
      </c>
      <c r="I554">
        <f t="shared" si="48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9"/>
        <v>44</v>
      </c>
      <c r="G555" t="s">
        <v>14</v>
      </c>
      <c r="H555">
        <v>1028</v>
      </c>
      <c r="I555">
        <f t="shared" si="48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9"/>
        <v>152</v>
      </c>
      <c r="G556" t="s">
        <v>20</v>
      </c>
      <c r="H556">
        <v>554</v>
      </c>
      <c r="I556">
        <f t="shared" si="48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9"/>
        <v>224</v>
      </c>
      <c r="G557" t="s">
        <v>20</v>
      </c>
      <c r="H557">
        <v>135</v>
      </c>
      <c r="I557">
        <f t="shared" si="48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9"/>
        <v>240</v>
      </c>
      <c r="G558" t="s">
        <v>20</v>
      </c>
      <c r="H558">
        <v>122</v>
      </c>
      <c r="I558">
        <f t="shared" si="48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9"/>
        <v>199</v>
      </c>
      <c r="G559" t="s">
        <v>20</v>
      </c>
      <c r="H559">
        <v>221</v>
      </c>
      <c r="I559">
        <f t="shared" si="48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9"/>
        <v>137</v>
      </c>
      <c r="G560" t="s">
        <v>20</v>
      </c>
      <c r="H560">
        <v>126</v>
      </c>
      <c r="I560">
        <f t="shared" si="48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9"/>
        <v>101</v>
      </c>
      <c r="G561" t="s">
        <v>20</v>
      </c>
      <c r="H561">
        <v>1022</v>
      </c>
      <c r="I561">
        <f t="shared" si="48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9"/>
        <v>794</v>
      </c>
      <c r="G562" t="s">
        <v>20</v>
      </c>
      <c r="H562">
        <v>3177</v>
      </c>
      <c r="I562">
        <f t="shared" si="48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9"/>
        <v>370</v>
      </c>
      <c r="G563" t="s">
        <v>20</v>
      </c>
      <c r="H563">
        <v>198</v>
      </c>
      <c r="I563">
        <f t="shared" si="48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9"/>
        <v>13</v>
      </c>
      <c r="G564" t="s">
        <v>14</v>
      </c>
      <c r="H564">
        <v>26</v>
      </c>
      <c r="I564">
        <f t="shared" si="48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9"/>
        <v>138</v>
      </c>
      <c r="G565" t="s">
        <v>20</v>
      </c>
      <c r="H565">
        <v>85</v>
      </c>
      <c r="I565">
        <f t="shared" si="48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9"/>
        <v>84</v>
      </c>
      <c r="G566" t="s">
        <v>14</v>
      </c>
      <c r="H566">
        <v>1790</v>
      </c>
      <c r="I566">
        <f t="shared" si="48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9"/>
        <v>205</v>
      </c>
      <c r="G567" t="s">
        <v>20</v>
      </c>
      <c r="H567">
        <v>3596</v>
      </c>
      <c r="I567">
        <f t="shared" si="48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9"/>
        <v>44</v>
      </c>
      <c r="G568" t="s">
        <v>14</v>
      </c>
      <c r="H568">
        <v>37</v>
      </c>
      <c r="I568">
        <f t="shared" si="48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9"/>
        <v>219</v>
      </c>
      <c r="G569" t="s">
        <v>20</v>
      </c>
      <c r="H569">
        <v>244</v>
      </c>
      <c r="I569">
        <f t="shared" si="48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9"/>
        <v>186</v>
      </c>
      <c r="G570" t="s">
        <v>20</v>
      </c>
      <c r="H570">
        <v>5180</v>
      </c>
      <c r="I570">
        <f t="shared" si="48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9"/>
        <v>237</v>
      </c>
      <c r="G571" t="s">
        <v>20</v>
      </c>
      <c r="H571">
        <v>589</v>
      </c>
      <c r="I571">
        <f t="shared" si="48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9"/>
        <v>306</v>
      </c>
      <c r="G572" t="s">
        <v>20</v>
      </c>
      <c r="H572">
        <v>2725</v>
      </c>
      <c r="I572">
        <f t="shared" si="48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9"/>
        <v>94</v>
      </c>
      <c r="G573" t="s">
        <v>14</v>
      </c>
      <c r="H573">
        <v>35</v>
      </c>
      <c r="I573">
        <f t="shared" si="48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9"/>
        <v>54</v>
      </c>
      <c r="G574" t="s">
        <v>74</v>
      </c>
      <c r="H574">
        <v>94</v>
      </c>
      <c r="I574">
        <f t="shared" si="48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9"/>
        <v>112</v>
      </c>
      <c r="G575" t="s">
        <v>20</v>
      </c>
      <c r="H575">
        <v>300</v>
      </c>
      <c r="I575">
        <f t="shared" si="48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9"/>
        <v>369</v>
      </c>
      <c r="G576" t="s">
        <v>20</v>
      </c>
      <c r="H576">
        <v>144</v>
      </c>
      <c r="I576">
        <f t="shared" si="48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9"/>
        <v>63</v>
      </c>
      <c r="G577" t="s">
        <v>14</v>
      </c>
      <c r="H577">
        <v>558</v>
      </c>
      <c r="I577">
        <f t="shared" si="48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9"/>
        <v>65</v>
      </c>
      <c r="G578" t="s">
        <v>14</v>
      </c>
      <c r="H578">
        <v>64</v>
      </c>
      <c r="I578">
        <f t="shared" ref="I578:I641" si="54">ROUND(IF(E578,E578/H578,0),2)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5">ROUND((E579/D579)*100,0)</f>
        <v>19</v>
      </c>
      <c r="G579" t="s">
        <v>74</v>
      </c>
      <c r="H579">
        <v>37</v>
      </c>
      <c r="I579">
        <f t="shared" si="54"/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MID(R579, FIND("/",R579) + 1, LEN(R579))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5"/>
        <v>17</v>
      </c>
      <c r="G580" t="s">
        <v>14</v>
      </c>
      <c r="H580">
        <v>245</v>
      </c>
      <c r="I580">
        <f t="shared" si="5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5"/>
        <v>101</v>
      </c>
      <c r="G581" t="s">
        <v>20</v>
      </c>
      <c r="H581">
        <v>87</v>
      </c>
      <c r="I581">
        <f t="shared" si="54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5"/>
        <v>342</v>
      </c>
      <c r="G582" t="s">
        <v>20</v>
      </c>
      <c r="H582">
        <v>3116</v>
      </c>
      <c r="I582">
        <f t="shared" si="54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5"/>
        <v>64</v>
      </c>
      <c r="G583" t="s">
        <v>14</v>
      </c>
      <c r="H583">
        <v>71</v>
      </c>
      <c r="I583">
        <f t="shared" si="54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5"/>
        <v>52</v>
      </c>
      <c r="G584" t="s">
        <v>14</v>
      </c>
      <c r="H584">
        <v>42</v>
      </c>
      <c r="I584">
        <f t="shared" si="54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5"/>
        <v>322</v>
      </c>
      <c r="G585" t="s">
        <v>20</v>
      </c>
      <c r="H585">
        <v>909</v>
      </c>
      <c r="I585">
        <f t="shared" si="54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5"/>
        <v>120</v>
      </c>
      <c r="G586" t="s">
        <v>20</v>
      </c>
      <c r="H586">
        <v>1613</v>
      </c>
      <c r="I586">
        <f t="shared" si="5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5"/>
        <v>147</v>
      </c>
      <c r="G587" t="s">
        <v>20</v>
      </c>
      <c r="H587">
        <v>136</v>
      </c>
      <c r="I587">
        <f t="shared" si="54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5"/>
        <v>951</v>
      </c>
      <c r="G588" t="s">
        <v>20</v>
      </c>
      <c r="H588">
        <v>130</v>
      </c>
      <c r="I588">
        <f t="shared" si="54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5"/>
        <v>73</v>
      </c>
      <c r="G589" t="s">
        <v>14</v>
      </c>
      <c r="H589">
        <v>156</v>
      </c>
      <c r="I589">
        <f t="shared" si="54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5"/>
        <v>79</v>
      </c>
      <c r="G590" t="s">
        <v>14</v>
      </c>
      <c r="H590">
        <v>1368</v>
      </c>
      <c r="I590">
        <f t="shared" si="54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5"/>
        <v>65</v>
      </c>
      <c r="G591" t="s">
        <v>14</v>
      </c>
      <c r="H591">
        <v>102</v>
      </c>
      <c r="I591">
        <f t="shared" si="54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5"/>
        <v>82</v>
      </c>
      <c r="G592" t="s">
        <v>14</v>
      </c>
      <c r="H592">
        <v>86</v>
      </c>
      <c r="I592">
        <f t="shared" si="54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5"/>
        <v>1038</v>
      </c>
      <c r="G593" t="s">
        <v>20</v>
      </c>
      <c r="H593">
        <v>102</v>
      </c>
      <c r="I593">
        <f t="shared" si="54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5"/>
        <v>13</v>
      </c>
      <c r="G594" t="s">
        <v>14</v>
      </c>
      <c r="H594">
        <v>253</v>
      </c>
      <c r="I594">
        <f t="shared" si="5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5"/>
        <v>155</v>
      </c>
      <c r="G595" t="s">
        <v>20</v>
      </c>
      <c r="H595">
        <v>4006</v>
      </c>
      <c r="I595">
        <f t="shared" si="54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5"/>
        <v>7</v>
      </c>
      <c r="G596" t="s">
        <v>14</v>
      </c>
      <c r="H596">
        <v>157</v>
      </c>
      <c r="I596">
        <f t="shared" si="54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5"/>
        <v>209</v>
      </c>
      <c r="G597" t="s">
        <v>20</v>
      </c>
      <c r="H597">
        <v>1629</v>
      </c>
      <c r="I597">
        <f t="shared" si="54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5"/>
        <v>100</v>
      </c>
      <c r="G598" t="s">
        <v>14</v>
      </c>
      <c r="H598">
        <v>183</v>
      </c>
      <c r="I598">
        <f t="shared" si="54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5"/>
        <v>202</v>
      </c>
      <c r="G599" t="s">
        <v>20</v>
      </c>
      <c r="H599">
        <v>2188</v>
      </c>
      <c r="I599">
        <f t="shared" si="54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5"/>
        <v>162</v>
      </c>
      <c r="G600" t="s">
        <v>20</v>
      </c>
      <c r="H600">
        <v>2409</v>
      </c>
      <c r="I600">
        <f t="shared" si="54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5"/>
        <v>4</v>
      </c>
      <c r="G601" t="s">
        <v>14</v>
      </c>
      <c r="H601">
        <v>82</v>
      </c>
      <c r="I601">
        <f t="shared" si="54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5"/>
        <v>5</v>
      </c>
      <c r="G602" t="s">
        <v>14</v>
      </c>
      <c r="H602">
        <v>1</v>
      </c>
      <c r="I602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5"/>
        <v>207</v>
      </c>
      <c r="G603" t="s">
        <v>20</v>
      </c>
      <c r="H603">
        <v>194</v>
      </c>
      <c r="I603">
        <f t="shared" si="5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5"/>
        <v>128</v>
      </c>
      <c r="G604" t="s">
        <v>20</v>
      </c>
      <c r="H604">
        <v>1140</v>
      </c>
      <c r="I604">
        <f t="shared" si="54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5"/>
        <v>120</v>
      </c>
      <c r="G605" t="s">
        <v>20</v>
      </c>
      <c r="H605">
        <v>102</v>
      </c>
      <c r="I605">
        <f t="shared" si="54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5"/>
        <v>171</v>
      </c>
      <c r="G606" t="s">
        <v>20</v>
      </c>
      <c r="H606">
        <v>2857</v>
      </c>
      <c r="I606">
        <f t="shared" si="54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5"/>
        <v>187</v>
      </c>
      <c r="G607" t="s">
        <v>20</v>
      </c>
      <c r="H607">
        <v>107</v>
      </c>
      <c r="I607">
        <f t="shared" si="54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5"/>
        <v>188</v>
      </c>
      <c r="G608" t="s">
        <v>20</v>
      </c>
      <c r="H608">
        <v>160</v>
      </c>
      <c r="I608">
        <f t="shared" si="54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5"/>
        <v>131</v>
      </c>
      <c r="G609" t="s">
        <v>20</v>
      </c>
      <c r="H609">
        <v>2230</v>
      </c>
      <c r="I609">
        <f t="shared" si="54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5"/>
        <v>284</v>
      </c>
      <c r="G610" t="s">
        <v>20</v>
      </c>
      <c r="H610">
        <v>316</v>
      </c>
      <c r="I610">
        <f t="shared" si="5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5"/>
        <v>120</v>
      </c>
      <c r="G611" t="s">
        <v>20</v>
      </c>
      <c r="H611">
        <v>117</v>
      </c>
      <c r="I611">
        <f t="shared" si="54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5"/>
        <v>419</v>
      </c>
      <c r="G612" t="s">
        <v>20</v>
      </c>
      <c r="H612">
        <v>6406</v>
      </c>
      <c r="I612">
        <f t="shared" si="54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5"/>
        <v>14</v>
      </c>
      <c r="G613" t="s">
        <v>74</v>
      </c>
      <c r="H613">
        <v>15</v>
      </c>
      <c r="I613">
        <f t="shared" si="54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5"/>
        <v>139</v>
      </c>
      <c r="G614" t="s">
        <v>20</v>
      </c>
      <c r="H614">
        <v>192</v>
      </c>
      <c r="I614">
        <f t="shared" si="54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5"/>
        <v>174</v>
      </c>
      <c r="G615" t="s">
        <v>20</v>
      </c>
      <c r="H615">
        <v>26</v>
      </c>
      <c r="I615">
        <f t="shared" si="54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5"/>
        <v>155</v>
      </c>
      <c r="G616" t="s">
        <v>20</v>
      </c>
      <c r="H616">
        <v>723</v>
      </c>
      <c r="I616">
        <f t="shared" si="54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5"/>
        <v>170</v>
      </c>
      <c r="G617" t="s">
        <v>20</v>
      </c>
      <c r="H617">
        <v>170</v>
      </c>
      <c r="I617">
        <f t="shared" si="5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5"/>
        <v>190</v>
      </c>
      <c r="G618" t="s">
        <v>20</v>
      </c>
      <c r="H618">
        <v>238</v>
      </c>
      <c r="I618">
        <f t="shared" si="54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5"/>
        <v>250</v>
      </c>
      <c r="G619" t="s">
        <v>20</v>
      </c>
      <c r="H619">
        <v>55</v>
      </c>
      <c r="I619">
        <f t="shared" si="54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5"/>
        <v>49</v>
      </c>
      <c r="G620" t="s">
        <v>14</v>
      </c>
      <c r="H620">
        <v>1198</v>
      </c>
      <c r="I620">
        <f t="shared" si="54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5"/>
        <v>28</v>
      </c>
      <c r="G621" t="s">
        <v>14</v>
      </c>
      <c r="H621">
        <v>648</v>
      </c>
      <c r="I621">
        <f t="shared" si="54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5"/>
        <v>268</v>
      </c>
      <c r="G622" t="s">
        <v>20</v>
      </c>
      <c r="H622">
        <v>128</v>
      </c>
      <c r="I622">
        <f t="shared" si="54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5"/>
        <v>620</v>
      </c>
      <c r="G623" t="s">
        <v>20</v>
      </c>
      <c r="H623">
        <v>2144</v>
      </c>
      <c r="I623">
        <f t="shared" si="5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5"/>
        <v>3</v>
      </c>
      <c r="G624" t="s">
        <v>14</v>
      </c>
      <c r="H624">
        <v>64</v>
      </c>
      <c r="I624">
        <f t="shared" si="54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5"/>
        <v>160</v>
      </c>
      <c r="G625" t="s">
        <v>20</v>
      </c>
      <c r="H625">
        <v>2693</v>
      </c>
      <c r="I625">
        <f t="shared" si="54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5"/>
        <v>279</v>
      </c>
      <c r="G626" t="s">
        <v>20</v>
      </c>
      <c r="H626">
        <v>432</v>
      </c>
      <c r="I626">
        <f t="shared" si="5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5"/>
        <v>77</v>
      </c>
      <c r="G627" t="s">
        <v>14</v>
      </c>
      <c r="H627">
        <v>62</v>
      </c>
      <c r="I627">
        <f t="shared" si="54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5"/>
        <v>206</v>
      </c>
      <c r="G628" t="s">
        <v>20</v>
      </c>
      <c r="H628">
        <v>189</v>
      </c>
      <c r="I628">
        <f t="shared" si="54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5"/>
        <v>694</v>
      </c>
      <c r="G629" t="s">
        <v>20</v>
      </c>
      <c r="H629">
        <v>154</v>
      </c>
      <c r="I629">
        <f t="shared" si="54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5"/>
        <v>152</v>
      </c>
      <c r="G630" t="s">
        <v>20</v>
      </c>
      <c r="H630">
        <v>96</v>
      </c>
      <c r="I630">
        <f t="shared" si="54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5"/>
        <v>65</v>
      </c>
      <c r="G631" t="s">
        <v>14</v>
      </c>
      <c r="H631">
        <v>750</v>
      </c>
      <c r="I631">
        <f t="shared" si="54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5"/>
        <v>63</v>
      </c>
      <c r="G632" t="s">
        <v>74</v>
      </c>
      <c r="H632">
        <v>87</v>
      </c>
      <c r="I632">
        <f t="shared" si="54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5"/>
        <v>310</v>
      </c>
      <c r="G633" t="s">
        <v>20</v>
      </c>
      <c r="H633">
        <v>3063</v>
      </c>
      <c r="I633">
        <f t="shared" si="54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5"/>
        <v>43</v>
      </c>
      <c r="G634" t="s">
        <v>47</v>
      </c>
      <c r="H634">
        <v>278</v>
      </c>
      <c r="I634">
        <f t="shared" si="54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5"/>
        <v>83</v>
      </c>
      <c r="G635" t="s">
        <v>14</v>
      </c>
      <c r="H635">
        <v>105</v>
      </c>
      <c r="I635">
        <f t="shared" si="54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5"/>
        <v>79</v>
      </c>
      <c r="G636" t="s">
        <v>74</v>
      </c>
      <c r="H636">
        <v>1658</v>
      </c>
      <c r="I636">
        <f t="shared" si="54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5"/>
        <v>114</v>
      </c>
      <c r="G637" t="s">
        <v>20</v>
      </c>
      <c r="H637">
        <v>2266</v>
      </c>
      <c r="I637">
        <f t="shared" si="5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5"/>
        <v>65</v>
      </c>
      <c r="G638" t="s">
        <v>14</v>
      </c>
      <c r="H638">
        <v>2604</v>
      </c>
      <c r="I638">
        <f t="shared" si="54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5"/>
        <v>79</v>
      </c>
      <c r="G639" t="s">
        <v>14</v>
      </c>
      <c r="H639">
        <v>65</v>
      </c>
      <c r="I639">
        <f t="shared" si="54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5"/>
        <v>11</v>
      </c>
      <c r="G640" t="s">
        <v>14</v>
      </c>
      <c r="H640">
        <v>94</v>
      </c>
      <c r="I640">
        <f t="shared" si="54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5"/>
        <v>56</v>
      </c>
      <c r="G641" t="s">
        <v>47</v>
      </c>
      <c r="H641">
        <v>45</v>
      </c>
      <c r="I641">
        <f t="shared" si="54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5"/>
        <v>17</v>
      </c>
      <c r="G642" t="s">
        <v>14</v>
      </c>
      <c r="H642">
        <v>257</v>
      </c>
      <c r="I642">
        <f t="shared" ref="I642:I705" si="60">ROUND(IF(E642,E642/H642,0),2)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1">ROUND((E643/D643)*100,0)</f>
        <v>120</v>
      </c>
      <c r="G643" t="s">
        <v>20</v>
      </c>
      <c r="H643">
        <v>194</v>
      </c>
      <c r="I643">
        <f t="shared" si="60"/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MID(R643, FIND("/",R643) + 1, LEN(R643))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1"/>
        <v>145</v>
      </c>
      <c r="G644" t="s">
        <v>20</v>
      </c>
      <c r="H644">
        <v>129</v>
      </c>
      <c r="I644">
        <f t="shared" si="60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1"/>
        <v>221</v>
      </c>
      <c r="G645" t="s">
        <v>20</v>
      </c>
      <c r="H645">
        <v>375</v>
      </c>
      <c r="I645">
        <f t="shared" si="60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1"/>
        <v>48</v>
      </c>
      <c r="G646" t="s">
        <v>14</v>
      </c>
      <c r="H646">
        <v>2928</v>
      </c>
      <c r="I646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1"/>
        <v>93</v>
      </c>
      <c r="G647" t="s">
        <v>14</v>
      </c>
      <c r="H647">
        <v>4697</v>
      </c>
      <c r="I647">
        <f t="shared" si="60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1"/>
        <v>89</v>
      </c>
      <c r="G648" t="s">
        <v>14</v>
      </c>
      <c r="H648">
        <v>2915</v>
      </c>
      <c r="I648">
        <f t="shared" si="60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1"/>
        <v>41</v>
      </c>
      <c r="G649" t="s">
        <v>14</v>
      </c>
      <c r="H649">
        <v>18</v>
      </c>
      <c r="I64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1"/>
        <v>63</v>
      </c>
      <c r="G650" t="s">
        <v>74</v>
      </c>
      <c r="H650">
        <v>723</v>
      </c>
      <c r="I650">
        <f t="shared" si="60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1"/>
        <v>48</v>
      </c>
      <c r="G651" t="s">
        <v>14</v>
      </c>
      <c r="H651">
        <v>602</v>
      </c>
      <c r="I651">
        <f t="shared" si="60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1"/>
        <v>2</v>
      </c>
      <c r="G652" t="s">
        <v>14</v>
      </c>
      <c r="H652">
        <v>1</v>
      </c>
      <c r="I652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1"/>
        <v>88</v>
      </c>
      <c r="G653" t="s">
        <v>14</v>
      </c>
      <c r="H653">
        <v>3868</v>
      </c>
      <c r="I653">
        <f t="shared" si="6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1"/>
        <v>127</v>
      </c>
      <c r="G654" t="s">
        <v>20</v>
      </c>
      <c r="H654">
        <v>409</v>
      </c>
      <c r="I654">
        <f t="shared" si="60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1"/>
        <v>2339</v>
      </c>
      <c r="G655" t="s">
        <v>20</v>
      </c>
      <c r="H655">
        <v>234</v>
      </c>
      <c r="I655">
        <f t="shared" si="60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1"/>
        <v>508</v>
      </c>
      <c r="G656" t="s">
        <v>20</v>
      </c>
      <c r="H656">
        <v>3016</v>
      </c>
      <c r="I656">
        <f t="shared" si="60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1"/>
        <v>191</v>
      </c>
      <c r="G657" t="s">
        <v>20</v>
      </c>
      <c r="H657">
        <v>264</v>
      </c>
      <c r="I657">
        <f t="shared" si="60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1"/>
        <v>42</v>
      </c>
      <c r="G658" t="s">
        <v>14</v>
      </c>
      <c r="H658">
        <v>504</v>
      </c>
      <c r="I658">
        <f t="shared" si="60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1"/>
        <v>8</v>
      </c>
      <c r="G659" t="s">
        <v>14</v>
      </c>
      <c r="H659">
        <v>14</v>
      </c>
      <c r="I659">
        <f t="shared" si="60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1"/>
        <v>60</v>
      </c>
      <c r="G660" t="s">
        <v>74</v>
      </c>
      <c r="H660">
        <v>390</v>
      </c>
      <c r="I660">
        <f t="shared" si="6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1"/>
        <v>47</v>
      </c>
      <c r="G661" t="s">
        <v>14</v>
      </c>
      <c r="H661">
        <v>750</v>
      </c>
      <c r="I661">
        <f t="shared" si="6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1"/>
        <v>82</v>
      </c>
      <c r="G662" t="s">
        <v>14</v>
      </c>
      <c r="H662">
        <v>77</v>
      </c>
      <c r="I662">
        <f t="shared" si="60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1"/>
        <v>54</v>
      </c>
      <c r="G663" t="s">
        <v>14</v>
      </c>
      <c r="H663">
        <v>752</v>
      </c>
      <c r="I663">
        <f t="shared" si="6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1"/>
        <v>98</v>
      </c>
      <c r="G664" t="s">
        <v>14</v>
      </c>
      <c r="H664">
        <v>131</v>
      </c>
      <c r="I664">
        <f t="shared" si="60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1"/>
        <v>77</v>
      </c>
      <c r="G665" t="s">
        <v>14</v>
      </c>
      <c r="H665">
        <v>87</v>
      </c>
      <c r="I665">
        <f t="shared" si="60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1"/>
        <v>33</v>
      </c>
      <c r="G666" t="s">
        <v>14</v>
      </c>
      <c r="H666">
        <v>1063</v>
      </c>
      <c r="I666">
        <f t="shared" si="60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1"/>
        <v>240</v>
      </c>
      <c r="G667" t="s">
        <v>20</v>
      </c>
      <c r="H667">
        <v>272</v>
      </c>
      <c r="I667">
        <f t="shared" si="60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1"/>
        <v>64</v>
      </c>
      <c r="G668" t="s">
        <v>74</v>
      </c>
      <c r="H668">
        <v>25</v>
      </c>
      <c r="I668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1"/>
        <v>176</v>
      </c>
      <c r="G669" t="s">
        <v>20</v>
      </c>
      <c r="H669">
        <v>419</v>
      </c>
      <c r="I669">
        <f t="shared" si="60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1"/>
        <v>20</v>
      </c>
      <c r="G670" t="s">
        <v>14</v>
      </c>
      <c r="H670">
        <v>76</v>
      </c>
      <c r="I670">
        <f t="shared" si="60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1"/>
        <v>359</v>
      </c>
      <c r="G671" t="s">
        <v>20</v>
      </c>
      <c r="H671">
        <v>1621</v>
      </c>
      <c r="I671">
        <f t="shared" si="60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1"/>
        <v>469</v>
      </c>
      <c r="G672" t="s">
        <v>20</v>
      </c>
      <c r="H672">
        <v>1101</v>
      </c>
      <c r="I672">
        <f t="shared" si="6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1"/>
        <v>122</v>
      </c>
      <c r="G673" t="s">
        <v>20</v>
      </c>
      <c r="H673">
        <v>1073</v>
      </c>
      <c r="I673">
        <f t="shared" si="60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1"/>
        <v>56</v>
      </c>
      <c r="G674" t="s">
        <v>14</v>
      </c>
      <c r="H674">
        <v>4428</v>
      </c>
      <c r="I674">
        <f t="shared" si="60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1"/>
        <v>44</v>
      </c>
      <c r="G675" t="s">
        <v>14</v>
      </c>
      <c r="H675">
        <v>58</v>
      </c>
      <c r="I675">
        <f t="shared" si="6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1"/>
        <v>34</v>
      </c>
      <c r="G676" t="s">
        <v>74</v>
      </c>
      <c r="H676">
        <v>1218</v>
      </c>
      <c r="I676">
        <f t="shared" si="60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1"/>
        <v>123</v>
      </c>
      <c r="G677" t="s">
        <v>20</v>
      </c>
      <c r="H677">
        <v>331</v>
      </c>
      <c r="I677">
        <f t="shared" si="60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1"/>
        <v>190</v>
      </c>
      <c r="G678" t="s">
        <v>20</v>
      </c>
      <c r="H678">
        <v>1170</v>
      </c>
      <c r="I678">
        <f t="shared" si="60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1"/>
        <v>84</v>
      </c>
      <c r="G679" t="s">
        <v>14</v>
      </c>
      <c r="H679">
        <v>111</v>
      </c>
      <c r="I679">
        <f t="shared" si="60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1"/>
        <v>18</v>
      </c>
      <c r="G680" t="s">
        <v>74</v>
      </c>
      <c r="H680">
        <v>215</v>
      </c>
      <c r="I680">
        <f t="shared" si="60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1"/>
        <v>1037</v>
      </c>
      <c r="G681" t="s">
        <v>20</v>
      </c>
      <c r="H681">
        <v>363</v>
      </c>
      <c r="I681">
        <f t="shared" si="6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1"/>
        <v>97</v>
      </c>
      <c r="G682" t="s">
        <v>14</v>
      </c>
      <c r="H682">
        <v>2955</v>
      </c>
      <c r="I682">
        <f t="shared" si="60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1"/>
        <v>86</v>
      </c>
      <c r="G683" t="s">
        <v>14</v>
      </c>
      <c r="H683">
        <v>1657</v>
      </c>
      <c r="I683">
        <f t="shared" si="60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1"/>
        <v>150</v>
      </c>
      <c r="G684" t="s">
        <v>20</v>
      </c>
      <c r="H684">
        <v>103</v>
      </c>
      <c r="I684">
        <f t="shared" si="60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1"/>
        <v>358</v>
      </c>
      <c r="G685" t="s">
        <v>20</v>
      </c>
      <c r="H685">
        <v>147</v>
      </c>
      <c r="I685">
        <f t="shared" si="60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1"/>
        <v>543</v>
      </c>
      <c r="G686" t="s">
        <v>20</v>
      </c>
      <c r="H686">
        <v>110</v>
      </c>
      <c r="I686">
        <f t="shared" si="60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1"/>
        <v>68</v>
      </c>
      <c r="G687" t="s">
        <v>14</v>
      </c>
      <c r="H687">
        <v>926</v>
      </c>
      <c r="I687">
        <f t="shared" si="60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1"/>
        <v>192</v>
      </c>
      <c r="G688" t="s">
        <v>20</v>
      </c>
      <c r="H688">
        <v>134</v>
      </c>
      <c r="I688">
        <f t="shared" si="60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1"/>
        <v>932</v>
      </c>
      <c r="G689" t="s">
        <v>20</v>
      </c>
      <c r="H689">
        <v>269</v>
      </c>
      <c r="I689">
        <f t="shared" si="60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1"/>
        <v>429</v>
      </c>
      <c r="G690" t="s">
        <v>20</v>
      </c>
      <c r="H690">
        <v>175</v>
      </c>
      <c r="I690">
        <f t="shared" si="60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1"/>
        <v>101</v>
      </c>
      <c r="G691" t="s">
        <v>20</v>
      </c>
      <c r="H691">
        <v>69</v>
      </c>
      <c r="I691">
        <f t="shared" si="60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1"/>
        <v>227</v>
      </c>
      <c r="G692" t="s">
        <v>20</v>
      </c>
      <c r="H692">
        <v>190</v>
      </c>
      <c r="I692">
        <f t="shared" si="60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1"/>
        <v>142</v>
      </c>
      <c r="G693" t="s">
        <v>20</v>
      </c>
      <c r="H693">
        <v>237</v>
      </c>
      <c r="I693">
        <f t="shared" si="60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1"/>
        <v>91</v>
      </c>
      <c r="G694" t="s">
        <v>14</v>
      </c>
      <c r="H694">
        <v>77</v>
      </c>
      <c r="I694">
        <f t="shared" si="60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1"/>
        <v>64</v>
      </c>
      <c r="G695" t="s">
        <v>14</v>
      </c>
      <c r="H695">
        <v>1748</v>
      </c>
      <c r="I695">
        <f t="shared" si="60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1"/>
        <v>84</v>
      </c>
      <c r="G696" t="s">
        <v>14</v>
      </c>
      <c r="H696">
        <v>79</v>
      </c>
      <c r="I696">
        <f t="shared" si="60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1"/>
        <v>134</v>
      </c>
      <c r="G697" t="s">
        <v>20</v>
      </c>
      <c r="H697">
        <v>196</v>
      </c>
      <c r="I697">
        <f t="shared" si="60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1"/>
        <v>59</v>
      </c>
      <c r="G698" t="s">
        <v>14</v>
      </c>
      <c r="H698">
        <v>889</v>
      </c>
      <c r="I698">
        <f t="shared" si="60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1"/>
        <v>153</v>
      </c>
      <c r="G699" t="s">
        <v>20</v>
      </c>
      <c r="H699">
        <v>7295</v>
      </c>
      <c r="I699">
        <f t="shared" si="60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1"/>
        <v>447</v>
      </c>
      <c r="G700" t="s">
        <v>20</v>
      </c>
      <c r="H700">
        <v>2893</v>
      </c>
      <c r="I700">
        <f t="shared" si="60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1"/>
        <v>84</v>
      </c>
      <c r="G701" t="s">
        <v>14</v>
      </c>
      <c r="H701">
        <v>56</v>
      </c>
      <c r="I701">
        <f t="shared" si="60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1"/>
        <v>3</v>
      </c>
      <c r="G702" t="s">
        <v>14</v>
      </c>
      <c r="H702">
        <v>1</v>
      </c>
      <c r="I702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1"/>
        <v>175</v>
      </c>
      <c r="G703" t="s">
        <v>20</v>
      </c>
      <c r="H703">
        <v>820</v>
      </c>
      <c r="I703">
        <f t="shared" si="60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1"/>
        <v>54</v>
      </c>
      <c r="G704" t="s">
        <v>14</v>
      </c>
      <c r="H704">
        <v>83</v>
      </c>
      <c r="I704">
        <f t="shared" si="60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1"/>
        <v>312</v>
      </c>
      <c r="G705" t="s">
        <v>20</v>
      </c>
      <c r="H705">
        <v>2038</v>
      </c>
      <c r="I705">
        <f t="shared" si="60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1"/>
        <v>123</v>
      </c>
      <c r="G706" t="s">
        <v>20</v>
      </c>
      <c r="H706">
        <v>116</v>
      </c>
      <c r="I706">
        <f t="shared" ref="I706:I769" si="66">ROUND(IF(E706,E706/H706,0),2)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7">ROUND((E707/D707)*100,0)</f>
        <v>99</v>
      </c>
      <c r="G707" t="s">
        <v>14</v>
      </c>
      <c r="H707">
        <v>2025</v>
      </c>
      <c r="I707">
        <f t="shared" si="66"/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MID(R707, FIND("/",R707) + 1, LEN(R707))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7"/>
        <v>128</v>
      </c>
      <c r="G708" t="s">
        <v>20</v>
      </c>
      <c r="H708">
        <v>1345</v>
      </c>
      <c r="I708">
        <f t="shared" si="66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7"/>
        <v>159</v>
      </c>
      <c r="G709" t="s">
        <v>20</v>
      </c>
      <c r="H709">
        <v>168</v>
      </c>
      <c r="I709">
        <f t="shared" si="66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7"/>
        <v>707</v>
      </c>
      <c r="G710" t="s">
        <v>20</v>
      </c>
      <c r="H710">
        <v>137</v>
      </c>
      <c r="I710">
        <f t="shared" si="66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7"/>
        <v>142</v>
      </c>
      <c r="G711" t="s">
        <v>20</v>
      </c>
      <c r="H711">
        <v>186</v>
      </c>
      <c r="I711">
        <f t="shared" si="6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7"/>
        <v>148</v>
      </c>
      <c r="G712" t="s">
        <v>20</v>
      </c>
      <c r="H712">
        <v>125</v>
      </c>
      <c r="I712">
        <f t="shared" si="66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7"/>
        <v>20</v>
      </c>
      <c r="G713" t="s">
        <v>14</v>
      </c>
      <c r="H713">
        <v>14</v>
      </c>
      <c r="I713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7"/>
        <v>1841</v>
      </c>
      <c r="G714" t="s">
        <v>20</v>
      </c>
      <c r="H714">
        <v>202</v>
      </c>
      <c r="I714">
        <f t="shared" si="6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7"/>
        <v>162</v>
      </c>
      <c r="G715" t="s">
        <v>20</v>
      </c>
      <c r="H715">
        <v>103</v>
      </c>
      <c r="I715">
        <f t="shared" si="66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7"/>
        <v>473</v>
      </c>
      <c r="G716" t="s">
        <v>20</v>
      </c>
      <c r="H716">
        <v>1785</v>
      </c>
      <c r="I716">
        <f t="shared" si="66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7"/>
        <v>24</v>
      </c>
      <c r="G717" t="s">
        <v>14</v>
      </c>
      <c r="H717">
        <v>656</v>
      </c>
      <c r="I717">
        <f t="shared" si="66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7"/>
        <v>518</v>
      </c>
      <c r="G718" t="s">
        <v>20</v>
      </c>
      <c r="H718">
        <v>157</v>
      </c>
      <c r="I718">
        <f t="shared" si="66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7"/>
        <v>248</v>
      </c>
      <c r="G719" t="s">
        <v>20</v>
      </c>
      <c r="H719">
        <v>555</v>
      </c>
      <c r="I719">
        <f t="shared" si="66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7"/>
        <v>100</v>
      </c>
      <c r="G720" t="s">
        <v>20</v>
      </c>
      <c r="H720">
        <v>297</v>
      </c>
      <c r="I720">
        <f t="shared" si="66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7"/>
        <v>153</v>
      </c>
      <c r="G721" t="s">
        <v>20</v>
      </c>
      <c r="H721">
        <v>123</v>
      </c>
      <c r="I721">
        <f t="shared" si="66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7"/>
        <v>37</v>
      </c>
      <c r="G722" t="s">
        <v>74</v>
      </c>
      <c r="H722">
        <v>38</v>
      </c>
      <c r="I722">
        <f t="shared" si="66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7"/>
        <v>4</v>
      </c>
      <c r="G723" t="s">
        <v>74</v>
      </c>
      <c r="H723">
        <v>60</v>
      </c>
      <c r="I723">
        <f t="shared" si="66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7"/>
        <v>157</v>
      </c>
      <c r="G724" t="s">
        <v>20</v>
      </c>
      <c r="H724">
        <v>3036</v>
      </c>
      <c r="I724">
        <f t="shared" si="66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7"/>
        <v>270</v>
      </c>
      <c r="G725" t="s">
        <v>20</v>
      </c>
      <c r="H725">
        <v>144</v>
      </c>
      <c r="I725">
        <f t="shared" si="66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7"/>
        <v>134</v>
      </c>
      <c r="G726" t="s">
        <v>20</v>
      </c>
      <c r="H726">
        <v>121</v>
      </c>
      <c r="I726">
        <f t="shared" si="66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7"/>
        <v>50</v>
      </c>
      <c r="G727" t="s">
        <v>14</v>
      </c>
      <c r="H727">
        <v>1596</v>
      </c>
      <c r="I727">
        <f t="shared" si="66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7"/>
        <v>89</v>
      </c>
      <c r="G728" t="s">
        <v>74</v>
      </c>
      <c r="H728">
        <v>524</v>
      </c>
      <c r="I728">
        <f t="shared" si="66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7"/>
        <v>165</v>
      </c>
      <c r="G729" t="s">
        <v>20</v>
      </c>
      <c r="H729">
        <v>181</v>
      </c>
      <c r="I729">
        <f t="shared" si="66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7"/>
        <v>18</v>
      </c>
      <c r="G730" t="s">
        <v>14</v>
      </c>
      <c r="H730">
        <v>10</v>
      </c>
      <c r="I730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7"/>
        <v>186</v>
      </c>
      <c r="G731" t="s">
        <v>20</v>
      </c>
      <c r="H731">
        <v>122</v>
      </c>
      <c r="I731">
        <f t="shared" si="66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7"/>
        <v>413</v>
      </c>
      <c r="G732" t="s">
        <v>20</v>
      </c>
      <c r="H732">
        <v>1071</v>
      </c>
      <c r="I732">
        <f t="shared" si="66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7"/>
        <v>90</v>
      </c>
      <c r="G733" t="s">
        <v>74</v>
      </c>
      <c r="H733">
        <v>219</v>
      </c>
      <c r="I733">
        <f t="shared" si="66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7"/>
        <v>92</v>
      </c>
      <c r="G734" t="s">
        <v>14</v>
      </c>
      <c r="H734">
        <v>1121</v>
      </c>
      <c r="I734">
        <f t="shared" si="66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7"/>
        <v>527</v>
      </c>
      <c r="G735" t="s">
        <v>20</v>
      </c>
      <c r="H735">
        <v>980</v>
      </c>
      <c r="I735">
        <f t="shared" si="66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7"/>
        <v>319</v>
      </c>
      <c r="G736" t="s">
        <v>20</v>
      </c>
      <c r="H736">
        <v>536</v>
      </c>
      <c r="I736">
        <f t="shared" si="66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7"/>
        <v>354</v>
      </c>
      <c r="G737" t="s">
        <v>20</v>
      </c>
      <c r="H737">
        <v>1991</v>
      </c>
      <c r="I737">
        <f t="shared" si="66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7"/>
        <v>33</v>
      </c>
      <c r="G738" t="s">
        <v>74</v>
      </c>
      <c r="H738">
        <v>29</v>
      </c>
      <c r="I738">
        <f t="shared" si="66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7"/>
        <v>136</v>
      </c>
      <c r="G739" t="s">
        <v>20</v>
      </c>
      <c r="H739">
        <v>180</v>
      </c>
      <c r="I739">
        <f t="shared" si="66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7"/>
        <v>2</v>
      </c>
      <c r="G740" t="s">
        <v>14</v>
      </c>
      <c r="H740">
        <v>15</v>
      </c>
      <c r="I740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7"/>
        <v>61</v>
      </c>
      <c r="G741" t="s">
        <v>14</v>
      </c>
      <c r="H741">
        <v>191</v>
      </c>
      <c r="I741">
        <f t="shared" si="66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7"/>
        <v>30</v>
      </c>
      <c r="G742" t="s">
        <v>14</v>
      </c>
      <c r="H742">
        <v>16</v>
      </c>
      <c r="I742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7"/>
        <v>1179</v>
      </c>
      <c r="G743" t="s">
        <v>20</v>
      </c>
      <c r="H743">
        <v>130</v>
      </c>
      <c r="I743">
        <f t="shared" si="66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7"/>
        <v>1126</v>
      </c>
      <c r="G744" t="s">
        <v>20</v>
      </c>
      <c r="H744">
        <v>122</v>
      </c>
      <c r="I744">
        <f t="shared" si="66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7"/>
        <v>13</v>
      </c>
      <c r="G745" t="s">
        <v>14</v>
      </c>
      <c r="H745">
        <v>17</v>
      </c>
      <c r="I745">
        <f t="shared" si="66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7"/>
        <v>712</v>
      </c>
      <c r="G746" t="s">
        <v>20</v>
      </c>
      <c r="H746">
        <v>140</v>
      </c>
      <c r="I746">
        <f t="shared" si="66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7"/>
        <v>30</v>
      </c>
      <c r="G747" t="s">
        <v>14</v>
      </c>
      <c r="H747">
        <v>34</v>
      </c>
      <c r="I747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7"/>
        <v>213</v>
      </c>
      <c r="G748" t="s">
        <v>20</v>
      </c>
      <c r="H748">
        <v>3388</v>
      </c>
      <c r="I748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7"/>
        <v>229</v>
      </c>
      <c r="G749" t="s">
        <v>20</v>
      </c>
      <c r="H749">
        <v>280</v>
      </c>
      <c r="I749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7"/>
        <v>35</v>
      </c>
      <c r="G750" t="s">
        <v>74</v>
      </c>
      <c r="H750">
        <v>614</v>
      </c>
      <c r="I750">
        <f t="shared" si="66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7"/>
        <v>157</v>
      </c>
      <c r="G751" t="s">
        <v>20</v>
      </c>
      <c r="H751">
        <v>366</v>
      </c>
      <c r="I751">
        <f t="shared" si="6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7"/>
        <v>1</v>
      </c>
      <c r="G752" t="s">
        <v>14</v>
      </c>
      <c r="H752">
        <v>1</v>
      </c>
      <c r="I752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7"/>
        <v>232</v>
      </c>
      <c r="G753" t="s">
        <v>20</v>
      </c>
      <c r="H753">
        <v>270</v>
      </c>
      <c r="I753">
        <f t="shared" si="66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7"/>
        <v>92</v>
      </c>
      <c r="G754" t="s">
        <v>74</v>
      </c>
      <c r="H754">
        <v>114</v>
      </c>
      <c r="I754">
        <f t="shared" si="66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7"/>
        <v>257</v>
      </c>
      <c r="G755" t="s">
        <v>20</v>
      </c>
      <c r="H755">
        <v>137</v>
      </c>
      <c r="I755">
        <f t="shared" si="66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7"/>
        <v>168</v>
      </c>
      <c r="G756" t="s">
        <v>20</v>
      </c>
      <c r="H756">
        <v>3205</v>
      </c>
      <c r="I756">
        <f t="shared" si="66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7"/>
        <v>167</v>
      </c>
      <c r="G757" t="s">
        <v>20</v>
      </c>
      <c r="H757">
        <v>288</v>
      </c>
      <c r="I757">
        <f t="shared" si="66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7"/>
        <v>772</v>
      </c>
      <c r="G758" t="s">
        <v>20</v>
      </c>
      <c r="H758">
        <v>148</v>
      </c>
      <c r="I758">
        <f t="shared" si="6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7"/>
        <v>407</v>
      </c>
      <c r="G759" t="s">
        <v>20</v>
      </c>
      <c r="H759">
        <v>114</v>
      </c>
      <c r="I759">
        <f t="shared" si="66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7"/>
        <v>564</v>
      </c>
      <c r="G760" t="s">
        <v>20</v>
      </c>
      <c r="H760">
        <v>1518</v>
      </c>
      <c r="I760">
        <f t="shared" si="66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7"/>
        <v>68</v>
      </c>
      <c r="G761" t="s">
        <v>14</v>
      </c>
      <c r="H761">
        <v>1274</v>
      </c>
      <c r="I761">
        <f t="shared" si="66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7"/>
        <v>34</v>
      </c>
      <c r="G762" t="s">
        <v>14</v>
      </c>
      <c r="H762">
        <v>210</v>
      </c>
      <c r="I762">
        <f t="shared" si="6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7"/>
        <v>655</v>
      </c>
      <c r="G763" t="s">
        <v>20</v>
      </c>
      <c r="H763">
        <v>166</v>
      </c>
      <c r="I763">
        <f t="shared" si="66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7"/>
        <v>177</v>
      </c>
      <c r="G764" t="s">
        <v>20</v>
      </c>
      <c r="H764">
        <v>100</v>
      </c>
      <c r="I76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7"/>
        <v>113</v>
      </c>
      <c r="G765" t="s">
        <v>20</v>
      </c>
      <c r="H765">
        <v>235</v>
      </c>
      <c r="I765">
        <f t="shared" si="66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7"/>
        <v>728</v>
      </c>
      <c r="G766" t="s">
        <v>20</v>
      </c>
      <c r="H766">
        <v>148</v>
      </c>
      <c r="I766">
        <f t="shared" si="66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7"/>
        <v>208</v>
      </c>
      <c r="G767" t="s">
        <v>20</v>
      </c>
      <c r="H767">
        <v>198</v>
      </c>
      <c r="I767">
        <f t="shared" si="66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7"/>
        <v>31</v>
      </c>
      <c r="G768" t="s">
        <v>14</v>
      </c>
      <c r="H768">
        <v>248</v>
      </c>
      <c r="I768">
        <f t="shared" si="66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7"/>
        <v>57</v>
      </c>
      <c r="G769" t="s">
        <v>14</v>
      </c>
      <c r="H769">
        <v>513</v>
      </c>
      <c r="I769">
        <f t="shared" si="66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7"/>
        <v>231</v>
      </c>
      <c r="G770" t="s">
        <v>20</v>
      </c>
      <c r="H770">
        <v>150</v>
      </c>
      <c r="I770">
        <f t="shared" ref="I770:I833" si="72">ROUND(IF(E770,E770/H770,0),2)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3">ROUND((E771/D771)*100,0)</f>
        <v>87</v>
      </c>
      <c r="G771" t="s">
        <v>14</v>
      </c>
      <c r="H771">
        <v>3410</v>
      </c>
      <c r="I771">
        <f t="shared" si="72"/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MID(R771, FIND("/",R771) + 1, LEN(R771))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3"/>
        <v>271</v>
      </c>
      <c r="G772" t="s">
        <v>20</v>
      </c>
      <c r="H772">
        <v>216</v>
      </c>
      <c r="I772">
        <f t="shared" si="72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3"/>
        <v>49</v>
      </c>
      <c r="G773" t="s">
        <v>74</v>
      </c>
      <c r="H773">
        <v>26</v>
      </c>
      <c r="I773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3"/>
        <v>113</v>
      </c>
      <c r="G774" t="s">
        <v>20</v>
      </c>
      <c r="H774">
        <v>5139</v>
      </c>
      <c r="I774">
        <f t="shared" si="72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3"/>
        <v>191</v>
      </c>
      <c r="G775" t="s">
        <v>20</v>
      </c>
      <c r="H775">
        <v>2353</v>
      </c>
      <c r="I775">
        <f t="shared" si="72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3"/>
        <v>136</v>
      </c>
      <c r="G776" t="s">
        <v>20</v>
      </c>
      <c r="H776">
        <v>78</v>
      </c>
      <c r="I776">
        <f t="shared" si="72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3"/>
        <v>10</v>
      </c>
      <c r="G777" t="s">
        <v>14</v>
      </c>
      <c r="H777">
        <v>10</v>
      </c>
      <c r="I77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3"/>
        <v>66</v>
      </c>
      <c r="G778" t="s">
        <v>14</v>
      </c>
      <c r="H778">
        <v>2201</v>
      </c>
      <c r="I778">
        <f t="shared" si="72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3"/>
        <v>49</v>
      </c>
      <c r="G779" t="s">
        <v>14</v>
      </c>
      <c r="H779">
        <v>676</v>
      </c>
      <c r="I779">
        <f t="shared" si="72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3"/>
        <v>788</v>
      </c>
      <c r="G780" t="s">
        <v>20</v>
      </c>
      <c r="H780">
        <v>174</v>
      </c>
      <c r="I780">
        <f t="shared" si="72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3"/>
        <v>80</v>
      </c>
      <c r="G781" t="s">
        <v>14</v>
      </c>
      <c r="H781">
        <v>831</v>
      </c>
      <c r="I781">
        <f t="shared" si="72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3"/>
        <v>106</v>
      </c>
      <c r="G782" t="s">
        <v>20</v>
      </c>
      <c r="H782">
        <v>164</v>
      </c>
      <c r="I782">
        <f t="shared" si="72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3"/>
        <v>51</v>
      </c>
      <c r="G783" t="s">
        <v>74</v>
      </c>
      <c r="H783">
        <v>56</v>
      </c>
      <c r="I783">
        <f t="shared" si="72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3"/>
        <v>215</v>
      </c>
      <c r="G784" t="s">
        <v>20</v>
      </c>
      <c r="H784">
        <v>161</v>
      </c>
      <c r="I784">
        <f t="shared" si="72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3"/>
        <v>141</v>
      </c>
      <c r="G785" t="s">
        <v>20</v>
      </c>
      <c r="H785">
        <v>138</v>
      </c>
      <c r="I785">
        <f t="shared" si="72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3"/>
        <v>115</v>
      </c>
      <c r="G786" t="s">
        <v>20</v>
      </c>
      <c r="H786">
        <v>3308</v>
      </c>
      <c r="I786">
        <f t="shared" si="72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3"/>
        <v>193</v>
      </c>
      <c r="G787" t="s">
        <v>20</v>
      </c>
      <c r="H787">
        <v>127</v>
      </c>
      <c r="I787">
        <f t="shared" si="72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3"/>
        <v>730</v>
      </c>
      <c r="G788" t="s">
        <v>20</v>
      </c>
      <c r="H788">
        <v>207</v>
      </c>
      <c r="I788">
        <f t="shared" si="72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3"/>
        <v>100</v>
      </c>
      <c r="G789" t="s">
        <v>14</v>
      </c>
      <c r="H789">
        <v>859</v>
      </c>
      <c r="I789">
        <f t="shared" si="72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3"/>
        <v>88</v>
      </c>
      <c r="G790" t="s">
        <v>47</v>
      </c>
      <c r="H790">
        <v>31</v>
      </c>
      <c r="I790">
        <f t="shared" si="72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3"/>
        <v>37</v>
      </c>
      <c r="G791" t="s">
        <v>14</v>
      </c>
      <c r="H791">
        <v>45</v>
      </c>
      <c r="I791">
        <f t="shared" si="72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3"/>
        <v>31</v>
      </c>
      <c r="G792" t="s">
        <v>74</v>
      </c>
      <c r="H792">
        <v>1113</v>
      </c>
      <c r="I792">
        <f t="shared" si="72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3"/>
        <v>26</v>
      </c>
      <c r="G793" t="s">
        <v>14</v>
      </c>
      <c r="H793">
        <v>6</v>
      </c>
      <c r="I793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3"/>
        <v>34</v>
      </c>
      <c r="G794" t="s">
        <v>14</v>
      </c>
      <c r="H794">
        <v>7</v>
      </c>
      <c r="I794">
        <f t="shared" si="72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3"/>
        <v>1186</v>
      </c>
      <c r="G795" t="s">
        <v>20</v>
      </c>
      <c r="H795">
        <v>181</v>
      </c>
      <c r="I795">
        <f t="shared" si="72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3"/>
        <v>125</v>
      </c>
      <c r="G796" t="s">
        <v>20</v>
      </c>
      <c r="H796">
        <v>110</v>
      </c>
      <c r="I796">
        <f t="shared" si="72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3"/>
        <v>14</v>
      </c>
      <c r="G797" t="s">
        <v>14</v>
      </c>
      <c r="H797">
        <v>31</v>
      </c>
      <c r="I797">
        <f t="shared" si="72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3"/>
        <v>55</v>
      </c>
      <c r="G798" t="s">
        <v>14</v>
      </c>
      <c r="H798">
        <v>78</v>
      </c>
      <c r="I798">
        <f t="shared" si="72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3"/>
        <v>110</v>
      </c>
      <c r="G799" t="s">
        <v>20</v>
      </c>
      <c r="H799">
        <v>185</v>
      </c>
      <c r="I799">
        <f t="shared" si="72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3"/>
        <v>188</v>
      </c>
      <c r="G800" t="s">
        <v>20</v>
      </c>
      <c r="H800">
        <v>121</v>
      </c>
      <c r="I800">
        <f t="shared" si="72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3"/>
        <v>87</v>
      </c>
      <c r="G801" t="s">
        <v>14</v>
      </c>
      <c r="H801">
        <v>1225</v>
      </c>
      <c r="I801">
        <f t="shared" si="72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3"/>
        <v>1</v>
      </c>
      <c r="G802" t="s">
        <v>14</v>
      </c>
      <c r="H802">
        <v>1</v>
      </c>
      <c r="I802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3"/>
        <v>203</v>
      </c>
      <c r="G803" t="s">
        <v>20</v>
      </c>
      <c r="H803">
        <v>106</v>
      </c>
      <c r="I803">
        <f t="shared" si="72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3"/>
        <v>197</v>
      </c>
      <c r="G804" t="s">
        <v>20</v>
      </c>
      <c r="H804">
        <v>142</v>
      </c>
      <c r="I804">
        <f t="shared" si="72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3"/>
        <v>107</v>
      </c>
      <c r="G805" t="s">
        <v>20</v>
      </c>
      <c r="H805">
        <v>233</v>
      </c>
      <c r="I805">
        <f t="shared" si="72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3"/>
        <v>269</v>
      </c>
      <c r="G806" t="s">
        <v>20</v>
      </c>
      <c r="H806">
        <v>218</v>
      </c>
      <c r="I806">
        <f t="shared" si="72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3"/>
        <v>51</v>
      </c>
      <c r="G807" t="s">
        <v>14</v>
      </c>
      <c r="H807">
        <v>67</v>
      </c>
      <c r="I807">
        <f t="shared" si="72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3"/>
        <v>1180</v>
      </c>
      <c r="G808" t="s">
        <v>20</v>
      </c>
      <c r="H808">
        <v>76</v>
      </c>
      <c r="I808">
        <f t="shared" si="72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3"/>
        <v>264</v>
      </c>
      <c r="G809" t="s">
        <v>20</v>
      </c>
      <c r="H809">
        <v>43</v>
      </c>
      <c r="I809">
        <f t="shared" si="72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3"/>
        <v>30</v>
      </c>
      <c r="G810" t="s">
        <v>14</v>
      </c>
      <c r="H810">
        <v>19</v>
      </c>
      <c r="I810">
        <f t="shared" si="72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3"/>
        <v>63</v>
      </c>
      <c r="G811" t="s">
        <v>14</v>
      </c>
      <c r="H811">
        <v>2108</v>
      </c>
      <c r="I811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3"/>
        <v>193</v>
      </c>
      <c r="G812" t="s">
        <v>20</v>
      </c>
      <c r="H812">
        <v>221</v>
      </c>
      <c r="I812">
        <f t="shared" si="72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3"/>
        <v>77</v>
      </c>
      <c r="G813" t="s">
        <v>14</v>
      </c>
      <c r="H813">
        <v>679</v>
      </c>
      <c r="I813">
        <f t="shared" si="72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3"/>
        <v>226</v>
      </c>
      <c r="G814" t="s">
        <v>20</v>
      </c>
      <c r="H814">
        <v>2805</v>
      </c>
      <c r="I81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3"/>
        <v>239</v>
      </c>
      <c r="G815" t="s">
        <v>20</v>
      </c>
      <c r="H815">
        <v>68</v>
      </c>
      <c r="I815">
        <f t="shared" si="72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3"/>
        <v>92</v>
      </c>
      <c r="G816" t="s">
        <v>14</v>
      </c>
      <c r="H816">
        <v>36</v>
      </c>
      <c r="I816">
        <f t="shared" si="72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3"/>
        <v>130</v>
      </c>
      <c r="G817" t="s">
        <v>20</v>
      </c>
      <c r="H817">
        <v>183</v>
      </c>
      <c r="I817">
        <f t="shared" si="72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3"/>
        <v>615</v>
      </c>
      <c r="G818" t="s">
        <v>20</v>
      </c>
      <c r="H818">
        <v>133</v>
      </c>
      <c r="I818">
        <f t="shared" si="72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3"/>
        <v>369</v>
      </c>
      <c r="G819" t="s">
        <v>20</v>
      </c>
      <c r="H819">
        <v>2489</v>
      </c>
      <c r="I819">
        <f t="shared" si="72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3"/>
        <v>1095</v>
      </c>
      <c r="G820" t="s">
        <v>20</v>
      </c>
      <c r="H820">
        <v>69</v>
      </c>
      <c r="I820">
        <f t="shared" si="72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3"/>
        <v>51</v>
      </c>
      <c r="G821" t="s">
        <v>14</v>
      </c>
      <c r="H821">
        <v>47</v>
      </c>
      <c r="I821">
        <f t="shared" si="72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3"/>
        <v>801</v>
      </c>
      <c r="G822" t="s">
        <v>20</v>
      </c>
      <c r="H822">
        <v>279</v>
      </c>
      <c r="I822">
        <f t="shared" si="72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3"/>
        <v>291</v>
      </c>
      <c r="G823" t="s">
        <v>20</v>
      </c>
      <c r="H823">
        <v>210</v>
      </c>
      <c r="I823">
        <f t="shared" si="72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3"/>
        <v>350</v>
      </c>
      <c r="G824" t="s">
        <v>20</v>
      </c>
      <c r="H824">
        <v>2100</v>
      </c>
      <c r="I824">
        <f t="shared" si="72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3"/>
        <v>357</v>
      </c>
      <c r="G825" t="s">
        <v>20</v>
      </c>
      <c r="H825">
        <v>252</v>
      </c>
      <c r="I825">
        <f t="shared" si="72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3"/>
        <v>126</v>
      </c>
      <c r="G826" t="s">
        <v>20</v>
      </c>
      <c r="H826">
        <v>1280</v>
      </c>
      <c r="I826">
        <f t="shared" si="72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3"/>
        <v>388</v>
      </c>
      <c r="G827" t="s">
        <v>20</v>
      </c>
      <c r="H827">
        <v>157</v>
      </c>
      <c r="I827">
        <f t="shared" si="72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3"/>
        <v>457</v>
      </c>
      <c r="G828" t="s">
        <v>20</v>
      </c>
      <c r="H828">
        <v>194</v>
      </c>
      <c r="I828">
        <f t="shared" si="7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3"/>
        <v>267</v>
      </c>
      <c r="G829" t="s">
        <v>20</v>
      </c>
      <c r="H829">
        <v>82</v>
      </c>
      <c r="I829">
        <f t="shared" si="72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3"/>
        <v>69</v>
      </c>
      <c r="G830" t="s">
        <v>14</v>
      </c>
      <c r="H830">
        <v>70</v>
      </c>
      <c r="I830">
        <f t="shared" si="7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3"/>
        <v>51</v>
      </c>
      <c r="G831" t="s">
        <v>14</v>
      </c>
      <c r="H831">
        <v>154</v>
      </c>
      <c r="I831">
        <f t="shared" si="72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3"/>
        <v>1</v>
      </c>
      <c r="G832" t="s">
        <v>14</v>
      </c>
      <c r="H832">
        <v>22</v>
      </c>
      <c r="I832">
        <f t="shared" si="72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3"/>
        <v>109</v>
      </c>
      <c r="G833" t="s">
        <v>20</v>
      </c>
      <c r="H833">
        <v>4233</v>
      </c>
      <c r="I833">
        <f t="shared" si="72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3"/>
        <v>315</v>
      </c>
      <c r="G834" t="s">
        <v>20</v>
      </c>
      <c r="H834">
        <v>1297</v>
      </c>
      <c r="I834">
        <f t="shared" ref="I834:I897" si="78">ROUND(IF(E834,E834/H834,0),2)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9">ROUND((E835/D835)*100,0)</f>
        <v>158</v>
      </c>
      <c r="G835" t="s">
        <v>20</v>
      </c>
      <c r="H835">
        <v>165</v>
      </c>
      <c r="I835">
        <f t="shared" si="78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MID(R835, FIND("/",R835) + 1, LEN(R835))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9"/>
        <v>154</v>
      </c>
      <c r="G836" t="s">
        <v>20</v>
      </c>
      <c r="H836">
        <v>119</v>
      </c>
      <c r="I836">
        <f t="shared" si="78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9"/>
        <v>90</v>
      </c>
      <c r="G837" t="s">
        <v>14</v>
      </c>
      <c r="H837">
        <v>1758</v>
      </c>
      <c r="I837">
        <f t="shared" si="78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9"/>
        <v>75</v>
      </c>
      <c r="G838" t="s">
        <v>14</v>
      </c>
      <c r="H838">
        <v>94</v>
      </c>
      <c r="I838">
        <f t="shared" si="78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9"/>
        <v>853</v>
      </c>
      <c r="G839" t="s">
        <v>20</v>
      </c>
      <c r="H839">
        <v>1797</v>
      </c>
      <c r="I839">
        <f t="shared" si="78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9"/>
        <v>139</v>
      </c>
      <c r="G840" t="s">
        <v>20</v>
      </c>
      <c r="H840">
        <v>261</v>
      </c>
      <c r="I840">
        <f t="shared" si="78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9"/>
        <v>190</v>
      </c>
      <c r="G841" t="s">
        <v>20</v>
      </c>
      <c r="H841">
        <v>157</v>
      </c>
      <c r="I841">
        <f t="shared" si="78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9"/>
        <v>100</v>
      </c>
      <c r="G842" t="s">
        <v>20</v>
      </c>
      <c r="H842">
        <v>3533</v>
      </c>
      <c r="I842">
        <f t="shared" si="78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9"/>
        <v>143</v>
      </c>
      <c r="G843" t="s">
        <v>20</v>
      </c>
      <c r="H843">
        <v>155</v>
      </c>
      <c r="I843">
        <f t="shared" si="78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9"/>
        <v>563</v>
      </c>
      <c r="G844" t="s">
        <v>20</v>
      </c>
      <c r="H844">
        <v>132</v>
      </c>
      <c r="I844">
        <f t="shared" si="78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9"/>
        <v>31</v>
      </c>
      <c r="G845" t="s">
        <v>14</v>
      </c>
      <c r="H845">
        <v>33</v>
      </c>
      <c r="I845">
        <f t="shared" si="78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9"/>
        <v>99</v>
      </c>
      <c r="G846" t="s">
        <v>74</v>
      </c>
      <c r="H846">
        <v>94</v>
      </c>
      <c r="I846">
        <f t="shared" si="78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9"/>
        <v>198</v>
      </c>
      <c r="G847" t="s">
        <v>20</v>
      </c>
      <c r="H847">
        <v>1354</v>
      </c>
      <c r="I847">
        <f t="shared" si="78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9"/>
        <v>509</v>
      </c>
      <c r="G848" t="s">
        <v>20</v>
      </c>
      <c r="H848">
        <v>48</v>
      </c>
      <c r="I848">
        <f t="shared" si="78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9"/>
        <v>238</v>
      </c>
      <c r="G849" t="s">
        <v>20</v>
      </c>
      <c r="H849">
        <v>110</v>
      </c>
      <c r="I849">
        <f t="shared" si="78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9"/>
        <v>338</v>
      </c>
      <c r="G850" t="s">
        <v>20</v>
      </c>
      <c r="H850">
        <v>172</v>
      </c>
      <c r="I850">
        <f t="shared" si="78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9"/>
        <v>133</v>
      </c>
      <c r="G851" t="s">
        <v>20</v>
      </c>
      <c r="H851">
        <v>307</v>
      </c>
      <c r="I851">
        <f t="shared" si="78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9"/>
        <v>1</v>
      </c>
      <c r="G852" t="s">
        <v>14</v>
      </c>
      <c r="H852">
        <v>1</v>
      </c>
      <c r="I852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9"/>
        <v>208</v>
      </c>
      <c r="G853" t="s">
        <v>20</v>
      </c>
      <c r="H853">
        <v>160</v>
      </c>
      <c r="I853">
        <f t="shared" si="78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9"/>
        <v>51</v>
      </c>
      <c r="G854" t="s">
        <v>14</v>
      </c>
      <c r="H854">
        <v>31</v>
      </c>
      <c r="I854">
        <f t="shared" si="78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9"/>
        <v>652</v>
      </c>
      <c r="G855" t="s">
        <v>20</v>
      </c>
      <c r="H855">
        <v>1467</v>
      </c>
      <c r="I855">
        <f t="shared" si="78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9"/>
        <v>114</v>
      </c>
      <c r="G856" t="s">
        <v>20</v>
      </c>
      <c r="H856">
        <v>2662</v>
      </c>
      <c r="I856">
        <f t="shared" si="78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9"/>
        <v>102</v>
      </c>
      <c r="G857" t="s">
        <v>20</v>
      </c>
      <c r="H857">
        <v>452</v>
      </c>
      <c r="I857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9"/>
        <v>357</v>
      </c>
      <c r="G858" t="s">
        <v>20</v>
      </c>
      <c r="H858">
        <v>158</v>
      </c>
      <c r="I858">
        <f t="shared" si="78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9"/>
        <v>140</v>
      </c>
      <c r="G859" t="s">
        <v>20</v>
      </c>
      <c r="H859">
        <v>225</v>
      </c>
      <c r="I859">
        <f t="shared" si="78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9"/>
        <v>69</v>
      </c>
      <c r="G860" t="s">
        <v>14</v>
      </c>
      <c r="H860">
        <v>35</v>
      </c>
      <c r="I860">
        <f t="shared" si="78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9"/>
        <v>36</v>
      </c>
      <c r="G861" t="s">
        <v>14</v>
      </c>
      <c r="H861">
        <v>63</v>
      </c>
      <c r="I861">
        <f t="shared" si="78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9"/>
        <v>252</v>
      </c>
      <c r="G862" t="s">
        <v>20</v>
      </c>
      <c r="H862">
        <v>65</v>
      </c>
      <c r="I862">
        <f t="shared" si="78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9"/>
        <v>106</v>
      </c>
      <c r="G863" t="s">
        <v>20</v>
      </c>
      <c r="H863">
        <v>163</v>
      </c>
      <c r="I863">
        <f t="shared" si="78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9"/>
        <v>187</v>
      </c>
      <c r="G864" t="s">
        <v>20</v>
      </c>
      <c r="H864">
        <v>85</v>
      </c>
      <c r="I864">
        <f t="shared" si="78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9"/>
        <v>387</v>
      </c>
      <c r="G865" t="s">
        <v>20</v>
      </c>
      <c r="H865">
        <v>217</v>
      </c>
      <c r="I865">
        <f t="shared" si="78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9"/>
        <v>347</v>
      </c>
      <c r="G866" t="s">
        <v>20</v>
      </c>
      <c r="H866">
        <v>150</v>
      </c>
      <c r="I866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9"/>
        <v>186</v>
      </c>
      <c r="G867" t="s">
        <v>20</v>
      </c>
      <c r="H867">
        <v>3272</v>
      </c>
      <c r="I867">
        <f t="shared" si="78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9"/>
        <v>43</v>
      </c>
      <c r="G868" t="s">
        <v>74</v>
      </c>
      <c r="H868">
        <v>898</v>
      </c>
      <c r="I868">
        <f t="shared" si="78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9"/>
        <v>162</v>
      </c>
      <c r="G869" t="s">
        <v>20</v>
      </c>
      <c r="H869">
        <v>300</v>
      </c>
      <c r="I869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9"/>
        <v>185</v>
      </c>
      <c r="G870" t="s">
        <v>20</v>
      </c>
      <c r="H870">
        <v>126</v>
      </c>
      <c r="I870">
        <f t="shared" si="78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9"/>
        <v>24</v>
      </c>
      <c r="G871" t="s">
        <v>14</v>
      </c>
      <c r="H871">
        <v>526</v>
      </c>
      <c r="I871">
        <f t="shared" si="78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9"/>
        <v>90</v>
      </c>
      <c r="G872" t="s">
        <v>14</v>
      </c>
      <c r="H872">
        <v>121</v>
      </c>
      <c r="I872">
        <f t="shared" si="78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9"/>
        <v>273</v>
      </c>
      <c r="G873" t="s">
        <v>20</v>
      </c>
      <c r="H873">
        <v>2320</v>
      </c>
      <c r="I873">
        <f t="shared" si="78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9"/>
        <v>170</v>
      </c>
      <c r="G874" t="s">
        <v>20</v>
      </c>
      <c r="H874">
        <v>81</v>
      </c>
      <c r="I874">
        <f t="shared" si="78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9"/>
        <v>188</v>
      </c>
      <c r="G875" t="s">
        <v>20</v>
      </c>
      <c r="H875">
        <v>1887</v>
      </c>
      <c r="I875">
        <f t="shared" si="78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9"/>
        <v>347</v>
      </c>
      <c r="G876" t="s">
        <v>20</v>
      </c>
      <c r="H876">
        <v>4358</v>
      </c>
      <c r="I876">
        <f t="shared" si="78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9"/>
        <v>69</v>
      </c>
      <c r="G877" t="s">
        <v>14</v>
      </c>
      <c r="H877">
        <v>67</v>
      </c>
      <c r="I877">
        <f t="shared" si="78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9"/>
        <v>25</v>
      </c>
      <c r="G878" t="s">
        <v>14</v>
      </c>
      <c r="H878">
        <v>57</v>
      </c>
      <c r="I878">
        <f t="shared" si="78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9"/>
        <v>77</v>
      </c>
      <c r="G879" t="s">
        <v>14</v>
      </c>
      <c r="H879">
        <v>1229</v>
      </c>
      <c r="I879">
        <f t="shared" si="78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9"/>
        <v>37</v>
      </c>
      <c r="G880" t="s">
        <v>14</v>
      </c>
      <c r="H880">
        <v>12</v>
      </c>
      <c r="I880">
        <f t="shared" si="78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9"/>
        <v>544</v>
      </c>
      <c r="G881" t="s">
        <v>20</v>
      </c>
      <c r="H881">
        <v>53</v>
      </c>
      <c r="I881">
        <f t="shared" si="78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9"/>
        <v>229</v>
      </c>
      <c r="G882" t="s">
        <v>20</v>
      </c>
      <c r="H882">
        <v>2414</v>
      </c>
      <c r="I882">
        <f t="shared" si="78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9"/>
        <v>39</v>
      </c>
      <c r="G883" t="s">
        <v>14</v>
      </c>
      <c r="H883">
        <v>452</v>
      </c>
      <c r="I883">
        <f t="shared" si="78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9"/>
        <v>370</v>
      </c>
      <c r="G884" t="s">
        <v>20</v>
      </c>
      <c r="H884">
        <v>80</v>
      </c>
      <c r="I88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9"/>
        <v>238</v>
      </c>
      <c r="G885" t="s">
        <v>20</v>
      </c>
      <c r="H885">
        <v>193</v>
      </c>
      <c r="I885">
        <f t="shared" si="78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9"/>
        <v>64</v>
      </c>
      <c r="G886" t="s">
        <v>14</v>
      </c>
      <c r="H886">
        <v>1886</v>
      </c>
      <c r="I886">
        <f t="shared" si="78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9"/>
        <v>118</v>
      </c>
      <c r="G887" t="s">
        <v>20</v>
      </c>
      <c r="H887">
        <v>52</v>
      </c>
      <c r="I887">
        <f t="shared" si="78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9"/>
        <v>85</v>
      </c>
      <c r="G888" t="s">
        <v>14</v>
      </c>
      <c r="H888">
        <v>1825</v>
      </c>
      <c r="I888">
        <f t="shared" si="78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9"/>
        <v>29</v>
      </c>
      <c r="G889" t="s">
        <v>14</v>
      </c>
      <c r="H889">
        <v>31</v>
      </c>
      <c r="I889">
        <f t="shared" si="78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9"/>
        <v>210</v>
      </c>
      <c r="G890" t="s">
        <v>20</v>
      </c>
      <c r="H890">
        <v>290</v>
      </c>
      <c r="I890">
        <f t="shared" si="78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9"/>
        <v>170</v>
      </c>
      <c r="G891" t="s">
        <v>20</v>
      </c>
      <c r="H891">
        <v>122</v>
      </c>
      <c r="I891">
        <f t="shared" si="78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9"/>
        <v>116</v>
      </c>
      <c r="G892" t="s">
        <v>20</v>
      </c>
      <c r="H892">
        <v>1470</v>
      </c>
      <c r="I892">
        <f t="shared" si="78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9"/>
        <v>259</v>
      </c>
      <c r="G893" t="s">
        <v>20</v>
      </c>
      <c r="H893">
        <v>165</v>
      </c>
      <c r="I893">
        <f t="shared" si="78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9"/>
        <v>231</v>
      </c>
      <c r="G894" t="s">
        <v>20</v>
      </c>
      <c r="H894">
        <v>182</v>
      </c>
      <c r="I894">
        <f t="shared" si="78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9"/>
        <v>128</v>
      </c>
      <c r="G895" t="s">
        <v>20</v>
      </c>
      <c r="H895">
        <v>199</v>
      </c>
      <c r="I895">
        <f t="shared" si="78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9"/>
        <v>189</v>
      </c>
      <c r="G896" t="s">
        <v>20</v>
      </c>
      <c r="H896">
        <v>56</v>
      </c>
      <c r="I896">
        <f t="shared" si="78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9"/>
        <v>7</v>
      </c>
      <c r="G897" t="s">
        <v>14</v>
      </c>
      <c r="H897">
        <v>107</v>
      </c>
      <c r="I897">
        <f t="shared" si="78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9"/>
        <v>774</v>
      </c>
      <c r="G898" t="s">
        <v>20</v>
      </c>
      <c r="H898">
        <v>1460</v>
      </c>
      <c r="I898">
        <f t="shared" ref="I898:I961" si="84">ROUND(IF(E898,E898/H898,0),2)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5">ROUND((E899/D899)*100,0)</f>
        <v>28</v>
      </c>
      <c r="G899" t="s">
        <v>14</v>
      </c>
      <c r="H899">
        <v>27</v>
      </c>
      <c r="I899">
        <f t="shared" si="84"/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MID(R899, FIND("/",R899) + 1, LEN(R899))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5"/>
        <v>52</v>
      </c>
      <c r="G900" t="s">
        <v>14</v>
      </c>
      <c r="H900">
        <v>1221</v>
      </c>
      <c r="I900">
        <f t="shared" si="84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5"/>
        <v>407</v>
      </c>
      <c r="G901" t="s">
        <v>20</v>
      </c>
      <c r="H901">
        <v>123</v>
      </c>
      <c r="I901">
        <f t="shared" si="84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5"/>
        <v>2</v>
      </c>
      <c r="G902" t="s">
        <v>14</v>
      </c>
      <c r="H902">
        <v>1</v>
      </c>
      <c r="I902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5"/>
        <v>156</v>
      </c>
      <c r="G903" t="s">
        <v>20</v>
      </c>
      <c r="H903">
        <v>159</v>
      </c>
      <c r="I903">
        <f t="shared" si="84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5"/>
        <v>252</v>
      </c>
      <c r="G904" t="s">
        <v>20</v>
      </c>
      <c r="H904">
        <v>110</v>
      </c>
      <c r="I904">
        <f t="shared" si="84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5"/>
        <v>2</v>
      </c>
      <c r="G905" t="s">
        <v>47</v>
      </c>
      <c r="H905">
        <v>14</v>
      </c>
      <c r="I905">
        <f t="shared" si="84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5"/>
        <v>12</v>
      </c>
      <c r="G906" t="s">
        <v>14</v>
      </c>
      <c r="H906">
        <v>16</v>
      </c>
      <c r="I906">
        <f t="shared" si="84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5"/>
        <v>164</v>
      </c>
      <c r="G907" t="s">
        <v>20</v>
      </c>
      <c r="H907">
        <v>236</v>
      </c>
      <c r="I907">
        <f t="shared" si="84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5"/>
        <v>163</v>
      </c>
      <c r="G908" t="s">
        <v>20</v>
      </c>
      <c r="H908">
        <v>191</v>
      </c>
      <c r="I908">
        <f t="shared" si="84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5"/>
        <v>20</v>
      </c>
      <c r="G909" t="s">
        <v>14</v>
      </c>
      <c r="H909">
        <v>41</v>
      </c>
      <c r="I909">
        <f t="shared" si="84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5"/>
        <v>319</v>
      </c>
      <c r="G910" t="s">
        <v>20</v>
      </c>
      <c r="H910">
        <v>3934</v>
      </c>
      <c r="I910">
        <f t="shared" si="84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5"/>
        <v>479</v>
      </c>
      <c r="G911" t="s">
        <v>20</v>
      </c>
      <c r="H911">
        <v>80</v>
      </c>
      <c r="I911">
        <f t="shared" si="84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5"/>
        <v>20</v>
      </c>
      <c r="G912" t="s">
        <v>74</v>
      </c>
      <c r="H912">
        <v>296</v>
      </c>
      <c r="I912">
        <f t="shared" si="84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5"/>
        <v>199</v>
      </c>
      <c r="G913" t="s">
        <v>20</v>
      </c>
      <c r="H913">
        <v>462</v>
      </c>
      <c r="I913">
        <f t="shared" si="84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5"/>
        <v>795</v>
      </c>
      <c r="G914" t="s">
        <v>20</v>
      </c>
      <c r="H914">
        <v>179</v>
      </c>
      <c r="I914">
        <f t="shared" si="84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5"/>
        <v>51</v>
      </c>
      <c r="G915" t="s">
        <v>14</v>
      </c>
      <c r="H915">
        <v>523</v>
      </c>
      <c r="I915">
        <f t="shared" si="84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5"/>
        <v>57</v>
      </c>
      <c r="G916" t="s">
        <v>14</v>
      </c>
      <c r="H916">
        <v>141</v>
      </c>
      <c r="I916">
        <f t="shared" si="84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5"/>
        <v>156</v>
      </c>
      <c r="G917" t="s">
        <v>20</v>
      </c>
      <c r="H917">
        <v>1866</v>
      </c>
      <c r="I917">
        <f t="shared" si="84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5"/>
        <v>36</v>
      </c>
      <c r="G918" t="s">
        <v>14</v>
      </c>
      <c r="H918">
        <v>52</v>
      </c>
      <c r="I918">
        <f t="shared" si="84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5"/>
        <v>58</v>
      </c>
      <c r="G919" t="s">
        <v>47</v>
      </c>
      <c r="H919">
        <v>27</v>
      </c>
      <c r="I919">
        <f t="shared" si="84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5"/>
        <v>237</v>
      </c>
      <c r="G920" t="s">
        <v>20</v>
      </c>
      <c r="H920">
        <v>156</v>
      </c>
      <c r="I920">
        <f t="shared" si="84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5"/>
        <v>59</v>
      </c>
      <c r="G921" t="s">
        <v>14</v>
      </c>
      <c r="H921">
        <v>225</v>
      </c>
      <c r="I921">
        <f t="shared" si="84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5"/>
        <v>183</v>
      </c>
      <c r="G922" t="s">
        <v>20</v>
      </c>
      <c r="H922">
        <v>255</v>
      </c>
      <c r="I922">
        <f t="shared" si="84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5"/>
        <v>1</v>
      </c>
      <c r="G923" t="s">
        <v>14</v>
      </c>
      <c r="H923">
        <v>38</v>
      </c>
      <c r="I923">
        <f t="shared" si="84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5"/>
        <v>176</v>
      </c>
      <c r="G924" t="s">
        <v>20</v>
      </c>
      <c r="H924">
        <v>2261</v>
      </c>
      <c r="I92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5"/>
        <v>238</v>
      </c>
      <c r="G925" t="s">
        <v>20</v>
      </c>
      <c r="H925">
        <v>40</v>
      </c>
      <c r="I92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5"/>
        <v>488</v>
      </c>
      <c r="G926" t="s">
        <v>20</v>
      </c>
      <c r="H926">
        <v>2289</v>
      </c>
      <c r="I926">
        <f t="shared" si="84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5"/>
        <v>224</v>
      </c>
      <c r="G927" t="s">
        <v>20</v>
      </c>
      <c r="H927">
        <v>65</v>
      </c>
      <c r="I927">
        <f t="shared" si="84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5"/>
        <v>18</v>
      </c>
      <c r="G928" t="s">
        <v>14</v>
      </c>
      <c r="H928">
        <v>15</v>
      </c>
      <c r="I928">
        <f t="shared" si="84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5"/>
        <v>46</v>
      </c>
      <c r="G929" t="s">
        <v>14</v>
      </c>
      <c r="H929">
        <v>37</v>
      </c>
      <c r="I929">
        <f t="shared" si="84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5"/>
        <v>117</v>
      </c>
      <c r="G930" t="s">
        <v>20</v>
      </c>
      <c r="H930">
        <v>3777</v>
      </c>
      <c r="I930">
        <f t="shared" si="84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5"/>
        <v>217</v>
      </c>
      <c r="G931" t="s">
        <v>20</v>
      </c>
      <c r="H931">
        <v>184</v>
      </c>
      <c r="I931">
        <f t="shared" si="84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5"/>
        <v>112</v>
      </c>
      <c r="G932" t="s">
        <v>20</v>
      </c>
      <c r="H932">
        <v>85</v>
      </c>
      <c r="I932">
        <f t="shared" si="84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5"/>
        <v>73</v>
      </c>
      <c r="G933" t="s">
        <v>14</v>
      </c>
      <c r="H933">
        <v>112</v>
      </c>
      <c r="I933">
        <f t="shared" si="84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5"/>
        <v>212</v>
      </c>
      <c r="G934" t="s">
        <v>20</v>
      </c>
      <c r="H934">
        <v>144</v>
      </c>
      <c r="I934">
        <f t="shared" si="84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5"/>
        <v>240</v>
      </c>
      <c r="G935" t="s">
        <v>20</v>
      </c>
      <c r="H935">
        <v>1902</v>
      </c>
      <c r="I935">
        <f t="shared" si="84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5"/>
        <v>182</v>
      </c>
      <c r="G936" t="s">
        <v>20</v>
      </c>
      <c r="H936">
        <v>105</v>
      </c>
      <c r="I936">
        <f t="shared" si="84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5"/>
        <v>164</v>
      </c>
      <c r="G937" t="s">
        <v>20</v>
      </c>
      <c r="H937">
        <v>132</v>
      </c>
      <c r="I937">
        <f t="shared" si="84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5"/>
        <v>2</v>
      </c>
      <c r="G938" t="s">
        <v>14</v>
      </c>
      <c r="H938">
        <v>21</v>
      </c>
      <c r="I938">
        <f t="shared" si="84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5"/>
        <v>50</v>
      </c>
      <c r="G939" t="s">
        <v>74</v>
      </c>
      <c r="H939">
        <v>976</v>
      </c>
      <c r="I939">
        <f t="shared" si="84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5"/>
        <v>110</v>
      </c>
      <c r="G940" t="s">
        <v>20</v>
      </c>
      <c r="H940">
        <v>96</v>
      </c>
      <c r="I940">
        <f t="shared" si="84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5"/>
        <v>49</v>
      </c>
      <c r="G941" t="s">
        <v>14</v>
      </c>
      <c r="H941">
        <v>67</v>
      </c>
      <c r="I941">
        <f t="shared" si="84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5"/>
        <v>62</v>
      </c>
      <c r="G942" t="s">
        <v>47</v>
      </c>
      <c r="H942">
        <v>66</v>
      </c>
      <c r="I942">
        <f t="shared" si="84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5"/>
        <v>13</v>
      </c>
      <c r="G943" t="s">
        <v>14</v>
      </c>
      <c r="H943">
        <v>78</v>
      </c>
      <c r="I943">
        <f t="shared" si="84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5"/>
        <v>65</v>
      </c>
      <c r="G944" t="s">
        <v>14</v>
      </c>
      <c r="H944">
        <v>67</v>
      </c>
      <c r="I944">
        <f t="shared" si="84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5"/>
        <v>160</v>
      </c>
      <c r="G945" t="s">
        <v>20</v>
      </c>
      <c r="H945">
        <v>114</v>
      </c>
      <c r="I945">
        <f t="shared" si="84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5"/>
        <v>81</v>
      </c>
      <c r="G946" t="s">
        <v>14</v>
      </c>
      <c r="H946">
        <v>263</v>
      </c>
      <c r="I946">
        <f t="shared" si="84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5"/>
        <v>32</v>
      </c>
      <c r="G947" t="s">
        <v>14</v>
      </c>
      <c r="H947">
        <v>1691</v>
      </c>
      <c r="I947">
        <f t="shared" si="84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5"/>
        <v>10</v>
      </c>
      <c r="G948" t="s">
        <v>14</v>
      </c>
      <c r="H948">
        <v>181</v>
      </c>
      <c r="I948">
        <f t="shared" si="84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5"/>
        <v>27</v>
      </c>
      <c r="G949" t="s">
        <v>14</v>
      </c>
      <c r="H949">
        <v>13</v>
      </c>
      <c r="I949">
        <f t="shared" si="84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5"/>
        <v>63</v>
      </c>
      <c r="G950" t="s">
        <v>74</v>
      </c>
      <c r="H950">
        <v>160</v>
      </c>
      <c r="I950">
        <f t="shared" si="84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5"/>
        <v>161</v>
      </c>
      <c r="G951" t="s">
        <v>20</v>
      </c>
      <c r="H951">
        <v>203</v>
      </c>
      <c r="I951">
        <f t="shared" si="84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5"/>
        <v>5</v>
      </c>
      <c r="G952" t="s">
        <v>14</v>
      </c>
      <c r="H952">
        <v>1</v>
      </c>
      <c r="I952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5"/>
        <v>1097</v>
      </c>
      <c r="G953" t="s">
        <v>20</v>
      </c>
      <c r="H953">
        <v>1559</v>
      </c>
      <c r="I953">
        <f t="shared" si="84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5"/>
        <v>70</v>
      </c>
      <c r="G954" t="s">
        <v>74</v>
      </c>
      <c r="H954">
        <v>2266</v>
      </c>
      <c r="I954">
        <f t="shared" si="84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5"/>
        <v>60</v>
      </c>
      <c r="G955" t="s">
        <v>14</v>
      </c>
      <c r="H955">
        <v>21</v>
      </c>
      <c r="I955">
        <f t="shared" si="84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5"/>
        <v>367</v>
      </c>
      <c r="G956" t="s">
        <v>20</v>
      </c>
      <c r="H956">
        <v>1548</v>
      </c>
      <c r="I956">
        <f t="shared" si="84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5"/>
        <v>1109</v>
      </c>
      <c r="G957" t="s">
        <v>20</v>
      </c>
      <c r="H957">
        <v>80</v>
      </c>
      <c r="I957">
        <f t="shared" si="84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5"/>
        <v>19</v>
      </c>
      <c r="G958" t="s">
        <v>14</v>
      </c>
      <c r="H958">
        <v>830</v>
      </c>
      <c r="I958">
        <f t="shared" si="84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5"/>
        <v>127</v>
      </c>
      <c r="G959" t="s">
        <v>20</v>
      </c>
      <c r="H959">
        <v>131</v>
      </c>
      <c r="I959">
        <f t="shared" si="84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5"/>
        <v>735</v>
      </c>
      <c r="G960" t="s">
        <v>20</v>
      </c>
      <c r="H960">
        <v>112</v>
      </c>
      <c r="I960">
        <f t="shared" si="84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5"/>
        <v>5</v>
      </c>
      <c r="G961" t="s">
        <v>14</v>
      </c>
      <c r="H961">
        <v>130</v>
      </c>
      <c r="I961">
        <f t="shared" si="84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5"/>
        <v>85</v>
      </c>
      <c r="G962" t="s">
        <v>14</v>
      </c>
      <c r="H962">
        <v>55</v>
      </c>
      <c r="I962">
        <f t="shared" ref="I962:I1001" si="90">ROUND(IF(E962,E962/H962,0),2)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1">ROUND((E963/D963)*100,0)</f>
        <v>119</v>
      </c>
      <c r="G963" t="s">
        <v>20</v>
      </c>
      <c r="H963">
        <v>155</v>
      </c>
      <c r="I963">
        <f t="shared" si="90"/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MID(R963, FIND("/",R963) + 1, LEN(R963))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1"/>
        <v>296</v>
      </c>
      <c r="G964" t="s">
        <v>20</v>
      </c>
      <c r="H964">
        <v>266</v>
      </c>
      <c r="I964">
        <f t="shared" si="90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1"/>
        <v>85</v>
      </c>
      <c r="G965" t="s">
        <v>14</v>
      </c>
      <c r="H965">
        <v>114</v>
      </c>
      <c r="I965">
        <f t="shared" si="9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1"/>
        <v>356</v>
      </c>
      <c r="G966" t="s">
        <v>20</v>
      </c>
      <c r="H966">
        <v>155</v>
      </c>
      <c r="I966">
        <f t="shared" si="90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1"/>
        <v>386</v>
      </c>
      <c r="G967" t="s">
        <v>20</v>
      </c>
      <c r="H967">
        <v>207</v>
      </c>
      <c r="I967">
        <f t="shared" si="90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1"/>
        <v>792</v>
      </c>
      <c r="G968" t="s">
        <v>20</v>
      </c>
      <c r="H968">
        <v>245</v>
      </c>
      <c r="I968">
        <f t="shared" si="90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1"/>
        <v>137</v>
      </c>
      <c r="G969" t="s">
        <v>20</v>
      </c>
      <c r="H969">
        <v>1573</v>
      </c>
      <c r="I969">
        <f t="shared" si="9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1"/>
        <v>338</v>
      </c>
      <c r="G970" t="s">
        <v>20</v>
      </c>
      <c r="H970">
        <v>114</v>
      </c>
      <c r="I970">
        <f t="shared" si="90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1"/>
        <v>108</v>
      </c>
      <c r="G971" t="s">
        <v>20</v>
      </c>
      <c r="H971">
        <v>93</v>
      </c>
      <c r="I971">
        <f t="shared" si="90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1"/>
        <v>61</v>
      </c>
      <c r="G972" t="s">
        <v>14</v>
      </c>
      <c r="H972">
        <v>594</v>
      </c>
      <c r="I972">
        <f t="shared" si="90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1"/>
        <v>28</v>
      </c>
      <c r="G973" t="s">
        <v>14</v>
      </c>
      <c r="H973">
        <v>24</v>
      </c>
      <c r="I973">
        <f t="shared" si="90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1"/>
        <v>228</v>
      </c>
      <c r="G974" t="s">
        <v>20</v>
      </c>
      <c r="H974">
        <v>1681</v>
      </c>
      <c r="I974">
        <f t="shared" si="90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1"/>
        <v>22</v>
      </c>
      <c r="G975" t="s">
        <v>14</v>
      </c>
      <c r="H975">
        <v>252</v>
      </c>
      <c r="I975">
        <f t="shared" si="90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1"/>
        <v>374</v>
      </c>
      <c r="G976" t="s">
        <v>20</v>
      </c>
      <c r="H976">
        <v>32</v>
      </c>
      <c r="I976">
        <f t="shared" si="90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1"/>
        <v>155</v>
      </c>
      <c r="G977" t="s">
        <v>20</v>
      </c>
      <c r="H977">
        <v>135</v>
      </c>
      <c r="I977">
        <f t="shared" si="90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1"/>
        <v>322</v>
      </c>
      <c r="G978" t="s">
        <v>20</v>
      </c>
      <c r="H978">
        <v>140</v>
      </c>
      <c r="I978">
        <f t="shared" si="90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1"/>
        <v>74</v>
      </c>
      <c r="G979" t="s">
        <v>14</v>
      </c>
      <c r="H979">
        <v>67</v>
      </c>
      <c r="I979">
        <f t="shared" si="90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1"/>
        <v>864</v>
      </c>
      <c r="G980" t="s">
        <v>20</v>
      </c>
      <c r="H980">
        <v>92</v>
      </c>
      <c r="I980">
        <f t="shared" si="90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1"/>
        <v>143</v>
      </c>
      <c r="G981" t="s">
        <v>20</v>
      </c>
      <c r="H981">
        <v>1015</v>
      </c>
      <c r="I981">
        <f t="shared" si="90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1"/>
        <v>40</v>
      </c>
      <c r="G982" t="s">
        <v>14</v>
      </c>
      <c r="H982">
        <v>742</v>
      </c>
      <c r="I982">
        <f t="shared" si="90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1"/>
        <v>178</v>
      </c>
      <c r="G983" t="s">
        <v>20</v>
      </c>
      <c r="H983">
        <v>323</v>
      </c>
      <c r="I983">
        <f t="shared" si="90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1"/>
        <v>85</v>
      </c>
      <c r="G984" t="s">
        <v>14</v>
      </c>
      <c r="H984">
        <v>75</v>
      </c>
      <c r="I984">
        <f t="shared" si="90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1"/>
        <v>146</v>
      </c>
      <c r="G985" t="s">
        <v>20</v>
      </c>
      <c r="H985">
        <v>2326</v>
      </c>
      <c r="I985">
        <f t="shared" si="90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1"/>
        <v>152</v>
      </c>
      <c r="G986" t="s">
        <v>20</v>
      </c>
      <c r="H986">
        <v>381</v>
      </c>
      <c r="I986">
        <f t="shared" si="90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1"/>
        <v>67</v>
      </c>
      <c r="G987" t="s">
        <v>14</v>
      </c>
      <c r="H987">
        <v>4405</v>
      </c>
      <c r="I987">
        <f t="shared" si="90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1"/>
        <v>40</v>
      </c>
      <c r="G988" t="s">
        <v>14</v>
      </c>
      <c r="H988">
        <v>92</v>
      </c>
      <c r="I988">
        <f t="shared" si="90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1"/>
        <v>217</v>
      </c>
      <c r="G989" t="s">
        <v>20</v>
      </c>
      <c r="H989">
        <v>480</v>
      </c>
      <c r="I989">
        <f t="shared" si="90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1"/>
        <v>52</v>
      </c>
      <c r="G990" t="s">
        <v>14</v>
      </c>
      <c r="H990">
        <v>64</v>
      </c>
      <c r="I990">
        <f t="shared" si="90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1"/>
        <v>500</v>
      </c>
      <c r="G991" t="s">
        <v>20</v>
      </c>
      <c r="H991">
        <v>226</v>
      </c>
      <c r="I991">
        <f t="shared" si="90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1"/>
        <v>88</v>
      </c>
      <c r="G992" t="s">
        <v>14</v>
      </c>
      <c r="H992">
        <v>64</v>
      </c>
      <c r="I992">
        <f t="shared" si="90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1"/>
        <v>113</v>
      </c>
      <c r="G993" t="s">
        <v>20</v>
      </c>
      <c r="H993">
        <v>241</v>
      </c>
      <c r="I993">
        <f t="shared" si="90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1"/>
        <v>427</v>
      </c>
      <c r="G994" t="s">
        <v>20</v>
      </c>
      <c r="H994">
        <v>132</v>
      </c>
      <c r="I994">
        <f t="shared" si="90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1"/>
        <v>78</v>
      </c>
      <c r="G995" t="s">
        <v>74</v>
      </c>
      <c r="H995">
        <v>75</v>
      </c>
      <c r="I99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1"/>
        <v>52</v>
      </c>
      <c r="G996" t="s">
        <v>14</v>
      </c>
      <c r="H996">
        <v>842</v>
      </c>
      <c r="I996">
        <f t="shared" si="90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1"/>
        <v>157</v>
      </c>
      <c r="G997" t="s">
        <v>20</v>
      </c>
      <c r="H997">
        <v>2043</v>
      </c>
      <c r="I997">
        <f t="shared" si="90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1"/>
        <v>73</v>
      </c>
      <c r="G998" t="s">
        <v>14</v>
      </c>
      <c r="H998">
        <v>112</v>
      </c>
      <c r="I998">
        <f t="shared" si="90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1"/>
        <v>61</v>
      </c>
      <c r="G999" t="s">
        <v>74</v>
      </c>
      <c r="H999">
        <v>139</v>
      </c>
      <c r="I999">
        <f t="shared" si="9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1"/>
        <v>57</v>
      </c>
      <c r="G1000" t="s">
        <v>14</v>
      </c>
      <c r="H1000">
        <v>374</v>
      </c>
      <c r="I1000">
        <f t="shared" si="9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1"/>
        <v>57</v>
      </c>
      <c r="G1001" t="s">
        <v>74</v>
      </c>
      <c r="H1001">
        <v>1122</v>
      </c>
      <c r="I1001">
        <f t="shared" si="9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BF212F"/>
        <color rgb="FF006F3C"/>
        <color rgb="FF264B96"/>
      </colorScale>
    </cfRule>
  </conditionalFormatting>
  <conditionalFormatting sqref="G1:G1048576">
    <cfRule type="containsText" dxfId="15" priority="2" operator="containsText" text="live">
      <formula>NOT(ISERROR(SEARCH("live",G1)))</formula>
    </cfRule>
    <cfRule type="containsText" dxfId="14" priority="3" operator="containsText" text="canceled">
      <formula>NOT(ISERROR(SEARCH("canceled",G1)))</formula>
    </cfRule>
    <cfRule type="containsText" dxfId="13" priority="4" operator="containsText" text="successful">
      <formula>NOT(ISERROR(SEARCH("successful",G1)))</formula>
    </cfRule>
    <cfRule type="containsText" dxfId="12" priority="5" operator="containsText" text="failed">
      <formula>NOT(ISERROR(SEARCH("failed",G1)))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9D23-5010-D344-8F87-0F336DD684C9}">
  <sheetPr codeName="Sheet2"/>
  <dimension ref="A2:F15"/>
  <sheetViews>
    <sheetView workbookViewId="0">
      <selection activeCell="B6" sqref="B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6" t="s">
        <v>6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7" t="s">
        <v>2036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2039</v>
      </c>
      <c r="E9">
        <v>4</v>
      </c>
      <c r="F9">
        <v>4</v>
      </c>
    </row>
    <row r="10" spans="1:6" x14ac:dyDescent="0.2">
      <c r="A10" s="7" t="s">
        <v>2040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2041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2043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2035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43D4-3715-804F-AA0C-1534A48C773B}">
  <sheetPr codeName="Sheet3"/>
  <dimension ref="A1:F30"/>
  <sheetViews>
    <sheetView workbookViewId="0">
      <selection activeCell="A19" sqref="A19:F19"/>
      <pivotSelection pane="bottomRight" showHeader="1" extendable="1" axis="axisRow" start="13" max="25" activeRow="18" previousRow="18" click="1" r:id="rId1">
        <pivotArea dataOnly="0" fieldPosition="0">
          <references count="1">
            <reference field="19" count="1">
              <x v="13"/>
            </reference>
          </references>
        </pivotArea>
      </pivotSelection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2030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F81B-573C-8C43-8C2F-9E43C0A924D1}">
  <sheetPr codeName="Sheet4"/>
  <dimension ref="A2:E19"/>
  <sheetViews>
    <sheetView workbookViewId="0">
      <selection activeCell="B3" sqref="B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6" t="s">
        <v>2030</v>
      </c>
      <c r="B2" t="s">
        <v>2033</v>
      </c>
    </row>
    <row r="3" spans="1:5" x14ac:dyDescent="0.2">
      <c r="A3" s="6" t="s">
        <v>2085</v>
      </c>
      <c r="B3" t="s">
        <v>2033</v>
      </c>
    </row>
    <row r="5" spans="1:5" x14ac:dyDescent="0.2">
      <c r="A5" s="6" t="s">
        <v>2046</v>
      </c>
      <c r="B5" s="6" t="s">
        <v>2045</v>
      </c>
    </row>
    <row r="6" spans="1:5" x14ac:dyDescent="0.2">
      <c r="A6" s="6" t="s">
        <v>2034</v>
      </c>
      <c r="B6" t="s">
        <v>74</v>
      </c>
      <c r="C6" t="s">
        <v>14</v>
      </c>
      <c r="D6" t="s">
        <v>20</v>
      </c>
      <c r="E6" t="s">
        <v>2035</v>
      </c>
    </row>
    <row r="7" spans="1:5" x14ac:dyDescent="0.2">
      <c r="A7" s="10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0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0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0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0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0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0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0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0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0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0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0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0" t="s">
        <v>2035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5557-4F61-7F4F-AEA9-BADE1EABD686}">
  <sheetPr codeName="Sheet5"/>
  <dimension ref="A1:H13"/>
  <sheetViews>
    <sheetView workbookViewId="0">
      <selection activeCell="J36" sqref="J36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1" customFormat="1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COUNTIFS('Crowdfunding Data'!$D:$D,"&lt;1000", 'Crowdfunding Data'!$G:$G,"=Successful")</f>
        <v>30</v>
      </c>
      <c r="C2">
        <f>COUNTIFS('Crowdfunding Data'!$D:$D,"&lt;1000", 'Crowdfunding Data'!$G:$G,"=failed")</f>
        <v>20</v>
      </c>
      <c r="D2">
        <f>COUNTIFS('Crowdfunding Data'!$D:$D,"&lt;1000", 'Crowdfunding Data'!$G:$G,"=canceled")</f>
        <v>1</v>
      </c>
      <c r="E2">
        <f>SUM(B2:D2)</f>
        <v>51</v>
      </c>
      <c r="F2" s="4">
        <f>$B2/$E2</f>
        <v>0.58823529411764708</v>
      </c>
      <c r="G2" s="4">
        <f>$C2/$E2</f>
        <v>0.39215686274509803</v>
      </c>
      <c r="H2" s="4">
        <f>$D2/$E2</f>
        <v>1.9607843137254902E-2</v>
      </c>
    </row>
    <row r="3" spans="1:8" x14ac:dyDescent="0.2">
      <c r="A3" t="s">
        <v>2095</v>
      </c>
      <c r="B3">
        <f>COUNTIFS('Crowdfunding Data'!$D:$D,"&gt;=1000", 'Crowdfunding Data'!$D:$D,"&lt;=4999", 'Crowdfunding Data'!$G:$G,"=Successful")</f>
        <v>191</v>
      </c>
      <c r="C3">
        <f>COUNTIFS('Crowdfunding Data'!$D:$D,"&gt;=1000", 'Crowdfunding Data'!$D:$D,"&lt;=4999", 'Crowdfunding Data'!$G:$G,"=Failed")</f>
        <v>38</v>
      </c>
      <c r="D3">
        <f>COUNTIFS('Crowdfunding Data'!$D:$D,"&gt;=1000", 'Crowdfunding Data'!$D:$D,"&lt;=4999", 'Crowdfunding Data'!$G:$G,"=canceled")</f>
        <v>2</v>
      </c>
      <c r="E3">
        <f t="shared" ref="E3:E13" si="0">SUM(B3:D3)</f>
        <v>231</v>
      </c>
      <c r="F3" s="4">
        <f t="shared" ref="F3:F13" si="1">$B3/$E3</f>
        <v>0.82683982683982682</v>
      </c>
      <c r="G3" s="4">
        <f t="shared" ref="G3:G13" si="2">$C3/$E3</f>
        <v>0.16450216450216451</v>
      </c>
      <c r="H3" s="4">
        <f t="shared" ref="H3:H13" si="3">$D3/$E3</f>
        <v>8.658008658008658E-3</v>
      </c>
    </row>
    <row r="4" spans="1:8" x14ac:dyDescent="0.2">
      <c r="A4" t="s">
        <v>2096</v>
      </c>
      <c r="B4">
        <f>COUNTIFS('Crowdfunding Data'!$D:$D,"&gt;=5000", 'Crowdfunding Data'!$D:$D,"&lt;=9999", 'Crowdfunding Data'!$G:$G,"=Successful")</f>
        <v>164</v>
      </c>
      <c r="C4">
        <f>COUNTIFS('Crowdfunding Data'!$D:$D,"&gt;=5000", 'Crowdfunding Data'!$D:$D,"&lt;=9999", 'Crowdfunding Data'!$G:$G,"=Failed")</f>
        <v>126</v>
      </c>
      <c r="D4">
        <f>COUNTIFS('Crowdfunding Data'!$D:$D,"&gt;=5000", 'Crowdfunding Data'!$D:$D,"&lt;=9999", 'Crowdfunding Data'!$G:$G,"=canceled")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COUNTIFS('Crowdfunding Data'!$D:$D,"&gt;=10000", 'Crowdfunding Data'!$D:$D,"&lt;=14999", 'Crowdfunding Data'!$G:$G,"=Successful")</f>
        <v>4</v>
      </c>
      <c r="C5">
        <f>COUNTIFS('Crowdfunding Data'!$D:$D,"&gt;=10000", 'Crowdfunding Data'!$D:$D,"&lt;=14999", 'Crowdfunding Data'!$G:$G,"=Failed")</f>
        <v>5</v>
      </c>
      <c r="D5">
        <f>COUNTIFS('Crowdfunding Data'!$D:$D,"&gt;=10000", 'Crowdfunding Data'!$D:$D,"&lt;=14999", 'Crowdfunding Data'!$G:$G,"=canceled")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COUNTIFS('Crowdfunding Data'!$D:$D,"&gt;=15000", 'Crowdfunding Data'!$D:$D,"&lt;=19999", 'Crowdfunding Data'!$G:$G,"=Successful")</f>
        <v>10</v>
      </c>
      <c r="C6">
        <f>COUNTIFS('Crowdfunding Data'!$D:$D,"&gt;=15000", 'Crowdfunding Data'!$D:$D,"&lt;=19999", 'Crowdfunding Data'!$G:$G,"=Failed")</f>
        <v>0</v>
      </c>
      <c r="D6">
        <f>COUNTIFS('Crowdfunding Data'!$D:$D,"&gt;=15000", 'Crowdfunding Data'!$D:$D,"&lt;=19999", 'Crowdfunding Data'!$G:$G,"=canceled")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COUNTIFS('Crowdfunding Data'!$D:$D,"&gt;=20000", 'Crowdfunding Data'!$D:$D,"&lt;=24999", 'Crowdfunding Data'!$G:$G,"=Successful")</f>
        <v>7</v>
      </c>
      <c r="C7">
        <f>COUNTIFS('Crowdfunding Data'!$D:$D,"&gt;=20000", 'Crowdfunding Data'!$D:$D,"&lt;=24999", 'Crowdfunding Data'!$G:$G,"=Failed")</f>
        <v>0</v>
      </c>
      <c r="D7">
        <f>COUNTIFS('Crowdfunding Data'!$D:$D,"&gt;=20000", 'Crowdfunding Data'!$D:$D,"&lt;=24999", 'Crowdfunding Data'!$G:$G,"=canceled")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COUNTIFS('Crowdfunding Data'!$D:$D,"&gt;=25000", 'Crowdfunding Data'!$D:$D,"&lt;=29999", 'Crowdfunding Data'!$G:$G,"=Successful")</f>
        <v>11</v>
      </c>
      <c r="C8">
        <f>COUNTIFS('Crowdfunding Data'!$D:$D,"&gt;=25000", 'Crowdfunding Data'!$D:$D,"&lt;=29999", 'Crowdfunding Data'!$G:$G,"=Failed")</f>
        <v>3</v>
      </c>
      <c r="D8">
        <f>COUNTIFS('Crowdfunding Data'!$D:$D,"&gt;=25000", 'Crowdfunding Data'!$D:$D,"&lt;=29999", 'Crowdfunding Data'!$G:$G,"=canceled")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COUNTIFS('Crowdfunding Data'!$D:$D,"&gt;=30000", 'Crowdfunding Data'!$D:$D,"&lt;=34999", 'Crowdfunding Data'!$G:$G,"=Successful")</f>
        <v>7</v>
      </c>
      <c r="C9">
        <f>COUNTIFS('Crowdfunding Data'!$D:$D,"&gt;=30000", 'Crowdfunding Data'!$D:$D,"&lt;=34999", 'Crowdfunding Data'!$G:$G,"=Failed")</f>
        <v>0</v>
      </c>
      <c r="D9">
        <f>COUNTIFS('Crowdfunding Data'!$D:$D,"&gt;=30000", 'Crowdfunding Data'!$D:$D,"&lt;=34999", 'Crowdfunding Data'!$G:$G,"=canceled")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COUNTIFS('Crowdfunding Data'!$D:$D,"&gt;=35000", 'Crowdfunding Data'!$D:$D,"&lt;=39999", 'Crowdfunding Data'!$G:$G,"=Successful")</f>
        <v>8</v>
      </c>
      <c r="C10">
        <f>COUNTIFS('Crowdfunding Data'!$D:$D,"&gt;=35000", 'Crowdfunding Data'!$D:$D,"&lt;=39999", 'Crowdfunding Data'!$G:$G,"=Failed")</f>
        <v>3</v>
      </c>
      <c r="D10">
        <f>COUNTIFS('Crowdfunding Data'!$D:$D,"&gt;=35000", 'Crowdfunding Data'!$D:$D,"&lt;=39999", 'Crowdfunding Data'!$G:$G,"=canceled")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COUNTIFS('Crowdfunding Data'!$D:$D,"&gt;=40000", 'Crowdfunding Data'!$D:$D,"&lt;=44999", 'Crowdfunding Data'!$G:$G,"=Successful")</f>
        <v>11</v>
      </c>
      <c r="C11">
        <f>COUNTIFS('Crowdfunding Data'!$D:$D,"&gt;=40000", 'Crowdfunding Data'!$D:$D,"&lt;=44999", 'Crowdfunding Data'!$G:$G,"=Failed")</f>
        <v>3</v>
      </c>
      <c r="D11">
        <f>COUNTIFS('Crowdfunding Data'!$D:$D,"&gt;=40000", 'Crowdfunding Data'!$D:$D,"&lt;=44999", 'Crowdfunding Data'!$G:$G,"=canceled")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COUNTIFS('Crowdfunding Data'!$D:$D,"&gt;=45000", 'Crowdfunding Data'!$D:$D,"&lt;=49999", 'Crowdfunding Data'!$G:$G,"=Successful")</f>
        <v>8</v>
      </c>
      <c r="C12">
        <f>COUNTIFS('Crowdfunding Data'!$D:$D,"&gt;=45000", 'Crowdfunding Data'!$D:$D,"&lt;=49999", 'Crowdfunding Data'!$G:$G,"=Failed")</f>
        <v>3</v>
      </c>
      <c r="D12">
        <f>COUNTIFS('Crowdfunding Data'!$D:$D,"&gt;=45000", 'Crowdfunding Data'!$D:$D,"&lt;=49999", 'Crowdfunding Data'!$G:$G,"=canceled")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COUNTIFS('Crowdfunding Data'!$D:$D,"&gt;50000", 'Crowdfunding Data'!$G:$G,"=Successful")</f>
        <v>114</v>
      </c>
      <c r="C13">
        <f>COUNTIFS('Crowdfunding Data'!$D:$D,"&gt;50000", 'Crowdfunding Data'!$G:$G,"Failed")</f>
        <v>163</v>
      </c>
      <c r="D13">
        <f>COUNTIFS('Crowdfunding Data'!$D:$D,"&gt;50000", 'Crowdfunding Data'!$G:$G,"=canceled")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FCEB-3E7D-8946-A2D7-F468B4FA5846}">
  <sheetPr codeName="Sheet6"/>
  <dimension ref="A1:K566"/>
  <sheetViews>
    <sheetView tabSelected="1" workbookViewId="0">
      <selection activeCell="K28" sqref="K28"/>
    </sheetView>
  </sheetViews>
  <sheetFormatPr baseColWidth="10" defaultRowHeight="16" x14ac:dyDescent="0.2"/>
  <cols>
    <col min="1" max="1" width="9.5" bestFit="1" customWidth="1"/>
    <col min="2" max="2" width="13" bestFit="1" customWidth="1"/>
    <col min="5" max="5" width="8.33203125" bestFit="1" customWidth="1"/>
    <col min="6" max="6" width="13" bestFit="1" customWidth="1"/>
    <col min="9" max="9" width="21.5" bestFit="1" customWidth="1"/>
    <col min="10" max="10" width="16.6640625" bestFit="1" customWidth="1"/>
    <col min="11" max="11" width="18.83203125" bestFit="1" customWidth="1"/>
  </cols>
  <sheetData>
    <row r="1" spans="1:11" x14ac:dyDescent="0.2">
      <c r="A1" s="1" t="s">
        <v>4</v>
      </c>
      <c r="B1" s="1" t="s">
        <v>5</v>
      </c>
      <c r="E1" s="1" t="s">
        <v>4</v>
      </c>
      <c r="F1" s="1" t="s">
        <v>5</v>
      </c>
      <c r="I1" s="14" t="s">
        <v>2106</v>
      </c>
      <c r="J1" s="14"/>
      <c r="K1" s="14"/>
    </row>
    <row r="2" spans="1:11" x14ac:dyDescent="0.2">
      <c r="A2" t="s">
        <v>20</v>
      </c>
      <c r="B2">
        <v>158</v>
      </c>
      <c r="E2" t="s">
        <v>14</v>
      </c>
      <c r="F2">
        <v>0</v>
      </c>
      <c r="I2" s="13" t="s">
        <v>2107</v>
      </c>
      <c r="J2" s="13" t="s">
        <v>2114</v>
      </c>
      <c r="K2" s="13" t="s">
        <v>2115</v>
      </c>
    </row>
    <row r="3" spans="1:11" x14ac:dyDescent="0.2">
      <c r="A3" t="s">
        <v>20</v>
      </c>
      <c r="B3">
        <v>1425</v>
      </c>
      <c r="E3" t="s">
        <v>14</v>
      </c>
      <c r="F3">
        <v>24</v>
      </c>
      <c r="I3" t="s">
        <v>2108</v>
      </c>
      <c r="J3" s="12">
        <f>AVERAGE(successfulBackers)</f>
        <v>851.14690265486729</v>
      </c>
      <c r="K3" s="12">
        <f>AVERAGE(failedBackers)</f>
        <v>585.61538461538464</v>
      </c>
    </row>
    <row r="4" spans="1:11" x14ac:dyDescent="0.2">
      <c r="A4" t="s">
        <v>20</v>
      </c>
      <c r="B4">
        <v>174</v>
      </c>
      <c r="E4" t="s">
        <v>14</v>
      </c>
      <c r="F4">
        <v>53</v>
      </c>
      <c r="I4" t="s">
        <v>2109</v>
      </c>
      <c r="J4" s="12">
        <f>MEDIAN(successfulBackers)</f>
        <v>201</v>
      </c>
      <c r="K4" s="12">
        <f>MEDIAN(failedBackers)</f>
        <v>114.5</v>
      </c>
    </row>
    <row r="5" spans="1:11" x14ac:dyDescent="0.2">
      <c r="A5" t="s">
        <v>20</v>
      </c>
      <c r="B5">
        <v>227</v>
      </c>
      <c r="E5" t="s">
        <v>14</v>
      </c>
      <c r="F5">
        <v>18</v>
      </c>
      <c r="I5" t="s">
        <v>2110</v>
      </c>
      <c r="J5" s="12">
        <f>MIN(successfulBackers)</f>
        <v>16</v>
      </c>
      <c r="K5" s="12">
        <f>MIN(failedBackers)</f>
        <v>0</v>
      </c>
    </row>
    <row r="6" spans="1:11" x14ac:dyDescent="0.2">
      <c r="A6" t="s">
        <v>20</v>
      </c>
      <c r="B6">
        <v>220</v>
      </c>
      <c r="E6" t="s">
        <v>14</v>
      </c>
      <c r="F6">
        <v>44</v>
      </c>
      <c r="I6" t="s">
        <v>2111</v>
      </c>
      <c r="J6" s="12">
        <f>MAX(successfulBackers)</f>
        <v>7295</v>
      </c>
      <c r="K6" s="12">
        <f>MAX(failedBackers)</f>
        <v>6080</v>
      </c>
    </row>
    <row r="7" spans="1:11" x14ac:dyDescent="0.2">
      <c r="A7" t="s">
        <v>20</v>
      </c>
      <c r="B7">
        <v>98</v>
      </c>
      <c r="E7" t="s">
        <v>14</v>
      </c>
      <c r="F7">
        <v>27</v>
      </c>
      <c r="I7" t="s">
        <v>2112</v>
      </c>
      <c r="J7" s="12">
        <f>_xlfn.VAR.P(successfulBackers)</f>
        <v>1603373.7324019109</v>
      </c>
      <c r="K7" s="12">
        <f>_xlfn.VAR.P(failedBackers)</f>
        <v>921574.68174133555</v>
      </c>
    </row>
    <row r="8" spans="1:11" x14ac:dyDescent="0.2">
      <c r="A8" t="s">
        <v>20</v>
      </c>
      <c r="B8">
        <v>100</v>
      </c>
      <c r="E8" t="s">
        <v>14</v>
      </c>
      <c r="F8">
        <v>55</v>
      </c>
      <c r="I8" t="s">
        <v>2113</v>
      </c>
      <c r="J8" s="12">
        <f>_xlfn.STDEV.P(successfulBackers)</f>
        <v>1266.2439466397898</v>
      </c>
      <c r="K8" s="12">
        <f>_xlfn.STDEV.P(failedBackers)</f>
        <v>959.98681331637863</v>
      </c>
    </row>
    <row r="9" spans="1:11" x14ac:dyDescent="0.2">
      <c r="A9" t="s">
        <v>20</v>
      </c>
      <c r="B9">
        <v>1249</v>
      </c>
      <c r="E9" t="s">
        <v>14</v>
      </c>
      <c r="F9">
        <v>200</v>
      </c>
    </row>
    <row r="10" spans="1:11" x14ac:dyDescent="0.2">
      <c r="A10" t="s">
        <v>20</v>
      </c>
      <c r="B10">
        <v>1396</v>
      </c>
      <c r="E10" t="s">
        <v>14</v>
      </c>
      <c r="F10">
        <v>452</v>
      </c>
    </row>
    <row r="11" spans="1:11" x14ac:dyDescent="0.2">
      <c r="A11" t="s">
        <v>20</v>
      </c>
      <c r="B11">
        <v>890</v>
      </c>
      <c r="E11" t="s">
        <v>14</v>
      </c>
      <c r="F11">
        <v>674</v>
      </c>
      <c r="J11" t="s">
        <v>2118</v>
      </c>
    </row>
    <row r="12" spans="1:11" x14ac:dyDescent="0.2">
      <c r="A12" t="s">
        <v>20</v>
      </c>
      <c r="B12">
        <v>142</v>
      </c>
      <c r="E12" t="s">
        <v>14</v>
      </c>
      <c r="F12">
        <v>558</v>
      </c>
      <c r="I12" t="s">
        <v>2116</v>
      </c>
      <c r="J12" s="12">
        <f>J13+J8</f>
        <v>2117.3908492946571</v>
      </c>
      <c r="K12" s="12">
        <f>K13+K8</f>
        <v>1545.6021979317634</v>
      </c>
    </row>
    <row r="13" spans="1:11" x14ac:dyDescent="0.2">
      <c r="A13" t="s">
        <v>20</v>
      </c>
      <c r="B13">
        <v>2673</v>
      </c>
      <c r="E13" t="s">
        <v>14</v>
      </c>
      <c r="F13">
        <v>15</v>
      </c>
      <c r="I13" t="s">
        <v>2108</v>
      </c>
      <c r="J13" s="12">
        <f>AVERAGE(successfulBackers)</f>
        <v>851.14690265486729</v>
      </c>
      <c r="K13" s="12">
        <f>AVERAGE(failedBackers)</f>
        <v>585.61538461538464</v>
      </c>
    </row>
    <row r="14" spans="1:11" x14ac:dyDescent="0.2">
      <c r="A14" t="s">
        <v>20</v>
      </c>
      <c r="B14">
        <v>163</v>
      </c>
      <c r="E14" t="s">
        <v>14</v>
      </c>
      <c r="F14">
        <v>2307</v>
      </c>
      <c r="I14" t="s">
        <v>2117</v>
      </c>
      <c r="J14" s="12">
        <f>J13-J8</f>
        <v>-415.09704398492249</v>
      </c>
      <c r="K14" s="12">
        <f>K13-K8</f>
        <v>-374.37142870099399</v>
      </c>
    </row>
    <row r="15" spans="1:11" x14ac:dyDescent="0.2">
      <c r="A15" t="s">
        <v>20</v>
      </c>
      <c r="B15">
        <v>2220</v>
      </c>
      <c r="E15" t="s">
        <v>14</v>
      </c>
      <c r="F15">
        <v>88</v>
      </c>
    </row>
    <row r="16" spans="1:11" x14ac:dyDescent="0.2">
      <c r="A16" t="s">
        <v>20</v>
      </c>
      <c r="B16">
        <v>1606</v>
      </c>
      <c r="E16" t="s">
        <v>14</v>
      </c>
      <c r="F16">
        <v>48</v>
      </c>
    </row>
    <row r="17" spans="1:11" x14ac:dyDescent="0.2">
      <c r="A17" t="s">
        <v>20</v>
      </c>
      <c r="B17">
        <v>129</v>
      </c>
      <c r="E17" t="s">
        <v>14</v>
      </c>
      <c r="F17">
        <v>1</v>
      </c>
      <c r="J17" t="s">
        <v>2125</v>
      </c>
    </row>
    <row r="18" spans="1:11" x14ac:dyDescent="0.2">
      <c r="A18" t="s">
        <v>20</v>
      </c>
      <c r="B18">
        <v>226</v>
      </c>
      <c r="E18" t="s">
        <v>14</v>
      </c>
      <c r="F18">
        <v>1467</v>
      </c>
      <c r="I18" t="s">
        <v>2120</v>
      </c>
      <c r="J18" s="12">
        <f>_xlfn.QUARTILE.EXC(successfulBackers,1)</f>
        <v>127.5</v>
      </c>
      <c r="K18" s="12">
        <f>_xlfn.QUARTILE.EXC(failedBackers,1)</f>
        <v>38</v>
      </c>
    </row>
    <row r="19" spans="1:11" x14ac:dyDescent="0.2">
      <c r="A19" t="s">
        <v>20</v>
      </c>
      <c r="B19">
        <v>5419</v>
      </c>
      <c r="E19" t="s">
        <v>14</v>
      </c>
      <c r="F19">
        <v>75</v>
      </c>
      <c r="I19" t="s">
        <v>2109</v>
      </c>
      <c r="J19" s="12">
        <f>MEDIAN(successfulBackers)</f>
        <v>201</v>
      </c>
      <c r="K19" s="12">
        <f>MEDIAN(failedBackers)</f>
        <v>114.5</v>
      </c>
    </row>
    <row r="20" spans="1:11" x14ac:dyDescent="0.2">
      <c r="A20" t="s">
        <v>20</v>
      </c>
      <c r="B20">
        <v>165</v>
      </c>
      <c r="E20" t="s">
        <v>14</v>
      </c>
      <c r="F20">
        <v>120</v>
      </c>
      <c r="I20" t="s">
        <v>2121</v>
      </c>
      <c r="J20" s="12">
        <f>_xlfn.QUARTILE.EXC(successfulBackers,2)</f>
        <v>201</v>
      </c>
      <c r="K20" s="12">
        <f>_xlfn.QUARTILE.EXC(failedBackers,2)</f>
        <v>114.5</v>
      </c>
    </row>
    <row r="21" spans="1:11" x14ac:dyDescent="0.2">
      <c r="A21" t="s">
        <v>20</v>
      </c>
      <c r="B21">
        <v>1965</v>
      </c>
      <c r="E21" t="s">
        <v>14</v>
      </c>
      <c r="F21">
        <v>2253</v>
      </c>
      <c r="I21" t="s">
        <v>2122</v>
      </c>
      <c r="J21" s="12">
        <f>_xlfn.QUARTILE.EXC(successfulBackers,3)</f>
        <v>1288.5</v>
      </c>
      <c r="K21" s="12">
        <f>_xlfn.QUARTILE.EXC(failedBackers,3)</f>
        <v>789.5</v>
      </c>
    </row>
    <row r="22" spans="1:11" x14ac:dyDescent="0.2">
      <c r="A22" t="s">
        <v>20</v>
      </c>
      <c r="B22">
        <v>16</v>
      </c>
      <c r="E22" t="s">
        <v>14</v>
      </c>
      <c r="F22">
        <v>5</v>
      </c>
      <c r="I22" t="s">
        <v>2119</v>
      </c>
      <c r="J22" s="12">
        <f>J21-J18</f>
        <v>1161</v>
      </c>
      <c r="K22" s="12">
        <f>K21-K18</f>
        <v>751.5</v>
      </c>
    </row>
    <row r="23" spans="1:11" x14ac:dyDescent="0.2">
      <c r="A23" t="s">
        <v>20</v>
      </c>
      <c r="B23">
        <v>107</v>
      </c>
      <c r="E23" t="s">
        <v>14</v>
      </c>
      <c r="F23">
        <v>38</v>
      </c>
      <c r="J23" s="12">
        <f>1.5*J22</f>
        <v>1741.5</v>
      </c>
      <c r="K23">
        <f>1.5*K22</f>
        <v>1127.25</v>
      </c>
    </row>
    <row r="24" spans="1:11" x14ac:dyDescent="0.2">
      <c r="A24" t="s">
        <v>20</v>
      </c>
      <c r="B24">
        <v>134</v>
      </c>
      <c r="E24" t="s">
        <v>14</v>
      </c>
      <c r="F24">
        <v>12</v>
      </c>
      <c r="I24" t="s">
        <v>2123</v>
      </c>
      <c r="J24" s="12">
        <f>J18-J23</f>
        <v>-1614</v>
      </c>
      <c r="K24" s="12">
        <f>K18-K23</f>
        <v>-1089.25</v>
      </c>
    </row>
    <row r="25" spans="1:11" x14ac:dyDescent="0.2">
      <c r="A25" t="s">
        <v>20</v>
      </c>
      <c r="B25">
        <v>198</v>
      </c>
      <c r="E25" t="s">
        <v>14</v>
      </c>
      <c r="F25">
        <v>1684</v>
      </c>
      <c r="I25" t="s">
        <v>2124</v>
      </c>
      <c r="J25" s="12">
        <f>J21+J23</f>
        <v>3030</v>
      </c>
      <c r="K25" s="12">
        <f>K21+K23</f>
        <v>1916.75</v>
      </c>
    </row>
    <row r="26" spans="1:11" x14ac:dyDescent="0.2">
      <c r="A26" t="s">
        <v>20</v>
      </c>
      <c r="B26">
        <v>111</v>
      </c>
      <c r="E26" t="s">
        <v>14</v>
      </c>
      <c r="F26">
        <v>56</v>
      </c>
    </row>
    <row r="27" spans="1:11" x14ac:dyDescent="0.2">
      <c r="A27" t="s">
        <v>20</v>
      </c>
      <c r="B27">
        <v>222</v>
      </c>
      <c r="E27" t="s">
        <v>14</v>
      </c>
      <c r="F27">
        <v>838</v>
      </c>
    </row>
    <row r="28" spans="1:11" x14ac:dyDescent="0.2">
      <c r="A28" t="s">
        <v>20</v>
      </c>
      <c r="B28">
        <v>6212</v>
      </c>
      <c r="E28" t="s">
        <v>14</v>
      </c>
      <c r="F28">
        <v>1000</v>
      </c>
    </row>
    <row r="29" spans="1:11" x14ac:dyDescent="0.2">
      <c r="A29" t="s">
        <v>20</v>
      </c>
      <c r="B29">
        <v>98</v>
      </c>
      <c r="E29" t="s">
        <v>14</v>
      </c>
      <c r="F29">
        <v>1482</v>
      </c>
    </row>
    <row r="30" spans="1:11" x14ac:dyDescent="0.2">
      <c r="A30" t="s">
        <v>20</v>
      </c>
      <c r="B30">
        <v>92</v>
      </c>
      <c r="E30" t="s">
        <v>14</v>
      </c>
      <c r="F30">
        <v>106</v>
      </c>
    </row>
    <row r="31" spans="1:11" x14ac:dyDescent="0.2">
      <c r="A31" t="s">
        <v>20</v>
      </c>
      <c r="B31">
        <v>149</v>
      </c>
      <c r="E31" t="s">
        <v>14</v>
      </c>
      <c r="F31">
        <v>679</v>
      </c>
    </row>
    <row r="32" spans="1:11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I1:K1"/>
  </mergeCells>
  <conditionalFormatting sqref="A2:A566">
    <cfRule type="containsText" dxfId="11" priority="21" operator="containsText" text="live">
      <formula>NOT(ISERROR(SEARCH("live",A2)))</formula>
    </cfRule>
    <cfRule type="containsText" dxfId="10" priority="22" operator="containsText" text="canceled">
      <formula>NOT(ISERROR(SEARCH("canceled",A2)))</formula>
    </cfRule>
    <cfRule type="containsText" dxfId="9" priority="23" operator="containsText" text="successful">
      <formula>NOT(ISERROR(SEARCH("successful",A2)))</formula>
    </cfRule>
    <cfRule type="containsText" dxfId="8" priority="24" operator="containsText" text="failed">
      <formula>NOT(ISERROR(SEARCH("failed",A2)))</formula>
    </cfRule>
  </conditionalFormatting>
  <conditionalFormatting sqref="E2:E365">
    <cfRule type="containsText" dxfId="7" priority="17" operator="containsText" text="live">
      <formula>NOT(ISERROR(SEARCH("live",E2)))</formula>
    </cfRule>
    <cfRule type="containsText" dxfId="6" priority="18" operator="containsText" text="canceled">
      <formula>NOT(ISERROR(SEARCH("canceled",E2)))</formula>
    </cfRule>
    <cfRule type="containsText" dxfId="5" priority="19" operator="containsText" text="successful">
      <formula>NOT(ISERROR(SEARCH("successful",E2)))</formula>
    </cfRule>
    <cfRule type="containsText" dxfId="4" priority="20" operator="containsText" text="failed">
      <formula>NOT(ISERROR(SEARCH("failed",E2)))</formula>
    </cfRule>
  </conditionalFormatting>
  <conditionalFormatting sqref="I24:I25">
    <cfRule type="containsText" dxfId="3" priority="1" operator="containsText" text="live">
      <formula>NOT(ISERROR(SEARCH("live",I24)))</formula>
    </cfRule>
    <cfRule type="containsText" dxfId="2" priority="2" operator="containsText" text="canceled">
      <formula>NOT(ISERROR(SEARCH("canceled",I24)))</formula>
    </cfRule>
    <cfRule type="containsText" dxfId="1" priority="3" operator="containsText" text="successful">
      <formula>NOT(ISERROR(SEARCH("successful",I24)))</formula>
    </cfRule>
    <cfRule type="containsText" dxfId="0" priority="4" operator="containsText" text="failed">
      <formula>NOT(ISERROR(SEARCH("failed",I24)))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 Data</vt:lpstr>
      <vt:lpstr>Outcome By Category</vt:lpstr>
      <vt:lpstr>Outcome By SubCategory</vt:lpstr>
      <vt:lpstr>Outcome By Month Launched</vt:lpstr>
      <vt:lpstr>Outcome By Goal</vt:lpstr>
      <vt:lpstr>Statistical Analysis</vt:lpstr>
      <vt:lpstr>failedBackers</vt:lpstr>
      <vt:lpstr>successfulBackers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 Hughes</cp:lastModifiedBy>
  <dcterms:created xsi:type="dcterms:W3CDTF">2021-09-29T18:52:28Z</dcterms:created>
  <dcterms:modified xsi:type="dcterms:W3CDTF">2023-10-31T22:32:11Z</dcterms:modified>
</cp:coreProperties>
</file>