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城市确诊人数" sheetId="1" r:id="rId1"/>
    <sheet name="城市出院人数" sheetId="2" r:id="rId5"/>
    <sheet name="城市死亡人数" sheetId="3" r:id="rId6"/>
    <sheet name="各省确诊人数" sheetId="4" r:id="rId7"/>
    <sheet name="各省出院人数" sheetId="5" r:id="rId8"/>
    <sheet name="各省死亡人数" sheetId="6" r:id="rId9"/>
    <sheet name="重症与疑似" sheetId="7" r:id="rId10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<sst xmlns="http://schemas.openxmlformats.org/spreadsheetml/2006/main" xmlns:r="http://schemas.openxmlformats.org/officeDocument/2006/relationships" xmlns:xdr="http://schemas.openxmlformats.org/drawingml/2006/spreadsheetDrawing" xmlns:ns4="http://schemas.microsoft.com/office/excel/2006/main" xmlns:ns5="http://schemas.microsoft.com/office/excel/2008/2/main" count="180" uniqueCount="180">
  <si>
    <t xml:space="preserve">ID</t>
    <phoneticPr fontId="1" type="noConversion" alignment="left"/>
  </si>
  <si>
    <t xml:space="preserve">city</t>
    <phoneticPr fontId="1" type="noConversion" alignment="left"/>
  </si>
  <si>
    <t xml:space="preserve">population</t>
    <phoneticPr fontId="1" type="noConversion" alignment="left"/>
  </si>
  <si>
    <t xml:space="preserve">厦门市</t>
    <phoneticPr fontId="1" type="noConversion" alignment="left"/>
  </si>
  <si>
    <t xml:space="preserve">北京市</t>
    <phoneticPr fontId="1" type="noConversion" alignment="left"/>
  </si>
  <si>
    <t xml:space="preserve">青岛市</t>
    <phoneticPr fontId="1" type="noConversion" alignment="left"/>
  </si>
  <si>
    <t xml:space="preserve">海口市</t>
    <phoneticPr fontId="1" type="noConversion" alignment="left"/>
  </si>
  <si>
    <t xml:space="preserve">武汉市</t>
    <phoneticPr fontId="1" type="noConversion" alignment="left"/>
  </si>
  <si>
    <t xml:space="preserve">郑州市</t>
    <phoneticPr fontId="1" type="noConversion" alignment="left"/>
  </si>
  <si>
    <t xml:space="preserve">大连市</t>
    <phoneticPr fontId="1" type="noConversion" alignment="left"/>
  </si>
  <si>
    <t xml:space="preserve">拉萨市</t>
    <phoneticPr fontId="1" type="noConversion" alignment="left"/>
  </si>
  <si>
    <t xml:space="preserve">兰州市</t>
    <phoneticPr fontId="1" type="noConversion" alignment="left"/>
  </si>
  <si>
    <t xml:space="preserve">昆明市</t>
    <phoneticPr fontId="1" type="noConversion" alignment="left"/>
  </si>
  <si>
    <t xml:space="preserve">长春市</t>
    <phoneticPr fontId="1" type="noConversion" alignment="left"/>
  </si>
  <si>
    <t xml:space="preserve">南昌市</t>
    <phoneticPr fontId="1" type="noConversion" alignment="left"/>
  </si>
  <si>
    <t xml:space="preserve">呼和浩特市</t>
    <phoneticPr fontId="1" type="noConversion" alignment="left"/>
  </si>
  <si>
    <t xml:space="preserve">合肥市</t>
    <phoneticPr fontId="1" type="noConversion" alignment="left"/>
  </si>
  <si>
    <t xml:space="preserve">杭州市</t>
    <phoneticPr fontId="1" type="noConversion" alignment="left"/>
  </si>
  <si>
    <t xml:space="preserve">石家庄市</t>
    <phoneticPr fontId="1" type="noConversion" alignment="left"/>
  </si>
  <si>
    <r>
      <rPr>
        <rFont val="等线"/>
        <sz val="12.0"/>
      </rPr>
      <t xml:space="preserve">天津市</t>
    </r>
    <phoneticPr fontId="1" type="noConversion" alignment="left"/>
  </si>
  <si>
    <t xml:space="preserve">太原市</t>
    <phoneticPr fontId="1" type="noConversion" alignment="left"/>
  </si>
  <si>
    <t xml:space="preserve">贵阳市</t>
    <phoneticPr fontId="1" type="noConversion" alignment="left"/>
  </si>
  <si>
    <t xml:space="preserve">哈尔滨市</t>
    <phoneticPr fontId="1" type="noConversion" alignment="left"/>
  </si>
  <si>
    <t xml:space="preserve">上海市</t>
    <phoneticPr fontId="1" type="noConversion" alignment="left"/>
  </si>
  <si>
    <t xml:space="preserve">银川市</t>
    <phoneticPr fontId="1" type="noConversion" alignment="left"/>
  </si>
  <si>
    <t xml:space="preserve">沈阳市</t>
    <phoneticPr fontId="1" type="noConversion" alignment="left"/>
  </si>
  <si>
    <t xml:space="preserve">成都市</t>
    <phoneticPr fontId="1" type="noConversion" alignment="left"/>
  </si>
  <si>
    <r>
      <rPr>
        <rFont val="等线"/>
        <sz val="12.0"/>
        <color rgb="FF000000"/>
      </rPr>
      <t xml:space="preserve">广州市</t>
    </r>
    <phoneticPr fontId="1" type="noConversion" alignment="left"/>
  </si>
  <si>
    <t xml:space="preserve">南京市</t>
    <phoneticPr fontId="1" type="noConversion" alignment="left"/>
  </si>
  <si>
    <t xml:space="preserve">福州市</t>
    <phoneticPr fontId="1" type="noConversion" alignment="left"/>
  </si>
  <si>
    <t xml:space="preserve">西宁市</t>
    <phoneticPr fontId="1" type="noConversion" alignment="left"/>
  </si>
  <si>
    <t xml:space="preserve">宁波市</t>
    <phoneticPr fontId="1" type="noConversion" alignment="left"/>
  </si>
  <si>
    <t xml:space="preserve">深圳市</t>
    <phoneticPr fontId="1" type="noConversion" alignment="left"/>
  </si>
  <si>
    <t xml:space="preserve">乌鲁木齐市</t>
    <phoneticPr fontId="1" type="noConversion" alignment="left"/>
  </si>
  <si>
    <t xml:space="preserve">济南市</t>
    <phoneticPr fontId="1" type="noConversion" alignment="left"/>
  </si>
  <si>
    <t xml:space="preserve">重庆市</t>
    <phoneticPr fontId="1" type="noConversion" alignment="left"/>
  </si>
  <si>
    <t xml:space="preserve">南宁市</t>
    <phoneticPr fontId="1" type="noConversion" alignment="left"/>
  </si>
  <si>
    <r>
      <rPr>
        <rFont val="等线"/>
        <sz val="12.0"/>
      </rPr>
      <t xml:space="preserve">西安市</t>
    </r>
    <phoneticPr fontId="1" type="noConversion" alignment="left"/>
  </si>
  <si>
    <r>
      <rPr>
        <rFont val="Microsoft YaHei"/>
        <sz val="10.0"/>
        <color rgb="FF000000"/>
      </rPr>
      <t xml:space="preserve">长沙市</t>
    </r>
    <phoneticPr fontId="1" type="noConversion" alignment="left"/>
  </si>
  <si>
    <r>
      <rPr>
        <rFont val="Microsoft YaHei"/>
        <sz val="10.0"/>
        <color rgb="FF000000"/>
      </rPr>
      <t xml:space="preserve">全国</t>
    </r>
    <phoneticPr fontId="1" type="noConversion" alignment="left"/>
  </si>
  <si>
    <r>
      <rPr>
        <rFont val="Microsoft YaHei"/>
        <sz val="10.0"/>
        <color rgb="FF000000"/>
      </rPr>
      <t xml:space="preserve">全国_不含湖北</t>
    </r>
    <phoneticPr fontId="1" type="noConversion" alignment="left"/>
  </si>
  <si>
    <r>
      <rPr>
        <rFont val="Microsoft YaHei"/>
        <sz val="10.0"/>
        <color rgb="FF000000"/>
      </rPr>
      <t xml:space="preserve">湖北_不含武汉</t>
    </r>
    <phoneticPr fontId="1" type="noConversion" alignment="left"/>
  </si>
  <si>
    <r>
      <rPr>
        <rFont val="Microsoft YaHei"/>
        <sz val="10.0"/>
        <color rgb="FF000000"/>
      </rPr>
      <t xml:space="preserve">温州市（旧）</t>
    </r>
    <phoneticPr fontId="1" type="noConversion" alignment="left"/>
  </si>
  <si>
    <r>
      <rPr>
        <rFont val="Microsoft YaHei"/>
        <sz val="10.0"/>
        <color rgb="FF000000"/>
      </rPr>
      <t xml:space="preserve">随州市</t>
    </r>
    <phoneticPr fontId="1" type="noConversion" alignment="left"/>
  </si>
  <si>
    <r>
      <rPr>
        <rFont val="Microsoft YaHei"/>
        <sz val="10.0"/>
        <color rgb="FF000000"/>
      </rPr>
      <t xml:space="preserve">孝感市</t>
    </r>
    <phoneticPr fontId="1" type="noConversion" alignment="left"/>
  </si>
  <si>
    <r>
      <rPr>
        <rFont val="Microsoft YaHei"/>
        <sz val="10.0"/>
        <color rgb="FF000000"/>
      </rPr>
      <t xml:space="preserve">黄冈市</t>
    </r>
    <phoneticPr fontId="1" type="noConversion" alignment="left"/>
  </si>
  <si>
    <r>
      <rPr>
        <rFont val="Microsoft YaHei"/>
        <sz val="10.0"/>
        <color rgb="FF000000"/>
      </rPr>
      <t xml:space="preserve">荆州市</t>
    </r>
    <phoneticPr fontId="1" type="noConversion" alignment="left"/>
  </si>
  <si>
    <r>
      <rPr>
        <rFont val="Microsoft YaHei"/>
        <sz val="10.0"/>
        <color rgb="FF000000"/>
      </rPr>
      <t xml:space="preserve">黄石市</t>
    </r>
    <phoneticPr fontId="1" type="noConversion" alignment="left"/>
  </si>
  <si>
    <r>
      <rPr>
        <rFont val="Microsoft YaHei"/>
        <sz val="10.0"/>
        <color rgb="FF000000"/>
      </rPr>
      <t xml:space="preserve">宜昌市</t>
    </r>
    <phoneticPr fontId="1" type="noConversion" alignment="left"/>
  </si>
  <si>
    <r>
      <rPr>
        <rFont val="Microsoft YaHei"/>
        <sz val="10.0"/>
        <color rgb="FF000000"/>
      </rPr>
      <t xml:space="preserve">荆门市</t>
    </r>
    <phoneticPr fontId="1" type="noConversion" alignment="left"/>
  </si>
  <si>
    <r>
      <rPr>
        <rFont val="Microsoft YaHei"/>
        <sz val="10.0"/>
        <color rgb="FF000000"/>
      </rPr>
      <t xml:space="preserve">襄阳市</t>
    </r>
    <phoneticPr fontId="1" type="noConversion" alignment="left"/>
  </si>
  <si>
    <r>
      <rPr>
        <rFont val="Microsoft YaHei"/>
        <sz val="10.0"/>
        <color rgb="FF000000"/>
      </rPr>
      <t xml:space="preserve">鄂州市</t>
    </r>
    <phoneticPr fontId="1" type="noConversion" alignment="left"/>
  </si>
  <si>
    <r>
      <rPr>
        <rFont val="Microsoft YaHei"/>
        <sz val="10.0"/>
        <color rgb="FF000000"/>
      </rPr>
      <t xml:space="preserve">咸宁市</t>
    </r>
    <phoneticPr fontId="1" type="noConversion" alignment="left"/>
  </si>
  <si>
    <r>
      <rPr>
        <rFont val="Microsoft YaHei"/>
        <sz val="10.0"/>
        <color rgb="FF000000"/>
      </rPr>
      <t xml:space="preserve">十堰市</t>
    </r>
    <phoneticPr fontId="1" type="noConversion" alignment="left"/>
  </si>
  <si>
    <r>
      <rPr>
        <rFont val="Microsoft YaHei"/>
        <sz val="10.0"/>
        <color rgb="FF000000"/>
      </rPr>
      <t xml:space="preserve">仙桃市</t>
    </r>
    <phoneticPr fontId="1" type="noConversion" alignment="left"/>
  </si>
  <si>
    <r>
      <rPr>
        <rFont val="Microsoft YaHei"/>
        <sz val="10.0"/>
        <color rgb="FF000000"/>
      </rPr>
      <t xml:space="preserve">天门市</t>
    </r>
    <phoneticPr fontId="1" type="noConversion" alignment="left"/>
  </si>
  <si>
    <r>
      <rPr>
        <rFont val="Microsoft YaHei"/>
        <sz val="10.0"/>
        <color rgb="FF000000"/>
      </rPr>
      <t xml:space="preserve">恩施市</t>
    </r>
    <phoneticPr fontId="1" type="noConversion" alignment="left"/>
  </si>
  <si>
    <r>
      <rPr>
        <rFont val="Microsoft YaHei"/>
        <sz val="10.0"/>
        <color rgb="FF000000"/>
      </rPr>
      <t xml:space="preserve">潜江市</t>
    </r>
    <phoneticPr fontId="1" type="noConversion" alignment="left"/>
  </si>
  <si>
    <r>
      <rPr>
        <rFont val="Microsoft YaHei"/>
        <sz val="10.0"/>
        <color rgb="FF000000"/>
      </rPr>
      <t xml:space="preserve">温州市</t>
    </r>
    <phoneticPr fontId="1" type="noConversion" alignment="left"/>
  </si>
  <si>
    <r>
      <rPr>
        <rFont val="Microsoft YaHei"/>
        <sz val="10.0"/>
        <color rgb="FF000000"/>
      </rPr>
      <t xml:space="preserve">信阳市</t>
    </r>
    <phoneticPr fontId="1" type="noConversion" alignment="left"/>
  </si>
  <si>
    <r>
      <rPr>
        <rFont val="Microsoft YaHei"/>
        <sz val="10.0"/>
        <color rgb="FF000000"/>
      </rPr>
      <t xml:space="preserve">台州市</t>
    </r>
    <phoneticPr fontId="1" type="noConversion" alignment="left"/>
  </si>
  <si>
    <r>
      <rPr>
        <rFont val="Microsoft YaHei"/>
        <sz val="10.0"/>
        <color rgb="FF000000"/>
      </rPr>
      <t xml:space="preserve">南阳市</t>
    </r>
    <phoneticPr fontId="1" type="noConversion" alignment="left"/>
  </si>
  <si>
    <t xml:space="preserve">韩国</t>
    <phoneticPr fontId="1" type="noConversion" alignment="left"/>
  </si>
  <si>
    <r>
      <rPr>
        <rFont val="Microsoft YaHei"/>
        <sz val="10.0"/>
      </rPr>
      <t xml:space="preserve">台湾省</t>
    </r>
    <phoneticPr fontId="1" type="noConversion" alignment="left"/>
  </si>
  <si>
    <r>
      <rPr>
        <rFont val="Microsoft YaHei"/>
        <sz val="10.0"/>
      </rPr>
      <t xml:space="preserve">泰国</t>
    </r>
    <phoneticPr fontId="1" type="noConversion" alignment="left"/>
  </si>
  <si>
    <r>
      <rPr>
        <rFont val="Microsoft YaHei"/>
        <sz val="10.0"/>
      </rPr>
      <t xml:space="preserve">新加坡</t>
    </r>
    <phoneticPr fontId="1" type="noConversion" alignment="left"/>
  </si>
  <si>
    <r>
      <rPr>
        <rFont val="Microsoft YaHei"/>
        <sz val="10.0"/>
      </rPr>
      <t xml:space="preserve">日本</t>
    </r>
    <phoneticPr fontId="1" type="noConversion" alignment="left"/>
  </si>
  <si>
    <r>
      <rPr>
        <rFont val="Microsoft YaHei"/>
        <sz val="10.0"/>
        <color rgb="FF000000"/>
      </rPr>
      <t xml:space="preserve">伊朗</t>
    </r>
    <phoneticPr fontId="1" type="noConversion" alignment="left"/>
  </si>
  <si>
    <r>
      <rPr>
        <rFont val="Microsoft YaHei"/>
        <sz val="10.0"/>
        <color rgb="FF000000"/>
      </rPr>
      <t xml:space="preserve">美国</t>
    </r>
    <phoneticPr fontId="1" type="noConversion" alignment="left"/>
  </si>
  <si>
    <r>
      <rPr>
        <rFont val="Microsoft YaHei"/>
        <sz val="10.0"/>
        <color rgb="FF000000"/>
      </rPr>
      <t xml:space="preserve">意大利</t>
    </r>
    <phoneticPr fontId="1" type="noConversion" alignment="left"/>
  </si>
  <si>
    <r>
      <rPr>
        <rFont val="Microsoft YaHei"/>
        <sz val="10.0"/>
        <color rgb="FF000000"/>
      </rPr>
      <t xml:space="preserve">法国</t>
    </r>
    <phoneticPr fontId="1" type="noConversion" alignment="left"/>
  </si>
  <si>
    <r>
      <rPr>
        <rFont val="Microsoft YaHei"/>
        <sz val="10.0"/>
      </rPr>
      <t xml:space="preserve">德国</t>
    </r>
    <phoneticPr fontId="1" type="noConversion" alignment="left"/>
  </si>
  <si>
    <r>
      <rPr>
        <rFont val="Microsoft YaHei"/>
        <sz val="10.0"/>
      </rPr>
      <t xml:space="preserve">西班牙</t>
    </r>
    <phoneticPr fontId="1" type="noConversion" alignment="left"/>
  </si>
  <si>
    <r>
      <rPr>
        <rFont val="Microsoft YaHei"/>
        <sz val="10.0"/>
      </rPr>
      <t xml:space="preserve">荷兰</t>
    </r>
    <phoneticPr fontId="1" type="noConversion" alignment="left"/>
  </si>
  <si>
    <r>
      <rPr>
        <rFont val="Microsoft YaHei"/>
        <sz val="10.0"/>
      </rPr>
      <t xml:space="preserve">瑞典</t>
    </r>
    <phoneticPr fontId="1" type="noConversion" alignment="left"/>
  </si>
  <si>
    <r>
      <rPr>
        <rFont val="Microsoft YaHei"/>
        <sz val="10.0"/>
      </rPr>
      <t xml:space="preserve">比利时</t>
    </r>
    <phoneticPr fontId="1" type="noConversion" alignment="left"/>
  </si>
  <si>
    <r>
      <rPr>
        <rFont val="Microsoft YaHei"/>
        <sz val="10.0"/>
      </rPr>
      <t xml:space="preserve">英国</t>
    </r>
    <phoneticPr fontId="1" type="noConversion" alignment="left"/>
  </si>
  <si>
    <r>
      <rPr>
        <rFont val="Microsoft YaHei"/>
        <sz val="10.0"/>
      </rPr>
      <t xml:space="preserve">瑞士</t>
    </r>
    <phoneticPr fontId="1" type="noConversion" alignment="left"/>
  </si>
  <si>
    <r>
      <rPr>
        <rFont val="Microsoft YaHei"/>
        <sz val="10.0"/>
      </rPr>
      <t xml:space="preserve">希腊</t>
    </r>
    <phoneticPr fontId="1" type="noConversion" alignment="left"/>
  </si>
  <si>
    <r>
      <rPr>
        <rFont val="Microsoft YaHei"/>
        <sz val="10.0"/>
      </rPr>
      <t xml:space="preserve">加拿大</t>
    </r>
    <phoneticPr fontId="1" type="noConversion" alignment="left"/>
  </si>
  <si>
    <r>
      <rPr>
        <rFont val="Microsoft YaHei"/>
        <sz val="10.0"/>
      </rPr>
      <t xml:space="preserve">马来西亚</t>
    </r>
    <phoneticPr fontId="1" type="noConversion" alignment="left"/>
  </si>
  <si>
    <r>
      <rPr>
        <rFont val="Microsoft YaHei"/>
        <sz val="10.0"/>
      </rPr>
      <t xml:space="preserve">菲律宾</t>
    </r>
    <phoneticPr fontId="1" type="noConversion" alignment="left"/>
  </si>
  <si>
    <r>
      <rPr>
        <rFont val="Microsoft YaHei"/>
        <sz val="10.0"/>
      </rPr>
      <t xml:space="preserve">澳大利亚</t>
    </r>
    <phoneticPr fontId="1" type="noConversion" alignment="left"/>
  </si>
  <si>
    <r>
      <rPr>
        <rFont val="Microsoft YaHei"/>
        <sz val="10.0"/>
        <color rgb="FF000000"/>
      </rPr>
      <t xml:space="preserve">丹麦</t>
    </r>
    <phoneticPr fontId="1" type="noConversion" alignment="left"/>
  </si>
  <si>
    <r>
      <rPr>
        <rFont val="Microsoft YaHei"/>
        <sz val="10.0"/>
        <color rgb="FF000000"/>
      </rPr>
      <t xml:space="preserve">挪威</t>
    </r>
    <phoneticPr fontId="1" type="noConversion" alignment="left"/>
  </si>
  <si>
    <r>
      <rPr>
        <rFont val="Microsoft YaHei"/>
        <sz val="10.0"/>
        <color rgb="FF000000"/>
      </rPr>
      <t xml:space="preserve">奥地利</t>
    </r>
    <phoneticPr fontId="1" type="noConversion" alignment="left"/>
  </si>
  <si>
    <r>
      <rPr>
        <rFont val="Microsoft YaHei"/>
        <sz val="10.0"/>
        <color rgb="FF000000"/>
      </rPr>
      <t xml:space="preserve">卢森堡</t>
    </r>
    <phoneticPr fontId="1" type="noConversion" alignment="left"/>
  </si>
  <si>
    <r>
      <rPr>
        <rFont val="Microsoft YaHei"/>
        <sz val="10.0"/>
        <color rgb="FF000000"/>
      </rPr>
      <t xml:space="preserve">卡塔尔</t>
    </r>
    <phoneticPr fontId="1" type="noConversion" alignment="left"/>
  </si>
  <si>
    <r>
      <rPr>
        <rFont val="Microsoft YaHei"/>
        <sz val="10.0"/>
        <color rgb="FF000000"/>
      </rPr>
      <t xml:space="preserve">爱尔兰</t>
    </r>
    <phoneticPr fontId="1" type="noConversion" alignment="left"/>
  </si>
  <si>
    <r>
      <rPr>
        <rFont val="Microsoft YaHei"/>
        <sz val="10.0"/>
        <color rgb="FF000000"/>
      </rPr>
      <t xml:space="preserve">葡萄牙</t>
    </r>
    <phoneticPr fontId="1" type="noConversion" alignment="left"/>
  </si>
  <si>
    <r>
      <rPr>
        <rFont val="Microsoft YaHei"/>
        <sz val="10.0"/>
        <color rgb="FF000000"/>
      </rPr>
      <t xml:space="preserve">以色列</t>
    </r>
    <phoneticPr fontId="1" type="noConversion" alignment="left"/>
  </si>
  <si>
    <r>
      <rPr>
        <rFont val="Microsoft YaHei"/>
        <sz val="10.0"/>
        <color rgb="FF000000"/>
      </rPr>
      <t xml:space="preserve">芬兰</t>
    </r>
    <phoneticPr fontId="1" type="noConversion" alignment="left"/>
  </si>
  <si>
    <r>
      <rPr>
        <rFont val="Microsoft YaHei"/>
        <sz val="10.0"/>
        <color rgb="FF000000"/>
      </rPr>
      <t xml:space="preserve">捷克</t>
    </r>
    <phoneticPr fontId="1" type="noConversion" alignment="left"/>
  </si>
  <si>
    <r>
      <rPr>
        <rFont val="Microsoft YaHei"/>
        <sz val="10.0"/>
        <color rgb="FF000000"/>
      </rPr>
      <t xml:space="preserve">巴西</t>
    </r>
    <phoneticPr fontId="1" type="noConversion" alignment="left"/>
  </si>
  <si>
    <r>
      <rPr>
        <rFont val="Microsoft YaHei"/>
        <sz val="10.0"/>
        <color rgb="FF000000"/>
      </rPr>
      <t xml:space="preserve">智利</t>
    </r>
    <phoneticPr fontId="1" type="noConversion" alignment="left"/>
  </si>
  <si>
    <t xml:space="preserve">全球_不含中国</t>
    <phoneticPr fontId="1" type="noConversion" alignment="left"/>
  </si>
  <si>
    <r>
      <rPr>
        <rFont val="Microsoft YaHei"/>
        <sz val="10.0"/>
        <color rgb="FF000000"/>
      </rPr>
      <t xml:space="preserve">巴基斯坦</t>
    </r>
    <phoneticPr fontId="1" type="noConversion" alignment="left"/>
  </si>
  <si>
    <r>
      <rPr>
        <rFont val="Microsoft YaHei"/>
        <sz val="10.0"/>
        <color rgb="FF000000"/>
      </rPr>
      <t xml:space="preserve">俄罗斯</t>
    </r>
    <phoneticPr fontId="1" type="noConversion" alignment="left"/>
  </si>
  <si>
    <t xml:space="preserve">天津市</t>
    <phoneticPr fontId="1" type="noConversion" alignment="left"/>
  </si>
  <si>
    <t xml:space="preserve">广州市</t>
    <phoneticPr fontId="1" type="noConversion" alignment="left"/>
  </si>
  <si>
    <r>
      <rPr>
        <rFont val="Microsoft YaHei"/>
        <sz val="10.0"/>
        <color rgb="FF000000"/>
      </rPr>
      <t xml:space="preserve">ID</t>
    </r>
    <phoneticPr fontId="1" type="noConversion" alignment="left"/>
  </si>
  <si>
    <r>
      <rPr>
        <rFont val="Microsoft YaHei"/>
        <sz val="10.0"/>
        <color rgb="FF000000"/>
      </rPr>
      <t xml:space="preserve">省名</t>
    </r>
    <phoneticPr fontId="1" type="noConversion" alignment="left"/>
  </si>
  <si>
    <r>
      <rPr>
        <rFont val="等线"/>
        <sz val="11.0"/>
      </rPr>
      <t xml:space="preserve">省会</t>
    </r>
    <phoneticPr fontId="1" type="noConversion" alignment="left"/>
  </si>
  <si>
    <r>
      <rPr>
        <rFont val="等线"/>
        <sz val="11.0"/>
        <color rgb="FF000000"/>
      </rPr>
      <t xml:space="preserve">population</t>
    </r>
    <phoneticPr fontId="1" type="noConversion" alignment="left"/>
  </si>
  <si>
    <t xml:space="preserve">湖北省</t>
    <phoneticPr fontId="1" type="noConversion" alignment="left"/>
  </si>
  <si>
    <r>
      <rPr>
        <rFont val="等线"/>
        <sz val="11.0"/>
        <color rgb="FF000000"/>
      </rPr>
      <t xml:space="preserve">武汉市</t>
    </r>
    <phoneticPr fontId="1" type="noConversion" alignment="left"/>
  </si>
  <si>
    <t xml:space="preserve">广东省</t>
    <phoneticPr fontId="1" type="noConversion" alignment="left"/>
  </si>
  <si>
    <r>
      <rPr>
        <rFont val="Microsoft YaHei"/>
        <sz val="10.0"/>
        <color rgb="FF000000"/>
      </rPr>
      <t xml:space="preserve">广州市</t>
    </r>
    <phoneticPr fontId="1" type="noConversion" alignment="left"/>
  </si>
  <si>
    <r>
      <rPr>
        <rFont val="Microsoft YaHei"/>
        <sz val="10.0"/>
        <color rgb="FF000000"/>
      </rPr>
      <t xml:space="preserve">北京市</t>
    </r>
    <phoneticPr fontId="1" type="noConversion" alignment="left"/>
  </si>
  <si>
    <r>
      <rPr>
        <rFont val="Microsoft YaHei"/>
        <sz val="10.0"/>
        <color rgb="FF000000"/>
      </rPr>
      <t xml:space="preserve">上海市</t>
    </r>
    <phoneticPr fontId="1" type="noConversion" alignment="left"/>
  </si>
  <si>
    <t xml:space="preserve">浙江省</t>
    <phoneticPr fontId="1" type="noConversion" alignment="left"/>
  </si>
  <si>
    <r>
      <rPr>
        <rFont val="Microsoft YaHei"/>
        <sz val="10.0"/>
        <color rgb="FF000000"/>
      </rPr>
      <t xml:space="preserve">杭州市</t>
    </r>
    <phoneticPr fontId="1" type="noConversion" alignment="left"/>
  </si>
  <si>
    <r>
      <rPr>
        <rFont val="Microsoft YaHei"/>
        <sz val="10.0"/>
        <color rgb="FF000000"/>
      </rPr>
      <t xml:space="preserve">天津市</t>
    </r>
    <phoneticPr fontId="1" type="noConversion" alignment="left"/>
  </si>
  <si>
    <r>
      <rPr>
        <rFont val="Microsoft YaHei"/>
        <sz val="10.0"/>
        <color rgb="FF000000"/>
      </rPr>
      <t xml:space="preserve">重庆市</t>
    </r>
    <phoneticPr fontId="1" type="noConversion" alignment="left"/>
  </si>
  <si>
    <t xml:space="preserve">江西省</t>
    <phoneticPr fontId="1" type="noConversion" alignment="left"/>
  </si>
  <si>
    <r>
      <rPr>
        <rFont val="Microsoft YaHei"/>
        <sz val="10.0"/>
        <color rgb="FF000000"/>
      </rPr>
      <t xml:space="preserve">南昌市</t>
    </r>
    <phoneticPr fontId="1" type="noConversion" alignment="left"/>
  </si>
  <si>
    <t xml:space="preserve">山东省</t>
    <phoneticPr fontId="1" type="noConversion" alignment="left"/>
  </si>
  <si>
    <r>
      <rPr>
        <rFont val="Microsoft YaHei"/>
        <sz val="10.0"/>
        <color rgb="FF000000"/>
      </rPr>
      <t xml:space="preserve">济南市</t>
    </r>
    <phoneticPr fontId="1" type="noConversion" alignment="left"/>
  </si>
  <si>
    <t xml:space="preserve">河南省</t>
    <phoneticPr fontId="1" type="noConversion" alignment="left"/>
  </si>
  <si>
    <r>
      <rPr>
        <rFont val="Microsoft YaHei"/>
        <sz val="10.0"/>
        <color rgb="FF000000"/>
      </rPr>
      <t xml:space="preserve">郑州市</t>
    </r>
    <phoneticPr fontId="1" type="noConversion" alignment="left"/>
  </si>
  <si>
    <t xml:space="preserve">湖南省</t>
    <phoneticPr fontId="1" type="noConversion" alignment="left"/>
  </si>
  <si>
    <t xml:space="preserve">四川省</t>
    <phoneticPr fontId="1" type="noConversion" alignment="left"/>
  </si>
  <si>
    <r>
      <rPr>
        <rFont val="Microsoft YaHei"/>
        <sz val="10.0"/>
        <color rgb="FF000000"/>
      </rPr>
      <t xml:space="preserve">成都市</t>
    </r>
    <phoneticPr fontId="1" type="noConversion" alignment="left"/>
  </si>
  <si>
    <t xml:space="preserve">云南省</t>
    <phoneticPr fontId="1" type="noConversion" alignment="left"/>
  </si>
  <si>
    <r>
      <rPr>
        <rFont val="Microsoft YaHei"/>
        <sz val="10.0"/>
        <color rgb="FF000000"/>
      </rPr>
      <t xml:space="preserve">昆明市</t>
    </r>
    <phoneticPr fontId="1" type="noConversion" alignment="left"/>
  </si>
  <si>
    <r>
      <rPr>
        <rFont val="等线"/>
        <sz val="11.0"/>
      </rPr>
      <t xml:space="preserve">山西省</t>
    </r>
    <phoneticPr fontId="1" type="noConversion" alignment="left"/>
  </si>
  <si>
    <r>
      <rPr>
        <rFont val="Microsoft YaHei"/>
        <sz val="10.0"/>
        <color rgb="FF000000"/>
      </rPr>
      <t xml:space="preserve">太原市</t>
    </r>
    <phoneticPr fontId="1" type="noConversion" alignment="left"/>
  </si>
  <si>
    <t xml:space="preserve">福建省</t>
    <phoneticPr fontId="1" type="noConversion" alignment="left"/>
  </si>
  <si>
    <r>
      <rPr>
        <rFont val="Microsoft YaHei"/>
        <sz val="10.0"/>
        <color rgb="FF000000"/>
      </rPr>
      <t xml:space="preserve">福州市</t>
    </r>
    <phoneticPr fontId="1" type="noConversion" alignment="left"/>
  </si>
  <si>
    <t xml:space="preserve">辽宁省</t>
    <phoneticPr fontId="1" type="noConversion" alignment="left"/>
  </si>
  <si>
    <r>
      <rPr>
        <rFont val="Microsoft YaHei"/>
        <sz val="10.0"/>
        <color rgb="FF000000"/>
      </rPr>
      <t xml:space="preserve">沈阳市</t>
    </r>
    <phoneticPr fontId="1" type="noConversion" alignment="left"/>
  </si>
  <si>
    <t xml:space="preserve">海南省</t>
    <phoneticPr fontId="1" type="noConversion" alignment="left"/>
  </si>
  <si>
    <r>
      <rPr>
        <rFont val="Microsoft YaHei"/>
        <sz val="10.0"/>
        <color rgb="FF000000"/>
      </rPr>
      <t xml:space="preserve">海口市</t>
    </r>
    <phoneticPr fontId="1" type="noConversion" alignment="left"/>
  </si>
  <si>
    <t xml:space="preserve">安徽省</t>
    <phoneticPr fontId="1" type="noConversion" alignment="left"/>
  </si>
  <si>
    <r>
      <rPr>
        <rFont val="Microsoft YaHei"/>
        <sz val="10.0"/>
        <color rgb="FF000000"/>
      </rPr>
      <t xml:space="preserve">合肥市</t>
    </r>
    <phoneticPr fontId="1" type="noConversion" alignment="left"/>
  </si>
  <si>
    <t xml:space="preserve">贵州省</t>
    <phoneticPr fontId="1" type="noConversion" alignment="left"/>
  </si>
  <si>
    <r>
      <rPr>
        <rFont val="Microsoft YaHei"/>
        <sz val="10.0"/>
        <color rgb="FF000000"/>
      </rPr>
      <t xml:space="preserve">贵阳市</t>
    </r>
    <phoneticPr fontId="1" type="noConversion" alignment="left"/>
  </si>
  <si>
    <t xml:space="preserve">广西壮族自治区</t>
    <phoneticPr fontId="1" type="noConversion" alignment="left"/>
  </si>
  <si>
    <r>
      <rPr>
        <rFont val="Microsoft YaHei"/>
        <sz val="10.0"/>
        <color rgb="FF000000"/>
      </rPr>
      <t xml:space="preserve">南宁市</t>
    </r>
    <phoneticPr fontId="1" type="noConversion" alignment="left"/>
  </si>
  <si>
    <t xml:space="preserve">宁夏回族自治区</t>
    <phoneticPr fontId="1" type="noConversion" alignment="left"/>
  </si>
  <si>
    <r>
      <rPr>
        <rFont val="Microsoft YaHei"/>
        <sz val="10.0"/>
        <color rgb="FF000000"/>
      </rPr>
      <t xml:space="preserve">银川市</t>
    </r>
    <phoneticPr fontId="1" type="noConversion" alignment="left"/>
  </si>
  <si>
    <t xml:space="preserve">河北省</t>
    <phoneticPr fontId="1" type="noConversion" alignment="left"/>
  </si>
  <si>
    <r>
      <rPr>
        <rFont val="Microsoft YaHei"/>
        <sz val="10.0"/>
        <color rgb="FF000000"/>
      </rPr>
      <t xml:space="preserve">石家庄市</t>
    </r>
    <phoneticPr fontId="1" type="noConversion" alignment="left"/>
  </si>
  <si>
    <t xml:space="preserve">江苏省</t>
    <phoneticPr fontId="1" type="noConversion" alignment="left"/>
  </si>
  <si>
    <r>
      <rPr>
        <rFont val="Microsoft YaHei"/>
        <sz val="10.0"/>
        <color rgb="FF000000"/>
      </rPr>
      <t xml:space="preserve">南京市</t>
    </r>
    <phoneticPr fontId="1" type="noConversion" alignment="left"/>
  </si>
  <si>
    <t xml:space="preserve">吉林省</t>
    <phoneticPr fontId="1" type="noConversion" alignment="left"/>
  </si>
  <si>
    <r>
      <rPr>
        <rFont val="Microsoft YaHei"/>
        <sz val="10.0"/>
        <color rgb="FF000000"/>
      </rPr>
      <t xml:space="preserve">长春市</t>
    </r>
    <phoneticPr fontId="1" type="noConversion" alignment="left"/>
  </si>
  <si>
    <t xml:space="preserve">黑龙江省</t>
    <phoneticPr fontId="1" type="noConversion" alignment="left"/>
  </si>
  <si>
    <r>
      <rPr>
        <rFont val="Microsoft YaHei"/>
        <sz val="10.0"/>
        <color rgb="FF000000"/>
      </rPr>
      <t xml:space="preserve">哈尔滨市</t>
    </r>
    <phoneticPr fontId="1" type="noConversion" alignment="left"/>
  </si>
  <si>
    <t xml:space="preserve">陕西省</t>
    <phoneticPr fontId="1" type="noConversion" alignment="left"/>
  </si>
  <si>
    <r>
      <rPr>
        <rFont val="Microsoft YaHei"/>
        <sz val="10.0"/>
        <color rgb="FF000000"/>
      </rPr>
      <t xml:space="preserve">西安市</t>
    </r>
    <phoneticPr fontId="1" type="noConversion" alignment="left"/>
  </si>
  <si>
    <t xml:space="preserve">新疆维吾尔自治区</t>
    <phoneticPr fontId="1" type="noConversion" alignment="left"/>
  </si>
  <si>
    <r>
      <rPr>
        <rFont val="Microsoft YaHei"/>
        <sz val="10.0"/>
        <color rgb="FF000000"/>
      </rPr>
      <t xml:space="preserve">乌鲁木齐</t>
    </r>
    <phoneticPr fontId="1" type="noConversion" alignment="left"/>
  </si>
  <si>
    <t xml:space="preserve">甘肃省</t>
    <phoneticPr fontId="1" type="noConversion" alignment="left"/>
  </si>
  <si>
    <r>
      <rPr>
        <rFont val="Microsoft YaHei"/>
        <sz val="10.0"/>
        <color rgb="FF000000"/>
      </rPr>
      <t xml:space="preserve">兰州市</t>
    </r>
    <phoneticPr fontId="1" type="noConversion" alignment="left"/>
  </si>
  <si>
    <t xml:space="preserve">内蒙古自治区</t>
    <phoneticPr fontId="1" type="noConversion" alignment="left"/>
  </si>
  <si>
    <r>
      <rPr>
        <rFont val="Microsoft YaHei"/>
        <sz val="10.0"/>
        <color rgb="FF000000"/>
      </rPr>
      <t xml:space="preserve">呼和浩特市</t>
    </r>
    <phoneticPr fontId="1" type="noConversion" alignment="left"/>
  </si>
  <si>
    <t xml:space="preserve">青海省</t>
    <phoneticPr fontId="1" type="noConversion" alignment="left"/>
  </si>
  <si>
    <r>
      <rPr>
        <rFont val="Microsoft YaHei"/>
        <sz val="10.0"/>
        <color rgb="FF000000"/>
      </rPr>
      <t xml:space="preserve">西宁市</t>
    </r>
    <phoneticPr fontId="1" type="noConversion" alignment="left"/>
  </si>
  <si>
    <r>
      <rPr>
        <rFont val="Microsoft YaHei"/>
        <sz val="10.0"/>
        <color rgb="FF000000"/>
      </rPr>
      <t xml:space="preserve">西藏自治区</t>
    </r>
    <phoneticPr fontId="1" type="noConversion" alignment="left"/>
  </si>
  <si>
    <r>
      <rPr>
        <rFont val="Microsoft YaHei"/>
        <sz val="10.0"/>
        <color rgb="FF000000"/>
      </rPr>
      <t xml:space="preserve">拉萨市</t>
    </r>
    <phoneticPr fontId="1" type="noConversion" alignment="left"/>
  </si>
  <si>
    <r>
      <rPr>
        <rFont val="Microsoft YaHei"/>
        <sz val="10.0"/>
        <color rgb="FF000000"/>
      </rPr>
      <t xml:space="preserve">香港特别行政区</t>
    </r>
    <phoneticPr fontId="1" type="noConversion" alignment="left"/>
  </si>
  <si>
    <r>
      <rPr>
        <rFont val="Microsoft YaHei"/>
        <sz val="10.0"/>
        <color rgb="FF000000"/>
      </rPr>
      <t xml:space="preserve">香港</t>
    </r>
    <phoneticPr fontId="1" type="noConversion" alignment="left"/>
  </si>
  <si>
    <r>
      <rPr>
        <rFont val="Microsoft YaHei"/>
        <sz val="10.0"/>
        <color rgb="FF000000"/>
      </rPr>
      <t xml:space="preserve">澳门特别行政区</t>
    </r>
    <phoneticPr fontId="1" type="noConversion" alignment="left"/>
  </si>
  <si>
    <r>
      <rPr>
        <rFont val="Microsoft YaHei"/>
        <sz val="10.0"/>
        <color rgb="FF000000"/>
      </rPr>
      <t xml:space="preserve">澳门</t>
    </r>
    <phoneticPr fontId="1" type="noConversion" alignment="left"/>
  </si>
  <si>
    <r>
      <rPr>
        <rFont val="Microsoft YaHei"/>
        <sz val="10.0"/>
        <color rgb="FF000000"/>
      </rPr>
      <t xml:space="preserve">台湾</t>
    </r>
    <phoneticPr fontId="1" type="noConversion" alignment="left"/>
  </si>
  <si>
    <r>
      <rPr>
        <rFont val="Microsoft YaHei"/>
        <sz val="10.0"/>
        <color rgb="FF000000"/>
      </rPr>
      <t xml:space="preserve">台北</t>
    </r>
    <phoneticPr fontId="1" type="noConversion" alignment="left"/>
  </si>
  <si>
    <r>
      <rPr>
        <rFont val="Microsoft YaHei"/>
        <sz val="10.0"/>
        <color rgb="FF000000"/>
      </rPr>
      <t xml:space="preserve"> 2020/3/22</t>
    </r>
    <phoneticPr fontId="1" type="noConversion" alignment="left"/>
  </si>
  <si>
    <r>
      <rPr>
        <rFont val="Microsoft YaHei"/>
        <sz val="10.0"/>
        <color rgb="FF000000"/>
      </rPr>
      <t xml:space="preserve">全国现有重症</t>
    </r>
    <phoneticPr fontId="1" type="noConversion" alignment="left"/>
  </si>
  <si>
    <r>
      <rPr>
        <rFont val="Microsoft YaHei"/>
        <sz val="10.0"/>
        <color rgb="FF000000"/>
      </rPr>
      <t xml:space="preserve">湖北现有重症</t>
    </r>
    <phoneticPr fontId="1" type="noConversion" alignment="left"/>
  </si>
  <si>
    <r>
      <rPr>
        <rFont val="Microsoft YaHei"/>
        <sz val="10.0"/>
        <color rgb="FF000000"/>
      </rPr>
      <t xml:space="preserve">武汉现有重症</t>
    </r>
    <phoneticPr fontId="1" type="noConversion" alignment="left"/>
  </si>
  <si>
    <r>
      <rPr>
        <rFont val="Microsoft YaHei"/>
        <sz val="10.0"/>
        <color rgb="FF000000"/>
      </rPr>
      <t xml:space="preserve">北京现有重症</t>
    </r>
    <phoneticPr fontId="1" type="noConversion" alignment="left"/>
  </si>
  <si>
    <r>
      <rPr>
        <rFont val="Microsoft YaHei"/>
        <sz val="10.0"/>
        <color rgb="FF000000"/>
      </rPr>
      <t xml:space="preserve">全国现有疑似</t>
    </r>
    <phoneticPr fontId="1" type="noConversion" alignment="left"/>
  </si>
  <si>
    <r>
      <rPr>
        <rFont val="Microsoft YaHei"/>
        <sz val="10.0"/>
        <color rgb="FF000000"/>
      </rPr>
      <t xml:space="preserve">湖北现有疑似</t>
    </r>
    <phoneticPr fontId="1" type="noConversion" alignment="left"/>
  </si>
  <si>
    <r>
      <rPr>
        <rFont val="Microsoft YaHei"/>
        <sz val="10.0"/>
        <color rgb="FF000000"/>
      </rPr>
      <t xml:space="preserve">武汉现有疑似</t>
    </r>
    <phoneticPr fontId="1" type="noConversion" alignment="left"/>
  </si>
  <si>
    <r>
      <rPr>
        <rFont val="Microsoft YaHei"/>
        <sz val="10.0"/>
        <color rgb="FF000000"/>
      </rPr>
      <t xml:space="preserve">北京现有疑似</t>
    </r>
    <phoneticPr fontId="1" type="noConversion" alignment="left"/>
  </si>
  <si>
    <r>
      <rPr>
        <rFont val="Microsoft YaHei"/>
        <sz val="10.0"/>
        <color rgb="FF000000"/>
      </rPr>
      <t xml:space="preserve">全国新增疑似</t>
    </r>
    <phoneticPr fontId="1" type="noConversion" alignment="left"/>
  </si>
  <si>
    <r>
      <rPr>
        <rFont val="Microsoft YaHei"/>
        <sz val="10.0"/>
        <color rgb="FF000000"/>
      </rPr>
      <t xml:space="preserve">湖北新增疑似</t>
    </r>
    <phoneticPr fontId="1" type="noConversion" alignment="left"/>
  </si>
  <si>
    <r>
      <rPr>
        <rFont val="Microsoft YaHei"/>
        <sz val="10.0"/>
        <color rgb="FF000000"/>
      </rPr>
      <t xml:space="preserve">武汉新增疑似</t>
    </r>
    <phoneticPr fontId="1" type="noConversion" alignment="left"/>
  </si>
  <si>
    <r>
      <rPr>
        <rFont val="Microsoft YaHei"/>
        <sz val="10.0"/>
        <color rgb="FF000000"/>
      </rPr>
      <t xml:space="preserve">北京新增疑似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</si>
</sst>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1">
    <numFmt numFmtId="164" formatCode="yyyy&quot;年&quot;m&quot;月&quot;d&quot;号&quot;"/>
  </numFmts>
  <fonts count="20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等线"/>
      <family val="0"/>
      <sz val="12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等线"/>
      <family val="0"/>
      <sz val="11.0"/>
      <color rgb="FF000000"/>
    </font>
    <font>
      <name val="'Microsoft YaHei'"/>
      <family val="0"/>
      <sz val="10.0"/>
      <color rgb="FF000000"/>
    </font>
    <font>
      <name val="Arial"/>
      <family val="0"/>
      <sz val="10.0"/>
      <color rgb="FF000000"/>
    </font>
  </fonts>
  <fills count="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1B2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0" applyNumberFormat="true" applyFont="false" applyBorder="true" applyAlignment="true">
      <alignment horizontal="general" vertical="center"/>
    </xf>
    <xf numFmtId="14" fontId="14" fillId="0" borderId="0" applyNumberFormat="true" applyFont="false" applyBorder="true" applyAlignment="true">
      <alignment horizontal="general" vertical="center"/>
    </xf>
    <xf numFmtId="14" fontId="15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4" fillId="2" borderId="0" applyNumberFormat="true" applyFont="false" applyBorder="true" applyAlignment="true">
      <alignment horizontal="general" vertical="center"/>
    </xf>
    <xf numFmtId="0" fontId="15" fillId="2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6" fillId="2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 wrapText="true"/>
    </xf>
    <xf numFmtId="0" fontId="17" fillId="2" borderId="0" applyNumberFormat="true" applyFont="false" applyBorder="true" applyAlignment="true">
      <alignment horizontal="general" vertical="center"/>
    </xf>
    <xf numFmtId="0" fontId="18" fillId="2" borderId="0" applyNumberFormat="true" applyFont="false" applyBorder="true" applyAlignment="true">
      <alignment horizontal="general" vertical="center"/>
    </xf>
    <xf numFmtId="0" fontId="16" fillId="2" borderId="0" applyNumberFormat="true" applyFont="false" applyBorder="true">
      <alignment horizontal="general" vertical="center" wrapText="true"/>
    </xf>
    <xf numFmtId="0" fontId="17" fillId="2" borderId="0" applyNumberFormat="true" applyFont="false" applyBorder="true" applyAlignment="true">
      <alignment horizontal="general" vertical="bottom"/>
    </xf>
    <xf numFmtId="0" fontId="15" fillId="3" borderId="0" applyNumberFormat="true" applyFont="false" applyBorder="true" applyAlignment="true">
      <alignment horizontal="general" vertical="center"/>
    </xf>
    <xf numFmtId="0" fontId="16" fillId="4" borderId="0" applyNumberFormat="true" applyFont="false" applyBorder="true" applyAlignment="true">
      <alignment horizontal="general" vertical="center"/>
    </xf>
    <xf numFmtId="0" fontId="15" fillId="4" borderId="0" applyNumberFormat="true" applyFont="false" applyBorder="true" applyAlignment="true">
      <alignment horizontal="general" vertical="center"/>
    </xf>
    <xf numFmtId="0" fontId="15" fillId="5" borderId="0" applyNumberFormat="true" applyFont="false" applyBorder="true" applyAlignment="true">
      <alignment horizontal="general" vertical="center"/>
    </xf>
    <xf numFmtId="0" fontId="16" fillId="5" borderId="0" applyNumberFormat="true" applyFont="false" applyBorder="true" applyAlignment="true">
      <alignment horizontal="general" vertical="center"/>
    </xf>
    <xf numFmtId="0" fontId="17" fillId="0" borderId="0" applyNumberFormat="true" applyFont="false" applyBorder="true" applyAlignment="true">
      <alignment horizontal="general" vertical="center"/>
    </xf>
    <xf numFmtId="164" fontId="17" fillId="0" borderId="0" applyNumberFormat="true" applyFont="false" applyBorder="true" applyAlignment="true">
      <alignment horizontal="general" vertical="center"/>
    </xf>
    <xf numFmtId="164" fontId="17" fillId="0" borderId="0" applyNumberFormat="true" applyFont="false" applyBorder="true" applyAlignment="true">
      <alignment horizontal="right" vertical="center"/>
    </xf>
    <xf numFmtId="14" fontId="17" fillId="0" borderId="0" applyNumberFormat="true" applyFont="false" applyBorder="true" applyAlignment="true">
      <alignment horizontal="right" vertical="center"/>
    </xf>
    <xf numFmtId="14" fontId="17" fillId="0" borderId="0" applyNumberFormat="true" applyFont="false" applyBorder="true" applyAlignment="true">
      <alignment horizontal="general" vertical="center"/>
    </xf>
    <xf numFmtId="14" fontId="18" fillId="0" borderId="0" applyNumberFormat="true" applyFont="false" applyBorder="true" applyAlignment="true">
      <alignment horizontal="right" vertical="center"/>
    </xf>
    <xf numFmtId="0" fontId="15" fillId="2" borderId="0" applyNumberFormat="true" applyFont="false" applyBorder="true">
      <alignment horizontal="general" vertical="center" wrapText="true"/>
    </xf>
    <xf numFmtId="0" fontId="18" fillId="0" borderId="0" applyNumberFormat="true" applyFont="false" applyBorder="true" applyAlignment="true">
      <alignment horizontal="general" vertical="center"/>
    </xf>
    <xf numFmtId="0" fontId="15" fillId="6" borderId="0" applyNumberFormat="true" applyFont="false" applyBorder="true" applyAlignment="true">
      <alignment horizontal="general" vertical="center"/>
    </xf>
    <xf numFmtId="0" fontId="19" fillId="0" borderId="0" applyNumberFormat="true" applyFont="false" applyBorder="true" applyAlignment="true">
      <alignment horizontal="left" vertical="bottom"/>
    </xf>
    <xf numFmtId="0" fontId="19" fillId="0" borderId="0" applyNumberFormat="true" applyFont="false" applyBorder="true" applyAlignment="true">
      <alignment horizontal="general" vertical="bottom"/>
    </xf>
    <xf numFmtId="14" fontId="16" fillId="0" borderId="0" applyNumberFormat="true" applyFont="false" applyBorder="true" applyAlignment="true">
      <alignment horizontal="general" vertical="center"/>
    </xf>
    <xf numFmtId="0" fontId="17" fillId="6" borderId="0" applyNumberFormat="true" applyFont="false" applyBorder="true" applyAlignment="true">
      <alignment horizontal="general" vertical="center"/>
    </xf>
    <xf numFmtId="0" fontId="16" fillId="6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ns19="urn:schemas-microsoft-com:office:excel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ns19="urn:schemas-microsoft-com:office:excel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U227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9.156626506024095" customWidth="true"/>
    <col min="2" max="2" width="16.385542168674696" customWidth="true"/>
    <col min="3" max="3" width="9.156626506024095" customWidth="true"/>
    <col min="4" max="4" width="9.156626506024095" customWidth="true"/>
    <col min="5" max="5" width="9.156626506024095" customWidth="true"/>
    <col min="6" max="6" width="9.156626506024095" customWidth="true"/>
    <col min="7" max="7" width="9.156626506024095" customWidth="true"/>
    <col min="8" max="8" width="9.156626506024095" customWidth="true"/>
    <col min="9" max="9" width="9.156626506024095" customWidth="true"/>
    <col min="10" max="10" width="9.156626506024095" customWidth="true"/>
    <col min="11" max="11" width="9.156626506024095" customWidth="true"/>
    <col min="12" max="12" width="9.156626506024095" customWidth="true"/>
    <col min="13" max="13" width="9.156626506024095" customWidth="true"/>
    <col min="14" max="14" width="9.156626506024095" customWidth="true"/>
    <col min="15" max="15" width="9.156626506024095" customWidth="true"/>
    <col min="16" max="16" width="9.156626506024095" customWidth="true"/>
    <col min="17" max="17" width="9.156626506024095" customWidth="true"/>
    <col min="18" max="18" width="9.156626506024095" customWidth="true"/>
    <col min="19" max="19" width="9.156626506024095" customWidth="true"/>
    <col min="20" max="20" width="9.156626506024095" customWidth="true"/>
    <col min="21" max="21" width="9.156626506024095" customWidth="true"/>
    <col min="22" max="22" width="9.156626506024095" customWidth="true"/>
    <col min="23" max="23" width="9.156626506024095" customWidth="true"/>
    <col min="24" max="24" width="9.156626506024095" customWidth="true"/>
    <col min="25" max="25" width="9.156626506024095" customWidth="true"/>
    <col min="26" max="26" width="9.156626506024095" customWidth="true"/>
    <col min="27" max="27" width="9.156626506024095" customWidth="true"/>
    <col min="28" max="28" width="9.156626506024095" customWidth="true"/>
    <col min="29" max="29" width="11.204819277108433" customWidth="true"/>
    <col min="30" max="30" width="11.204819277108433" customWidth="true"/>
    <col min="31" max="31" width="11.204819277108433" customWidth="true"/>
    <col min="32" max="32" width="11.204819277108433" customWidth="true"/>
    <col min="33" max="33" width="11.204819277108433" customWidth="true"/>
    <col min="34" max="34" width="11.204819277108433" customWidth="true"/>
    <col min="35" max="35" width="11.204819277108433" customWidth="true"/>
    <col min="36" max="36" width="11.204819277108433" customWidth="true"/>
    <col min="37" max="37" width="11.204819277108433" customWidth="true"/>
    <col min="38" max="38" width="11.204819277108433" customWidth="true"/>
    <col min="39" max="39" width="11.204819277108433" customWidth="true"/>
    <col min="40" max="40" width="11.204819277108433" customWidth="true"/>
    <col min="41" max="41" width="11.204819277108433" customWidth="true"/>
    <col min="42" max="42" width="11.204819277108433" customWidth="true"/>
    <col min="43" max="43" width="11.204819277108433" customWidth="true"/>
    <col min="44" max="44" width="11.204819277108433" customWidth="true"/>
    <col min="45" max="45" width="11.204819277108433" customWidth="true"/>
    <col min="46" max="46" width="11.204819277108433" customWidth="true"/>
    <col min="47" max="47" width="11.204819277108433" customWidth="true"/>
    <col min="48" max="48" width="11.204819277108433" customWidth="true"/>
    <col min="49" max="49" width="11.204819277108433" customWidth="true"/>
    <col min="50" max="50" width="11.204819277108433" customWidth="true"/>
    <col min="51" max="51" width="11.204819277108433" customWidth="true"/>
    <col min="52" max="52" width="11.204819277108433" customWidth="true"/>
    <col min="53" max="53" width="11.204819277108433" customWidth="true"/>
    <col min="54" max="54" width="11.204819277108433" customWidth="true"/>
    <col min="55" max="55" width="11.204819277108433" customWidth="true"/>
    <col min="56" max="56" width="11.204819277108433" customWidth="true"/>
    <col min="57" max="57" width="11.204819277108433" customWidth="true"/>
    <col min="58" max="58" width="11.204819277108433" customWidth="true"/>
    <col min="59" max="59" width="11.204819277108433" customWidth="true"/>
    <col min="60" max="60" width="11.204819277108433" customWidth="true"/>
    <col min="61" max="61" width="11.204819277108433" customWidth="true"/>
    <col min="62" max="62" width="11.204819277108433" customWidth="true"/>
    <col min="63" max="63" width="11.204819277108433" customWidth="true"/>
    <col min="64" max="64" width="11.204819277108433" customWidth="true"/>
    <col min="65" max="65" width="11.204819277108433" customWidth="true"/>
    <col min="66" max="66" width="11.204819277108433" customWidth="true"/>
    <col min="67" max="67" width="11.204819277108433" customWidth="true"/>
    <col min="68" max="68" width="11.204819277108433" customWidth="true"/>
    <col min="69" max="69" width="11.204819277108433" customWidth="true"/>
    <col min="70" max="70" width="11.204819277108433" customWidth="true"/>
    <col min="71" max="71" width="11.204819277108433" customWidth="true"/>
    <col min="72" max="72" width="11.204819277108433" customWidth="true"/>
    <col min="73" max="73" width="11.204819277108433" customWidth="true"/>
  </cols>
  <sheetData>
    <row r="1" spans="1:73">
      <c r="A1" s="23" t="s">
        <v>0</v>
      </c>
      <c r="B1" s="23" t="s">
        <v>1</v>
      </c>
      <c r="C1" s="23" t="s">
        <v>2</v>
      </c>
      <c r="D1" s="24" t="n">
        <v>43845.0</v>
      </c>
      <c r="E1" s="24" t="n">
        <v>43846.0</v>
      </c>
      <c r="F1" s="24" t="n">
        <v>43847.0</v>
      </c>
      <c r="G1" s="24" t="n">
        <v>43848.0</v>
      </c>
      <c r="H1" s="24" t="n">
        <v>43849.0</v>
      </c>
      <c r="I1" s="24" t="n">
        <v>43850.0</v>
      </c>
      <c r="J1" s="24" t="n">
        <v>43851.0</v>
      </c>
      <c r="K1" s="24" t="n">
        <v>43852.0</v>
      </c>
      <c r="L1" s="25" t="n">
        <v>43853.0</v>
      </c>
      <c r="M1" s="25" t="n">
        <v>43854.0</v>
      </c>
      <c r="N1" s="25" t="n">
        <v>43855.0</v>
      </c>
      <c r="O1" s="25" t="n">
        <v>43856.0</v>
      </c>
      <c r="P1" s="25" t="n">
        <v>43857.0</v>
      </c>
      <c r="Q1" s="25" t="n">
        <v>43858.0</v>
      </c>
      <c r="R1" s="25" t="n">
        <v>43859.0</v>
      </c>
      <c r="S1" s="25" t="n">
        <v>43860.0</v>
      </c>
      <c r="T1" s="25" t="n">
        <v>43861.0</v>
      </c>
      <c r="U1" s="25" t="n">
        <v>43862.0</v>
      </c>
      <c r="V1" s="25" t="n">
        <v>43863.0</v>
      </c>
      <c r="W1" s="25" t="n">
        <v>43864.0</v>
      </c>
      <c r="X1" s="25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</row>
    <row r="2" spans="1:73" ht="19.5" customHeight="true">
      <c r="A2" s="23" t="n">
        <v>0.0</v>
      </c>
      <c r="B2" s="23" t="s">
        <v>3</v>
      </c>
      <c r="C2" s="26" t="n">
        <v>221.0</v>
      </c>
      <c r="D2" s="26" t="n">
        <v>0.0</v>
      </c>
      <c r="E2" s="26" t="n">
        <v>0.0</v>
      </c>
      <c r="F2" s="26" t="n">
        <v>0.0</v>
      </c>
      <c r="G2" s="26" t="n">
        <v>0.0</v>
      </c>
      <c r="H2" s="26" t="n">
        <v>0.0</v>
      </c>
      <c r="I2" s="26" t="n">
        <v>0.0</v>
      </c>
      <c r="J2" s="26" t="n">
        <v>0.0</v>
      </c>
      <c r="K2" s="26" t="n">
        <v>0.0</v>
      </c>
      <c r="L2" s="26" t="n">
        <v>1.0</v>
      </c>
      <c r="M2" s="26" t="n">
        <v>3.0</v>
      </c>
      <c r="N2" s="26" t="n">
        <v>3.0</v>
      </c>
      <c r="O2" s="26" t="n">
        <v>4.0</v>
      </c>
      <c r="P2" s="26" t="n">
        <v>4.0</v>
      </c>
      <c r="Q2" s="26" t="n">
        <v>6.0</v>
      </c>
      <c r="R2" s="26" t="n">
        <v>6.0</v>
      </c>
      <c r="S2" s="26" t="n">
        <v>13.0</v>
      </c>
      <c r="T2" s="26" t="n">
        <v>13.0</v>
      </c>
      <c r="U2" s="26" t="n">
        <v>17.0</v>
      </c>
      <c r="V2" s="26" t="n">
        <v>18.0</v>
      </c>
      <c r="W2" s="26" t="n">
        <v>20.0</v>
      </c>
      <c r="X2" s="26" t="n">
        <v>20.0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</row>
    <row r="3" spans="1:73" ht="19.5" customHeight="true">
      <c r="A3" s="27" t="n">
        <v>1.0</v>
      </c>
      <c r="B3" s="27" t="s">
        <v>4</v>
      </c>
      <c r="C3" s="28" t="n">
        <v>1363.0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5.0</v>
      </c>
      <c r="J3" s="28" t="n">
        <v>10.0</v>
      </c>
      <c r="K3" s="28" t="n">
        <v>14.0</v>
      </c>
      <c r="L3" s="28" t="n">
        <v>26.0</v>
      </c>
      <c r="M3" s="28" t="n">
        <v>36.0</v>
      </c>
      <c r="N3" s="28" t="n">
        <v>51.0</v>
      </c>
      <c r="O3" s="28" t="n">
        <v>68.0</v>
      </c>
      <c r="P3" s="28" t="n">
        <v>80.0</v>
      </c>
      <c r="Q3" s="28" t="n">
        <v>91.0</v>
      </c>
      <c r="R3" s="28" t="n">
        <v>111.0</v>
      </c>
      <c r="S3" s="28" t="n">
        <v>121.0</v>
      </c>
      <c r="T3" s="28" t="n">
        <v>156.0</v>
      </c>
      <c r="U3" s="28" t="n">
        <v>183.0</v>
      </c>
      <c r="V3" s="28" t="n">
        <v>212.0</v>
      </c>
      <c r="W3" s="28" t="n">
        <v>228.0</v>
      </c>
      <c r="X3" s="28" t="n">
        <v>253.0</v>
      </c>
      <c r="Y3" s="28" t="n">
        <v>274.0</v>
      </c>
      <c r="Z3" s="28" t="n">
        <v>297.0</v>
      </c>
      <c r="AA3" s="28" t="n">
        <v>315.0</v>
      </c>
      <c r="AB3" s="28" t="n">
        <v>326.0</v>
      </c>
      <c r="AC3" s="28" t="n">
        <v>337.0</v>
      </c>
      <c r="AD3" s="28" t="n">
        <v>342.0</v>
      </c>
      <c r="AE3" s="28" t="n">
        <v>352.0</v>
      </c>
      <c r="AF3" s="28" t="n">
        <v>366.0</v>
      </c>
      <c r="AG3" s="28" t="n">
        <v>372.0</v>
      </c>
      <c r="AH3" s="28" t="n">
        <v>375.0</v>
      </c>
      <c r="AI3" s="28" t="n">
        <v>380.0</v>
      </c>
      <c r="AJ3" s="28" t="n">
        <v>381.0</v>
      </c>
      <c r="AK3" s="28" t="n">
        <v>387.0</v>
      </c>
      <c r="AL3" s="28" t="n">
        <v>393.0</v>
      </c>
      <c r="AM3" s="28" t="n">
        <v>395.0</v>
      </c>
      <c r="AN3" s="28" t="n">
        <v>396.0</v>
      </c>
      <c r="AO3" s="28" t="n">
        <v>399.0</v>
      </c>
      <c r="AP3" s="28" t="n">
        <v>399.0</v>
      </c>
      <c r="AQ3" s="28" t="n">
        <v>399.0</v>
      </c>
      <c r="AR3" s="28" t="n">
        <v>400.0</v>
      </c>
      <c r="AS3" s="28" t="n">
        <v>400.0</v>
      </c>
      <c r="AT3" s="28" t="n">
        <v>410.0</v>
      </c>
      <c r="AU3" s="28" t="n">
        <v>410.0</v>
      </c>
      <c r="AV3" s="28" t="n">
        <v>411.0</v>
      </c>
      <c r="AW3" s="28" t="n">
        <v>413.0</v>
      </c>
      <c r="AX3" s="28" t="n">
        <v>414.0</v>
      </c>
      <c r="AY3" s="28" t="n">
        <v>414.0</v>
      </c>
      <c r="AZ3" s="28" t="n">
        <v>415.0</v>
      </c>
      <c r="BA3" s="28" t="n">
        <v>415.0</v>
      </c>
      <c r="BB3" s="28" t="n">
        <v>415.0</v>
      </c>
      <c r="BC3" s="28" t="n">
        <v>415.0</v>
      </c>
      <c r="BD3" s="28" t="n">
        <v>415.0</v>
      </c>
      <c r="BE3" s="28" t="n">
        <v>415.0</v>
      </c>
      <c r="BF3" s="28" t="n">
        <v>415.0</v>
      </c>
      <c r="BG3" s="28" t="n">
        <v>415.0</v>
      </c>
      <c r="BH3" s="28" t="n">
        <v>415.0</v>
      </c>
      <c r="BI3" s="28" t="n">
        <v>415.0</v>
      </c>
      <c r="BJ3" s="28" t="n">
        <v>415.0</v>
      </c>
      <c r="BK3" s="28" t="n">
        <v>415.0</v>
      </c>
      <c r="BL3" s="28" t="n">
        <v>415.0</v>
      </c>
      <c r="BM3" s="28" t="n">
        <v>415.0</v>
      </c>
      <c r="BN3" s="28" t="n">
        <v>415.0</v>
      </c>
      <c r="BO3" s="28" t="n">
        <v>415.0</v>
      </c>
      <c r="BP3" s="28" t="n">
        <v>415.0</v>
      </c>
      <c r="BQ3" s="28" t="n">
        <v>415.0</v>
      </c>
      <c r="BR3" s="28" t="n">
        <v>415.0</v>
      </c>
      <c r="BS3" s="28" t="n">
        <v>415.0</v>
      </c>
      <c r="BT3" s="28" t="n">
        <v>416.0</v>
      </c>
      <c r="BU3" s="28" t="n">
        <v>416.0</v>
      </c>
    </row>
    <row r="4" spans="1:73" ht="19.5" customHeight="true">
      <c r="A4" s="23" t="n">
        <v>2.0</v>
      </c>
      <c r="B4" s="23" t="s">
        <v>5</v>
      </c>
      <c r="C4" s="26" t="n">
        <v>791.0</v>
      </c>
      <c r="D4" s="26" t="n">
        <v>0.0</v>
      </c>
      <c r="E4" s="26" t="n">
        <v>0.0</v>
      </c>
      <c r="F4" s="26" t="n">
        <v>0.0</v>
      </c>
      <c r="G4" s="26" t="n">
        <v>0.0</v>
      </c>
      <c r="H4" s="26" t="n">
        <v>0.0</v>
      </c>
      <c r="I4" s="26" t="n">
        <v>0.0</v>
      </c>
      <c r="J4" s="26" t="n">
        <v>1.0</v>
      </c>
      <c r="K4" s="26" t="n">
        <v>2.0</v>
      </c>
      <c r="L4" s="29" t="n">
        <v>3.0</v>
      </c>
      <c r="M4" s="26" t="n">
        <v>4.0</v>
      </c>
      <c r="N4" s="26" t="n">
        <v>6.0</v>
      </c>
      <c r="O4" s="26" t="n">
        <v>10.0</v>
      </c>
      <c r="P4" s="26" t="n">
        <v>13.0</v>
      </c>
      <c r="Q4" s="26" t="n">
        <v>15.0</v>
      </c>
      <c r="R4" s="26" t="n">
        <v>18.0</v>
      </c>
      <c r="S4" s="26" t="n">
        <v>21.0</v>
      </c>
      <c r="T4" s="26" t="n">
        <v>21.0</v>
      </c>
      <c r="U4" s="26" t="n">
        <v>22.0</v>
      </c>
      <c r="V4" s="26" t="n">
        <v>25.0</v>
      </c>
      <c r="W4" s="26" t="n">
        <v>29.0</v>
      </c>
      <c r="X4" s="26" t="n">
        <v>34.0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</row>
    <row r="5" spans="1:73" ht="19.5" customHeight="true">
      <c r="A5" s="23" t="n">
        <v>3.0</v>
      </c>
      <c r="B5" s="23" t="s">
        <v>6</v>
      </c>
      <c r="C5" s="26" t="n">
        <v>167.0</v>
      </c>
      <c r="D5" s="29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9" t="n">
        <v>2.0</v>
      </c>
      <c r="M5" s="26" t="n">
        <v>3.0</v>
      </c>
      <c r="N5" s="26" t="n">
        <v>3.0</v>
      </c>
      <c r="O5" s="26" t="n">
        <v>3.0</v>
      </c>
      <c r="P5" s="26" t="n">
        <v>4.0</v>
      </c>
      <c r="Q5" s="26" t="n">
        <v>9.0</v>
      </c>
      <c r="R5" s="26" t="n">
        <v>9.0</v>
      </c>
      <c r="S5" s="26" t="n">
        <v>9.0</v>
      </c>
      <c r="T5" s="26" t="n">
        <v>11.0</v>
      </c>
      <c r="U5" s="26" t="n">
        <v>11.0</v>
      </c>
      <c r="V5" s="26" t="n">
        <v>13.0</v>
      </c>
      <c r="W5" s="26" t="n">
        <v>14.0</v>
      </c>
      <c r="X5" s="26" t="n">
        <v>16.0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</row>
    <row r="6" spans="1:73" ht="19.5" customHeight="true">
      <c r="A6" s="27" t="n">
        <v>4.0</v>
      </c>
      <c r="B6" s="27" t="s">
        <v>7</v>
      </c>
      <c r="C6" s="28" t="n">
        <v>834.0</v>
      </c>
      <c r="D6" s="28" t="n">
        <v>41.0</v>
      </c>
      <c r="E6" s="28" t="n">
        <v>41.0</v>
      </c>
      <c r="F6" s="28" t="n">
        <v>45.0</v>
      </c>
      <c r="G6" s="28" t="n">
        <v>62.0</v>
      </c>
      <c r="H6" s="28" t="n">
        <v>198.0</v>
      </c>
      <c r="I6" s="28" t="n">
        <v>198.0</v>
      </c>
      <c r="J6" s="28" t="n">
        <v>299.0</v>
      </c>
      <c r="K6" s="28" t="n">
        <v>363.0</v>
      </c>
      <c r="L6" s="30" t="n">
        <v>433.0</v>
      </c>
      <c r="M6" s="28" t="n">
        <v>572.0</v>
      </c>
      <c r="N6" s="28" t="n">
        <v>618.0</v>
      </c>
      <c r="O6" s="28" t="n">
        <v>698.0</v>
      </c>
      <c r="P6" s="28" t="n">
        <v>1590.0</v>
      </c>
      <c r="Q6" s="28" t="n">
        <v>1905.0</v>
      </c>
      <c r="R6" s="28" t="n">
        <v>2261.0</v>
      </c>
      <c r="S6" s="28" t="n">
        <v>2639.0</v>
      </c>
      <c r="T6" s="28" t="n">
        <v>3215.0</v>
      </c>
      <c r="U6" s="28" t="n">
        <v>4109.0</v>
      </c>
      <c r="V6" s="28" t="n">
        <v>5142.0</v>
      </c>
      <c r="W6" s="28" t="n">
        <v>6384.0</v>
      </c>
      <c r="X6" s="30" t="n">
        <v>7828.0</v>
      </c>
      <c r="Y6" s="28" t="n">
        <v>10117.0</v>
      </c>
      <c r="Z6" s="28" t="n">
        <v>11618.0</v>
      </c>
      <c r="AA6" s="28" t="n">
        <v>13603.0</v>
      </c>
      <c r="AB6" s="28" t="n">
        <v>14982.0</v>
      </c>
      <c r="AC6" s="28" t="n">
        <v>16902.0</v>
      </c>
      <c r="AD6" s="28" t="n">
        <v>18454.0</v>
      </c>
      <c r="AE6" s="28" t="n">
        <v>19558.0</v>
      </c>
      <c r="AF6" s="28" t="n">
        <v>32081.0</v>
      </c>
      <c r="AG6" s="30" t="n">
        <v>35991.0</v>
      </c>
      <c r="AH6" s="30" t="n">
        <f t="normal">35991+1923</f>
        <v>37914</v>
      </c>
      <c r="AI6" s="30" t="n">
        <f t="normal">37914+1548</f>
        <v>39462</v>
      </c>
      <c r="AJ6" s="30" t="n">
        <v>41152.0</v>
      </c>
      <c r="AK6" s="30" t="n">
        <v>42752.0</v>
      </c>
      <c r="AL6" s="30" t="n">
        <v>44412.0</v>
      </c>
      <c r="AM6" s="30" t="n">
        <v>45027.0</v>
      </c>
      <c r="AN6" s="30" t="n">
        <v>45346.0</v>
      </c>
      <c r="AO6" s="30" t="n">
        <v>45660.0</v>
      </c>
      <c r="AP6" s="30" t="n">
        <v>46201.0</v>
      </c>
      <c r="AQ6" s="30" t="n">
        <v>46607.0</v>
      </c>
      <c r="AR6" s="30" t="n">
        <v>47071.0</v>
      </c>
      <c r="AS6" s="30" t="n">
        <v>47423.0</v>
      </c>
      <c r="AT6" s="30" t="n">
        <v>47824.0</v>
      </c>
      <c r="AU6" s="30" t="n">
        <v>48137.0</v>
      </c>
      <c r="AV6" s="30" t="n">
        <v>48557.0</v>
      </c>
      <c r="AW6" s="30" t="n">
        <v>49122.0</v>
      </c>
      <c r="AX6" s="30" t="n">
        <v>49315.0</v>
      </c>
      <c r="AY6" s="30" t="n">
        <v>49426.0</v>
      </c>
      <c r="AZ6" s="30" t="n">
        <v>49540.0</v>
      </c>
      <c r="BA6" s="30" t="n">
        <v>49671.0</v>
      </c>
      <c r="BB6" s="30" t="n">
        <v>49797.0</v>
      </c>
      <c r="BC6" s="30" t="n">
        <v>49871.0</v>
      </c>
      <c r="BD6" s="30" t="n">
        <v>49912.0</v>
      </c>
      <c r="BE6" s="30" t="n">
        <v>49948.0</v>
      </c>
      <c r="BF6" s="30" t="n">
        <v>49965.0</v>
      </c>
      <c r="BG6" s="30" t="n">
        <v>49978.0</v>
      </c>
      <c r="BH6" s="30" t="n">
        <v>49986.0</v>
      </c>
      <c r="BI6" s="30" t="n">
        <v>49991.0</v>
      </c>
      <c r="BJ6" s="30" t="n">
        <v>49995.0</v>
      </c>
      <c r="BK6" s="30" t="n">
        <v>49999.0</v>
      </c>
      <c r="BL6" s="30" t="n">
        <v>50003.0</v>
      </c>
      <c r="BM6" s="30" t="n">
        <v>50004.0</v>
      </c>
      <c r="BN6" s="30" t="n">
        <v>50005.0</v>
      </c>
      <c r="BO6" s="30" t="n">
        <v>50005.0</v>
      </c>
      <c r="BP6" s="30" t="n">
        <v>50005.0</v>
      </c>
      <c r="BQ6" s="30" t="n">
        <v>50005.0</v>
      </c>
      <c r="BR6" s="30" t="n">
        <v>50005.0</v>
      </c>
      <c r="BS6" s="30" t="n">
        <v>50005.0</v>
      </c>
      <c r="BT6" s="30" t="n">
        <v>50006.0</v>
      </c>
      <c r="BU6" s="30" t="n">
        <v>50006.0</v>
      </c>
    </row>
    <row r="7" spans="1:73" ht="19.5" customHeight="true">
      <c r="A7" s="23" t="n">
        <v>5.0</v>
      </c>
      <c r="B7" s="23" t="s">
        <v>8</v>
      </c>
      <c r="C7" s="26" t="n">
        <v>827.0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1.0</v>
      </c>
      <c r="K7" s="26" t="n">
        <v>2.0</v>
      </c>
      <c r="L7" s="29" t="n">
        <v>3.0</v>
      </c>
      <c r="M7" s="29" t="n">
        <v>6.0</v>
      </c>
      <c r="N7" s="26" t="n">
        <v>20.0</v>
      </c>
      <c r="O7" s="26" t="n">
        <v>29.0</v>
      </c>
      <c r="P7" s="26" t="n">
        <v>37.0</v>
      </c>
      <c r="Q7" s="26" t="n">
        <v>40.0</v>
      </c>
      <c r="R7" s="26" t="n">
        <v>46.0</v>
      </c>
      <c r="S7" s="26" t="n">
        <v>50.0</v>
      </c>
      <c r="T7" s="26" t="n">
        <v>56.0</v>
      </c>
      <c r="U7" s="26" t="n">
        <v>65.0</v>
      </c>
      <c r="V7" s="26" t="n">
        <v>72.0</v>
      </c>
      <c r="W7" s="26" t="n">
        <v>85.0</v>
      </c>
      <c r="X7" s="26" t="n">
        <v>92.0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</row>
    <row r="8" spans="1:73" ht="19.5" customHeight="true">
      <c r="A8" s="23" t="n">
        <v>6.0</v>
      </c>
      <c r="B8" s="23" t="s">
        <v>9</v>
      </c>
      <c r="C8" s="26" t="n">
        <v>596.0</v>
      </c>
      <c r="D8" s="26" t="n">
        <v>0.0</v>
      </c>
      <c r="E8" s="26" t="n">
        <v>0.0</v>
      </c>
      <c r="F8" s="26" t="n">
        <v>0.0</v>
      </c>
      <c r="G8" s="26" t="n">
        <v>0.0</v>
      </c>
      <c r="H8" s="26" t="n">
        <v>0.0</v>
      </c>
      <c r="I8" s="26" t="n">
        <v>0.0</v>
      </c>
      <c r="J8" s="26" t="n">
        <v>0.0</v>
      </c>
      <c r="K8" s="26" t="n">
        <v>1.0</v>
      </c>
      <c r="L8" s="29" t="n">
        <v>1.0</v>
      </c>
      <c r="M8" s="26" t="n">
        <v>1.0</v>
      </c>
      <c r="N8" s="26" t="n">
        <v>3.0</v>
      </c>
      <c r="O8" s="26" t="n">
        <v>4.0</v>
      </c>
      <c r="P8" s="26" t="n">
        <v>5.0</v>
      </c>
      <c r="Q8" s="26" t="n">
        <v>5.0</v>
      </c>
      <c r="R8" s="26" t="n">
        <v>5.0</v>
      </c>
      <c r="S8" s="26" t="n">
        <v>7.0</v>
      </c>
      <c r="T8" s="26" t="n">
        <v>8.0</v>
      </c>
      <c r="U8" s="26" t="n">
        <v>10.0</v>
      </c>
      <c r="V8" s="26" t="n">
        <v>12.0</v>
      </c>
      <c r="W8" s="26" t="n">
        <v>12.0</v>
      </c>
      <c r="X8" s="26" t="n">
        <v>13.0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</row>
    <row r="9" spans="1:73" ht="19.5" customHeight="true">
      <c r="A9" s="23" t="n">
        <v>7.0</v>
      </c>
      <c r="B9" s="23" t="s">
        <v>10</v>
      </c>
      <c r="C9" s="26" t="n">
        <v>54.0</v>
      </c>
      <c r="D9" s="26" t="n">
        <v>0.0</v>
      </c>
      <c r="E9" s="26" t="n">
        <v>0.0</v>
      </c>
      <c r="F9" s="26" t="n">
        <v>0.0</v>
      </c>
      <c r="G9" s="26" t="n">
        <v>0.0</v>
      </c>
      <c r="H9" s="26" t="n">
        <v>0.0</v>
      </c>
      <c r="I9" s="26" t="n">
        <v>0.0</v>
      </c>
      <c r="J9" s="26" t="n">
        <v>0.0</v>
      </c>
      <c r="K9" s="26" t="n">
        <v>0.0</v>
      </c>
      <c r="L9" s="29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1.0</v>
      </c>
      <c r="S9" s="26" t="n">
        <v>1.0</v>
      </c>
      <c r="T9" s="26" t="n">
        <v>1.0</v>
      </c>
      <c r="U9" s="26" t="n">
        <v>1.0</v>
      </c>
      <c r="V9" s="26" t="n">
        <v>1.0</v>
      </c>
      <c r="W9" s="26" t="n">
        <v>1.0</v>
      </c>
      <c r="X9" s="26" t="n">
        <v>1.0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</row>
    <row r="10" spans="1:73" ht="19.5" customHeight="true">
      <c r="A10" s="23" t="n">
        <v>8.0</v>
      </c>
      <c r="B10" s="23" t="s">
        <v>11</v>
      </c>
      <c r="C10" s="26" t="n">
        <v>324.0</v>
      </c>
      <c r="D10" s="26" t="n">
        <v>0.0</v>
      </c>
      <c r="E10" s="26" t="n">
        <v>0.0</v>
      </c>
      <c r="F10" s="26" t="n">
        <v>0.0</v>
      </c>
      <c r="G10" s="26" t="n">
        <v>0.0</v>
      </c>
      <c r="H10" s="26" t="n">
        <v>0.0</v>
      </c>
      <c r="I10" s="26" t="n">
        <v>0.0</v>
      </c>
      <c r="J10" s="26" t="n">
        <v>0.0</v>
      </c>
      <c r="K10" s="26" t="n">
        <v>0.0</v>
      </c>
      <c r="L10" s="29" t="n">
        <v>1.0</v>
      </c>
      <c r="M10" s="26" t="n">
        <v>2.0</v>
      </c>
      <c r="N10" s="26" t="n">
        <v>4.0</v>
      </c>
      <c r="O10" s="26" t="n">
        <v>8.0</v>
      </c>
      <c r="P10" s="26" t="n">
        <v>11.0</v>
      </c>
      <c r="Q10" s="26" t="n">
        <v>14.0</v>
      </c>
      <c r="R10" s="26" t="n">
        <v>14.0</v>
      </c>
      <c r="S10" s="26" t="n">
        <v>15.0</v>
      </c>
      <c r="T10" s="26" t="n">
        <v>20.0</v>
      </c>
      <c r="U10" s="26" t="n">
        <v>23.0</v>
      </c>
      <c r="V10" s="26" t="n">
        <v>26.0</v>
      </c>
      <c r="W10" s="26" t="n">
        <v>28.0</v>
      </c>
      <c r="X10" s="26" t="n">
        <v>30.0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</row>
    <row r="11" spans="1:73" ht="19.5" customHeight="true">
      <c r="A11" s="23" t="n">
        <v>9.0</v>
      </c>
      <c r="B11" s="23" t="s">
        <v>12</v>
      </c>
      <c r="C11" s="26" t="n">
        <v>560.0</v>
      </c>
      <c r="D11" s="26" t="n">
        <v>0.0</v>
      </c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 t="n">
        <v>1.0</v>
      </c>
      <c r="K11" s="26" t="n">
        <v>1.0</v>
      </c>
      <c r="L11" s="29" t="n">
        <v>2.0</v>
      </c>
      <c r="M11" s="26" t="n">
        <v>3.0</v>
      </c>
      <c r="N11" s="26" t="n">
        <v>4.0</v>
      </c>
      <c r="O11" s="26" t="n">
        <v>7.0</v>
      </c>
      <c r="P11" s="26" t="n">
        <v>7.0</v>
      </c>
      <c r="Q11" s="26" t="n">
        <v>12.0</v>
      </c>
      <c r="R11" s="26" t="n">
        <v>15.0</v>
      </c>
      <c r="S11" s="26" t="n">
        <v>24.0</v>
      </c>
      <c r="T11" s="26" t="n">
        <v>24.0</v>
      </c>
      <c r="U11" s="26" t="n">
        <v>30.0</v>
      </c>
      <c r="V11" s="26" t="n">
        <v>31.0</v>
      </c>
      <c r="W11" s="26" t="n">
        <v>34.0</v>
      </c>
      <c r="X11" s="26" t="n">
        <v>34.0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</row>
    <row r="12" spans="1:73" ht="19.5" customHeight="true">
      <c r="A12" s="23" t="n">
        <v>10.0</v>
      </c>
      <c r="B12" s="23" t="s">
        <v>13</v>
      </c>
      <c r="C12" s="26" t="n">
        <v>753.0</v>
      </c>
      <c r="D12" s="26" t="n">
        <v>0.0</v>
      </c>
      <c r="E12" s="26" t="n">
        <v>0.0</v>
      </c>
      <c r="F12" s="26" t="n">
        <v>0.0</v>
      </c>
      <c r="G12" s="26" t="n">
        <v>0.0</v>
      </c>
      <c r="H12" s="26" t="n">
        <v>0.0</v>
      </c>
      <c r="I12" s="26" t="n">
        <v>0.0</v>
      </c>
      <c r="J12" s="26" t="n">
        <v>0.0</v>
      </c>
      <c r="K12" s="26" t="n">
        <v>1.0</v>
      </c>
      <c r="L12" s="29" t="n">
        <v>1.0</v>
      </c>
      <c r="M12" s="26" t="n">
        <v>1.0</v>
      </c>
      <c r="N12" s="26" t="n">
        <v>1.0</v>
      </c>
      <c r="O12" s="26" t="n">
        <v>1.0</v>
      </c>
      <c r="P12" s="26" t="n">
        <v>1.0</v>
      </c>
      <c r="Q12" s="26" t="n">
        <v>1.0</v>
      </c>
      <c r="R12" s="26" t="n">
        <v>4.0</v>
      </c>
      <c r="S12" s="26" t="n">
        <v>4.0</v>
      </c>
      <c r="T12" s="26" t="n">
        <v>6.0</v>
      </c>
      <c r="U12" s="26" t="n">
        <v>9.0</v>
      </c>
      <c r="V12" s="26" t="n">
        <v>16.0</v>
      </c>
      <c r="W12" s="26" t="n">
        <v>17.0</v>
      </c>
      <c r="X12" s="26" t="n">
        <v>27.0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</row>
    <row r="13" spans="1:73" ht="19.5" customHeight="true">
      <c r="A13" s="27" t="n">
        <v>11.0</v>
      </c>
      <c r="B13" s="27" t="s">
        <v>14</v>
      </c>
      <c r="C13" s="28" t="n">
        <v>523.0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30" t="n">
        <v>1.0</v>
      </c>
      <c r="M13" s="28" t="n">
        <v>2.0</v>
      </c>
      <c r="N13" s="28" t="n">
        <v>4.0</v>
      </c>
      <c r="O13" s="28" t="n">
        <v>8.0</v>
      </c>
      <c r="P13" s="28" t="n">
        <v>17.0</v>
      </c>
      <c r="Q13" s="28" t="n">
        <v>25.0</v>
      </c>
      <c r="R13" s="28" t="n">
        <v>46.0</v>
      </c>
      <c r="S13" s="28" t="n">
        <v>67.0</v>
      </c>
      <c r="T13" s="28" t="n">
        <v>83.0</v>
      </c>
      <c r="U13" s="28" t="n">
        <v>89.0</v>
      </c>
      <c r="V13" s="28" t="n">
        <v>103.0</v>
      </c>
      <c r="W13" s="28" t="n">
        <v>121.0</v>
      </c>
      <c r="X13" s="28" t="n">
        <v>134.0</v>
      </c>
      <c r="Y13" s="28" t="n">
        <v>149.0</v>
      </c>
      <c r="Z13" s="28" t="n">
        <v>162.0</v>
      </c>
      <c r="AA13" s="28" t="n">
        <v>168.0</v>
      </c>
      <c r="AB13" s="28" t="n">
        <v>179.0</v>
      </c>
      <c r="AC13" s="28" t="n">
        <v>189.0</v>
      </c>
      <c r="AD13" s="28" t="n">
        <v>195.0</v>
      </c>
      <c r="AE13" s="28" t="n">
        <v>204.0</v>
      </c>
      <c r="AF13" s="28" t="n">
        <v>210.0</v>
      </c>
      <c r="AG13" s="28" t="n">
        <v>217.0</v>
      </c>
      <c r="AH13" s="28" t="n">
        <v>222.0</v>
      </c>
      <c r="AI13" s="28" t="n">
        <v>227.0</v>
      </c>
      <c r="AJ13" s="28" t="n">
        <v>228.0</v>
      </c>
      <c r="AK13" s="28" t="n">
        <v>229.0</v>
      </c>
      <c r="AL13" s="28" t="n">
        <v>229.0</v>
      </c>
      <c r="AM13" s="28" t="n">
        <v>229.0</v>
      </c>
      <c r="AN13" s="28" t="n">
        <v>229.0</v>
      </c>
      <c r="AO13" s="28" t="n">
        <v>229.0</v>
      </c>
      <c r="AP13" s="28" t="n">
        <v>229.0</v>
      </c>
      <c r="AQ13" s="28" t="n">
        <v>229.0</v>
      </c>
      <c r="AR13" s="28" t="n">
        <v>229.0</v>
      </c>
      <c r="AS13" s="28" t="n">
        <v>229.0</v>
      </c>
      <c r="AT13" s="28" t="n">
        <v>229.0</v>
      </c>
      <c r="AU13" s="28" t="n">
        <v>230.0</v>
      </c>
      <c r="AV13" s="28" t="n">
        <v>230.0</v>
      </c>
      <c r="AW13" s="28" t="n">
        <v>230.0</v>
      </c>
      <c r="AX13" s="28" t="n">
        <v>230.0</v>
      </c>
      <c r="AY13" s="28" t="n">
        <v>230.0</v>
      </c>
      <c r="AZ13" s="28" t="n">
        <v>230.0</v>
      </c>
      <c r="BA13" s="28" t="n">
        <v>230.0</v>
      </c>
      <c r="BB13" s="28" t="n">
        <v>230.0</v>
      </c>
      <c r="BC13" s="28" t="n">
        <v>230.0</v>
      </c>
      <c r="BD13" s="28" t="n">
        <v>230.0</v>
      </c>
      <c r="BE13" s="28" t="n">
        <v>230.0</v>
      </c>
      <c r="BF13" s="28" t="n">
        <v>230.0</v>
      </c>
      <c r="BG13" s="28" t="n">
        <v>230.0</v>
      </c>
      <c r="BH13" s="28" t="n">
        <v>230.0</v>
      </c>
      <c r="BI13" s="28" t="n">
        <v>230.0</v>
      </c>
      <c r="BJ13" s="28" t="n">
        <v>230.0</v>
      </c>
      <c r="BK13" s="28" t="n">
        <v>230.0</v>
      </c>
      <c r="BL13" s="28" t="n">
        <v>230.0</v>
      </c>
      <c r="BM13" s="28" t="n">
        <v>230.0</v>
      </c>
      <c r="BN13" s="28" t="n">
        <v>230.0</v>
      </c>
      <c r="BO13" s="28" t="n">
        <v>230.0</v>
      </c>
      <c r="BP13" s="28" t="n">
        <v>230.0</v>
      </c>
      <c r="BQ13" s="28" t="n">
        <v>230.0</v>
      </c>
      <c r="BR13" s="28" t="n">
        <v>230.0</v>
      </c>
      <c r="BS13" s="28" t="n">
        <v>230.0</v>
      </c>
      <c r="BT13" s="28" t="n">
        <v>230.0</v>
      </c>
      <c r="BU13" s="28" t="n">
        <v>230.0</v>
      </c>
    </row>
    <row r="14" spans="1:73" ht="19.5" customHeight="true">
      <c r="A14" s="23" t="n">
        <v>12.0</v>
      </c>
      <c r="B14" s="23" t="s">
        <v>15</v>
      </c>
      <c r="C14" s="26" t="n">
        <v>241.0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9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2.0</v>
      </c>
      <c r="R14" s="26" t="n">
        <v>2.0</v>
      </c>
      <c r="S14" s="26" t="n">
        <v>2.0</v>
      </c>
      <c r="T14" s="26" t="n">
        <v>2.0</v>
      </c>
      <c r="U14" s="26" t="n">
        <v>2.0</v>
      </c>
      <c r="V14" s="26" t="n">
        <v>2.0</v>
      </c>
      <c r="W14" s="26" t="n">
        <v>4.0</v>
      </c>
      <c r="X14" s="26" t="n">
        <v>5.0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</row>
    <row r="15" spans="1:73" ht="19.5" customHeight="true">
      <c r="A15" s="27" t="n">
        <v>13.0</v>
      </c>
      <c r="B15" s="27" t="s">
        <v>16</v>
      </c>
      <c r="C15" s="28" t="n">
        <v>730.0</v>
      </c>
      <c r="D15" s="28" t="n">
        <v>0.0</v>
      </c>
      <c r="E15" s="28" t="n">
        <v>0.0</v>
      </c>
      <c r="F15" s="28" t="n">
        <v>0.0</v>
      </c>
      <c r="G15" s="28" t="n">
        <v>0.0</v>
      </c>
      <c r="H15" s="28" t="n">
        <v>0.0</v>
      </c>
      <c r="I15" s="28" t="n">
        <v>0.0</v>
      </c>
      <c r="J15" s="30" t="n">
        <v>0.0</v>
      </c>
      <c r="K15" s="28" t="n">
        <v>1.0</v>
      </c>
      <c r="L15" s="30" t="n">
        <v>2.0</v>
      </c>
      <c r="M15" s="28" t="n">
        <v>6.0</v>
      </c>
      <c r="N15" s="28" t="n">
        <v>10.0</v>
      </c>
      <c r="O15" s="28" t="n">
        <v>13.0</v>
      </c>
      <c r="P15" s="28" t="n">
        <v>16.0</v>
      </c>
      <c r="Q15" s="28" t="n">
        <v>29.0</v>
      </c>
      <c r="R15" s="28" t="n">
        <v>39.0</v>
      </c>
      <c r="S15" s="28" t="n">
        <v>50.0</v>
      </c>
      <c r="T15" s="28" t="n">
        <v>59.0</v>
      </c>
      <c r="U15" s="28" t="n">
        <v>59.0</v>
      </c>
      <c r="V15" s="28" t="n">
        <v>75.0</v>
      </c>
      <c r="W15" s="28" t="n">
        <v>81.0</v>
      </c>
      <c r="X15" s="28" t="n">
        <v>93.0</v>
      </c>
      <c r="Y15" s="28" t="n">
        <v>104.0</v>
      </c>
      <c r="Z15" s="28" t="n">
        <v>115.0</v>
      </c>
      <c r="AA15" s="28" t="n">
        <v>128.0</v>
      </c>
      <c r="AB15" s="28" t="n">
        <v>136.0</v>
      </c>
      <c r="AC15" s="28" t="n">
        <v>147.0</v>
      </c>
      <c r="AD15" s="28" t="n">
        <v>150.0</v>
      </c>
      <c r="AE15" s="28" t="n">
        <v>157.0</v>
      </c>
      <c r="AF15" s="28" t="n">
        <v>161.0</v>
      </c>
      <c r="AG15" s="28" t="n">
        <v>166.0</v>
      </c>
      <c r="AH15" s="28" t="n">
        <v>168.0</v>
      </c>
      <c r="AI15" s="28" t="n">
        <v>169.0</v>
      </c>
      <c r="AJ15" s="28" t="n">
        <v>171.0</v>
      </c>
      <c r="AK15" s="28" t="n">
        <v>173.0</v>
      </c>
      <c r="AL15" s="28" t="n">
        <v>173.0</v>
      </c>
      <c r="AM15" s="28" t="n">
        <v>173.0</v>
      </c>
      <c r="AN15" s="28" t="n">
        <v>174.0</v>
      </c>
      <c r="AO15" s="28" t="n">
        <v>174.0</v>
      </c>
      <c r="AP15" s="28" t="n">
        <v>174.0</v>
      </c>
      <c r="AQ15" s="28" t="n">
        <v>174.0</v>
      </c>
      <c r="AR15" s="28" t="n">
        <v>174.0</v>
      </c>
      <c r="AS15" s="28" t="n">
        <v>174.0</v>
      </c>
      <c r="AT15" s="28" t="n">
        <v>174.0</v>
      </c>
      <c r="AU15" s="28" t="n">
        <v>174.0</v>
      </c>
      <c r="AV15" s="28" t="n">
        <v>174.0</v>
      </c>
      <c r="AW15" s="28" t="n">
        <v>174.0</v>
      </c>
      <c r="AX15" s="28" t="n">
        <v>174.0</v>
      </c>
      <c r="AY15" s="28" t="n">
        <v>174.0</v>
      </c>
      <c r="AZ15" s="28" t="n">
        <v>174.0</v>
      </c>
      <c r="BA15" s="28" t="n">
        <v>174.0</v>
      </c>
      <c r="BB15" s="28" t="n">
        <v>174.0</v>
      </c>
      <c r="BC15" s="28" t="n">
        <v>174.0</v>
      </c>
      <c r="BD15" s="28" t="n">
        <v>174.0</v>
      </c>
      <c r="BE15" s="28" t="n">
        <v>174.0</v>
      </c>
      <c r="BF15" s="28" t="n">
        <v>174.0</v>
      </c>
      <c r="BG15" s="28" t="n">
        <v>174.0</v>
      </c>
      <c r="BH15" s="28" t="n">
        <v>174.0</v>
      </c>
      <c r="BI15" s="28" t="n">
        <v>174.0</v>
      </c>
      <c r="BJ15" s="28" t="n">
        <v>174.0</v>
      </c>
      <c r="BK15" s="28" t="n">
        <v>174.0</v>
      </c>
      <c r="BL15" s="28" t="n">
        <v>174.0</v>
      </c>
      <c r="BM15" s="28" t="n">
        <v>174.0</v>
      </c>
      <c r="BN15" s="28" t="n">
        <v>174.0</v>
      </c>
      <c r="BO15" s="28" t="n">
        <v>174.0</v>
      </c>
      <c r="BP15" s="28" t="n">
        <v>174.0</v>
      </c>
      <c r="BQ15" s="28" t="n">
        <v>174.0</v>
      </c>
      <c r="BR15" s="28" t="n">
        <v>174.0</v>
      </c>
      <c r="BS15" s="28" t="n">
        <v>174.0</v>
      </c>
      <c r="BT15" s="28" t="n">
        <v>174.0</v>
      </c>
      <c r="BU15" s="28" t="n">
        <v>174.0</v>
      </c>
    </row>
    <row r="16" spans="1:73" ht="19.5" customHeight="true">
      <c r="A16" s="27" t="n">
        <v>14.0</v>
      </c>
      <c r="B16" s="27" t="s">
        <v>17</v>
      </c>
      <c r="C16" s="28" t="n">
        <v>736.0</v>
      </c>
      <c r="D16" s="28" t="n">
        <v>0.0</v>
      </c>
      <c r="E16" s="28" t="n">
        <v>0.0</v>
      </c>
      <c r="F16" s="28" t="n">
        <v>0.0</v>
      </c>
      <c r="G16" s="28" t="n">
        <v>0.0</v>
      </c>
      <c r="H16" s="28" t="n">
        <v>0.0</v>
      </c>
      <c r="I16" s="28" t="n">
        <v>0.0</v>
      </c>
      <c r="J16" s="28" t="n">
        <v>1.0</v>
      </c>
      <c r="K16" s="28" t="n">
        <v>1.0</v>
      </c>
      <c r="L16" s="30" t="n">
        <v>6.0</v>
      </c>
      <c r="M16" s="28" t="n">
        <v>6.0</v>
      </c>
      <c r="N16" s="28" t="n">
        <v>12.0</v>
      </c>
      <c r="O16" s="28" t="n">
        <v>27.0</v>
      </c>
      <c r="P16" s="28" t="n">
        <v>32.0</v>
      </c>
      <c r="Q16" s="28" t="n">
        <v>51.0</v>
      </c>
      <c r="R16" s="28" t="n">
        <v>69.0</v>
      </c>
      <c r="S16" s="28" t="n">
        <v>85.0</v>
      </c>
      <c r="T16" s="28" t="n">
        <v>98.0</v>
      </c>
      <c r="U16" s="28" t="n">
        <v>110.0</v>
      </c>
      <c r="V16" s="28" t="n">
        <v>118.0</v>
      </c>
      <c r="W16" s="28" t="n">
        <v>132.0</v>
      </c>
      <c r="X16" s="28" t="n">
        <v>138.0</v>
      </c>
      <c r="Y16" s="28" t="n">
        <v>142.0</v>
      </c>
      <c r="Z16" s="28" t="n">
        <v>146.0</v>
      </c>
      <c r="AA16" s="28" t="n">
        <v>150.0</v>
      </c>
      <c r="AB16" s="28" t="n">
        <v>153.0</v>
      </c>
      <c r="AC16" s="28" t="n">
        <v>155.0</v>
      </c>
      <c r="AD16" s="28" t="n">
        <v>157.0</v>
      </c>
      <c r="AE16" s="28" t="n">
        <v>159.0</v>
      </c>
      <c r="AF16" s="28" t="n">
        <v>162.0</v>
      </c>
      <c r="AG16" s="28" t="n">
        <v>165.0</v>
      </c>
      <c r="AH16" s="28" t="n">
        <v>166.0</v>
      </c>
      <c r="AI16" s="28" t="n">
        <v>166.0</v>
      </c>
      <c r="AJ16" s="28" t="n">
        <v>168.0</v>
      </c>
      <c r="AK16" s="28" t="n">
        <v>168.0</v>
      </c>
      <c r="AL16" s="28" t="n">
        <v>168.0</v>
      </c>
      <c r="AM16" s="28" t="n">
        <v>169.0</v>
      </c>
      <c r="AN16" s="28" t="n">
        <v>169.0</v>
      </c>
      <c r="AO16" s="28" t="n">
        <v>169.0</v>
      </c>
      <c r="AP16" s="28" t="n">
        <v>169.0</v>
      </c>
      <c r="AQ16" s="28" t="n">
        <v>169.0</v>
      </c>
      <c r="AR16" s="28" t="n">
        <v>169.0</v>
      </c>
      <c r="AS16" s="28" t="n">
        <v>169.0</v>
      </c>
      <c r="AT16" s="28" t="n">
        <v>169.0</v>
      </c>
      <c r="AU16" s="28" t="n">
        <v>169.0</v>
      </c>
      <c r="AV16" s="28" t="n">
        <v>169.0</v>
      </c>
      <c r="AW16" s="28" t="n">
        <v>169.0</v>
      </c>
      <c r="AX16" s="28" t="n">
        <v>169.0</v>
      </c>
      <c r="AY16" s="28" t="n">
        <v>169.0</v>
      </c>
      <c r="AZ16" s="28" t="n">
        <v>169.0</v>
      </c>
      <c r="BA16" s="28" t="n">
        <v>169.0</v>
      </c>
      <c r="BB16" s="28" t="n">
        <v>169.0</v>
      </c>
      <c r="BC16" s="28" t="n">
        <v>169.0</v>
      </c>
      <c r="BD16" s="28" t="n">
        <v>169.0</v>
      </c>
      <c r="BE16" s="28" t="n">
        <v>169.0</v>
      </c>
      <c r="BF16" s="28" t="n">
        <v>169.0</v>
      </c>
      <c r="BG16" s="28" t="n">
        <v>169.0</v>
      </c>
      <c r="BH16" s="28" t="n">
        <v>169.0</v>
      </c>
      <c r="BI16" s="28" t="n">
        <v>169.0</v>
      </c>
      <c r="BJ16" s="28" t="n">
        <v>169.0</v>
      </c>
      <c r="BK16" s="28" t="n">
        <v>169.0</v>
      </c>
      <c r="BL16" s="28" t="n">
        <v>169.0</v>
      </c>
      <c r="BM16" s="28" t="n">
        <v>169.0</v>
      </c>
      <c r="BN16" s="28" t="n">
        <v>169.0</v>
      </c>
      <c r="BO16" s="28" t="n">
        <v>169.0</v>
      </c>
      <c r="BP16" s="28" t="n">
        <v>169.0</v>
      </c>
      <c r="BQ16" s="28" t="n">
        <v>169.0</v>
      </c>
      <c r="BR16" s="28" t="n">
        <v>169.0</v>
      </c>
      <c r="BS16" s="28" t="n">
        <v>169.0</v>
      </c>
      <c r="BT16" s="28" t="n">
        <v>169.0</v>
      </c>
      <c r="BU16" s="28" t="n">
        <v>169.0</v>
      </c>
    </row>
    <row r="17" spans="1:73" ht="19.5" customHeight="true">
      <c r="A17" s="23" t="n">
        <v>15.0</v>
      </c>
      <c r="B17" s="23" t="s">
        <v>18</v>
      </c>
      <c r="C17" s="29" t="n">
        <v>1038.0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1.0</v>
      </c>
      <c r="L17" s="29" t="n">
        <v>2.0</v>
      </c>
      <c r="M17" s="26" t="n">
        <v>3.0</v>
      </c>
      <c r="N17" s="26" t="n">
        <v>4.0</v>
      </c>
      <c r="O17" s="26" t="n">
        <v>7.0</v>
      </c>
      <c r="P17" s="26" t="n">
        <v>9.0</v>
      </c>
      <c r="Q17" s="26" t="n">
        <v>10.0</v>
      </c>
      <c r="R17" s="26" t="n">
        <v>11.0</v>
      </c>
      <c r="S17" s="26" t="n">
        <v>11.0</v>
      </c>
      <c r="T17" s="26" t="n">
        <v>12.0</v>
      </c>
      <c r="U17" s="26" t="n">
        <v>13.0</v>
      </c>
      <c r="V17" s="26" t="n">
        <v>16.0</v>
      </c>
      <c r="W17" s="26" t="n">
        <v>21.0</v>
      </c>
      <c r="X17" s="26" t="n">
        <v>21.0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</row>
    <row r="18" spans="1:73" ht="19.5" customHeight="true">
      <c r="A18" s="23" t="n">
        <v>16.0</v>
      </c>
      <c r="B18" s="23" t="s">
        <v>19</v>
      </c>
      <c r="C18" s="26" t="n">
        <v>1044.0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2.0</v>
      </c>
      <c r="K18" s="26" t="n">
        <v>4.0</v>
      </c>
      <c r="L18" s="29" t="n">
        <v>5.0</v>
      </c>
      <c r="M18" s="26" t="n">
        <v>7.0</v>
      </c>
      <c r="N18" s="26" t="n">
        <v>10.0</v>
      </c>
      <c r="O18" s="26" t="n">
        <v>14.0</v>
      </c>
      <c r="P18" s="26" t="n">
        <v>17.0</v>
      </c>
      <c r="Q18" s="26" t="n">
        <v>25.0</v>
      </c>
      <c r="R18" s="26" t="n">
        <v>27.0</v>
      </c>
      <c r="S18" s="26" t="n">
        <v>32.0</v>
      </c>
      <c r="T18" s="26" t="n">
        <v>34.0</v>
      </c>
      <c r="U18" s="26" t="n">
        <v>41.0</v>
      </c>
      <c r="V18" s="26" t="n">
        <v>48.0</v>
      </c>
      <c r="W18" s="26" t="n">
        <v>66.0</v>
      </c>
      <c r="X18" s="26" t="n">
        <v>67.0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</row>
    <row r="19" spans="1:73" ht="19.5" customHeight="true">
      <c r="A19" s="23" t="n">
        <v>17.0</v>
      </c>
      <c r="B19" s="23" t="s">
        <v>20</v>
      </c>
      <c r="C19" s="26" t="n">
        <v>370.0</v>
      </c>
      <c r="D19" s="26" t="n">
        <v>0.0</v>
      </c>
      <c r="E19" s="26" t="n">
        <v>0.0</v>
      </c>
      <c r="F19" s="26" t="n">
        <v>0.0</v>
      </c>
      <c r="G19" s="26" t="n">
        <v>0.0</v>
      </c>
      <c r="H19" s="26" t="n">
        <v>0.0</v>
      </c>
      <c r="I19" s="26" t="n">
        <v>0.0</v>
      </c>
      <c r="J19" s="26" t="n">
        <v>0.0</v>
      </c>
      <c r="K19" s="26" t="n">
        <v>1.0</v>
      </c>
      <c r="L19" s="29" t="n">
        <v>2.0</v>
      </c>
      <c r="M19" s="26" t="n">
        <v>2.0</v>
      </c>
      <c r="N19" s="26" t="n">
        <v>2.0</v>
      </c>
      <c r="O19" s="26" t="n">
        <v>2.0</v>
      </c>
      <c r="P19" s="26" t="n">
        <v>3.0</v>
      </c>
      <c r="Q19" s="26" t="n">
        <v>3.0</v>
      </c>
      <c r="R19" s="26" t="n">
        <v>3.0</v>
      </c>
      <c r="S19" s="26" t="n">
        <v>4.0</v>
      </c>
      <c r="T19" s="26" t="n">
        <v>4.0</v>
      </c>
      <c r="U19" s="26" t="n">
        <v>6.0</v>
      </c>
      <c r="V19" s="26" t="n">
        <v>6.0</v>
      </c>
      <c r="W19" s="26" t="n">
        <v>6.0</v>
      </c>
      <c r="X19" s="26" t="n">
        <v>9.0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</row>
    <row r="20" spans="1:73" ht="19.5" customHeight="true">
      <c r="A20" s="23" t="n">
        <v>18.0</v>
      </c>
      <c r="B20" s="23" t="s">
        <v>21</v>
      </c>
      <c r="C20" s="26" t="n">
        <v>401.0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1.0</v>
      </c>
      <c r="L20" s="29" t="n">
        <v>1.0</v>
      </c>
      <c r="M20" s="26" t="n">
        <v>1.0</v>
      </c>
      <c r="N20" s="26" t="n">
        <v>1.0</v>
      </c>
      <c r="O20" s="26" t="n">
        <v>1.0</v>
      </c>
      <c r="P20" s="26" t="n">
        <v>1.0</v>
      </c>
      <c r="Q20" s="26" t="n">
        <v>1.0</v>
      </c>
      <c r="R20" s="26" t="n">
        <v>1.0</v>
      </c>
      <c r="S20" s="26" t="n">
        <v>1.0</v>
      </c>
      <c r="T20" s="26" t="n">
        <v>4.0</v>
      </c>
      <c r="U20" s="26" t="n">
        <v>6.0</v>
      </c>
      <c r="V20" s="26" t="n">
        <v>7.0</v>
      </c>
      <c r="W20" s="26" t="n">
        <v>10.0</v>
      </c>
      <c r="X20" s="26" t="n">
        <v>12.0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</row>
    <row r="21" spans="1:73" ht="19.5" customHeight="true">
      <c r="A21" s="27" t="n">
        <v>19.0</v>
      </c>
      <c r="B21" s="27" t="s">
        <v>22</v>
      </c>
      <c r="C21" s="28" t="n">
        <v>962.0</v>
      </c>
      <c r="D21" s="28" t="n">
        <v>0.0</v>
      </c>
      <c r="E21" s="28" t="n">
        <v>0.0</v>
      </c>
      <c r="F21" s="28" t="n">
        <v>0.0</v>
      </c>
      <c r="G21" s="28" t="n">
        <v>0.0</v>
      </c>
      <c r="H21" s="28" t="n">
        <v>0.0</v>
      </c>
      <c r="I21" s="28" t="n">
        <v>0.0</v>
      </c>
      <c r="J21" s="28" t="n">
        <v>0.0</v>
      </c>
      <c r="K21" s="28" t="n">
        <v>0.0</v>
      </c>
      <c r="L21" s="28" t="n">
        <v>1.0</v>
      </c>
      <c r="M21" s="28" t="n">
        <v>6.0</v>
      </c>
      <c r="N21" s="28" t="n">
        <v>8.0</v>
      </c>
      <c r="O21" s="28" t="n">
        <v>8.0</v>
      </c>
      <c r="P21" s="28" t="n">
        <v>10.0</v>
      </c>
      <c r="Q21" s="28" t="n">
        <v>11.0</v>
      </c>
      <c r="R21" s="28" t="n">
        <v>13.0</v>
      </c>
      <c r="S21" s="28" t="n">
        <v>18.0</v>
      </c>
      <c r="T21" s="28" t="n">
        <v>25.0</v>
      </c>
      <c r="U21" s="28" t="n">
        <v>34.0</v>
      </c>
      <c r="V21" s="28" t="n">
        <v>45.0</v>
      </c>
      <c r="W21" s="28" t="n">
        <v>63.0</v>
      </c>
      <c r="X21" s="28" t="n">
        <v>73.0</v>
      </c>
      <c r="Y21" s="28" t="n">
        <v>82.0</v>
      </c>
      <c r="Z21" s="28" t="n">
        <v>94.0</v>
      </c>
      <c r="AA21" s="28" t="n">
        <v>100.0</v>
      </c>
      <c r="AB21" s="28" t="n">
        <v>114.0</v>
      </c>
      <c r="AC21" s="28" t="n">
        <v>128.0</v>
      </c>
      <c r="AD21" s="28" t="n">
        <v>146.0</v>
      </c>
      <c r="AE21" s="28" t="n">
        <v>150.0</v>
      </c>
      <c r="AF21" s="28" t="n">
        <v>159.0</v>
      </c>
      <c r="AG21" s="28" t="n">
        <v>164.0</v>
      </c>
      <c r="AH21" s="28" t="n">
        <v>167.0</v>
      </c>
      <c r="AI21" s="28" t="n">
        <v>182.0</v>
      </c>
      <c r="AJ21" s="28" t="n">
        <v>188.0</v>
      </c>
      <c r="AK21" s="28" t="n">
        <v>190.0</v>
      </c>
      <c r="AL21" s="28" t="n">
        <v>192.0</v>
      </c>
      <c r="AM21" s="28" t="n">
        <v>194.0</v>
      </c>
      <c r="AN21" s="28" t="n">
        <v>197.0</v>
      </c>
      <c r="AO21" s="28" t="n">
        <v>197.0</v>
      </c>
      <c r="AP21" s="28" t="n">
        <v>198.0</v>
      </c>
      <c r="AQ21" s="28" t="n">
        <v>198.0</v>
      </c>
      <c r="AR21" s="28" t="n">
        <v>198.0</v>
      </c>
      <c r="AS21" s="28" t="n">
        <v>198.0</v>
      </c>
      <c r="AT21" s="28" t="n">
        <v>198.0</v>
      </c>
      <c r="AU21" s="28" t="n">
        <v>198.0</v>
      </c>
      <c r="AV21" s="28" t="n">
        <v>198.0</v>
      </c>
      <c r="AW21" s="28" t="n">
        <v>198.0</v>
      </c>
      <c r="AX21" s="28" t="n">
        <v>198.0</v>
      </c>
      <c r="AY21" s="28" t="n">
        <v>198.0</v>
      </c>
      <c r="AZ21" s="28" t="n">
        <v>198.0</v>
      </c>
      <c r="BA21" s="28" t="n">
        <v>198.0</v>
      </c>
      <c r="BB21" s="28" t="n">
        <v>198.0</v>
      </c>
      <c r="BC21" s="28" t="n">
        <v>198.0</v>
      </c>
      <c r="BD21" s="28" t="n">
        <v>198.0</v>
      </c>
      <c r="BE21" s="28" t="n">
        <v>198.0</v>
      </c>
      <c r="BF21" s="28" t="n">
        <v>198.0</v>
      </c>
      <c r="BG21" s="28" t="n">
        <v>198.0</v>
      </c>
      <c r="BH21" s="28" t="n">
        <v>198.0</v>
      </c>
      <c r="BI21" s="28" t="n">
        <v>198.0</v>
      </c>
      <c r="BJ21" s="28" t="n">
        <v>198.0</v>
      </c>
      <c r="BK21" s="28" t="n">
        <v>198.0</v>
      </c>
      <c r="BL21" s="28" t="n">
        <v>198.0</v>
      </c>
      <c r="BM21" s="28" t="n">
        <v>198.0</v>
      </c>
      <c r="BN21" s="28" t="n">
        <v>198.0</v>
      </c>
      <c r="BO21" s="28" t="n">
        <v>198.0</v>
      </c>
      <c r="BP21" s="28" t="n">
        <v>198.0</v>
      </c>
      <c r="BQ21" s="28" t="n">
        <v>198.0</v>
      </c>
      <c r="BR21" s="28" t="n">
        <v>198.0</v>
      </c>
      <c r="BS21" s="28" t="n">
        <v>198.0</v>
      </c>
      <c r="BT21" s="28" t="n">
        <v>198.0</v>
      </c>
      <c r="BU21" s="28" t="n">
        <v>198.0</v>
      </c>
    </row>
    <row r="22" spans="1:73" ht="19.5" customHeight="true">
      <c r="A22" s="27" t="n">
        <v>20.0</v>
      </c>
      <c r="B22" s="27" t="s">
        <v>23</v>
      </c>
      <c r="C22" s="28" t="n">
        <v>1450.0</v>
      </c>
      <c r="D22" s="28" t="n">
        <v>0.0</v>
      </c>
      <c r="E22" s="28" t="n">
        <v>0.0</v>
      </c>
      <c r="F22" s="28" t="n">
        <v>0.0</v>
      </c>
      <c r="G22" s="28" t="n">
        <v>0.0</v>
      </c>
      <c r="H22" s="28" t="n">
        <v>0.0</v>
      </c>
      <c r="I22" s="28" t="n">
        <v>2.0</v>
      </c>
      <c r="J22" s="28" t="n">
        <v>9.0</v>
      </c>
      <c r="K22" s="28" t="n">
        <v>16.0</v>
      </c>
      <c r="L22" s="28" t="n">
        <v>20.0</v>
      </c>
      <c r="M22" s="28" t="n">
        <v>33.0</v>
      </c>
      <c r="N22" s="28" t="n">
        <v>40.0</v>
      </c>
      <c r="O22" s="28" t="n">
        <v>53.0</v>
      </c>
      <c r="P22" s="28" t="n">
        <v>66.0</v>
      </c>
      <c r="Q22" s="28" t="n">
        <v>80.0</v>
      </c>
      <c r="R22" s="28" t="n">
        <v>112.0</v>
      </c>
      <c r="S22" s="28" t="n">
        <v>128.0</v>
      </c>
      <c r="T22" s="28" t="n">
        <v>153.0</v>
      </c>
      <c r="U22" s="28" t="n">
        <v>177.0</v>
      </c>
      <c r="V22" s="28" t="n">
        <v>193.0</v>
      </c>
      <c r="W22" s="28" t="n">
        <v>208.0</v>
      </c>
      <c r="X22" s="28" t="n">
        <v>233.0</v>
      </c>
      <c r="Y22" s="28" t="n">
        <v>257.0</v>
      </c>
      <c r="Z22" s="28" t="n">
        <v>269.0</v>
      </c>
      <c r="AA22" s="28" t="n">
        <v>281.0</v>
      </c>
      <c r="AB22" s="28" t="n">
        <v>292.0</v>
      </c>
      <c r="AC22" s="28" t="n">
        <v>295.0</v>
      </c>
      <c r="AD22" s="28" t="n">
        <v>302.0</v>
      </c>
      <c r="AE22" s="28" t="n">
        <v>306.0</v>
      </c>
      <c r="AF22" s="28" t="n">
        <v>313.0</v>
      </c>
      <c r="AG22" s="28" t="n">
        <v>318.0</v>
      </c>
      <c r="AH22" s="28" t="n">
        <v>326.0</v>
      </c>
      <c r="AI22" s="28" t="n">
        <v>328.0</v>
      </c>
      <c r="AJ22" s="28" t="n">
        <v>331.0</v>
      </c>
      <c r="AK22" s="28" t="n">
        <v>333.0</v>
      </c>
      <c r="AL22" s="28" t="n">
        <v>333.0</v>
      </c>
      <c r="AM22" s="28" t="n">
        <v>333.0</v>
      </c>
      <c r="AN22" s="28" t="n">
        <v>334.0</v>
      </c>
      <c r="AO22" s="28" t="n">
        <v>334.0</v>
      </c>
      <c r="AP22" s="28" t="n">
        <v>335.0</v>
      </c>
      <c r="AQ22" s="28" t="n">
        <v>335.0</v>
      </c>
      <c r="AR22" s="28" t="n">
        <v>335.0</v>
      </c>
      <c r="AS22" s="28" t="n">
        <v>336.0</v>
      </c>
      <c r="AT22" s="28" t="n">
        <v>337.0</v>
      </c>
      <c r="AU22" s="28" t="n">
        <v>337.0</v>
      </c>
      <c r="AV22" s="28" t="n">
        <v>337.0</v>
      </c>
      <c r="AW22" s="28" t="n">
        <v>337.0</v>
      </c>
      <c r="AX22" s="28" t="n">
        <v>337.0</v>
      </c>
      <c r="AY22" s="28" t="n">
        <v>338.0</v>
      </c>
      <c r="AZ22" s="28" t="n">
        <v>338.0</v>
      </c>
      <c r="BA22" s="28" t="n">
        <v>338.0</v>
      </c>
      <c r="BB22" s="28" t="n">
        <v>338.0</v>
      </c>
      <c r="BC22" s="28" t="n">
        <v>338.0</v>
      </c>
      <c r="BD22" s="28" t="n">
        <v>338.0</v>
      </c>
      <c r="BE22" s="28" t="n">
        <v>338.0</v>
      </c>
      <c r="BF22" s="28" t="n">
        <v>338.0</v>
      </c>
      <c r="BG22" s="28" t="n">
        <v>338.0</v>
      </c>
      <c r="BH22" s="28" t="n">
        <v>338.0</v>
      </c>
      <c r="BI22" s="28" t="n">
        <v>338.0</v>
      </c>
      <c r="BJ22" s="28" t="n">
        <v>338.0</v>
      </c>
      <c r="BK22" s="28" t="n">
        <v>338.0</v>
      </c>
      <c r="BL22" s="28" t="n">
        <v>338.0</v>
      </c>
      <c r="BM22" s="28" t="n">
        <v>338.0</v>
      </c>
      <c r="BN22" s="28" t="n">
        <v>338.0</v>
      </c>
      <c r="BO22" s="28" t="n">
        <v>338.0</v>
      </c>
      <c r="BP22" s="28" t="n">
        <v>338.0</v>
      </c>
      <c r="BQ22" s="28" t="n">
        <v>338.0</v>
      </c>
      <c r="BR22" s="28" t="n">
        <v>338.0</v>
      </c>
      <c r="BS22" s="28" t="n">
        <v>338.0</v>
      </c>
      <c r="BT22" s="28" t="n">
        <v>339.0</v>
      </c>
      <c r="BU22" s="28" t="n">
        <v>339.0</v>
      </c>
    </row>
    <row r="23" spans="1:73" ht="19.5" customHeight="true">
      <c r="A23" s="23" t="n">
        <v>21.0</v>
      </c>
      <c r="B23" s="23" t="s">
        <v>24</v>
      </c>
      <c r="C23" s="26" t="n">
        <v>184.0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1.0</v>
      </c>
      <c r="L23" s="29" t="n">
        <v>1.0</v>
      </c>
      <c r="M23" s="26" t="n">
        <v>1.0</v>
      </c>
      <c r="N23" s="26" t="n">
        <v>1.0</v>
      </c>
      <c r="O23" s="26" t="n">
        <v>2.0</v>
      </c>
      <c r="P23" s="26" t="n">
        <v>7.0</v>
      </c>
      <c r="Q23" s="26" t="n">
        <v>7.0</v>
      </c>
      <c r="R23" s="26" t="n">
        <v>7.0</v>
      </c>
      <c r="S23" s="26" t="n">
        <v>9.0</v>
      </c>
      <c r="T23" s="26" t="n">
        <v>15.0</v>
      </c>
      <c r="U23" s="26" t="n">
        <v>16.0</v>
      </c>
      <c r="V23" s="26" t="n">
        <v>16.0</v>
      </c>
      <c r="W23" s="26" t="n">
        <v>20.0</v>
      </c>
      <c r="X23" s="26" t="n">
        <v>20.0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</row>
    <row r="24" spans="1:73" ht="19.5" customHeight="true">
      <c r="A24" s="23" t="n">
        <v>22.0</v>
      </c>
      <c r="B24" s="23" t="s">
        <v>25</v>
      </c>
      <c r="C24" s="26" t="n">
        <v>734.0</v>
      </c>
      <c r="D24" s="26" t="n">
        <v>0.0</v>
      </c>
      <c r="E24" s="26" t="n">
        <v>0.0</v>
      </c>
      <c r="F24" s="26" t="n">
        <v>0.0</v>
      </c>
      <c r="G24" s="26" t="n">
        <v>0.0</v>
      </c>
      <c r="H24" s="26" t="n">
        <v>0.0</v>
      </c>
      <c r="I24" s="26" t="n">
        <v>0.0</v>
      </c>
      <c r="J24" s="26" t="n">
        <v>0.0</v>
      </c>
      <c r="K24" s="26" t="n">
        <v>1.0</v>
      </c>
      <c r="L24" s="29" t="n">
        <v>3.0</v>
      </c>
      <c r="M24" s="26" t="n">
        <v>3.0</v>
      </c>
      <c r="N24" s="26" t="n">
        <v>5.0</v>
      </c>
      <c r="O24" s="26" t="n">
        <v>6.0</v>
      </c>
      <c r="P24" s="26" t="n">
        <v>7.0</v>
      </c>
      <c r="Q24" s="26" t="n">
        <v>8.0</v>
      </c>
      <c r="R24" s="26" t="n">
        <v>9.0</v>
      </c>
      <c r="S24" s="26" t="n">
        <v>10.0</v>
      </c>
      <c r="T24" s="26" t="n">
        <v>13.0</v>
      </c>
      <c r="U24" s="26" t="n">
        <v>13.0</v>
      </c>
      <c r="V24" s="26" t="n">
        <v>13.0</v>
      </c>
      <c r="W24" s="26" t="n">
        <v>15.0</v>
      </c>
      <c r="X24" s="26" t="n">
        <v>18.0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</row>
    <row r="25" spans="1:73" ht="19.5" customHeight="true">
      <c r="A25" s="23" t="n">
        <v>23.0</v>
      </c>
      <c r="B25" s="23" t="s">
        <v>26</v>
      </c>
      <c r="C25" s="26" t="n">
        <v>1399.0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1.0</v>
      </c>
      <c r="K25" s="26" t="n">
        <v>2.0</v>
      </c>
      <c r="L25" s="29" t="n">
        <v>4.0</v>
      </c>
      <c r="M25" s="26" t="n">
        <v>16.0</v>
      </c>
      <c r="N25" s="26" t="n">
        <v>22.0</v>
      </c>
      <c r="O25" s="26" t="n">
        <v>33.0</v>
      </c>
      <c r="P25" s="26" t="n">
        <v>37.0</v>
      </c>
      <c r="Q25" s="26" t="n">
        <v>46.0</v>
      </c>
      <c r="R25" s="26" t="n">
        <v>59.0</v>
      </c>
      <c r="S25" s="26" t="n">
        <v>69.0</v>
      </c>
      <c r="T25" s="26" t="n">
        <v>72.0</v>
      </c>
      <c r="U25" s="26" t="n">
        <v>73.0</v>
      </c>
      <c r="V25" s="26" t="n">
        <v>77.0</v>
      </c>
      <c r="W25" s="26" t="n">
        <v>87.0</v>
      </c>
      <c r="X25" s="26" t="n">
        <v>92.0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</row>
    <row r="26" spans="1:73" ht="19.5" customHeight="true">
      <c r="A26" s="27" t="n">
        <v>24.0</v>
      </c>
      <c r="B26" s="27" t="s">
        <v>27</v>
      </c>
      <c r="C26" s="28" t="n">
        <v>870.0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2.0</v>
      </c>
      <c r="K26" s="28" t="n">
        <v>3.0</v>
      </c>
      <c r="L26" s="30" t="n">
        <v>7.0</v>
      </c>
      <c r="M26" s="28" t="n">
        <v>14.0</v>
      </c>
      <c r="N26" s="28" t="n">
        <v>17.0</v>
      </c>
      <c r="O26" s="28" t="n">
        <v>39.0</v>
      </c>
      <c r="P26" s="28" t="n">
        <v>51.0</v>
      </c>
      <c r="Q26" s="28" t="n">
        <v>63.0</v>
      </c>
      <c r="R26" s="28" t="n">
        <v>79.0</v>
      </c>
      <c r="S26" s="28" t="n">
        <v>106.0</v>
      </c>
      <c r="T26" s="28" t="n">
        <v>137.0</v>
      </c>
      <c r="U26" s="28" t="n">
        <v>175.0</v>
      </c>
      <c r="V26" s="28" t="n">
        <v>189.0</v>
      </c>
      <c r="W26" s="28" t="n">
        <v>216.0</v>
      </c>
      <c r="X26" s="28" t="n">
        <v>237.0</v>
      </c>
      <c r="Y26" s="28" t="n">
        <v>255.0</v>
      </c>
      <c r="Z26" s="28" t="n">
        <v>284.0</v>
      </c>
      <c r="AA26" s="28" t="n">
        <v>298.0</v>
      </c>
      <c r="AB26" s="28" t="n">
        <v>304.0</v>
      </c>
      <c r="AC26" s="28" t="n">
        <v>313.0</v>
      </c>
      <c r="AD26" s="28" t="n">
        <v>317.0</v>
      </c>
      <c r="AE26" s="28" t="n">
        <v>323.0</v>
      </c>
      <c r="AF26" s="28" t="n">
        <v>327.0</v>
      </c>
      <c r="AG26" s="28" t="n">
        <v>328.0</v>
      </c>
      <c r="AH26" s="28" t="n">
        <v>335.0</v>
      </c>
      <c r="AI26" s="28" t="n">
        <v>338.0</v>
      </c>
      <c r="AJ26" s="28" t="n">
        <v>339.0</v>
      </c>
      <c r="AK26" s="28" t="n">
        <v>339.0</v>
      </c>
      <c r="AL26" s="28" t="n">
        <v>339.0</v>
      </c>
      <c r="AM26" s="28" t="n">
        <v>339.0</v>
      </c>
      <c r="AN26" s="28" t="n">
        <v>339.0</v>
      </c>
      <c r="AO26" s="28" t="n">
        <v>343.0</v>
      </c>
      <c r="AP26" s="28" t="n">
        <v>345.0</v>
      </c>
      <c r="AQ26" s="28" t="n">
        <v>345.0</v>
      </c>
      <c r="AR26" s="28" t="n">
        <v>346.0</v>
      </c>
      <c r="AS26" s="28" t="n">
        <v>346.0</v>
      </c>
      <c r="AT26" s="28" t="n">
        <v>346.0</v>
      </c>
      <c r="AU26" s="28" t="n">
        <v>346.0</v>
      </c>
      <c r="AV26" s="28" t="n">
        <v>346.0</v>
      </c>
      <c r="AW26" s="28" t="n">
        <v>346.0</v>
      </c>
      <c r="AX26" s="28" t="n">
        <v>346.0</v>
      </c>
      <c r="AY26" s="28" t="n">
        <v>346.0</v>
      </c>
      <c r="AZ26" s="28" t="n">
        <v>346.0</v>
      </c>
      <c r="BA26" s="28" t="n">
        <v>346.0</v>
      </c>
      <c r="BB26" s="28" t="n">
        <v>347.0</v>
      </c>
      <c r="BC26" s="28" t="n">
        <v>347.0</v>
      </c>
      <c r="BD26" s="28" t="n">
        <v>347.0</v>
      </c>
      <c r="BE26" s="28" t="n">
        <v>347.0</v>
      </c>
      <c r="BF26" s="28" t="n">
        <v>347.0</v>
      </c>
      <c r="BG26" s="28" t="n">
        <v>347.0</v>
      </c>
      <c r="BH26" s="28" t="n">
        <v>347.0</v>
      </c>
      <c r="BI26" s="28" t="n">
        <v>347.0</v>
      </c>
      <c r="BJ26" s="28" t="n">
        <v>347.0</v>
      </c>
      <c r="BK26" s="28" t="n">
        <v>347.0</v>
      </c>
      <c r="BL26" s="28" t="n">
        <v>347.0</v>
      </c>
      <c r="BM26" s="28" t="n">
        <v>347.0</v>
      </c>
      <c r="BN26" s="28" t="n">
        <v>347.0</v>
      </c>
      <c r="BO26" s="28" t="n">
        <v>347.0</v>
      </c>
      <c r="BP26" s="28" t="n">
        <v>347.0</v>
      </c>
      <c r="BQ26" s="28" t="n">
        <v>347.0</v>
      </c>
      <c r="BR26" s="28" t="n">
        <v>348.0</v>
      </c>
      <c r="BS26" s="28" t="n">
        <v>348.0</v>
      </c>
      <c r="BT26" s="28" t="n">
        <v>348.0</v>
      </c>
      <c r="BU26" s="28" t="n">
        <v>348.0</v>
      </c>
    </row>
    <row r="27" spans="1:73" ht="19.5" customHeight="true">
      <c r="A27" s="23" t="n">
        <v>25.0</v>
      </c>
      <c r="B27" s="23" t="s">
        <v>28</v>
      </c>
      <c r="C27" s="26" t="n">
        <v>663.0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9" t="n">
        <v>2.0</v>
      </c>
      <c r="M27" s="26" t="n">
        <v>3.0</v>
      </c>
      <c r="N27" s="26" t="n">
        <v>4.0</v>
      </c>
      <c r="O27" s="26" t="n">
        <v>7.0</v>
      </c>
      <c r="P27" s="26" t="n">
        <v>10.0</v>
      </c>
      <c r="Q27" s="26" t="n">
        <v>14.0</v>
      </c>
      <c r="R27" s="26" t="n">
        <v>19.0</v>
      </c>
      <c r="S27" s="26" t="n">
        <v>25.0</v>
      </c>
      <c r="T27" s="26" t="n">
        <v>28.0</v>
      </c>
      <c r="U27" s="26" t="n">
        <v>35.0</v>
      </c>
      <c r="V27" s="26" t="n">
        <v>40.0</v>
      </c>
      <c r="W27" s="26" t="n">
        <v>44.0</v>
      </c>
      <c r="X27" s="26" t="n">
        <v>47.0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</row>
    <row r="28" spans="1:73" ht="19.5" customHeight="true">
      <c r="A28" s="23" t="n">
        <v>26.0</v>
      </c>
      <c r="B28" s="23" t="s">
        <v>29</v>
      </c>
      <c r="C28" s="26" t="n">
        <v>687.0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1.0</v>
      </c>
      <c r="L28" s="26" t="n">
        <v>2.0</v>
      </c>
      <c r="M28" s="26" t="n">
        <v>4.0</v>
      </c>
      <c r="N28" s="31" t="n">
        <v>6.0</v>
      </c>
      <c r="O28" s="26" t="n">
        <v>13.0</v>
      </c>
      <c r="P28" s="26" t="n">
        <v>18.0</v>
      </c>
      <c r="Q28" s="26" t="n">
        <v>24.0</v>
      </c>
      <c r="R28" s="26" t="n">
        <v>24.0</v>
      </c>
      <c r="S28" s="26" t="n">
        <v>32.0</v>
      </c>
      <c r="T28" s="26" t="n">
        <v>32.0</v>
      </c>
      <c r="U28" s="26" t="n">
        <v>44.0</v>
      </c>
      <c r="V28" s="26" t="n">
        <v>44.0</v>
      </c>
      <c r="W28" s="26" t="n">
        <v>53.0</v>
      </c>
      <c r="X28" s="26" t="n">
        <v>55.0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</row>
    <row r="29" spans="1:73" ht="19.5" customHeight="true">
      <c r="A29" s="23" t="n">
        <v>27.0</v>
      </c>
      <c r="B29" s="23" t="s">
        <v>30</v>
      </c>
      <c r="C29" s="26" t="n">
        <v>203.0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9" t="n">
        <v>0.0</v>
      </c>
      <c r="M29" s="26" t="n">
        <v>0.0</v>
      </c>
      <c r="N29" s="26" t="n">
        <v>1.0</v>
      </c>
      <c r="O29" s="29" t="n">
        <v>4.0</v>
      </c>
      <c r="P29" s="26" t="n">
        <v>6.0</v>
      </c>
      <c r="Q29" s="26" t="n">
        <v>6.0</v>
      </c>
      <c r="R29" s="26" t="n">
        <v>6.0</v>
      </c>
      <c r="S29" s="26" t="n">
        <v>8.0</v>
      </c>
      <c r="T29" s="26" t="n">
        <v>9.0</v>
      </c>
      <c r="U29" s="26" t="n">
        <v>9.0</v>
      </c>
      <c r="V29" s="26" t="n">
        <v>9.0</v>
      </c>
      <c r="W29" s="26" t="n">
        <v>12.0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</row>
    <row r="30" spans="1:73" ht="19.5" customHeight="true">
      <c r="A30" s="27" t="n">
        <v>28.0</v>
      </c>
      <c r="B30" s="27" t="s">
        <v>31</v>
      </c>
      <c r="C30" s="28" t="n">
        <v>591.0</v>
      </c>
      <c r="D30" s="28" t="n">
        <v>0.0</v>
      </c>
      <c r="E30" s="28" t="n">
        <v>0.0</v>
      </c>
      <c r="F30" s="28" t="n">
        <v>0.0</v>
      </c>
      <c r="G30" s="28" t="n">
        <v>0.0</v>
      </c>
      <c r="H30" s="28" t="n">
        <v>0.0</v>
      </c>
      <c r="I30" s="28" t="n">
        <v>0.0</v>
      </c>
      <c r="J30" s="28" t="n">
        <v>0.0</v>
      </c>
      <c r="K30" s="28" t="n">
        <v>3.0</v>
      </c>
      <c r="L30" s="30" t="n">
        <v>5.0</v>
      </c>
      <c r="M30" s="28" t="n">
        <v>6.0</v>
      </c>
      <c r="N30" s="28" t="n">
        <v>13.0</v>
      </c>
      <c r="O30" s="28" t="n">
        <v>13.0</v>
      </c>
      <c r="P30" s="28" t="n">
        <v>17.0</v>
      </c>
      <c r="Q30" s="28" t="n">
        <v>20.0</v>
      </c>
      <c r="R30" s="28" t="n">
        <v>41.0</v>
      </c>
      <c r="S30" s="28" t="n">
        <v>46.0</v>
      </c>
      <c r="T30" s="28" t="n">
        <v>55.0</v>
      </c>
      <c r="U30" s="28" t="n">
        <v>66.0</v>
      </c>
      <c r="V30" s="28" t="n">
        <v>75.0</v>
      </c>
      <c r="W30" s="28" t="n">
        <v>102.0</v>
      </c>
      <c r="X30" s="28" t="n">
        <v>120.0</v>
      </c>
      <c r="Y30" s="28" t="n">
        <v>126.0</v>
      </c>
      <c r="Z30" s="28" t="n">
        <v>136.0</v>
      </c>
      <c r="AA30" s="28" t="n">
        <v>141.0</v>
      </c>
      <c r="AB30" s="28" t="n">
        <v>146.0</v>
      </c>
      <c r="AC30" s="28" t="n">
        <v>149.0</v>
      </c>
      <c r="AD30" s="28" t="n">
        <v>151.0</v>
      </c>
      <c r="AE30" s="28" t="n">
        <v>153.0</v>
      </c>
      <c r="AF30" s="28" t="n">
        <v>153.0</v>
      </c>
      <c r="AG30" s="28" t="n">
        <v>153.0</v>
      </c>
      <c r="AH30" s="28" t="n">
        <v>154.0</v>
      </c>
      <c r="AI30" s="28" t="n">
        <v>155.0</v>
      </c>
      <c r="AJ30" s="28" t="n">
        <v>156.0</v>
      </c>
      <c r="AK30" s="28" t="n">
        <v>156.0</v>
      </c>
      <c r="AL30" s="28" t="n">
        <v>156.0</v>
      </c>
      <c r="AM30" s="28" t="n">
        <v>156.0</v>
      </c>
      <c r="AN30" s="28" t="n">
        <v>157.0</v>
      </c>
      <c r="AO30" s="28" t="n">
        <v>157.0</v>
      </c>
      <c r="AP30" s="28" t="n">
        <v>157.0</v>
      </c>
      <c r="AQ30" s="28" t="n">
        <v>157.0</v>
      </c>
      <c r="AR30" s="28" t="n">
        <v>157.0</v>
      </c>
      <c r="AS30" s="28" t="n">
        <v>157.0</v>
      </c>
      <c r="AT30" s="28" t="n">
        <v>157.0</v>
      </c>
      <c r="AU30" s="28" t="n">
        <v>157.0</v>
      </c>
      <c r="AV30" s="28" t="n">
        <v>157.0</v>
      </c>
      <c r="AW30" s="28" t="n">
        <v>157.0</v>
      </c>
      <c r="AX30" s="28" t="n">
        <v>157.0</v>
      </c>
      <c r="AY30" s="28" t="n">
        <v>157.0</v>
      </c>
      <c r="AZ30" s="28" t="n">
        <v>157.0</v>
      </c>
      <c r="BA30" s="28" t="n">
        <v>157.0</v>
      </c>
      <c r="BB30" s="28" t="n">
        <v>157.0</v>
      </c>
      <c r="BC30" s="28" t="n">
        <v>157.0</v>
      </c>
      <c r="BD30" s="28" t="n">
        <v>157.0</v>
      </c>
      <c r="BE30" s="28" t="n">
        <v>157.0</v>
      </c>
      <c r="BF30" s="28" t="n">
        <v>157.0</v>
      </c>
      <c r="BG30" s="28" t="n">
        <v>157.0</v>
      </c>
      <c r="BH30" s="28" t="n">
        <v>157.0</v>
      </c>
      <c r="BI30" s="28" t="n">
        <v>157.0</v>
      </c>
      <c r="BJ30" s="28" t="n">
        <v>157.0</v>
      </c>
      <c r="BK30" s="28" t="n">
        <v>157.0</v>
      </c>
      <c r="BL30" s="28" t="n">
        <v>157.0</v>
      </c>
      <c r="BM30" s="28" t="n">
        <v>157.0</v>
      </c>
      <c r="BN30" s="28" t="n">
        <v>157.0</v>
      </c>
      <c r="BO30" s="28" t="n">
        <v>157.0</v>
      </c>
      <c r="BP30" s="28" t="n">
        <v>157.0</v>
      </c>
      <c r="BQ30" s="28" t="n">
        <v>157.0</v>
      </c>
      <c r="BR30" s="28" t="n">
        <v>157.0</v>
      </c>
      <c r="BS30" s="28" t="n">
        <v>157.0</v>
      </c>
      <c r="BT30" s="28" t="n">
        <v>157.0</v>
      </c>
      <c r="BU30" s="28" t="n">
        <v>157.0</v>
      </c>
    </row>
    <row r="31" spans="1:73" ht="19.5" customHeight="true">
      <c r="A31" s="27" t="n">
        <v>29.0</v>
      </c>
      <c r="B31" s="27" t="s">
        <v>32</v>
      </c>
      <c r="C31" s="28" t="n">
        <v>385.0</v>
      </c>
      <c r="D31" s="28" t="n">
        <v>0.0</v>
      </c>
      <c r="E31" s="28" t="n">
        <v>0.0</v>
      </c>
      <c r="F31" s="28" t="n">
        <v>0.0</v>
      </c>
      <c r="G31" s="28" t="n">
        <v>0.0</v>
      </c>
      <c r="H31" s="28" t="n">
        <v>1.0</v>
      </c>
      <c r="I31" s="28" t="n">
        <v>8.0</v>
      </c>
      <c r="J31" s="28" t="n">
        <v>14.0</v>
      </c>
      <c r="K31" s="28" t="n">
        <v>15.0</v>
      </c>
      <c r="L31" s="30" t="n">
        <v>15.0</v>
      </c>
      <c r="M31" s="28" t="n">
        <v>20.0</v>
      </c>
      <c r="N31" s="28" t="n">
        <v>27.0</v>
      </c>
      <c r="O31" s="28" t="n">
        <v>36.0</v>
      </c>
      <c r="P31" s="28" t="n">
        <v>36.0</v>
      </c>
      <c r="Q31" s="28" t="n">
        <v>63.0</v>
      </c>
      <c r="R31" s="28" t="n">
        <v>86.0</v>
      </c>
      <c r="S31" s="28" t="n">
        <v>110.0</v>
      </c>
      <c r="T31" s="28" t="n">
        <v>170.0</v>
      </c>
      <c r="U31" s="28" t="n">
        <v>196.0</v>
      </c>
      <c r="V31" s="28" t="n">
        <v>226.0</v>
      </c>
      <c r="W31" s="28" t="n">
        <v>269.0</v>
      </c>
      <c r="X31" s="28" t="n">
        <v>289.0</v>
      </c>
      <c r="Y31" s="28" t="n">
        <v>314.0</v>
      </c>
      <c r="Z31" s="28" t="n">
        <v>334.0</v>
      </c>
      <c r="AA31" s="28" t="n">
        <v>351.0</v>
      </c>
      <c r="AB31" s="28" t="n">
        <v>364.0</v>
      </c>
      <c r="AC31" s="28" t="n">
        <v>368.0</v>
      </c>
      <c r="AD31" s="28" t="n">
        <v>375.0</v>
      </c>
      <c r="AE31" s="28" t="n">
        <v>386.0</v>
      </c>
      <c r="AF31" s="28" t="n">
        <v>391.0</v>
      </c>
      <c r="AG31" s="28" t="n">
        <v>400.0</v>
      </c>
      <c r="AH31" s="28" t="n">
        <v>406.0</v>
      </c>
      <c r="AI31" s="28" t="n">
        <v>414.0</v>
      </c>
      <c r="AJ31" s="28" t="n">
        <v>415.0</v>
      </c>
      <c r="AK31" s="28" t="n">
        <v>416.0</v>
      </c>
      <c r="AL31" s="28" t="n">
        <v>416.0</v>
      </c>
      <c r="AM31" s="28" t="n">
        <v>416.0</v>
      </c>
      <c r="AN31" s="28" t="n">
        <v>416.0</v>
      </c>
      <c r="AO31" s="28" t="n">
        <v>417.0</v>
      </c>
      <c r="AP31" s="28" t="n">
        <v>417.0</v>
      </c>
      <c r="AQ31" s="28" t="n">
        <v>417.0</v>
      </c>
      <c r="AR31" s="28" t="n">
        <v>417.0</v>
      </c>
      <c r="AS31" s="28" t="n">
        <v>417.0</v>
      </c>
      <c r="AT31" s="28" t="n">
        <v>417.0</v>
      </c>
      <c r="AU31" s="28" t="n">
        <v>417.0</v>
      </c>
      <c r="AV31" s="28" t="n">
        <v>417.0</v>
      </c>
      <c r="AW31" s="28" t="n">
        <v>417.0</v>
      </c>
      <c r="AX31" s="28" t="n">
        <v>418.0</v>
      </c>
      <c r="AY31" s="28" t="n">
        <v>418.0</v>
      </c>
      <c r="AZ31" s="28" t="n">
        <v>418.0</v>
      </c>
      <c r="BA31" s="28" t="n">
        <v>418.0</v>
      </c>
      <c r="BB31" s="28" t="n">
        <v>418.0</v>
      </c>
      <c r="BC31" s="28" t="n">
        <v>419.0</v>
      </c>
      <c r="BD31" s="28" t="n">
        <v>419.0</v>
      </c>
      <c r="BE31" s="28" t="n">
        <v>419.0</v>
      </c>
      <c r="BF31" s="28" t="n">
        <v>419.0</v>
      </c>
      <c r="BG31" s="28" t="n">
        <v>419.0</v>
      </c>
      <c r="BH31" s="28" t="n">
        <v>420.0</v>
      </c>
      <c r="BI31" s="28" t="n">
        <v>420.0</v>
      </c>
      <c r="BJ31" s="28" t="n">
        <v>420.0</v>
      </c>
      <c r="BK31" s="28" t="n">
        <v>421.0</v>
      </c>
      <c r="BL31" s="28" t="n">
        <v>421.0</v>
      </c>
      <c r="BM31" s="28" t="n">
        <v>421.0</v>
      </c>
      <c r="BN31" s="28" t="n">
        <v>421.0</v>
      </c>
      <c r="BO31" s="28" t="n">
        <v>421.0</v>
      </c>
      <c r="BP31" s="28" t="n">
        <v>421.0</v>
      </c>
      <c r="BQ31" s="28" t="n">
        <v>421.0</v>
      </c>
      <c r="BR31" s="28" t="n">
        <v>421.0</v>
      </c>
      <c r="BS31" s="28" t="n">
        <v>421.0</v>
      </c>
      <c r="BT31" s="28" t="n">
        <v>421.0</v>
      </c>
      <c r="BU31" s="28" t="n">
        <v>421.0</v>
      </c>
    </row>
    <row r="32" spans="1:73" ht="19.5" customHeight="true">
      <c r="A32" s="23" t="n">
        <v>30.0</v>
      </c>
      <c r="B32" s="23" t="s">
        <v>33</v>
      </c>
      <c r="C32" s="26" t="n">
        <v>268.0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9" t="n">
        <v>2.0</v>
      </c>
      <c r="M32" s="26" t="n">
        <v>3.0</v>
      </c>
      <c r="N32" s="26" t="n">
        <v>3.0</v>
      </c>
      <c r="O32" s="26" t="n">
        <v>4.0</v>
      </c>
      <c r="P32" s="26" t="n">
        <v>5.0</v>
      </c>
      <c r="Q32" s="26" t="n">
        <v>6.0</v>
      </c>
      <c r="R32" s="26" t="n">
        <v>7.0</v>
      </c>
      <c r="S32" s="26" t="n">
        <v>8.0</v>
      </c>
      <c r="T32" s="26" t="n">
        <v>8.0</v>
      </c>
      <c r="U32" s="26" t="n">
        <v>8.0</v>
      </c>
      <c r="V32" s="26" t="n">
        <v>10.0</v>
      </c>
      <c r="W32" s="26" t="n">
        <v>12.0</v>
      </c>
      <c r="X32" s="26" t="n">
        <v>12.0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</row>
    <row r="33" spans="1:73" ht="19.5" customHeight="true">
      <c r="A33" s="23" t="n">
        <v>31.0</v>
      </c>
      <c r="B33" s="23" t="s">
        <v>34</v>
      </c>
      <c r="C33" s="26" t="n">
        <v>633.0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9" t="n">
        <v>0.0</v>
      </c>
      <c r="M33" s="26" t="n">
        <v>2.0</v>
      </c>
      <c r="N33" s="26" t="n">
        <v>3.0</v>
      </c>
      <c r="O33" s="26" t="n">
        <v>7.0</v>
      </c>
      <c r="P33" s="26" t="n">
        <v>7.0</v>
      </c>
      <c r="Q33" s="26" t="n">
        <v>11.0</v>
      </c>
      <c r="R33" s="26" t="n">
        <v>14.0</v>
      </c>
      <c r="S33" s="26" t="n">
        <v>16.0</v>
      </c>
      <c r="T33" s="26" t="n">
        <v>18.0</v>
      </c>
      <c r="U33" s="26" t="n">
        <v>19.0</v>
      </c>
      <c r="V33" s="26" t="n">
        <v>22.0</v>
      </c>
      <c r="W33" s="26" t="n">
        <v>25.0</v>
      </c>
      <c r="X33" s="26" t="n">
        <v>29.0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</row>
    <row r="34" spans="1:73" ht="19.5" customHeight="true">
      <c r="A34" s="32" t="n">
        <v>32.0</v>
      </c>
      <c r="B34" s="32" t="s">
        <v>35</v>
      </c>
      <c r="C34" s="30" t="n">
        <v>0.0</v>
      </c>
      <c r="D34" s="28" t="n">
        <v>0.0</v>
      </c>
      <c r="E34" s="28" t="n">
        <v>0.0</v>
      </c>
      <c r="F34" s="28" t="n">
        <v>0.0</v>
      </c>
      <c r="G34" s="28" t="n">
        <v>0.0</v>
      </c>
      <c r="H34" s="28" t="n">
        <v>0.0</v>
      </c>
      <c r="I34" s="28" t="n">
        <v>0.0</v>
      </c>
      <c r="J34" s="28" t="n">
        <v>5.0</v>
      </c>
      <c r="K34" s="28" t="n">
        <v>9.0</v>
      </c>
      <c r="L34" s="28" t="n">
        <v>27.0</v>
      </c>
      <c r="M34" s="28" t="n">
        <v>57.0</v>
      </c>
      <c r="N34" s="28" t="n">
        <v>75.0</v>
      </c>
      <c r="O34" s="28" t="n">
        <v>110.0</v>
      </c>
      <c r="P34" s="28" t="n">
        <v>132.0</v>
      </c>
      <c r="Q34" s="33" t="n">
        <v>147.0</v>
      </c>
      <c r="R34" s="28" t="n">
        <v>165.0</v>
      </c>
      <c r="S34" s="28" t="n">
        <v>206.0</v>
      </c>
      <c r="T34" s="28" t="n">
        <v>238.0</v>
      </c>
      <c r="U34" s="28" t="n">
        <v>262.0</v>
      </c>
      <c r="V34" s="28" t="n">
        <v>300.0</v>
      </c>
      <c r="W34" s="28" t="n">
        <v>337.0</v>
      </c>
      <c r="X34" s="28" t="n">
        <v>366.0</v>
      </c>
      <c r="Y34" s="28" t="n">
        <v>389.0</v>
      </c>
      <c r="Z34" s="28" t="n">
        <v>411.0</v>
      </c>
      <c r="AA34" s="28" t="n">
        <v>426.0</v>
      </c>
      <c r="AB34" s="28" t="n">
        <v>446.0</v>
      </c>
      <c r="AC34" s="28" t="n">
        <v>468.0</v>
      </c>
      <c r="AD34" s="28" t="n">
        <v>486.0</v>
      </c>
      <c r="AE34" s="28" t="n">
        <v>505.0</v>
      </c>
      <c r="AF34" s="28" t="n">
        <v>518.0</v>
      </c>
      <c r="AG34" s="28" t="n">
        <v>529.0</v>
      </c>
      <c r="AH34" s="28" t="n">
        <v>537.0</v>
      </c>
      <c r="AI34" s="28" t="n">
        <v>544.0</v>
      </c>
      <c r="AJ34" s="28" t="n">
        <v>551.0</v>
      </c>
      <c r="AK34" s="28" t="n">
        <v>553.0</v>
      </c>
      <c r="AL34" s="28" t="n">
        <v>555.0</v>
      </c>
      <c r="AM34" s="28" t="n">
        <v>560.0</v>
      </c>
      <c r="AN34" s="28" t="n">
        <v>567.0</v>
      </c>
      <c r="AO34" s="28" t="n">
        <v>572.0</v>
      </c>
      <c r="AP34" s="28" t="n">
        <v>573.0</v>
      </c>
      <c r="AQ34" s="28" t="n">
        <v>575.0</v>
      </c>
      <c r="AR34" s="28" t="n">
        <v>576.0</v>
      </c>
      <c r="AS34" s="28" t="n">
        <v>576.0</v>
      </c>
      <c r="AT34" s="28" t="n">
        <v>576.0</v>
      </c>
      <c r="AU34" s="28" t="n">
        <v>576.0</v>
      </c>
      <c r="AV34" s="28" t="n">
        <v>576.0</v>
      </c>
      <c r="AW34" s="28" t="n">
        <v>576.0</v>
      </c>
      <c r="AX34" s="28" t="n">
        <v>576.0</v>
      </c>
      <c r="AY34" s="28" t="n">
        <v>576.0</v>
      </c>
      <c r="AZ34" s="28" t="n">
        <v>576.0</v>
      </c>
      <c r="BA34" s="28" t="n">
        <v>576.0</v>
      </c>
      <c r="BB34" s="28" t="n">
        <v>576.0</v>
      </c>
      <c r="BC34" s="28" t="n">
        <v>576.0</v>
      </c>
      <c r="BD34" s="28" t="n">
        <v>576.0</v>
      </c>
      <c r="BE34" s="28" t="n">
        <v>576.0</v>
      </c>
      <c r="BF34" s="28" t="n">
        <v>576.0</v>
      </c>
      <c r="BG34" s="28" t="n">
        <v>576.0</v>
      </c>
      <c r="BH34" s="28" t="n">
        <v>576.0</v>
      </c>
      <c r="BI34" s="28" t="n">
        <v>576.0</v>
      </c>
      <c r="BJ34" s="28" t="n">
        <v>576.0</v>
      </c>
      <c r="BK34" s="28" t="n">
        <v>576.0</v>
      </c>
      <c r="BL34" s="28" t="n">
        <v>576.0</v>
      </c>
      <c r="BM34" s="28" t="n">
        <v>576.0</v>
      </c>
      <c r="BN34" s="28" t="n">
        <v>576.0</v>
      </c>
      <c r="BO34" s="28" t="n">
        <v>576.0</v>
      </c>
      <c r="BP34" s="28" t="n">
        <v>576.0</v>
      </c>
      <c r="BQ34" s="28" t="n">
        <v>576.0</v>
      </c>
      <c r="BR34" s="28" t="n">
        <v>576.0</v>
      </c>
      <c r="BS34" s="28" t="n">
        <v>576.0</v>
      </c>
      <c r="BT34" s="28" t="n">
        <v>576.0</v>
      </c>
      <c r="BU34" s="28" t="n">
        <v>576.0</v>
      </c>
    </row>
    <row r="35" spans="1:73" ht="19.5" customHeight="true">
      <c r="A35" s="23" t="n">
        <v>33.0</v>
      </c>
      <c r="B35" s="23" t="s">
        <v>36</v>
      </c>
      <c r="C35" s="26" t="n">
        <v>752.0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9" t="n">
        <v>0.0</v>
      </c>
      <c r="M35" s="26" t="n">
        <v>0.0</v>
      </c>
      <c r="N35" s="26" t="n">
        <v>1.0</v>
      </c>
      <c r="O35" s="26" t="n">
        <v>5.0</v>
      </c>
      <c r="P35" s="26" t="n">
        <v>5.0</v>
      </c>
      <c r="Q35" s="26" t="n">
        <v>7.0</v>
      </c>
      <c r="R35" s="26" t="n">
        <v>15.0</v>
      </c>
      <c r="S35" s="26" t="n">
        <v>16.0</v>
      </c>
      <c r="T35" s="26" t="n">
        <v>16.0</v>
      </c>
      <c r="U35" s="26" t="n">
        <v>16.0</v>
      </c>
      <c r="V35" s="26" t="n">
        <v>22.0</v>
      </c>
      <c r="W35" s="26" t="n">
        <v>27.0</v>
      </c>
      <c r="X35" s="26" t="n">
        <v>28.0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</row>
    <row r="36" spans="1:73" ht="19.5" customHeight="true">
      <c r="A36" s="23" t="n">
        <v>34.0</v>
      </c>
      <c r="B36" s="23" t="s">
        <v>37</v>
      </c>
      <c r="C36" s="26" t="n">
        <v>1000.0</v>
      </c>
      <c r="D36" s="26" t="n">
        <v>0.0</v>
      </c>
      <c r="E36" s="26" t="n">
        <v>0.0</v>
      </c>
      <c r="F36" s="26" t="n">
        <v>0.0</v>
      </c>
      <c r="G36" s="26" t="n">
        <v>0.0</v>
      </c>
      <c r="H36" s="26" t="n">
        <v>0.0</v>
      </c>
      <c r="I36" s="26" t="n">
        <v>0.0</v>
      </c>
      <c r="J36" s="26" t="n">
        <v>0.0</v>
      </c>
      <c r="K36" s="26" t="n">
        <v>0.0</v>
      </c>
      <c r="L36" s="26" t="n">
        <v>3.0</v>
      </c>
      <c r="M36" s="26" t="n">
        <v>3.0</v>
      </c>
      <c r="N36" s="26" t="n">
        <v>4.0</v>
      </c>
      <c r="O36" s="26" t="n">
        <v>8.0</v>
      </c>
      <c r="P36" s="26" t="n">
        <v>12.0</v>
      </c>
      <c r="Q36" s="26" t="n">
        <v>15.0</v>
      </c>
      <c r="R36" s="26" t="n">
        <v>18.0</v>
      </c>
      <c r="S36" s="26" t="n">
        <v>32.0</v>
      </c>
      <c r="T36" s="26" t="n">
        <v>32.0</v>
      </c>
      <c r="U36" s="26" t="n">
        <v>47.0</v>
      </c>
      <c r="V36" s="26" t="n">
        <v>47.0</v>
      </c>
      <c r="W36" s="26" t="n">
        <v>60.0</v>
      </c>
      <c r="X36" s="26" t="n">
        <v>70.0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</row>
    <row r="37" spans="1:73" ht="19.5" customHeight="true">
      <c r="A37" s="28" t="n">
        <v>35.0</v>
      </c>
      <c r="B37" s="30" t="s">
        <v>38</v>
      </c>
      <c r="C37" s="28" t="n">
        <v>696.0</v>
      </c>
      <c r="D37" s="28" t="n">
        <v>0.0</v>
      </c>
      <c r="E37" s="28" t="n">
        <v>0.0</v>
      </c>
      <c r="F37" s="28" t="n">
        <v>0.0</v>
      </c>
      <c r="G37" s="28" t="n">
        <v>0.0</v>
      </c>
      <c r="H37" s="28" t="n">
        <v>0.0</v>
      </c>
      <c r="I37" s="28" t="n">
        <v>0.0</v>
      </c>
      <c r="J37" s="28" t="n">
        <v>1.0</v>
      </c>
      <c r="K37" s="28" t="n">
        <v>4.0</v>
      </c>
      <c r="L37" s="28" t="n">
        <v>8.0</v>
      </c>
      <c r="M37" s="28" t="n">
        <v>8.0</v>
      </c>
      <c r="N37" s="28" t="n">
        <v>18.0</v>
      </c>
      <c r="O37" s="28" t="n">
        <v>22.0</v>
      </c>
      <c r="P37" s="28" t="n">
        <v>24.0</v>
      </c>
      <c r="Q37" s="28" t="n">
        <v>46.0</v>
      </c>
      <c r="R37" s="28" t="n">
        <v>57.0</v>
      </c>
      <c r="S37" s="28" t="n">
        <v>68.0</v>
      </c>
      <c r="T37" s="28" t="n">
        <v>86.0</v>
      </c>
      <c r="U37" s="28" t="n">
        <v>112.0</v>
      </c>
      <c r="V37" s="28" t="n">
        <v>125.0</v>
      </c>
      <c r="W37" s="28" t="n">
        <v>148.0</v>
      </c>
      <c r="X37" s="28" t="n">
        <v>164.0</v>
      </c>
      <c r="Y37" s="28" t="n">
        <v>179.0</v>
      </c>
      <c r="Z37" s="28" t="n">
        <v>190.0</v>
      </c>
      <c r="AA37" s="28" t="n">
        <v>196.0</v>
      </c>
      <c r="AB37" s="28" t="n">
        <v>205.0</v>
      </c>
      <c r="AC37" s="28" t="n">
        <v>213.0</v>
      </c>
      <c r="AD37" s="28" t="n">
        <v>219.0</v>
      </c>
      <c r="AE37" s="30" t="n">
        <v>223.0</v>
      </c>
      <c r="AF37" s="30" t="n">
        <v>228.0</v>
      </c>
      <c r="AG37" s="30" t="n">
        <v>238.0</v>
      </c>
      <c r="AH37" s="30" t="n">
        <v>241.0</v>
      </c>
      <c r="AI37" s="30" t="n">
        <v>241.0</v>
      </c>
      <c r="AJ37" s="30" t="n">
        <v>241.0</v>
      </c>
      <c r="AK37" s="30" t="n">
        <v>241.0</v>
      </c>
      <c r="AL37" s="30" t="n">
        <v>241.0</v>
      </c>
      <c r="AM37" s="30" t="n">
        <v>242.0</v>
      </c>
      <c r="AN37" s="30" t="n">
        <v>242.0</v>
      </c>
      <c r="AO37" s="30" t="n">
        <v>242.0</v>
      </c>
      <c r="AP37" s="30" t="n">
        <v>242.0</v>
      </c>
      <c r="AQ37" s="30" t="n">
        <v>242.0</v>
      </c>
      <c r="AR37" s="30" t="n">
        <v>242.0</v>
      </c>
      <c r="AS37" s="30" t="n">
        <v>242.0</v>
      </c>
      <c r="AT37" s="30" t="n">
        <v>242.0</v>
      </c>
      <c r="AU37" s="30" t="n">
        <v>242.0</v>
      </c>
      <c r="AV37" s="30" t="n">
        <v>242.0</v>
      </c>
      <c r="AW37" s="30" t="n">
        <v>242.0</v>
      </c>
      <c r="AX37" s="30" t="n">
        <v>242.0</v>
      </c>
      <c r="AY37" s="30" t="n">
        <v>242.0</v>
      </c>
      <c r="AZ37" s="30" t="n">
        <v>242.0</v>
      </c>
      <c r="BA37" s="30" t="n">
        <v>242.0</v>
      </c>
      <c r="BB37" s="30" t="n">
        <v>242.0</v>
      </c>
      <c r="BC37" s="30" t="n">
        <v>242.0</v>
      </c>
      <c r="BD37" s="30" t="n">
        <v>242.0</v>
      </c>
      <c r="BE37" s="30" t="n">
        <v>242.0</v>
      </c>
      <c r="BF37" s="30" t="n">
        <v>242.0</v>
      </c>
      <c r="BG37" s="30" t="n">
        <v>242.0</v>
      </c>
      <c r="BH37" s="30" t="n">
        <v>242.0</v>
      </c>
      <c r="BI37" s="30" t="n">
        <v>242.0</v>
      </c>
      <c r="BJ37" s="30" t="n">
        <v>242.0</v>
      </c>
      <c r="BK37" s="30" t="n">
        <v>242.0</v>
      </c>
      <c r="BL37" s="30" t="n">
        <v>242.0</v>
      </c>
      <c r="BM37" s="30" t="n">
        <v>242.0</v>
      </c>
      <c r="BN37" s="30" t="n">
        <v>242.0</v>
      </c>
      <c r="BO37" s="30" t="n">
        <v>242.0</v>
      </c>
      <c r="BP37" s="30" t="n">
        <v>242.0</v>
      </c>
      <c r="BQ37" s="30" t="n">
        <v>242.0</v>
      </c>
      <c r="BR37" s="30" t="n">
        <v>242.0</v>
      </c>
      <c r="BS37" s="30" t="n">
        <v>242.0</v>
      </c>
      <c r="BT37" s="30" t="n">
        <v>242.0</v>
      </c>
      <c r="BU37" s="30" t="n">
        <v>242.0</v>
      </c>
    </row>
    <row r="38" spans="1:73" ht="19.5" customHeight="true">
      <c r="A38" s="28" t="n">
        <v>36.0</v>
      </c>
      <c r="B38" s="34" t="s">
        <v>39</v>
      </c>
      <c r="C38" s="28" t="n">
        <v>130000.0</v>
      </c>
      <c r="D38" s="28" t="n">
        <v>41.0</v>
      </c>
      <c r="E38" s="28" t="n">
        <v>45.0</v>
      </c>
      <c r="F38" s="28" t="n">
        <v>62.0</v>
      </c>
      <c r="G38" s="28" t="n">
        <v>121.0</v>
      </c>
      <c r="H38" s="28" t="n">
        <v>199.0</v>
      </c>
      <c r="I38" s="28" t="n">
        <v>291.0</v>
      </c>
      <c r="J38" s="28" t="n">
        <v>440.0</v>
      </c>
      <c r="K38" s="28" t="n">
        <v>571.0</v>
      </c>
      <c r="L38" s="28" t="n">
        <v>830.0</v>
      </c>
      <c r="M38" s="28" t="n">
        <v>1274.0</v>
      </c>
      <c r="N38" s="28" t="n">
        <v>1962.0</v>
      </c>
      <c r="O38" s="28" t="n">
        <v>2731.0</v>
      </c>
      <c r="P38" s="28" t="n">
        <v>4502.0</v>
      </c>
      <c r="Q38" s="28" t="n">
        <v>5951.0</v>
      </c>
      <c r="R38" s="28" t="n">
        <v>7698.0</v>
      </c>
      <c r="S38" s="28" t="n">
        <v>9692.0</v>
      </c>
      <c r="T38" s="28" t="n">
        <v>11791.0</v>
      </c>
      <c r="U38" s="28" t="n">
        <v>14411.0</v>
      </c>
      <c r="V38" s="28" t="n">
        <v>17205.0</v>
      </c>
      <c r="W38" s="28" t="n">
        <v>20471.0</v>
      </c>
      <c r="X38" s="28" t="n">
        <v>24324.0</v>
      </c>
      <c r="Y38" s="28" t="n">
        <v>28130.0</v>
      </c>
      <c r="Z38" s="28" t="n">
        <v>31161.0</v>
      </c>
      <c r="AA38" s="28" t="n">
        <v>34598.0</v>
      </c>
      <c r="AB38" s="28" t="n">
        <v>37198.0</v>
      </c>
      <c r="AC38" s="28" t="n">
        <v>40171.0</v>
      </c>
      <c r="AD38" s="28" t="n">
        <v>42638.0</v>
      </c>
      <c r="AE38" s="28" t="n">
        <v>44653.0</v>
      </c>
      <c r="AF38" s="28" t="n">
        <v>58761.0</v>
      </c>
      <c r="AG38" s="28" t="n">
        <v>63851.0</v>
      </c>
      <c r="AH38" s="28" t="n">
        <f t="normal">63851+2641</f>
        <v>66492</v>
      </c>
      <c r="AI38" s="28" t="n">
        <v>68500.0</v>
      </c>
      <c r="AJ38" s="28" t="n">
        <v>70550.0</v>
      </c>
      <c r="AK38" s="28" t="n">
        <v>72436.0</v>
      </c>
      <c r="AL38" s="28" t="n">
        <v>74185.0</v>
      </c>
      <c r="AM38" s="28" t="n">
        <v>75002.0</v>
      </c>
      <c r="AN38" s="28" t="n">
        <f t="normal">63088+12803</f>
        <v>75891</v>
      </c>
      <c r="AO38" s="28" t="n">
        <v>76288.0</v>
      </c>
      <c r="AP38" s="28" t="n">
        <v>76936.0</v>
      </c>
      <c r="AQ38" s="28" t="n">
        <v>77150.0</v>
      </c>
      <c r="AR38" s="28" t="n">
        <v>77658.0</v>
      </c>
      <c r="AS38" s="28" t="n">
        <v>78046.0</v>
      </c>
      <c r="AT38" s="28" t="n">
        <v>78497.0</v>
      </c>
      <c r="AU38" s="28" t="n">
        <v>78824.0</v>
      </c>
      <c r="AV38" s="28" t="n">
        <v>79251.0</v>
      </c>
      <c r="AW38" s="28" t="n">
        <v>79824.0</v>
      </c>
      <c r="AX38" s="28" t="n">
        <v>80026.0</v>
      </c>
      <c r="AY38" s="28" t="n">
        <v>80151.0</v>
      </c>
      <c r="AZ38" s="28" t="n">
        <v>80270.0</v>
      </c>
      <c r="BA38" s="28" t="n">
        <v>80389.0</v>
      </c>
      <c r="BB38" s="28" t="n">
        <v>80516.0</v>
      </c>
      <c r="BC38" s="28" t="n">
        <v>80591.0</v>
      </c>
      <c r="BD38" s="28" t="n">
        <v>80632.0</v>
      </c>
      <c r="BE38" s="28" t="n">
        <v>80668.0</v>
      </c>
      <c r="BF38" s="28" t="n">
        <v>80685.0</v>
      </c>
      <c r="BG38" s="28" t="n">
        <v>80699.0</v>
      </c>
      <c r="BH38" s="28" t="n">
        <v>80708.0</v>
      </c>
      <c r="BI38" s="28" t="n">
        <v>80713.0</v>
      </c>
      <c r="BJ38" s="28" t="n">
        <v>80729.0</v>
      </c>
      <c r="BK38" s="28" t="n">
        <v>80733.0</v>
      </c>
      <c r="BL38" s="28" t="n">
        <v>80737.0</v>
      </c>
      <c r="BM38" s="28" t="n">
        <v>80738.0</v>
      </c>
      <c r="BN38" s="28" t="n">
        <v>80739.0</v>
      </c>
      <c r="BO38" s="28" t="n">
        <v>80739.0</v>
      </c>
      <c r="BP38" s="28" t="n">
        <v>80739.0</v>
      </c>
      <c r="BQ38" s="28" t="n">
        <v>80739.0</v>
      </c>
      <c r="BR38" s="28" t="n">
        <v>80740.0</v>
      </c>
      <c r="BS38" s="28" t="n">
        <v>80740.0</v>
      </c>
      <c r="BT38" s="28" t="n">
        <v>80744.0</v>
      </c>
      <c r="BU38" s="28" t="n">
        <v>80744.0</v>
      </c>
    </row>
    <row r="39" spans="1:73" ht="19.5" customHeight="true">
      <c r="A39" s="28" t="n">
        <v>37.0</v>
      </c>
      <c r="B39" s="30" t="s">
        <v>40</v>
      </c>
      <c r="C39" s="28" t="n">
        <v>124667.0</v>
      </c>
      <c r="D39" s="35" t="n">
        <v>0.0</v>
      </c>
      <c r="E39" s="35" t="n">
        <v>0.0</v>
      </c>
      <c r="F39" s="35" t="n">
        <v>0.0</v>
      </c>
      <c r="G39" s="35" t="n">
        <v>0.0</v>
      </c>
      <c r="H39" s="35" t="n">
        <v>1.0</v>
      </c>
      <c r="I39" s="35" t="n">
        <v>21.0</v>
      </c>
      <c r="J39" s="35" t="n">
        <v>65.0</v>
      </c>
      <c r="K39" s="35" t="n">
        <v>127.0</v>
      </c>
      <c r="L39" s="35" t="n">
        <v>281.0</v>
      </c>
      <c r="M39" s="35" t="n">
        <v>545.0</v>
      </c>
      <c r="N39" s="35" t="n">
        <v>910.0</v>
      </c>
      <c r="O39" s="35" t="n">
        <v>1308.0</v>
      </c>
      <c r="P39" s="35" t="n">
        <v>1788.0</v>
      </c>
      <c r="Q39" s="35" t="n">
        <v>2397.0</v>
      </c>
      <c r="R39" s="35" t="n">
        <v>3112.0</v>
      </c>
      <c r="S39" s="35" t="n">
        <v>3886.0</v>
      </c>
      <c r="T39" s="35" t="n">
        <v>4638.0</v>
      </c>
      <c r="U39" s="35" t="n">
        <v>5337.0</v>
      </c>
      <c r="V39" s="35" t="n">
        <v>6028.0</v>
      </c>
      <c r="W39" s="28" t="n">
        <v>6949.0</v>
      </c>
      <c r="X39" s="28" t="n">
        <v>7646.0</v>
      </c>
      <c r="Y39" s="28" t="n">
        <v>8465.0</v>
      </c>
      <c r="Z39" s="28" t="n">
        <v>9049.0</v>
      </c>
      <c r="AA39" s="30" t="n">
        <f t="normal">34598-24953</f>
        <v>9645</v>
      </c>
      <c r="AB39" s="30" t="n">
        <v>10096.0</v>
      </c>
      <c r="AC39" s="30" t="n">
        <v>10540.0</v>
      </c>
      <c r="AD39" s="30" t="n">
        <f t="normal">42638-31728</f>
        <v>10910</v>
      </c>
      <c r="AE39" s="30" t="n">
        <v>11287.0</v>
      </c>
      <c r="AF39" s="30" t="n">
        <f t="normal">59804-48206</f>
        <v>11598</v>
      </c>
      <c r="AG39" s="30" t="n">
        <f t="normal">63851-51986</f>
        <v>11865</v>
      </c>
      <c r="AH39" s="30" t="n">
        <f t="normal">11865+2641-2420</f>
        <v>12086</v>
      </c>
      <c r="AI39" s="30" t="n">
        <f t="normal">12085+166</f>
        <v>12251</v>
      </c>
      <c r="AJ39" s="30" t="n">
        <f t="normal">70550-58182</f>
        <v>12368</v>
      </c>
      <c r="AK39" s="30" t="n">
        <f t="normal">72436-59989</f>
        <v>12447</v>
      </c>
      <c r="AL39" s="30" t="n">
        <f t="normal">12447+56</f>
        <v>12503</v>
      </c>
      <c r="AM39" s="30" t="n">
        <f t="normal">75002-62457</f>
        <v>12545</v>
      </c>
      <c r="AN39" s="30" t="n">
        <v>12803.0</v>
      </c>
      <c r="AO39" s="30" t="n">
        <f t="normal">76288-63454</f>
        <v>12834</v>
      </c>
      <c r="AP39" s="30" t="n">
        <v>12852.0</v>
      </c>
      <c r="AQ39" s="30" t="n">
        <v>12863.0</v>
      </c>
      <c r="AR39" s="30" t="n">
        <f t="normal">77658-64786</f>
        <v>12872</v>
      </c>
      <c r="AS39" s="30" t="n">
        <v>12877.0</v>
      </c>
      <c r="AT39" s="30" t="n">
        <v>12901.0</v>
      </c>
      <c r="AU39" s="30" t="n">
        <f t="normal">78824-65914</f>
        <v>12910</v>
      </c>
      <c r="AV39" s="30" t="n">
        <f t="normal">79251-66337</f>
        <v>12914</v>
      </c>
      <c r="AW39" s="30" t="n">
        <v>12917.0</v>
      </c>
      <c r="AX39" s="30" t="n">
        <f t="normal">80026-67103</f>
        <v>12923</v>
      </c>
      <c r="AY39" s="30" t="n">
        <v>12923.0</v>
      </c>
      <c r="AZ39" s="30" t="n">
        <v>12923.0</v>
      </c>
      <c r="BA39" s="30" t="n">
        <v>12923.0</v>
      </c>
      <c r="BB39" s="30" t="n">
        <v>12924.0</v>
      </c>
      <c r="BC39" s="30" t="n">
        <v>12925.0</v>
      </c>
      <c r="BD39" s="30" t="n">
        <v>12925.0</v>
      </c>
      <c r="BE39" s="30" t="n">
        <v>12925.0</v>
      </c>
      <c r="BF39" s="30" t="n">
        <v>12925.0</v>
      </c>
      <c r="BG39" s="30" t="n">
        <v>12926.0</v>
      </c>
      <c r="BH39" s="30" t="n">
        <v>12927.0</v>
      </c>
      <c r="BI39" s="30" t="n">
        <v>12927.0</v>
      </c>
      <c r="BJ39" s="30" t="n">
        <v>12939.0</v>
      </c>
      <c r="BK39" s="30" t="n">
        <v>12939.0</v>
      </c>
      <c r="BL39" s="30" t="n">
        <v>12939.0</v>
      </c>
      <c r="BM39" s="30" t="n">
        <v>12939.0</v>
      </c>
      <c r="BN39" s="30" t="n">
        <v>12939.0</v>
      </c>
      <c r="BO39" s="30" t="n">
        <v>12939.0</v>
      </c>
      <c r="BP39" s="30" t="n">
        <v>12939.0</v>
      </c>
      <c r="BQ39" s="30" t="n">
        <v>12939.0</v>
      </c>
      <c r="BR39" s="30" t="n">
        <v>12940.0</v>
      </c>
      <c r="BS39" s="30" t="n">
        <v>12940.0</v>
      </c>
      <c r="BT39" s="30" t="n">
        <v>12943.0</v>
      </c>
      <c r="BU39" s="30" t="n">
        <v>12943.0</v>
      </c>
    </row>
    <row r="40" spans="1:73" ht="19.5" customHeight="true">
      <c r="A40" s="28" t="n">
        <v>38.0</v>
      </c>
      <c r="B40" s="30" t="s">
        <v>41</v>
      </c>
      <c r="C40" s="28" t="n">
        <v>5323.0</v>
      </c>
      <c r="D40" s="28" t="n">
        <v>0.0</v>
      </c>
      <c r="E40" s="28" t="n">
        <v>0.0</v>
      </c>
      <c r="F40" s="28" t="n">
        <v>0.0</v>
      </c>
      <c r="G40" s="28" t="n">
        <v>0.0</v>
      </c>
      <c r="H40" s="28" t="n">
        <v>0.0</v>
      </c>
      <c r="I40" s="28" t="n">
        <v>72.0</v>
      </c>
      <c r="J40" s="28" t="n">
        <v>76.0</v>
      </c>
      <c r="K40" s="28" t="n">
        <v>81.0</v>
      </c>
      <c r="L40" s="28" t="n">
        <v>116.0</v>
      </c>
      <c r="M40" s="28" t="n">
        <v>157.0</v>
      </c>
      <c r="N40" s="28" t="n">
        <v>434.0</v>
      </c>
      <c r="O40" s="28" t="n">
        <v>725.0</v>
      </c>
      <c r="P40" s="28" t="n">
        <v>1124.0</v>
      </c>
      <c r="Q40" s="28" t="n">
        <v>1649.0</v>
      </c>
      <c r="R40" s="28" t="n">
        <v>2325.0</v>
      </c>
      <c r="S40" s="28" t="n">
        <v>3167.0</v>
      </c>
      <c r="T40" s="28" t="n">
        <v>3938.0</v>
      </c>
      <c r="U40" s="28" t="n">
        <v>4965.0</v>
      </c>
      <c r="V40" s="28" t="n">
        <v>6035.0</v>
      </c>
      <c r="W40" s="28" t="n">
        <v>7138.0</v>
      </c>
      <c r="X40" s="28" t="n">
        <v>8327.0</v>
      </c>
      <c r="Y40" s="28" t="n">
        <v>9548.0</v>
      </c>
      <c r="Z40" s="28" t="n">
        <v>10494.0</v>
      </c>
      <c r="AA40" s="28" t="n">
        <f t="normal">24953-13603</f>
        <v>11350</v>
      </c>
      <c r="AB40" s="28" t="n">
        <v>12118.0</v>
      </c>
      <c r="AC40" s="28" t="n">
        <v>12729.0</v>
      </c>
      <c r="AD40" s="28" t="n">
        <v>13274.0</v>
      </c>
      <c r="AE40" s="28" t="n">
        <v>13808.0</v>
      </c>
      <c r="AF40" s="30" t="n">
        <v>15082.0</v>
      </c>
      <c r="AG40" s="30" t="n">
        <f t="normal">51986-35991</f>
        <v>15995</v>
      </c>
      <c r="AH40" s="30" t="n">
        <f t="normal">54406-37914</f>
        <v>16492</v>
      </c>
      <c r="AI40" s="30" t="n">
        <f t="normal">16492+1843-1548</f>
        <v>16787</v>
      </c>
      <c r="AJ40" s="30" t="n">
        <v>17030.0</v>
      </c>
      <c r="AK40" s="30" t="n">
        <f t="normal">59989-42752</f>
        <v>17237</v>
      </c>
      <c r="AL40" s="30" t="n">
        <f t="normal">61682-44412</f>
        <v>17270</v>
      </c>
      <c r="AM40" s="30" t="n">
        <f t="normal">62457-45027</f>
        <v>17430</v>
      </c>
      <c r="AN40" s="30" t="n">
        <f t="normal">63088-45346</f>
        <v>17742</v>
      </c>
      <c r="AO40" s="30" t="n">
        <f t="normal">63454-45660</f>
        <v>17794</v>
      </c>
      <c r="AP40" s="30" t="n">
        <f t="normal">64084-46201</f>
        <v>17883</v>
      </c>
      <c r="AQ40" s="30" t="n">
        <f t="normal">64287-46607</f>
        <v>17680</v>
      </c>
      <c r="AR40" s="30" t="n">
        <f t="normal">64786-47071</f>
        <v>17715</v>
      </c>
      <c r="AS40" s="30" t="n">
        <v>17746.0</v>
      </c>
      <c r="AT40" s="30" t="n">
        <f t="normal">65596-47824</f>
        <v>17772</v>
      </c>
      <c r="AU40" s="30" t="n">
        <f t="normal">65914-48137</f>
        <v>17777</v>
      </c>
      <c r="AV40" s="30" t="n">
        <f t="normal">66337-48557</f>
        <v>17780</v>
      </c>
      <c r="AW40" s="30" t="n">
        <v>17785.0</v>
      </c>
      <c r="AX40" s="30" t="n">
        <f t="normal">67103-49315</f>
        <v>17788</v>
      </c>
      <c r="AY40" s="30" t="n">
        <f t="normal">67217-49426</f>
        <v>17791</v>
      </c>
      <c r="AZ40" s="30" t="n">
        <f t="normal">67332-49540</f>
        <v>17792</v>
      </c>
      <c r="BA40" s="30" t="n">
        <v>17795.0</v>
      </c>
      <c r="BB40" s="30" t="n">
        <f t="normal">67592-BB6</f>
        <v>17795</v>
      </c>
      <c r="BC40" s="30" t="n">
        <f t="normal">67666-49871</f>
        <v>17795</v>
      </c>
      <c r="BD40" s="30" t="n">
        <v>17795.0</v>
      </c>
      <c r="BE40" s="30" t="n">
        <f t="normal">67743-49948</f>
        <v>17795</v>
      </c>
      <c r="BF40" s="30" t="n">
        <v>17795.0</v>
      </c>
      <c r="BG40" s="30" t="n">
        <f t="normal">67773-49978</f>
        <v>17795</v>
      </c>
      <c r="BH40" s="30" t="n">
        <v>17795.0</v>
      </c>
      <c r="BI40" s="30" t="n">
        <v>17795.0</v>
      </c>
      <c r="BJ40" s="30" t="n">
        <v>17795.0</v>
      </c>
      <c r="BK40" s="30" t="n">
        <v>17795.0</v>
      </c>
      <c r="BL40" s="30" t="n">
        <f t="normal">67798-50003</f>
        <v>17795</v>
      </c>
      <c r="BM40" s="30" t="n">
        <v>17795.0</v>
      </c>
      <c r="BN40" s="30" t="n">
        <v>17795.0</v>
      </c>
      <c r="BO40" s="30" t="n">
        <v>17795.0</v>
      </c>
      <c r="BP40" s="30" t="n">
        <v>17795.0</v>
      </c>
      <c r="BQ40" s="30" t="n">
        <v>17795.0</v>
      </c>
      <c r="BR40" s="30" t="n">
        <f t="normal">67800-50005</f>
        <v>17795</v>
      </c>
      <c r="BS40" s="30" t="n">
        <v>17795.0</v>
      </c>
      <c r="BT40" s="30" t="n">
        <v>17795.0</v>
      </c>
      <c r="BU40" s="30" t="n">
        <v>17795.0</v>
      </c>
    </row>
    <row r="41" spans="1:73" ht="19.5" customHeight="true">
      <c r="A41" s="28" t="n">
        <v>39.0</v>
      </c>
      <c r="B41" s="30" t="s">
        <v>42</v>
      </c>
      <c r="C41" s="28" t="n">
        <v>818.0</v>
      </c>
      <c r="D41" s="28" t="n">
        <v>0.0</v>
      </c>
      <c r="E41" s="28" t="n">
        <v>0.0</v>
      </c>
      <c r="F41" s="28" t="n">
        <v>0.0</v>
      </c>
      <c r="G41" s="28" t="n">
        <v>0.0</v>
      </c>
      <c r="H41" s="28" t="n">
        <v>0.0</v>
      </c>
      <c r="I41" s="28" t="n">
        <v>0.0</v>
      </c>
      <c r="J41" s="28" t="n">
        <v>1.0</v>
      </c>
      <c r="K41" s="28" t="n">
        <v>4.0</v>
      </c>
      <c r="L41" s="28" t="n">
        <v>6.0</v>
      </c>
      <c r="M41" s="28" t="n">
        <v>10.0</v>
      </c>
      <c r="N41" s="28" t="n">
        <v>18.0</v>
      </c>
      <c r="O41" s="28" t="n">
        <v>32.0</v>
      </c>
      <c r="P41" s="28" t="n">
        <v>60.0</v>
      </c>
      <c r="Q41" s="28" t="n">
        <v>114.0</v>
      </c>
      <c r="R41" s="28" t="n">
        <v>172.0</v>
      </c>
      <c r="S41" s="28" t="n">
        <v>227.0</v>
      </c>
      <c r="T41" s="28" t="n">
        <v>241.0</v>
      </c>
      <c r="U41" s="28" t="n">
        <v>265.0</v>
      </c>
      <c r="V41" s="28" t="n">
        <v>291.0</v>
      </c>
      <c r="W41" s="28" t="n">
        <v>340.0</v>
      </c>
      <c r="X41" s="28" t="n">
        <v>364.0</v>
      </c>
      <c r="Y41" s="28" t="n">
        <v>396.0</v>
      </c>
      <c r="Z41" s="28"/>
      <c r="AA41" s="28"/>
      <c r="AB41" s="28"/>
      <c r="AC41" s="28"/>
      <c r="AD41" s="28"/>
      <c r="AE41" s="30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</row>
    <row r="42" spans="1:73">
      <c r="A42" s="28" t="n">
        <v>40.0</v>
      </c>
      <c r="B42" s="30" t="s">
        <v>43</v>
      </c>
      <c r="C42" s="30" t="n">
        <v>252.0</v>
      </c>
      <c r="D42" s="30" t="n">
        <v>0.0</v>
      </c>
      <c r="E42" s="28" t="n">
        <v>0.0</v>
      </c>
      <c r="F42" s="28" t="n">
        <v>0.0</v>
      </c>
      <c r="G42" s="28" t="n">
        <v>0.0</v>
      </c>
      <c r="H42" s="28" t="n">
        <v>0.0</v>
      </c>
      <c r="I42" s="28" t="n">
        <v>0.0</v>
      </c>
      <c r="J42" s="28" t="n">
        <v>0.0</v>
      </c>
      <c r="K42" s="28" t="n">
        <v>0.0</v>
      </c>
      <c r="L42" s="28" t="n">
        <v>0.0</v>
      </c>
      <c r="M42" s="28" t="n">
        <v>5.0</v>
      </c>
      <c r="N42" s="28" t="n">
        <v>36.0</v>
      </c>
      <c r="O42" s="28" t="n">
        <v>52.0</v>
      </c>
      <c r="P42" s="28" t="n">
        <v>70.0</v>
      </c>
      <c r="Q42" s="28" t="n">
        <v>116.0</v>
      </c>
      <c r="R42" s="28" t="n">
        <v>143.0</v>
      </c>
      <c r="S42" s="28" t="n">
        <v>228.0</v>
      </c>
      <c r="T42" s="28" t="n">
        <v>304.0</v>
      </c>
      <c r="U42" s="28" t="n">
        <v>384.0</v>
      </c>
      <c r="V42" s="28" t="n">
        <v>458.0</v>
      </c>
      <c r="W42" s="28" t="n">
        <v>641.0</v>
      </c>
      <c r="X42" s="28" t="n">
        <v>706.0</v>
      </c>
      <c r="Y42" s="28" t="n">
        <v>834.0</v>
      </c>
      <c r="Z42" s="28" t="n">
        <v>915.0</v>
      </c>
      <c r="AA42" s="28" t="n">
        <v>953.0</v>
      </c>
      <c r="AB42" s="28" t="n">
        <v>984.0</v>
      </c>
      <c r="AC42" s="28" t="n">
        <v>1049.0</v>
      </c>
      <c r="AD42" s="28" t="n">
        <v>1095.0</v>
      </c>
      <c r="AE42" s="28" t="n">
        <v>1129.0</v>
      </c>
      <c r="AF42" s="28" t="n">
        <v>1160.0</v>
      </c>
      <c r="AG42" s="30" t="n">
        <v>1206.0</v>
      </c>
      <c r="AH42" s="30" t="n">
        <v>1232.0</v>
      </c>
      <c r="AI42" s="30" t="n">
        <v>1254.0</v>
      </c>
      <c r="AJ42" s="30" t="n">
        <v>1267.0</v>
      </c>
      <c r="AK42" s="30" t="n">
        <v>1278.0</v>
      </c>
      <c r="AL42" s="30" t="n">
        <v>1280.0</v>
      </c>
      <c r="AM42" s="30" t="n">
        <v>1288.0</v>
      </c>
      <c r="AN42" s="30" t="n">
        <v>1292.0</v>
      </c>
      <c r="AO42" s="30" t="n">
        <v>1296.0</v>
      </c>
      <c r="AP42" s="30" t="n">
        <v>1300.0</v>
      </c>
      <c r="AQ42" s="30" t="n">
        <v>1303.0</v>
      </c>
      <c r="AR42" s="30" t="n">
        <v>1305.0</v>
      </c>
      <c r="AS42" s="30" t="n">
        <v>1306.0</v>
      </c>
      <c r="AT42" s="30" t="n">
        <v>1307.0</v>
      </c>
      <c r="AU42" s="30" t="n">
        <v>1307.0</v>
      </c>
      <c r="AV42" s="30" t="n">
        <v>1307.0</v>
      </c>
      <c r="AW42" s="30" t="n">
        <v>1307.0</v>
      </c>
      <c r="AX42" s="30" t="n">
        <v>1307.0</v>
      </c>
      <c r="AY42" s="30" t="n">
        <v>1307.0</v>
      </c>
      <c r="AZ42" s="30" t="n">
        <v>1307.0</v>
      </c>
      <c r="BA42" s="30" t="n">
        <v>1307.0</v>
      </c>
      <c r="BB42" s="30" t="n">
        <v>1307.0</v>
      </c>
      <c r="BC42" s="30" t="n">
        <v>1307.0</v>
      </c>
      <c r="BD42" s="30" t="n">
        <v>1307.0</v>
      </c>
      <c r="BE42" s="30" t="n">
        <v>1307.0</v>
      </c>
      <c r="BF42" s="30" t="n">
        <v>1307.0</v>
      </c>
      <c r="BG42" s="30" t="n">
        <v>1307.0</v>
      </c>
      <c r="BH42" s="30" t="n">
        <v>1307.0</v>
      </c>
      <c r="BI42" s="30" t="n">
        <v>1307.0</v>
      </c>
      <c r="BJ42" s="30" t="n">
        <v>1307.0</v>
      </c>
      <c r="BK42" s="30" t="n">
        <v>1307.0</v>
      </c>
      <c r="BL42" s="30" t="n">
        <v>1307.0</v>
      </c>
      <c r="BM42" s="30" t="n">
        <v>1307.0</v>
      </c>
      <c r="BN42" s="30" t="n">
        <v>1307.0</v>
      </c>
      <c r="BO42" s="30" t="n">
        <v>1307.0</v>
      </c>
      <c r="BP42" s="30" t="n">
        <v>1307.0</v>
      </c>
      <c r="BQ42" s="30" t="n">
        <v>1307.0</v>
      </c>
      <c r="BR42" s="30" t="n">
        <v>1307.0</v>
      </c>
      <c r="BS42" s="30" t="n">
        <v>1307.0</v>
      </c>
      <c r="BT42" s="30" t="n">
        <v>1307.0</v>
      </c>
      <c r="BU42" s="30" t="n">
        <v>1307.0</v>
      </c>
    </row>
    <row r="43" spans="1:73">
      <c r="A43" s="28" t="n">
        <v>41.0</v>
      </c>
      <c r="B43" s="30" t="s">
        <v>44</v>
      </c>
      <c r="C43" s="30" t="n">
        <v>523.0</v>
      </c>
      <c r="D43" s="30" t="n">
        <v>0.0</v>
      </c>
      <c r="E43" s="28" t="n">
        <v>0.0</v>
      </c>
      <c r="F43" s="30" t="n">
        <v>0.0</v>
      </c>
      <c r="G43" s="28" t="n">
        <v>0.0</v>
      </c>
      <c r="H43" s="30" t="n">
        <v>0.0</v>
      </c>
      <c r="I43" s="28" t="n">
        <v>0.0</v>
      </c>
      <c r="J43" s="30" t="n">
        <v>0.0</v>
      </c>
      <c r="K43" s="28" t="n">
        <v>0.0</v>
      </c>
      <c r="L43" s="28" t="n">
        <v>22.0</v>
      </c>
      <c r="M43" s="28" t="n">
        <v>26.0</v>
      </c>
      <c r="N43" s="28" t="n">
        <v>55.0</v>
      </c>
      <c r="O43" s="28" t="n">
        <v>100.0</v>
      </c>
      <c r="P43" s="28" t="n">
        <v>173.0</v>
      </c>
      <c r="Q43" s="28" t="n">
        <v>274.0</v>
      </c>
      <c r="R43" s="28" t="n">
        <v>399.0</v>
      </c>
      <c r="S43" s="28" t="n">
        <v>541.0</v>
      </c>
      <c r="T43" s="28" t="n">
        <v>628.0</v>
      </c>
      <c r="U43" s="28" t="n">
        <v>749.0</v>
      </c>
      <c r="V43" s="28" t="n">
        <v>918.0</v>
      </c>
      <c r="W43" s="28" t="n">
        <v>1120.0</v>
      </c>
      <c r="X43" s="28" t="n">
        <v>1462.0</v>
      </c>
      <c r="Y43" s="28" t="n">
        <v>1886.0</v>
      </c>
      <c r="Z43" s="28" t="n">
        <v>2141.0</v>
      </c>
      <c r="AA43" s="28" t="n">
        <v>2313.0</v>
      </c>
      <c r="AB43" s="28" t="n">
        <v>2436.0</v>
      </c>
      <c r="AC43" s="28" t="n">
        <v>2541.0</v>
      </c>
      <c r="AD43" s="28" t="n">
        <v>2642.0</v>
      </c>
      <c r="AE43" s="28" t="n">
        <v>2751.0</v>
      </c>
      <c r="AF43" s="30" t="n">
        <v>2874.0</v>
      </c>
      <c r="AG43" s="30" t="n">
        <v>3009.0</v>
      </c>
      <c r="AH43" s="30" t="n">
        <v>3114.0</v>
      </c>
      <c r="AI43" s="30" t="n">
        <v>3201.0</v>
      </c>
      <c r="AJ43" s="30" t="n">
        <v>3279.0</v>
      </c>
      <c r="AK43" s="30" t="n">
        <v>3320.0</v>
      </c>
      <c r="AL43" s="30" t="n">
        <v>3344.0</v>
      </c>
      <c r="AM43" s="30" t="n">
        <v>3410.0</v>
      </c>
      <c r="AN43" s="30" t="n">
        <v>3427.0</v>
      </c>
      <c r="AO43" s="30" t="n">
        <v>3429.0</v>
      </c>
      <c r="AP43" s="30" t="n">
        <v>3443.0</v>
      </c>
      <c r="AQ43" s="30" t="n">
        <v>3465.0</v>
      </c>
      <c r="AR43" s="30" t="n">
        <v>3482.0</v>
      </c>
      <c r="AS43" s="30" t="n">
        <v>3501.0</v>
      </c>
      <c r="AT43" s="30" t="n">
        <v>3516.0</v>
      </c>
      <c r="AU43" s="30" t="n">
        <v>3517.0</v>
      </c>
      <c r="AV43" s="30" t="n">
        <v>3518.0</v>
      </c>
      <c r="AW43" s="30" t="n">
        <v>3518.0</v>
      </c>
      <c r="AX43" s="30" t="n">
        <v>3518.0</v>
      </c>
      <c r="AY43" s="30" t="n">
        <v>3518.0</v>
      </c>
      <c r="AZ43" s="30" t="n">
        <v>3518.0</v>
      </c>
      <c r="BA43" s="30" t="n">
        <v>3518.0</v>
      </c>
      <c r="BB43" s="30" t="n">
        <v>3518.0</v>
      </c>
      <c r="BC43" s="30" t="n">
        <v>3518.0</v>
      </c>
      <c r="BD43" s="30" t="n">
        <v>3518.0</v>
      </c>
      <c r="BE43" s="30" t="n">
        <v>3518.0</v>
      </c>
      <c r="BF43" s="30" t="n">
        <v>3518.0</v>
      </c>
      <c r="BG43" s="30" t="n">
        <v>3518.0</v>
      </c>
      <c r="BH43" s="30" t="n">
        <v>3518.0</v>
      </c>
      <c r="BI43" s="30" t="n">
        <v>3518.0</v>
      </c>
      <c r="BJ43" s="30" t="n">
        <v>3518.0</v>
      </c>
      <c r="BK43" s="30" t="n">
        <v>3518.0</v>
      </c>
      <c r="BL43" s="30" t="n">
        <v>3518.0</v>
      </c>
      <c r="BM43" s="30" t="n">
        <v>3518.0</v>
      </c>
      <c r="BN43" s="30" t="n">
        <v>3518.0</v>
      </c>
      <c r="BO43" s="30" t="n">
        <v>3518.0</v>
      </c>
      <c r="BP43" s="30" t="n">
        <v>3518.0</v>
      </c>
      <c r="BQ43" s="30" t="n">
        <v>3518.0</v>
      </c>
      <c r="BR43" s="30" t="n">
        <v>3518.0</v>
      </c>
      <c r="BS43" s="30" t="n">
        <v>3518.0</v>
      </c>
      <c r="BT43" s="30" t="n">
        <v>3518.0</v>
      </c>
      <c r="BU43" s="30" t="n">
        <v>3518.0</v>
      </c>
    </row>
    <row r="44" spans="1:73">
      <c r="A44" s="28" t="n">
        <v>42.0</v>
      </c>
      <c r="B44" s="30" t="s">
        <v>45</v>
      </c>
      <c r="C44" s="30" t="n">
        <v>747.0</v>
      </c>
      <c r="D44" s="30" t="n">
        <v>0.0</v>
      </c>
      <c r="E44" s="28" t="n">
        <v>0.0</v>
      </c>
      <c r="F44" s="28" t="n">
        <v>0.0</v>
      </c>
      <c r="G44" s="28" t="n">
        <v>0.0</v>
      </c>
      <c r="H44" s="28" t="n">
        <v>12.0</v>
      </c>
      <c r="I44" s="28" t="n">
        <v>12.0</v>
      </c>
      <c r="J44" s="28" t="n">
        <v>12.0</v>
      </c>
      <c r="K44" s="28" t="n">
        <v>12.0</v>
      </c>
      <c r="L44" s="28" t="n">
        <v>12.0</v>
      </c>
      <c r="M44" s="28" t="n">
        <v>64.0</v>
      </c>
      <c r="N44" s="28" t="n">
        <v>122.0</v>
      </c>
      <c r="O44" s="28" t="n">
        <v>154.0</v>
      </c>
      <c r="P44" s="28" t="n">
        <v>213.0</v>
      </c>
      <c r="Q44" s="28" t="n">
        <v>324.0</v>
      </c>
      <c r="R44" s="28" t="n">
        <v>496.0</v>
      </c>
      <c r="S44" s="28" t="n">
        <v>573.0</v>
      </c>
      <c r="T44" s="28" t="n">
        <v>726.0</v>
      </c>
      <c r="U44" s="28" t="n">
        <v>1002.0</v>
      </c>
      <c r="V44" s="28" t="n">
        <v>1246.0</v>
      </c>
      <c r="W44" s="28" t="n">
        <v>1422.0</v>
      </c>
      <c r="X44" s="28" t="n">
        <v>1645.0</v>
      </c>
      <c r="Y44" s="28" t="n">
        <v>1807.0</v>
      </c>
      <c r="Z44" s="28" t="n">
        <v>1897.0</v>
      </c>
      <c r="AA44" s="28" t="n">
        <v>2041.0</v>
      </c>
      <c r="AB44" s="28" t="n">
        <v>2141.0</v>
      </c>
      <c r="AC44" s="28" t="n">
        <v>2252.0</v>
      </c>
      <c r="AD44" s="28" t="n">
        <v>2332.0</v>
      </c>
      <c r="AE44" s="28" t="n">
        <v>2398.0</v>
      </c>
      <c r="AF44" s="30" t="n">
        <f t="normal">2662-34</f>
        <v>2628</v>
      </c>
      <c r="AG44" s="30" t="n">
        <v>2791.0</v>
      </c>
      <c r="AH44" s="30" t="n">
        <v>2817.0</v>
      </c>
      <c r="AI44" s="30" t="n">
        <v>2823.0</v>
      </c>
      <c r="AJ44" s="30" t="n">
        <v>2831.0</v>
      </c>
      <c r="AK44" s="30" t="n">
        <v>2828.0</v>
      </c>
      <c r="AL44" s="30" t="n">
        <v>2844.0</v>
      </c>
      <c r="AM44" s="30" t="n">
        <v>2866.0</v>
      </c>
      <c r="AN44" s="30" t="n">
        <v>2883.0</v>
      </c>
      <c r="AO44" s="30" t="n">
        <v>2899.0</v>
      </c>
      <c r="AP44" s="30" t="n">
        <v>2904.0</v>
      </c>
      <c r="AQ44" s="30" t="n">
        <v>2904.0</v>
      </c>
      <c r="AR44" s="30" t="n">
        <v>2904.0</v>
      </c>
      <c r="AS44" s="30" t="n">
        <v>2904.0</v>
      </c>
      <c r="AT44" s="30" t="n">
        <v>2904.0</v>
      </c>
      <c r="AU44" s="30" t="n">
        <v>2904.0</v>
      </c>
      <c r="AV44" s="30" t="n">
        <v>2904.0</v>
      </c>
      <c r="AW44" s="30" t="n">
        <v>2905.0</v>
      </c>
      <c r="AX44" s="30" t="n">
        <v>2905.0</v>
      </c>
      <c r="AY44" s="30" t="n">
        <v>2907.0</v>
      </c>
      <c r="AZ44" s="30" t="n">
        <v>2907.0</v>
      </c>
      <c r="BA44" s="30" t="n">
        <v>2907.0</v>
      </c>
      <c r="BB44" s="30" t="n">
        <v>2907.0</v>
      </c>
      <c r="BC44" s="30" t="n">
        <v>2907.0</v>
      </c>
      <c r="BD44" s="30" t="n">
        <v>2907.0</v>
      </c>
      <c r="BE44" s="30" t="n">
        <v>2907.0</v>
      </c>
      <c r="BF44" s="30" t="n">
        <v>2907.0</v>
      </c>
      <c r="BG44" s="30" t="n">
        <v>2907.0</v>
      </c>
      <c r="BH44" s="30" t="n">
        <v>2907.0</v>
      </c>
      <c r="BI44" s="30" t="n">
        <v>2907.0</v>
      </c>
      <c r="BJ44" s="30" t="n">
        <v>2907.0</v>
      </c>
      <c r="BK44" s="30" t="n">
        <v>2907.0</v>
      </c>
      <c r="BL44" s="30" t="n">
        <v>2907.0</v>
      </c>
      <c r="BM44" s="30" t="n">
        <v>2907.0</v>
      </c>
      <c r="BN44" s="30" t="n">
        <v>2907.0</v>
      </c>
      <c r="BO44" s="30" t="n">
        <v>2907.0</v>
      </c>
      <c r="BP44" s="30" t="n">
        <v>2907.0</v>
      </c>
      <c r="BQ44" s="30" t="n">
        <v>2907.0</v>
      </c>
      <c r="BR44" s="30" t="n">
        <v>2907.0</v>
      </c>
      <c r="BS44" s="30" t="n">
        <v>2907.0</v>
      </c>
      <c r="BT44" s="30" t="n">
        <v>2907.0</v>
      </c>
      <c r="BU44" s="30" t="n">
        <v>2907.0</v>
      </c>
    </row>
    <row r="45" spans="1:73" ht="19.5" customHeight="true">
      <c r="A45" s="28" t="n">
        <v>43.0</v>
      </c>
      <c r="B45" s="30" t="s">
        <v>46</v>
      </c>
      <c r="C45" s="30" t="n">
        <v>646.0</v>
      </c>
      <c r="D45" s="30" t="n">
        <v>0.0</v>
      </c>
      <c r="E45" s="28" t="n">
        <v>0.0</v>
      </c>
      <c r="F45" s="30" t="n">
        <v>0.0</v>
      </c>
      <c r="G45" s="28" t="n">
        <v>0.0</v>
      </c>
      <c r="H45" s="30" t="n">
        <v>0.0</v>
      </c>
      <c r="I45" s="28" t="n">
        <v>0.0</v>
      </c>
      <c r="J45" s="28" t="n">
        <v>0.0</v>
      </c>
      <c r="K45" s="28" t="n">
        <v>6.0</v>
      </c>
      <c r="L45" s="28" t="n">
        <v>8.0</v>
      </c>
      <c r="M45" s="28" t="n">
        <v>10.0</v>
      </c>
      <c r="N45" s="28" t="n">
        <v>33.0</v>
      </c>
      <c r="O45" s="28" t="n">
        <v>47.0</v>
      </c>
      <c r="P45" s="28" t="n">
        <v>71.0</v>
      </c>
      <c r="Q45" s="28" t="n">
        <v>101.0</v>
      </c>
      <c r="R45" s="28" t="n">
        <v>151.0</v>
      </c>
      <c r="S45" s="28" t="n">
        <v>221.0</v>
      </c>
      <c r="T45" s="28" t="n">
        <v>287.0</v>
      </c>
      <c r="U45" s="28" t="n">
        <v>333.0</v>
      </c>
      <c r="V45" s="28" t="n">
        <v>499.0</v>
      </c>
      <c r="W45" s="28" t="n">
        <v>613.0</v>
      </c>
      <c r="X45" s="28" t="n">
        <v>713.0</v>
      </c>
      <c r="Y45" s="28" t="n">
        <v>801.0</v>
      </c>
      <c r="Z45" s="28" t="n">
        <v>885.0</v>
      </c>
      <c r="AA45" s="28" t="n">
        <v>941.0</v>
      </c>
      <c r="AB45" s="28" t="n">
        <v>997.0</v>
      </c>
      <c r="AC45" s="28" t="n">
        <v>1045.0</v>
      </c>
      <c r="AD45" s="28" t="n">
        <v>1075.0</v>
      </c>
      <c r="AE45" s="28" t="n">
        <v>1110.0</v>
      </c>
      <c r="AF45" s="28" t="n">
        <f t="normal">1431-38</f>
        <v>1393</v>
      </c>
      <c r="AG45" s="28" t="n">
        <v>1447.0</v>
      </c>
      <c r="AH45" s="28" t="n">
        <v>1478.0</v>
      </c>
      <c r="AI45" s="28" t="n">
        <v>1490.0</v>
      </c>
      <c r="AJ45" s="28" t="n">
        <v>1501.0</v>
      </c>
      <c r="AK45" s="28" t="n">
        <v>1537.0</v>
      </c>
      <c r="AL45" s="28" t="n">
        <v>1541.0</v>
      </c>
      <c r="AM45" s="28" t="n">
        <v>1553.0</v>
      </c>
      <c r="AN45" s="28" t="n">
        <v>1560.0</v>
      </c>
      <c r="AO45" s="28" t="n">
        <v>1566.0</v>
      </c>
      <c r="AP45" s="28" t="n">
        <v>1574.0</v>
      </c>
      <c r="AQ45" s="28" t="n">
        <v>1574.0</v>
      </c>
      <c r="AR45" s="28" t="n">
        <v>1576.0</v>
      </c>
      <c r="AS45" s="28" t="n">
        <v>1577.0</v>
      </c>
      <c r="AT45" s="28" t="n">
        <v>1579.0</v>
      </c>
      <c r="AU45" s="28" t="n">
        <v>1579.0</v>
      </c>
      <c r="AV45" s="28" t="n">
        <v>1579.0</v>
      </c>
      <c r="AW45" s="28" t="n">
        <v>1579.0</v>
      </c>
      <c r="AX45" s="28" t="n">
        <v>1580.0</v>
      </c>
      <c r="AY45" s="28" t="n">
        <v>1580.0</v>
      </c>
      <c r="AZ45" s="28" t="n">
        <v>1580.0</v>
      </c>
      <c r="BA45" s="28" t="n">
        <v>1580.0</v>
      </c>
      <c r="BB45" s="28" t="n">
        <v>1580.0</v>
      </c>
      <c r="BC45" s="28" t="n">
        <v>1580.0</v>
      </c>
      <c r="BD45" s="28" t="n">
        <v>1580.0</v>
      </c>
      <c r="BE45" s="28" t="n">
        <v>1580.0</v>
      </c>
      <c r="BF45" s="28" t="n">
        <v>1580.0</v>
      </c>
      <c r="BG45" s="28" t="n">
        <v>1580.0</v>
      </c>
      <c r="BH45" s="28" t="n">
        <v>1580.0</v>
      </c>
      <c r="BI45" s="28" t="n">
        <v>1580.0</v>
      </c>
      <c r="BJ45" s="28" t="n">
        <v>1580.0</v>
      </c>
      <c r="BK45" s="28" t="n">
        <v>1580.0</v>
      </c>
      <c r="BL45" s="28" t="n">
        <v>1580.0</v>
      </c>
      <c r="BM45" s="28" t="n">
        <v>1580.0</v>
      </c>
      <c r="BN45" s="28" t="n">
        <v>1580.0</v>
      </c>
      <c r="BO45" s="28" t="n">
        <v>1580.0</v>
      </c>
      <c r="BP45" s="28" t="n">
        <v>1580.0</v>
      </c>
      <c r="BQ45" s="28" t="n">
        <v>1580.0</v>
      </c>
      <c r="BR45" s="28" t="n">
        <v>1580.0</v>
      </c>
      <c r="BS45" s="28" t="n">
        <v>1580.0</v>
      </c>
      <c r="BT45" s="28" t="n">
        <v>1580.0</v>
      </c>
      <c r="BU45" s="28" t="n">
        <v>1580.0</v>
      </c>
    </row>
    <row r="46" spans="1:73" ht="19.5" customHeight="true">
      <c r="A46" s="28" t="n">
        <v>44.0</v>
      </c>
      <c r="B46" s="30" t="s">
        <v>47</v>
      </c>
      <c r="C46" s="28" t="n">
        <v>270.0</v>
      </c>
      <c r="D46" s="28" t="n">
        <v>0.0</v>
      </c>
      <c r="E46" s="28" t="n">
        <v>0.0</v>
      </c>
      <c r="F46" s="28" t="n">
        <v>0.0</v>
      </c>
      <c r="G46" s="28" t="n">
        <v>0.0</v>
      </c>
      <c r="H46" s="28" t="n">
        <v>0.0</v>
      </c>
      <c r="I46" s="28" t="n">
        <v>0.0</v>
      </c>
      <c r="J46" s="28" t="n">
        <v>0.0</v>
      </c>
      <c r="K46" s="28" t="n">
        <v>0.0</v>
      </c>
      <c r="L46" s="28" t="n">
        <v>0.0</v>
      </c>
      <c r="M46" s="28" t="n">
        <v>0.0</v>
      </c>
      <c r="N46" s="28" t="n">
        <v>31.0</v>
      </c>
      <c r="O46" s="28" t="n">
        <v>36.0</v>
      </c>
      <c r="P46" s="28" t="n">
        <v>53.0</v>
      </c>
      <c r="Q46" s="28" t="n">
        <v>86.0</v>
      </c>
      <c r="R46" s="28" t="n">
        <v>113.0</v>
      </c>
      <c r="S46" s="28" t="n">
        <v>168.0</v>
      </c>
      <c r="T46" s="28" t="n">
        <v>209.0</v>
      </c>
      <c r="U46" s="28" t="n">
        <v>252.0</v>
      </c>
      <c r="V46" s="28" t="n">
        <v>334.0</v>
      </c>
      <c r="W46" s="28" t="n">
        <v>405.0</v>
      </c>
      <c r="X46" s="28" t="n">
        <v>509.0</v>
      </c>
      <c r="Y46" s="28" t="n">
        <v>566.0</v>
      </c>
      <c r="Z46" s="28" t="n">
        <v>635.0</v>
      </c>
      <c r="AA46" s="28" t="n">
        <v>703.0</v>
      </c>
      <c r="AB46" s="28" t="n">
        <v>760.0</v>
      </c>
      <c r="AC46" s="28" t="n">
        <v>805.0</v>
      </c>
      <c r="AD46" s="28" t="n">
        <v>835.0</v>
      </c>
      <c r="AE46" s="28" t="n">
        <v>874.0</v>
      </c>
      <c r="AF46" s="28" t="n">
        <v>911.0</v>
      </c>
      <c r="AG46" s="30" t="n">
        <v>943.0</v>
      </c>
      <c r="AH46" s="30" t="n">
        <v>980.0</v>
      </c>
      <c r="AI46" s="30" t="n">
        <v>988.0</v>
      </c>
      <c r="AJ46" s="30" t="n">
        <v>983.0</v>
      </c>
      <c r="AK46" s="30" t="n">
        <v>985.0</v>
      </c>
      <c r="AL46" s="30" t="n">
        <v>983.0</v>
      </c>
      <c r="AM46" s="30" t="n">
        <v>985.0</v>
      </c>
      <c r="AN46" s="30" t="n">
        <v>992.0</v>
      </c>
      <c r="AO46" s="30" t="n">
        <v>997.0</v>
      </c>
      <c r="AP46" s="30" t="n">
        <v>1001.0</v>
      </c>
      <c r="AQ46" s="30" t="n">
        <v>1005.0</v>
      </c>
      <c r="AR46" s="30" t="n">
        <v>1008.0</v>
      </c>
      <c r="AS46" s="30" t="n">
        <v>1011.0</v>
      </c>
      <c r="AT46" s="30" t="n">
        <v>1013.0</v>
      </c>
      <c r="AU46" s="30" t="n">
        <v>1013.0</v>
      </c>
      <c r="AV46" s="30" t="n">
        <v>1013.0</v>
      </c>
      <c r="AW46" s="30" t="n">
        <v>1014.0</v>
      </c>
      <c r="AX46" s="30" t="n">
        <v>1014.0</v>
      </c>
      <c r="AY46" s="30" t="n">
        <v>1014.0</v>
      </c>
      <c r="AZ46" s="30" t="n">
        <v>1014.0</v>
      </c>
      <c r="BA46" s="30" t="n">
        <v>1015.0</v>
      </c>
      <c r="BB46" s="30" t="n">
        <v>1015.0</v>
      </c>
      <c r="BC46" s="30" t="n">
        <v>1015.0</v>
      </c>
      <c r="BD46" s="30" t="n">
        <v>1015.0</v>
      </c>
      <c r="BE46" s="30" t="n">
        <v>1015.0</v>
      </c>
      <c r="BF46" s="30" t="n">
        <v>1015.0</v>
      </c>
      <c r="BG46" s="30" t="n">
        <v>1015.0</v>
      </c>
      <c r="BH46" s="30" t="n">
        <v>1015.0</v>
      </c>
      <c r="BI46" s="30" t="n">
        <v>1015.0</v>
      </c>
      <c r="BJ46" s="30" t="n">
        <v>1015.0</v>
      </c>
      <c r="BK46" s="30" t="n">
        <v>1015.0</v>
      </c>
      <c r="BL46" s="30" t="n">
        <v>1015.0</v>
      </c>
      <c r="BM46" s="30" t="n">
        <v>1015.0</v>
      </c>
      <c r="BN46" s="30" t="n">
        <v>1015.0</v>
      </c>
      <c r="BO46" s="30" t="n">
        <v>1015.0</v>
      </c>
      <c r="BP46" s="30" t="n">
        <v>1015.0</v>
      </c>
      <c r="BQ46" s="30" t="n">
        <v>1015.0</v>
      </c>
      <c r="BR46" s="30" t="n">
        <v>1015.0</v>
      </c>
      <c r="BS46" s="30" t="n">
        <v>1015.0</v>
      </c>
      <c r="BT46" s="30" t="n">
        <v>1015.0</v>
      </c>
      <c r="BU46" s="30" t="n">
        <v>1015.0</v>
      </c>
    </row>
    <row r="47" spans="1:73" ht="19.5" customHeight="true">
      <c r="A47" s="28" t="n">
        <v>45.0</v>
      </c>
      <c r="B47" s="30" t="s">
        <v>48</v>
      </c>
      <c r="C47" s="28" t="n">
        <v>394.0</v>
      </c>
      <c r="D47" s="28" t="n">
        <v>0.0</v>
      </c>
      <c r="E47" s="28" t="n">
        <v>0.0</v>
      </c>
      <c r="F47" s="28" t="n">
        <v>0.0</v>
      </c>
      <c r="G47" s="28" t="n">
        <v>0.0</v>
      </c>
      <c r="H47" s="28" t="n">
        <v>0.0</v>
      </c>
      <c r="I47" s="28" t="n">
        <v>0.0</v>
      </c>
      <c r="J47" s="28" t="n">
        <v>0.0</v>
      </c>
      <c r="K47" s="28" t="n">
        <v>0.0</v>
      </c>
      <c r="L47" s="28" t="n">
        <v>1.0</v>
      </c>
      <c r="M47" s="28" t="n">
        <v>1.0</v>
      </c>
      <c r="N47" s="28" t="n">
        <v>20.0</v>
      </c>
      <c r="O47" s="28" t="n">
        <v>31.0</v>
      </c>
      <c r="P47" s="28" t="n">
        <v>51.0</v>
      </c>
      <c r="Q47" s="28" t="n">
        <v>63.0</v>
      </c>
      <c r="R47" s="28" t="n">
        <v>117.0</v>
      </c>
      <c r="S47" s="28" t="n">
        <v>167.0</v>
      </c>
      <c r="T47" s="28" t="n">
        <v>281.0</v>
      </c>
      <c r="U47" s="28" t="n">
        <v>353.0</v>
      </c>
      <c r="V47" s="28" t="n">
        <v>392.0</v>
      </c>
      <c r="W47" s="28" t="n">
        <v>452.0</v>
      </c>
      <c r="X47" s="28" t="n">
        <v>496.0</v>
      </c>
      <c r="Y47" s="28" t="n">
        <v>563.0</v>
      </c>
      <c r="Z47" s="28" t="n">
        <v>610.0</v>
      </c>
      <c r="AA47" s="28" t="n">
        <v>633.0</v>
      </c>
      <c r="AB47" s="28" t="n">
        <v>711.0</v>
      </c>
      <c r="AC47" s="28" t="n">
        <v>749.0</v>
      </c>
      <c r="AD47" s="28" t="n">
        <v>772.0</v>
      </c>
      <c r="AE47" s="28" t="n">
        <v>784.0</v>
      </c>
      <c r="AF47" s="28" t="n">
        <v>810.0</v>
      </c>
      <c r="AG47" s="28" t="n">
        <v>877.0</v>
      </c>
      <c r="AH47" s="28" t="n">
        <v>906.0</v>
      </c>
      <c r="AI47" s="28" t="n">
        <v>901.0</v>
      </c>
      <c r="AJ47" s="28" t="n">
        <v>895.0</v>
      </c>
      <c r="AK47" s="28" t="n">
        <v>904.0</v>
      </c>
      <c r="AL47" s="28" t="n">
        <v>907.0</v>
      </c>
      <c r="AM47" s="28" t="n">
        <v>910.0</v>
      </c>
      <c r="AN47" s="28" t="n">
        <v>914.0</v>
      </c>
      <c r="AO47" s="28" t="n">
        <v>914.0</v>
      </c>
      <c r="AP47" s="28" t="n">
        <v>917.0</v>
      </c>
      <c r="AQ47" s="28" t="n">
        <v>924.0</v>
      </c>
      <c r="AR47" s="28" t="n">
        <v>926.0</v>
      </c>
      <c r="AS47" s="28" t="n">
        <v>927.0</v>
      </c>
      <c r="AT47" s="28" t="n">
        <v>929.0</v>
      </c>
      <c r="AU47" s="28" t="n">
        <v>931.0</v>
      </c>
      <c r="AV47" s="28" t="n">
        <v>931.0</v>
      </c>
      <c r="AW47" s="28" t="n">
        <v>931.0</v>
      </c>
      <c r="AX47" s="28" t="n">
        <v>931.0</v>
      </c>
      <c r="AY47" s="28" t="n">
        <v>931.0</v>
      </c>
      <c r="AZ47" s="28" t="n">
        <v>931.0</v>
      </c>
      <c r="BA47" s="28" t="n">
        <v>931.0</v>
      </c>
      <c r="BB47" s="28" t="n">
        <v>931.0</v>
      </c>
      <c r="BC47" s="28" t="n">
        <v>931.0</v>
      </c>
      <c r="BD47" s="28" t="n">
        <v>931.0</v>
      </c>
      <c r="BE47" s="28" t="n">
        <v>931.0</v>
      </c>
      <c r="BF47" s="28" t="n">
        <v>931.0</v>
      </c>
      <c r="BG47" s="28" t="n">
        <v>931.0</v>
      </c>
      <c r="BH47" s="28" t="n">
        <v>931.0</v>
      </c>
      <c r="BI47" s="28" t="n">
        <v>931.0</v>
      </c>
      <c r="BJ47" s="28" t="n">
        <v>931.0</v>
      </c>
      <c r="BK47" s="28" t="n">
        <v>931.0</v>
      </c>
      <c r="BL47" s="28" t="n">
        <v>931.0</v>
      </c>
      <c r="BM47" s="28" t="n">
        <v>931.0</v>
      </c>
      <c r="BN47" s="28" t="n">
        <v>931.0</v>
      </c>
      <c r="BO47" s="28" t="n">
        <v>931.0</v>
      </c>
      <c r="BP47" s="28" t="n">
        <v>931.0</v>
      </c>
      <c r="BQ47" s="28" t="n">
        <v>931.0</v>
      </c>
      <c r="BR47" s="28" t="n">
        <v>931.0</v>
      </c>
      <c r="BS47" s="28" t="n">
        <v>931.0</v>
      </c>
      <c r="BT47" s="28" t="n">
        <v>931.0</v>
      </c>
      <c r="BU47" s="28" t="n">
        <v>931.0</v>
      </c>
    </row>
    <row r="48" spans="1:73" ht="19.5" customHeight="true">
      <c r="A48" s="28" t="n">
        <v>46.0</v>
      </c>
      <c r="B48" s="30" t="s">
        <v>49</v>
      </c>
      <c r="C48" s="28" t="n">
        <v>300.0</v>
      </c>
      <c r="D48" s="28" t="n">
        <v>0.0</v>
      </c>
      <c r="E48" s="28" t="n">
        <v>0.0</v>
      </c>
      <c r="F48" s="28" t="n">
        <v>0.0</v>
      </c>
      <c r="G48" s="28" t="n">
        <v>0.0</v>
      </c>
      <c r="H48" s="28" t="n">
        <v>0.0</v>
      </c>
      <c r="I48" s="28" t="n">
        <v>0.0</v>
      </c>
      <c r="J48" s="28" t="n">
        <v>1.0</v>
      </c>
      <c r="K48" s="28" t="n">
        <v>1.0</v>
      </c>
      <c r="L48" s="28" t="n">
        <v>8.0</v>
      </c>
      <c r="M48" s="28" t="n">
        <v>21.0</v>
      </c>
      <c r="N48" s="28" t="n">
        <v>38.0</v>
      </c>
      <c r="O48" s="28" t="n">
        <v>90.0</v>
      </c>
      <c r="P48" s="28" t="n">
        <v>114.0</v>
      </c>
      <c r="Q48" s="28" t="n">
        <v>142.0</v>
      </c>
      <c r="R48" s="28" t="n">
        <v>191.0</v>
      </c>
      <c r="S48" s="28" t="n">
        <v>227.0</v>
      </c>
      <c r="T48" s="28" t="n">
        <v>251.0</v>
      </c>
      <c r="U48" s="34" t="n">
        <v>329.0</v>
      </c>
      <c r="V48" s="28" t="n">
        <v>345.0</v>
      </c>
      <c r="W48" s="28" t="n">
        <v>400.0</v>
      </c>
      <c r="X48" s="28" t="n">
        <v>422.0</v>
      </c>
      <c r="Y48" s="28" t="n">
        <v>508.0</v>
      </c>
      <c r="Z48" s="28" t="n">
        <v>553.0</v>
      </c>
      <c r="AA48" s="28" t="n">
        <v>588.0</v>
      </c>
      <c r="AB48" s="28" t="n">
        <v>629.0</v>
      </c>
      <c r="AC48" s="28" t="n">
        <v>641.0</v>
      </c>
      <c r="AD48" s="28" t="n">
        <v>656.0</v>
      </c>
      <c r="AE48" s="28" t="n">
        <v>696.0</v>
      </c>
      <c r="AF48" s="30" t="n">
        <f t="normal">927-47</f>
        <v>880</v>
      </c>
      <c r="AG48" s="30" t="n">
        <v>901.0</v>
      </c>
      <c r="AH48" s="30" t="n">
        <v>902.0</v>
      </c>
      <c r="AI48" s="30" t="n">
        <v>909.0</v>
      </c>
      <c r="AJ48" s="30" t="n">
        <v>915.0</v>
      </c>
      <c r="AK48" s="30" t="n">
        <v>900.0</v>
      </c>
      <c r="AL48" s="30" t="n">
        <v>901.0</v>
      </c>
      <c r="AM48" s="30" t="n">
        <v>906.0</v>
      </c>
      <c r="AN48" s="30" t="n">
        <v>912.0</v>
      </c>
      <c r="AO48" s="30" t="n">
        <v>914.0</v>
      </c>
      <c r="AP48" s="30" t="n">
        <v>918.0</v>
      </c>
      <c r="AQ48" s="30" t="n">
        <v>920.0</v>
      </c>
      <c r="AR48" s="30" t="n">
        <v>920.0</v>
      </c>
      <c r="AS48" s="30" t="n">
        <v>922.0</v>
      </c>
      <c r="AT48" s="30" t="n">
        <v>923.0</v>
      </c>
      <c r="AU48" s="30" t="n">
        <v>924.0</v>
      </c>
      <c r="AV48" s="30" t="n">
        <v>924.0</v>
      </c>
      <c r="AW48" s="30" t="n">
        <v>925.0</v>
      </c>
      <c r="AX48" s="30" t="n">
        <v>927.0</v>
      </c>
      <c r="AY48" s="30" t="n">
        <v>928.0</v>
      </c>
      <c r="AZ48" s="30" t="n">
        <v>928.0</v>
      </c>
      <c r="BA48" s="30" t="n">
        <v>928.0</v>
      </c>
      <c r="BB48" s="30" t="n">
        <v>928.0</v>
      </c>
      <c r="BC48" s="30" t="n">
        <v>928.0</v>
      </c>
      <c r="BD48" s="30" t="n">
        <v>928.0</v>
      </c>
      <c r="BE48" s="30" t="n">
        <v>928.0</v>
      </c>
      <c r="BF48" s="30" t="n">
        <v>928.0</v>
      </c>
      <c r="BG48" s="30" t="n">
        <v>928.0</v>
      </c>
      <c r="BH48" s="30" t="n">
        <v>928.0</v>
      </c>
      <c r="BI48" s="30" t="n">
        <v>928.0</v>
      </c>
      <c r="BJ48" s="30" t="n">
        <v>928.0</v>
      </c>
      <c r="BK48" s="30" t="n">
        <v>928.0</v>
      </c>
      <c r="BL48" s="30" t="n">
        <v>928.0</v>
      </c>
      <c r="BM48" s="30" t="n">
        <v>928.0</v>
      </c>
      <c r="BN48" s="30" t="n">
        <v>928.0</v>
      </c>
      <c r="BO48" s="30" t="n">
        <v>928.0</v>
      </c>
      <c r="BP48" s="30" t="n">
        <v>928.0</v>
      </c>
      <c r="BQ48" s="30" t="n">
        <v>928.0</v>
      </c>
      <c r="BR48" s="30" t="n">
        <v>928.0</v>
      </c>
      <c r="BS48" s="30" t="n">
        <v>928.0</v>
      </c>
      <c r="BT48" s="30" t="n">
        <v>928.0</v>
      </c>
      <c r="BU48" s="30" t="n">
        <v>928.0</v>
      </c>
    </row>
    <row r="49" spans="1:73" ht="19.5" customHeight="true">
      <c r="A49" s="28" t="n">
        <v>47.0</v>
      </c>
      <c r="B49" s="30" t="s">
        <v>50</v>
      </c>
      <c r="C49" s="28" t="n">
        <v>594.0</v>
      </c>
      <c r="D49" s="28" t="n">
        <v>0.0</v>
      </c>
      <c r="E49" s="28" t="n">
        <v>0.0</v>
      </c>
      <c r="F49" s="28" t="n">
        <v>0.0</v>
      </c>
      <c r="G49" s="28" t="n">
        <v>0.0</v>
      </c>
      <c r="H49" s="28" t="n">
        <v>0.0</v>
      </c>
      <c r="I49" s="28" t="n">
        <v>0.0</v>
      </c>
      <c r="J49" s="28" t="n">
        <v>0.0</v>
      </c>
      <c r="K49" s="28" t="n">
        <v>0.0</v>
      </c>
      <c r="L49" s="28" t="n">
        <v>0.0</v>
      </c>
      <c r="M49" s="28" t="n">
        <v>0.0</v>
      </c>
      <c r="N49" s="28" t="n">
        <v>2.0</v>
      </c>
      <c r="O49" s="28" t="n">
        <v>36.0</v>
      </c>
      <c r="P49" s="28" t="n">
        <v>70.0</v>
      </c>
      <c r="Q49" s="28" t="n">
        <v>131.0</v>
      </c>
      <c r="R49" s="28" t="n">
        <v>163.0</v>
      </c>
      <c r="S49" s="28" t="n">
        <v>286.0</v>
      </c>
      <c r="T49" s="28" t="n">
        <v>327.0</v>
      </c>
      <c r="U49" s="28" t="n">
        <v>441.0</v>
      </c>
      <c r="V49" s="28" t="n">
        <v>548.0</v>
      </c>
      <c r="W49" s="28" t="n">
        <v>632.0</v>
      </c>
      <c r="X49" s="28" t="n">
        <v>735.0</v>
      </c>
      <c r="Y49" s="28" t="n">
        <v>787.0</v>
      </c>
      <c r="Z49" s="28" t="n">
        <v>838.0</v>
      </c>
      <c r="AA49" s="28" t="n">
        <v>907.0</v>
      </c>
      <c r="AB49" s="28" t="n">
        <v>988.0</v>
      </c>
      <c r="AC49" s="28" t="n">
        <v>1019.0</v>
      </c>
      <c r="AD49" s="28" t="n">
        <v>1063.0</v>
      </c>
      <c r="AE49" s="28" t="n">
        <v>1088.0</v>
      </c>
      <c r="AF49" s="28" t="n">
        <v>1101.0</v>
      </c>
      <c r="AG49" s="28" t="n">
        <v>1111.0</v>
      </c>
      <c r="AH49" s="28" t="n">
        <v>1128.0</v>
      </c>
      <c r="AI49" s="28" t="n">
        <v>1144.0</v>
      </c>
      <c r="AJ49" s="28" t="n">
        <v>1155.0</v>
      </c>
      <c r="AK49" s="28" t="n">
        <v>1163.0</v>
      </c>
      <c r="AL49" s="28" t="n">
        <v>1165.0</v>
      </c>
      <c r="AM49" s="28" t="n">
        <v>1168.0</v>
      </c>
      <c r="AN49" s="28" t="n">
        <v>1171.0</v>
      </c>
      <c r="AO49" s="28" t="n">
        <v>1173.0</v>
      </c>
      <c r="AP49" s="28" t="n">
        <v>1173.0</v>
      </c>
      <c r="AQ49" s="28" t="n">
        <v>1174.0</v>
      </c>
      <c r="AR49" s="28" t="n">
        <v>1175.0</v>
      </c>
      <c r="AS49" s="28" t="n">
        <v>1175.0</v>
      </c>
      <c r="AT49" s="28" t="n">
        <v>1175.0</v>
      </c>
      <c r="AU49" s="28" t="n">
        <v>1175.0</v>
      </c>
      <c r="AV49" s="28" t="n">
        <v>1175.0</v>
      </c>
      <c r="AW49" s="28" t="n">
        <v>1175.0</v>
      </c>
      <c r="AX49" s="28" t="n">
        <v>1175.0</v>
      </c>
      <c r="AY49" s="28" t="n">
        <v>1175.0</v>
      </c>
      <c r="AZ49" s="28" t="n">
        <v>1175.0</v>
      </c>
      <c r="BA49" s="28" t="n">
        <v>1175.0</v>
      </c>
      <c r="BB49" s="28" t="n">
        <v>1175.0</v>
      </c>
      <c r="BC49" s="28" t="n">
        <v>1175.0</v>
      </c>
      <c r="BD49" s="28" t="n">
        <v>1175.0</v>
      </c>
      <c r="BE49" s="28" t="n">
        <v>1175.0</v>
      </c>
      <c r="BF49" s="28" t="n">
        <v>1175.0</v>
      </c>
      <c r="BG49" s="28" t="n">
        <v>1175.0</v>
      </c>
      <c r="BH49" s="28" t="n">
        <v>1175.0</v>
      </c>
      <c r="BI49" s="28" t="n">
        <v>1175.0</v>
      </c>
      <c r="BJ49" s="28" t="n">
        <v>1175.0</v>
      </c>
      <c r="BK49" s="28" t="n">
        <v>1175.0</v>
      </c>
      <c r="BL49" s="28" t="n">
        <v>1175.0</v>
      </c>
      <c r="BM49" s="28" t="n">
        <v>1175.0</v>
      </c>
      <c r="BN49" s="28" t="n">
        <v>1175.0</v>
      </c>
      <c r="BO49" s="28" t="n">
        <v>1175.0</v>
      </c>
      <c r="BP49" s="28" t="n">
        <v>1175.0</v>
      </c>
      <c r="BQ49" s="28" t="n">
        <v>1175.0</v>
      </c>
      <c r="BR49" s="28" t="n">
        <v>1175.0</v>
      </c>
      <c r="BS49" s="28" t="n">
        <v>1175.0</v>
      </c>
      <c r="BT49" s="28" t="n">
        <v>1175.0</v>
      </c>
      <c r="BU49" s="28" t="n">
        <v>1175.0</v>
      </c>
    </row>
    <row r="50" spans="1:73" ht="19.5" customHeight="true">
      <c r="A50" s="28" t="n">
        <v>48.0</v>
      </c>
      <c r="B50" s="30" t="s">
        <v>51</v>
      </c>
      <c r="C50" s="28" t="n">
        <v>111.0</v>
      </c>
      <c r="D50" s="28" t="n">
        <v>0.0</v>
      </c>
      <c r="E50" s="28" t="n">
        <v>0.0</v>
      </c>
      <c r="F50" s="28" t="n">
        <v>0.0</v>
      </c>
      <c r="G50" s="28" t="n">
        <v>0.0</v>
      </c>
      <c r="H50" s="28" t="n">
        <v>0.0</v>
      </c>
      <c r="I50" s="28" t="n">
        <v>0.0</v>
      </c>
      <c r="J50" s="28" t="n">
        <v>0.0</v>
      </c>
      <c r="K50" s="28" t="n">
        <v>0.0</v>
      </c>
      <c r="L50" s="28" t="n">
        <v>0.0</v>
      </c>
      <c r="M50" s="28" t="n">
        <v>1.0</v>
      </c>
      <c r="N50" s="28" t="n">
        <v>1.0</v>
      </c>
      <c r="O50" s="28" t="n">
        <v>20.0</v>
      </c>
      <c r="P50" s="28" t="n">
        <v>57.0</v>
      </c>
      <c r="Q50" s="28" t="n">
        <v>84.0</v>
      </c>
      <c r="R50" s="28" t="n">
        <v>123.0</v>
      </c>
      <c r="S50" s="28" t="n">
        <v>189.0</v>
      </c>
      <c r="T50" s="28" t="n">
        <v>227.0</v>
      </c>
      <c r="U50" s="28" t="n">
        <v>278.0</v>
      </c>
      <c r="V50" s="28" t="n">
        <v>306.0</v>
      </c>
      <c r="W50" s="28" t="n">
        <v>332.0</v>
      </c>
      <c r="X50" s="28" t="n">
        <v>382.0</v>
      </c>
      <c r="Y50" s="28" t="n">
        <v>423.0</v>
      </c>
      <c r="Z50" s="28" t="n">
        <v>471.0</v>
      </c>
      <c r="AA50" s="28" t="n">
        <v>569.0</v>
      </c>
      <c r="AB50" s="28" t="n">
        <v>639.0</v>
      </c>
      <c r="AC50" s="28" t="n">
        <v>725.0</v>
      </c>
      <c r="AD50" s="28" t="n">
        <v>790.0</v>
      </c>
      <c r="AE50" s="28" t="n">
        <v>861.0</v>
      </c>
      <c r="AF50" s="28" t="n">
        <v>1056.0</v>
      </c>
      <c r="AG50" s="30" t="n">
        <v>1125.0</v>
      </c>
      <c r="AH50" s="30" t="n">
        <v>1192.0</v>
      </c>
      <c r="AI50" s="30" t="n">
        <v>1230.0</v>
      </c>
      <c r="AJ50" s="30" t="n">
        <v>1274.0</v>
      </c>
      <c r="AK50" s="30" t="n">
        <v>1339.0</v>
      </c>
      <c r="AL50" s="30" t="n">
        <v>1343.0</v>
      </c>
      <c r="AM50" s="30" t="n">
        <v>1368.0</v>
      </c>
      <c r="AN50" s="30" t="n">
        <v>1373.0</v>
      </c>
      <c r="AO50" s="30" t="n">
        <v>1375.0</v>
      </c>
      <c r="AP50" s="30" t="n">
        <v>1379.0</v>
      </c>
      <c r="AQ50" s="30" t="n">
        <v>1383.0</v>
      </c>
      <c r="AR50" s="30" t="n">
        <v>1385.0</v>
      </c>
      <c r="AS50" s="30" t="n">
        <v>1387.0</v>
      </c>
      <c r="AT50" s="30" t="n">
        <v>1389.0</v>
      </c>
      <c r="AU50" s="30" t="n">
        <v>1389.0</v>
      </c>
      <c r="AV50" s="30" t="n">
        <v>1390.0</v>
      </c>
      <c r="AW50" s="30" t="n">
        <v>1391.0</v>
      </c>
      <c r="AX50" s="30" t="n">
        <v>1391.0</v>
      </c>
      <c r="AY50" s="30" t="n">
        <v>1391.0</v>
      </c>
      <c r="AZ50" s="30" t="n">
        <v>1392.0</v>
      </c>
      <c r="BA50" s="30" t="n">
        <v>1394.0</v>
      </c>
      <c r="BB50" s="30" t="n">
        <v>1394.0</v>
      </c>
      <c r="BC50" s="30" t="n">
        <v>1394.0</v>
      </c>
      <c r="BD50" s="30" t="n">
        <v>1394.0</v>
      </c>
      <c r="BE50" s="30" t="n">
        <v>1394.0</v>
      </c>
      <c r="BF50" s="30" t="n">
        <v>1394.0</v>
      </c>
      <c r="BG50" s="30" t="n">
        <v>1394.0</v>
      </c>
      <c r="BH50" s="30" t="n">
        <v>1394.0</v>
      </c>
      <c r="BI50" s="30" t="n">
        <v>1394.0</v>
      </c>
      <c r="BJ50" s="30" t="n">
        <v>1394.0</v>
      </c>
      <c r="BK50" s="30" t="n">
        <v>1394.0</v>
      </c>
      <c r="BL50" s="30" t="n">
        <v>1394.0</v>
      </c>
      <c r="BM50" s="30" t="n">
        <v>1394.0</v>
      </c>
      <c r="BN50" s="30" t="n">
        <v>1394.0</v>
      </c>
      <c r="BO50" s="30" t="n">
        <v>1394.0</v>
      </c>
      <c r="BP50" s="30" t="n">
        <v>1394.0</v>
      </c>
      <c r="BQ50" s="30" t="n">
        <v>1394.0</v>
      </c>
      <c r="BR50" s="30" t="n">
        <v>1394.0</v>
      </c>
      <c r="BS50" s="30" t="n">
        <v>1394.0</v>
      </c>
      <c r="BT50" s="30" t="n">
        <v>1394.0</v>
      </c>
      <c r="BU50" s="30" t="n">
        <v>1394.0</v>
      </c>
    </row>
    <row r="51" spans="1:73" ht="19.5" customHeight="true">
      <c r="A51" s="28" t="n">
        <v>49.0</v>
      </c>
      <c r="B51" s="30" t="s">
        <v>52</v>
      </c>
      <c r="C51" s="28" t="n">
        <v>304.0</v>
      </c>
      <c r="D51" s="28" t="n">
        <v>0.0</v>
      </c>
      <c r="E51" s="28" t="n">
        <v>0.0</v>
      </c>
      <c r="F51" s="28" t="n">
        <v>0.0</v>
      </c>
      <c r="G51" s="28" t="n">
        <v>0.0</v>
      </c>
      <c r="H51" s="28" t="n">
        <v>0.0</v>
      </c>
      <c r="I51" s="28" t="n">
        <v>0.0</v>
      </c>
      <c r="J51" s="28" t="n">
        <v>0.0</v>
      </c>
      <c r="K51" s="28" t="n">
        <v>0.0</v>
      </c>
      <c r="L51" s="28" t="n">
        <v>0.0</v>
      </c>
      <c r="M51" s="28" t="n">
        <v>7.0</v>
      </c>
      <c r="N51" s="28" t="n">
        <v>43.0</v>
      </c>
      <c r="O51" s="28" t="n">
        <v>64.0</v>
      </c>
      <c r="P51" s="28" t="n">
        <v>91.0</v>
      </c>
      <c r="Q51" s="28" t="n">
        <v>112.0</v>
      </c>
      <c r="R51" s="28" t="n">
        <v>130.0</v>
      </c>
      <c r="S51" s="28" t="n">
        <v>166.0</v>
      </c>
      <c r="T51" s="28" t="n">
        <v>206.0</v>
      </c>
      <c r="U51" s="28" t="n">
        <v>246.0</v>
      </c>
      <c r="V51" s="28" t="n">
        <v>296.0</v>
      </c>
      <c r="W51" s="28" t="n">
        <v>348.0</v>
      </c>
      <c r="X51" s="28" t="n">
        <v>384.0</v>
      </c>
      <c r="Y51" s="28" t="n">
        <v>399.0</v>
      </c>
      <c r="Z51" s="28" t="n">
        <v>443.0</v>
      </c>
      <c r="AA51" s="28" t="n">
        <v>476.0</v>
      </c>
      <c r="AB51" s="28" t="n">
        <v>493.0</v>
      </c>
      <c r="AC51" s="28" t="n">
        <v>507.0</v>
      </c>
      <c r="AD51" s="28" t="n">
        <v>515.0</v>
      </c>
      <c r="AE51" s="28" t="n">
        <v>525.0</v>
      </c>
      <c r="AF51" s="28" t="n">
        <v>532.0</v>
      </c>
      <c r="AG51" s="28" t="n">
        <v>732.0</v>
      </c>
      <c r="AH51" s="28" t="n">
        <v>840.0</v>
      </c>
      <c r="AI51" s="28" t="n">
        <v>852.0</v>
      </c>
      <c r="AJ51" s="28" t="n">
        <v>861.0</v>
      </c>
      <c r="AK51" s="28" t="n">
        <v>868.0</v>
      </c>
      <c r="AL51" s="28" t="n">
        <v>832.0</v>
      </c>
      <c r="AM51" s="28" t="n">
        <v>834.0</v>
      </c>
      <c r="AN51" s="28" t="n">
        <v>834.0</v>
      </c>
      <c r="AO51" s="28" t="n">
        <v>836.0</v>
      </c>
      <c r="AP51" s="28" t="n">
        <v>836.0</v>
      </c>
      <c r="AQ51" s="28" t="n">
        <v>836.0</v>
      </c>
      <c r="AR51" s="28" t="n">
        <v>836.0</v>
      </c>
      <c r="AS51" s="28" t="n">
        <v>836.0</v>
      </c>
      <c r="AT51" s="28" t="n">
        <v>836.0</v>
      </c>
      <c r="AU51" s="28" t="n">
        <v>836.0</v>
      </c>
      <c r="AV51" s="28" t="n">
        <v>836.0</v>
      </c>
      <c r="AW51" s="28" t="n">
        <v>836.0</v>
      </c>
      <c r="AX51" s="28" t="n">
        <v>836.0</v>
      </c>
      <c r="AY51" s="28" t="n">
        <v>836.0</v>
      </c>
      <c r="AZ51" s="28" t="n">
        <v>836.0</v>
      </c>
      <c r="BA51" s="28" t="n">
        <v>836.0</v>
      </c>
      <c r="BB51" s="28" t="n">
        <v>836.0</v>
      </c>
      <c r="BC51" s="28" t="n">
        <v>836.0</v>
      </c>
      <c r="BD51" s="28" t="n">
        <v>836.0</v>
      </c>
      <c r="BE51" s="28" t="n">
        <v>836.0</v>
      </c>
      <c r="BF51" s="28" t="n">
        <v>836.0</v>
      </c>
      <c r="BG51" s="28" t="n">
        <v>836.0</v>
      </c>
      <c r="BH51" s="28" t="n">
        <v>836.0</v>
      </c>
      <c r="BI51" s="28" t="n">
        <v>836.0</v>
      </c>
      <c r="BJ51" s="28" t="n">
        <v>836.0</v>
      </c>
      <c r="BK51" s="28" t="n">
        <v>836.0</v>
      </c>
      <c r="BL51" s="28" t="n">
        <v>836.0</v>
      </c>
      <c r="BM51" s="28" t="n">
        <v>836.0</v>
      </c>
      <c r="BN51" s="28" t="n">
        <v>836.0</v>
      </c>
      <c r="BO51" s="28" t="n">
        <v>836.0</v>
      </c>
      <c r="BP51" s="28" t="n">
        <v>836.0</v>
      </c>
      <c r="BQ51" s="28" t="n">
        <v>836.0</v>
      </c>
      <c r="BR51" s="28" t="n">
        <v>836.0</v>
      </c>
      <c r="BS51" s="28" t="n">
        <v>836.0</v>
      </c>
      <c r="BT51" s="28" t="n">
        <v>836.0</v>
      </c>
      <c r="BU51" s="28" t="n">
        <v>836.0</v>
      </c>
    </row>
    <row r="52" spans="1:73" ht="19.5" customHeight="true">
      <c r="A52" s="28" t="n">
        <v>50.0</v>
      </c>
      <c r="B52" s="30" t="s">
        <v>53</v>
      </c>
      <c r="C52" s="28" t="n">
        <v>348.0</v>
      </c>
      <c r="D52" s="28" t="n">
        <v>0.0</v>
      </c>
      <c r="E52" s="28" t="n">
        <v>0.0</v>
      </c>
      <c r="F52" s="28" t="n">
        <v>0.0</v>
      </c>
      <c r="G52" s="28" t="n">
        <v>0.0</v>
      </c>
      <c r="H52" s="28" t="n">
        <v>0.0</v>
      </c>
      <c r="I52" s="28" t="n">
        <v>0.0</v>
      </c>
      <c r="J52" s="28" t="n">
        <v>0.0</v>
      </c>
      <c r="K52" s="28" t="n">
        <v>0.0</v>
      </c>
      <c r="L52" s="28" t="n">
        <v>1.0</v>
      </c>
      <c r="M52" s="28" t="n">
        <v>5.0</v>
      </c>
      <c r="N52" s="28" t="n">
        <v>20.0</v>
      </c>
      <c r="O52" s="28" t="n">
        <v>40.0</v>
      </c>
      <c r="P52" s="28" t="n">
        <v>65.0</v>
      </c>
      <c r="Q52" s="28" t="n">
        <v>88.0</v>
      </c>
      <c r="R52" s="28" t="n">
        <v>119.0</v>
      </c>
      <c r="S52" s="28" t="n">
        <v>150.0</v>
      </c>
      <c r="T52" s="28" t="n">
        <v>177.0</v>
      </c>
      <c r="U52" s="28" t="n">
        <v>212.0</v>
      </c>
      <c r="V52" s="28" t="n">
        <v>256.0</v>
      </c>
      <c r="W52" s="28" t="n">
        <v>291.0</v>
      </c>
      <c r="X52" s="28" t="n">
        <v>318.0</v>
      </c>
      <c r="Y52" s="28" t="n">
        <v>353.0</v>
      </c>
      <c r="Z52" s="28" t="n">
        <v>395.0</v>
      </c>
      <c r="AA52" s="28" t="n">
        <v>438.0</v>
      </c>
      <c r="AB52" s="28" t="n">
        <v>467.0</v>
      </c>
      <c r="AC52" s="28" t="n">
        <v>481.0</v>
      </c>
      <c r="AD52" s="28" t="n">
        <v>505.0</v>
      </c>
      <c r="AE52" s="28" t="n">
        <v>536.0</v>
      </c>
      <c r="AF52" s="28" t="n">
        <v>562.0</v>
      </c>
      <c r="AG52" s="28" t="n">
        <v>586.0</v>
      </c>
      <c r="AH52" s="28" t="n">
        <v>597.0</v>
      </c>
      <c r="AI52" s="28" t="n">
        <v>602.0</v>
      </c>
      <c r="AJ52" s="28" t="n">
        <v>612.0</v>
      </c>
      <c r="AK52" s="28" t="n">
        <v>626.0</v>
      </c>
      <c r="AL52" s="28" t="n">
        <v>638.0</v>
      </c>
      <c r="AM52" s="28" t="n">
        <v>643.0</v>
      </c>
      <c r="AN52" s="28" t="n">
        <v>656.0</v>
      </c>
      <c r="AO52" s="28" t="n">
        <v>659.0</v>
      </c>
      <c r="AP52" s="28" t="n">
        <v>667.0</v>
      </c>
      <c r="AQ52" s="28" t="n">
        <v>669.0</v>
      </c>
      <c r="AR52" s="28" t="n">
        <v>671.0</v>
      </c>
      <c r="AS52" s="28" t="n">
        <v>671.0</v>
      </c>
      <c r="AT52" s="28" t="n">
        <v>671.0</v>
      </c>
      <c r="AU52" s="28" t="n">
        <v>671.0</v>
      </c>
      <c r="AV52" s="28" t="n">
        <v>671.0</v>
      </c>
      <c r="AW52" s="28" t="n">
        <v>672.0</v>
      </c>
      <c r="AX52" s="28" t="n">
        <v>672.0</v>
      </c>
      <c r="AY52" s="28" t="n">
        <v>672.0</v>
      </c>
      <c r="AZ52" s="28" t="n">
        <v>672.0</v>
      </c>
      <c r="BA52" s="28" t="n">
        <v>672.0</v>
      </c>
      <c r="BB52" s="28" t="n">
        <v>672.0</v>
      </c>
      <c r="BC52" s="28" t="n">
        <v>672.0</v>
      </c>
      <c r="BD52" s="28" t="n">
        <v>672.0</v>
      </c>
      <c r="BE52" s="28" t="n">
        <v>672.0</v>
      </c>
      <c r="BF52" s="28" t="n">
        <v>672.0</v>
      </c>
      <c r="BG52" s="28" t="n">
        <v>672.0</v>
      </c>
      <c r="BH52" s="28" t="n">
        <v>672.0</v>
      </c>
      <c r="BI52" s="28" t="n">
        <v>672.0</v>
      </c>
      <c r="BJ52" s="28" t="n">
        <v>672.0</v>
      </c>
      <c r="BK52" s="28" t="n">
        <v>672.0</v>
      </c>
      <c r="BL52" s="28" t="n">
        <v>672.0</v>
      </c>
      <c r="BM52" s="28" t="n">
        <v>672.0</v>
      </c>
      <c r="BN52" s="28" t="n">
        <v>672.0</v>
      </c>
      <c r="BO52" s="28" t="n">
        <v>672.0</v>
      </c>
      <c r="BP52" s="28" t="n">
        <v>672.0</v>
      </c>
      <c r="BQ52" s="28" t="n">
        <v>672.0</v>
      </c>
      <c r="BR52" s="28" t="n">
        <v>672.0</v>
      </c>
      <c r="BS52" s="28" t="n">
        <v>672.0</v>
      </c>
      <c r="BT52" s="28" t="n">
        <v>672.0</v>
      </c>
      <c r="BU52" s="28" t="n">
        <v>672.0</v>
      </c>
    </row>
    <row r="53" spans="1:73" ht="19.5" customHeight="true">
      <c r="A53" s="28" t="n">
        <v>51.0</v>
      </c>
      <c r="B53" s="30" t="s">
        <v>54</v>
      </c>
      <c r="C53" s="28" t="n">
        <v>156.0</v>
      </c>
      <c r="D53" s="28" t="n">
        <v>0.0</v>
      </c>
      <c r="E53" s="28" t="n">
        <v>0.0</v>
      </c>
      <c r="F53" s="28" t="n">
        <v>0.0</v>
      </c>
      <c r="G53" s="28" t="n">
        <v>0.0</v>
      </c>
      <c r="H53" s="28" t="n">
        <v>0.0</v>
      </c>
      <c r="I53" s="28" t="n">
        <v>0.0</v>
      </c>
      <c r="J53" s="28" t="n">
        <v>0.0</v>
      </c>
      <c r="K53" s="28" t="n">
        <v>0.0</v>
      </c>
      <c r="L53" s="28" t="n">
        <v>2.0</v>
      </c>
      <c r="M53" s="28" t="n">
        <v>10.0</v>
      </c>
      <c r="N53" s="28" t="n">
        <v>11.0</v>
      </c>
      <c r="O53" s="28" t="n">
        <v>12.0</v>
      </c>
      <c r="P53" s="28" t="n">
        <v>27.0</v>
      </c>
      <c r="Q53" s="28" t="n">
        <v>32.0</v>
      </c>
      <c r="R53" s="28" t="n">
        <v>55.0</v>
      </c>
      <c r="S53" s="28" t="n">
        <v>90.0</v>
      </c>
      <c r="T53" s="28" t="n">
        <v>97.0</v>
      </c>
      <c r="U53" s="28" t="n">
        <v>140.0</v>
      </c>
      <c r="V53" s="28" t="n">
        <v>169.0</v>
      </c>
      <c r="W53" s="28" t="n">
        <v>188.0</v>
      </c>
      <c r="X53" s="28" t="n">
        <v>225.0</v>
      </c>
      <c r="Y53" s="28" t="n">
        <v>265.0</v>
      </c>
      <c r="Z53" s="28" t="n">
        <v>307.0</v>
      </c>
      <c r="AA53" s="28" t="n">
        <v>359.0</v>
      </c>
      <c r="AB53" s="28" t="n">
        <v>379.0</v>
      </c>
      <c r="AC53" s="28" t="n">
        <v>416.0</v>
      </c>
      <c r="AD53" s="28" t="n">
        <v>438.0</v>
      </c>
      <c r="AE53" s="28" t="n">
        <v>460.0</v>
      </c>
      <c r="AF53" s="28" t="n">
        <v>480.0</v>
      </c>
      <c r="AG53" s="28" t="n">
        <v>500.0</v>
      </c>
      <c r="AH53" s="28" t="n">
        <v>514.0</v>
      </c>
      <c r="AI53" s="28" t="n">
        <v>523.0</v>
      </c>
      <c r="AJ53" s="28" t="n">
        <v>531.0</v>
      </c>
      <c r="AK53" s="28" t="n">
        <v>544.0</v>
      </c>
      <c r="AL53" s="28" t="n">
        <v>562.0</v>
      </c>
      <c r="AM53" s="28" t="n">
        <v>567.0</v>
      </c>
      <c r="AN53" s="28" t="n">
        <v>568.0</v>
      </c>
      <c r="AO53" s="28" t="n">
        <v>571.0</v>
      </c>
      <c r="AP53" s="28" t="n">
        <v>571.0</v>
      </c>
      <c r="AQ53" s="28" t="n">
        <v>573.0</v>
      </c>
      <c r="AR53" s="28" t="n">
        <v>575.0</v>
      </c>
      <c r="AS53" s="28" t="n">
        <v>575.0</v>
      </c>
      <c r="AT53" s="28" t="n">
        <v>575.0</v>
      </c>
      <c r="AU53" s="28" t="n">
        <v>575.0</v>
      </c>
      <c r="AV53" s="28" t="n">
        <v>575.0</v>
      </c>
      <c r="AW53" s="28" t="n">
        <v>575.0</v>
      </c>
      <c r="AX53" s="28" t="n">
        <v>575.0</v>
      </c>
      <c r="AY53" s="28" t="n">
        <v>575.0</v>
      </c>
      <c r="AZ53" s="28" t="n">
        <v>575.0</v>
      </c>
      <c r="BA53" s="28" t="n">
        <v>575.0</v>
      </c>
      <c r="BB53" s="28" t="n">
        <v>575.0</v>
      </c>
      <c r="BC53" s="28" t="n">
        <v>575.0</v>
      </c>
      <c r="BD53" s="28" t="n">
        <v>575.0</v>
      </c>
      <c r="BE53" s="28" t="n">
        <v>575.0</v>
      </c>
      <c r="BF53" s="28" t="n">
        <v>575.0</v>
      </c>
      <c r="BG53" s="28" t="n">
        <v>575.0</v>
      </c>
      <c r="BH53" s="28" t="n">
        <v>575.0</v>
      </c>
      <c r="BI53" s="28" t="n">
        <v>575.0</v>
      </c>
      <c r="BJ53" s="28" t="n">
        <v>575.0</v>
      </c>
      <c r="BK53" s="28" t="n">
        <v>575.0</v>
      </c>
      <c r="BL53" s="28" t="n">
        <v>575.0</v>
      </c>
      <c r="BM53" s="28" t="n">
        <v>575.0</v>
      </c>
      <c r="BN53" s="28" t="n">
        <v>575.0</v>
      </c>
      <c r="BO53" s="28" t="n">
        <v>575.0</v>
      </c>
      <c r="BP53" s="28" t="n">
        <v>575.0</v>
      </c>
      <c r="BQ53" s="28" t="n">
        <v>575.0</v>
      </c>
      <c r="BR53" s="28" t="n">
        <v>575.0</v>
      </c>
      <c r="BS53" s="28" t="n">
        <v>575.0</v>
      </c>
      <c r="BT53" s="28" t="n">
        <v>575.0</v>
      </c>
      <c r="BU53" s="28" t="n">
        <v>575.0</v>
      </c>
    </row>
    <row r="54" spans="1:73" ht="19.5" customHeight="true">
      <c r="A54" s="28" t="n">
        <v>52.0</v>
      </c>
      <c r="B54" s="30" t="s">
        <v>55</v>
      </c>
      <c r="C54" s="28" t="n">
        <v>161.0</v>
      </c>
      <c r="D54" s="28" t="n">
        <v>0.0</v>
      </c>
      <c r="E54" s="28" t="n">
        <v>0.0</v>
      </c>
      <c r="F54" s="28" t="n">
        <v>0.0</v>
      </c>
      <c r="G54" s="28" t="n">
        <v>0.0</v>
      </c>
      <c r="H54" s="28" t="n">
        <v>0.0</v>
      </c>
      <c r="I54" s="28" t="n">
        <v>0.0</v>
      </c>
      <c r="J54" s="28" t="n">
        <v>0.0</v>
      </c>
      <c r="K54" s="28" t="n">
        <v>0.0</v>
      </c>
      <c r="L54" s="28" t="n">
        <v>0.0</v>
      </c>
      <c r="M54" s="28" t="n">
        <v>3.0</v>
      </c>
      <c r="N54" s="28" t="n">
        <v>5.0</v>
      </c>
      <c r="O54" s="28" t="n">
        <v>13.0</v>
      </c>
      <c r="P54" s="28" t="n">
        <v>23.0</v>
      </c>
      <c r="Q54" s="28" t="n">
        <v>34.0</v>
      </c>
      <c r="R54" s="28" t="n">
        <v>44.0</v>
      </c>
      <c r="S54" s="28" t="n">
        <v>67.0</v>
      </c>
      <c r="T54" s="28" t="n">
        <v>82.0</v>
      </c>
      <c r="U54" s="28" t="n">
        <v>99.0</v>
      </c>
      <c r="V54" s="28" t="n">
        <v>115.0</v>
      </c>
      <c r="W54" s="28" t="n">
        <v>117.0</v>
      </c>
      <c r="X54" s="28" t="n">
        <v>128.0</v>
      </c>
      <c r="Y54" s="28" t="n">
        <v>138.0</v>
      </c>
      <c r="Z54" s="28" t="n">
        <v>163.0</v>
      </c>
      <c r="AA54" s="28" t="n">
        <v>179.0</v>
      </c>
      <c r="AB54" s="28" t="n">
        <v>197.0</v>
      </c>
      <c r="AC54" s="28" t="n">
        <v>217.0</v>
      </c>
      <c r="AD54" s="28" t="n">
        <v>261.0</v>
      </c>
      <c r="AE54" s="28" t="n">
        <v>293.0</v>
      </c>
      <c r="AF54" s="28" t="n">
        <v>362.0</v>
      </c>
      <c r="AG54" s="28" t="n">
        <v>416.0</v>
      </c>
      <c r="AH54" s="28" t="n">
        <v>422.0</v>
      </c>
      <c r="AI54" s="28" t="n">
        <v>447.0</v>
      </c>
      <c r="AJ54" s="28" t="n">
        <v>485.0</v>
      </c>
      <c r="AK54" s="28" t="n">
        <v>500.0</v>
      </c>
      <c r="AL54" s="28" t="n">
        <v>486.0</v>
      </c>
      <c r="AM54" s="28" t="n">
        <v>488.0</v>
      </c>
      <c r="AN54" s="28" t="n">
        <v>492.0</v>
      </c>
      <c r="AO54" s="28" t="n">
        <v>493.0</v>
      </c>
      <c r="AP54" s="28" t="n">
        <v>494.0</v>
      </c>
      <c r="AQ54" s="28" t="n">
        <v>494.0</v>
      </c>
      <c r="AR54" s="28" t="n">
        <v>495.0</v>
      </c>
      <c r="AS54" s="28" t="n">
        <v>496.0</v>
      </c>
      <c r="AT54" s="28" t="n">
        <v>496.0</v>
      </c>
      <c r="AU54" s="28" t="n">
        <v>496.0</v>
      </c>
      <c r="AV54" s="28" t="n">
        <v>496.0</v>
      </c>
      <c r="AW54" s="28" t="n">
        <v>496.0</v>
      </c>
      <c r="AX54" s="28" t="n">
        <v>496.0</v>
      </c>
      <c r="AY54" s="28" t="n">
        <v>496.0</v>
      </c>
      <c r="AZ54" s="28" t="n">
        <v>496.0</v>
      </c>
      <c r="BA54" s="28" t="n">
        <v>496.0</v>
      </c>
      <c r="BB54" s="28" t="n">
        <v>496.0</v>
      </c>
      <c r="BC54" s="28" t="n">
        <v>496.0</v>
      </c>
      <c r="BD54" s="28" t="n">
        <v>496.0</v>
      </c>
      <c r="BE54" s="28" t="n">
        <v>496.0</v>
      </c>
      <c r="BF54" s="28" t="n">
        <v>496.0</v>
      </c>
      <c r="BG54" s="28" t="n">
        <v>496.0</v>
      </c>
      <c r="BH54" s="28" t="n">
        <v>496.0</v>
      </c>
      <c r="BI54" s="28" t="n">
        <v>496.0</v>
      </c>
      <c r="BJ54" s="28" t="n">
        <v>496.0</v>
      </c>
      <c r="BK54" s="28" t="n">
        <v>496.0</v>
      </c>
      <c r="BL54" s="28" t="n">
        <v>496.0</v>
      </c>
      <c r="BM54" s="28" t="n">
        <v>496.0</v>
      </c>
      <c r="BN54" s="28" t="n">
        <v>496.0</v>
      </c>
      <c r="BO54" s="28" t="n">
        <v>496.0</v>
      </c>
      <c r="BP54" s="28" t="n">
        <v>496.0</v>
      </c>
      <c r="BQ54" s="28" t="n">
        <v>496.0</v>
      </c>
      <c r="BR54" s="28" t="n">
        <v>496.0</v>
      </c>
      <c r="BS54" s="28" t="n">
        <v>496.0</v>
      </c>
      <c r="BT54" s="28" t="n">
        <v>496.0</v>
      </c>
      <c r="BU54" s="28" t="n">
        <v>496.0</v>
      </c>
    </row>
    <row r="55" spans="1:73" ht="19.5" customHeight="true">
      <c r="A55" s="28" t="n">
        <v>53.0</v>
      </c>
      <c r="B55" s="30" t="s">
        <v>56</v>
      </c>
      <c r="C55" s="28" t="n">
        <v>81.0</v>
      </c>
      <c r="D55" s="28" t="n">
        <v>0.0</v>
      </c>
      <c r="E55" s="28" t="n">
        <v>0.0</v>
      </c>
      <c r="F55" s="28" t="n">
        <v>0.0</v>
      </c>
      <c r="G55" s="28" t="n">
        <v>0.0</v>
      </c>
      <c r="H55" s="28" t="n">
        <v>0.0</v>
      </c>
      <c r="I55" s="28" t="n">
        <v>0.0</v>
      </c>
      <c r="J55" s="28" t="n">
        <v>0.0</v>
      </c>
      <c r="K55" s="28" t="n">
        <v>0.0</v>
      </c>
      <c r="L55" s="28" t="n">
        <v>0.0</v>
      </c>
      <c r="M55" s="28" t="n">
        <v>11.0</v>
      </c>
      <c r="N55" s="28" t="n">
        <v>17.0</v>
      </c>
      <c r="O55" s="28" t="n">
        <v>25.0</v>
      </c>
      <c r="P55" s="28" t="n">
        <v>38.0</v>
      </c>
      <c r="Q55" s="28" t="n">
        <v>51.0</v>
      </c>
      <c r="R55" s="28" t="n">
        <v>66.0</v>
      </c>
      <c r="S55" s="28" t="n">
        <v>75.0</v>
      </c>
      <c r="T55" s="28" t="n">
        <v>87.0</v>
      </c>
      <c r="U55" s="28" t="n">
        <v>105.0</v>
      </c>
      <c r="V55" s="28" t="n">
        <v>111.0</v>
      </c>
      <c r="W55" s="28" t="n">
        <v>123.0</v>
      </c>
      <c r="X55" s="28" t="n">
        <v>138.0</v>
      </c>
      <c r="Y55" s="28" t="n">
        <v>144.0</v>
      </c>
      <c r="Z55" s="28" t="n">
        <v>157.0</v>
      </c>
      <c r="AA55" s="28" t="n">
        <v>160.0</v>
      </c>
      <c r="AB55" s="28" t="n">
        <v>171.0</v>
      </c>
      <c r="AC55" s="28" t="n">
        <v>187.0</v>
      </c>
      <c r="AD55" s="28" t="n">
        <v>195.0</v>
      </c>
      <c r="AE55" s="28" t="n">
        <v>203.0</v>
      </c>
      <c r="AF55" s="28" t="n">
        <v>229.0</v>
      </c>
      <c r="AG55" s="28" t="n">
        <v>237.0</v>
      </c>
      <c r="AH55" s="28" t="n">
        <v>244.0</v>
      </c>
      <c r="AI55" s="28" t="n">
        <v>247.0</v>
      </c>
      <c r="AJ55" s="28" t="n">
        <v>249.0</v>
      </c>
      <c r="AK55" s="28" t="n">
        <v>250.0</v>
      </c>
      <c r="AL55" s="28" t="n">
        <v>249.0</v>
      </c>
      <c r="AM55" s="28" t="n">
        <v>249.0</v>
      </c>
      <c r="AN55" s="28" t="n">
        <v>250.0</v>
      </c>
      <c r="AO55" s="28" t="n">
        <v>251.0</v>
      </c>
      <c r="AP55" s="28" t="n">
        <v>251.0</v>
      </c>
      <c r="AQ55" s="28" t="n">
        <v>251.0</v>
      </c>
      <c r="AR55" s="28" t="n">
        <v>251.0</v>
      </c>
      <c r="AS55" s="28" t="n">
        <v>251.0</v>
      </c>
      <c r="AT55" s="28" t="n">
        <v>251.0</v>
      </c>
      <c r="AU55" s="28" t="n">
        <v>251.0</v>
      </c>
      <c r="AV55" s="28" t="n">
        <v>252.0</v>
      </c>
      <c r="AW55" s="28" t="n">
        <v>252.0</v>
      </c>
      <c r="AX55" s="28" t="n">
        <v>252.0</v>
      </c>
      <c r="AY55" s="28" t="n">
        <v>252.0</v>
      </c>
      <c r="AZ55" s="28" t="n">
        <v>252.0</v>
      </c>
      <c r="BA55" s="28" t="n">
        <v>252.0</v>
      </c>
      <c r="BB55" s="28" t="n">
        <v>252.0</v>
      </c>
      <c r="BC55" s="28" t="n">
        <v>252.0</v>
      </c>
      <c r="BD55" s="28" t="n">
        <v>252.0</v>
      </c>
      <c r="BE55" s="28" t="n">
        <v>252.0</v>
      </c>
      <c r="BF55" s="28" t="n">
        <v>252.0</v>
      </c>
      <c r="BG55" s="28" t="n">
        <v>252.0</v>
      </c>
      <c r="BH55" s="28" t="n">
        <v>252.0</v>
      </c>
      <c r="BI55" s="28" t="n">
        <v>252.0</v>
      </c>
      <c r="BJ55" s="28" t="n">
        <v>252.0</v>
      </c>
      <c r="BK55" s="28" t="n">
        <v>252.0</v>
      </c>
      <c r="BL55" s="28" t="n">
        <v>252.0</v>
      </c>
      <c r="BM55" s="28" t="n">
        <v>252.0</v>
      </c>
      <c r="BN55" s="28" t="n">
        <v>252.0</v>
      </c>
      <c r="BO55" s="28" t="n">
        <v>252.0</v>
      </c>
      <c r="BP55" s="28" t="n">
        <v>252.0</v>
      </c>
      <c r="BQ55" s="28" t="n">
        <v>252.0</v>
      </c>
      <c r="BR55" s="28" t="n">
        <v>252.0</v>
      </c>
      <c r="BS55" s="28" t="n">
        <v>252.0</v>
      </c>
      <c r="BT55" s="28" t="n">
        <v>252.0</v>
      </c>
      <c r="BU55" s="28" t="n">
        <v>252.0</v>
      </c>
    </row>
    <row r="56" spans="1:73" ht="19.5" customHeight="true">
      <c r="A56" s="28" t="n">
        <v>54.0</v>
      </c>
      <c r="B56" s="30" t="s">
        <v>57</v>
      </c>
      <c r="C56" s="28" t="n">
        <v>96.0</v>
      </c>
      <c r="D56" s="28" t="n">
        <v>0.0</v>
      </c>
      <c r="E56" s="28" t="n">
        <v>0.0</v>
      </c>
      <c r="F56" s="28" t="n">
        <v>0.0</v>
      </c>
      <c r="G56" s="28" t="n">
        <v>0.0</v>
      </c>
      <c r="H56" s="28" t="n">
        <v>0.0</v>
      </c>
      <c r="I56" s="28" t="n">
        <v>0.0</v>
      </c>
      <c r="J56" s="28" t="n">
        <v>0.0</v>
      </c>
      <c r="K56" s="28" t="n">
        <v>0.0</v>
      </c>
      <c r="L56" s="28" t="n">
        <v>0.0</v>
      </c>
      <c r="M56" s="28" t="n">
        <v>0.0</v>
      </c>
      <c r="N56" s="28" t="n">
        <v>0.0</v>
      </c>
      <c r="O56" s="28" t="n">
        <v>5.0</v>
      </c>
      <c r="P56" s="28" t="n">
        <v>7.0</v>
      </c>
      <c r="Q56" s="28" t="n">
        <v>8.0</v>
      </c>
      <c r="R56" s="28" t="n">
        <v>10.0</v>
      </c>
      <c r="S56" s="28" t="n">
        <v>12.0</v>
      </c>
      <c r="T56" s="28" t="n">
        <v>27.0</v>
      </c>
      <c r="U56" s="28" t="n">
        <v>35.0</v>
      </c>
      <c r="V56" s="28" t="n">
        <v>35.0</v>
      </c>
      <c r="W56" s="28" t="n">
        <v>44.0</v>
      </c>
      <c r="X56" s="28" t="n">
        <v>54.0</v>
      </c>
      <c r="Y56" s="28" t="n">
        <v>64.0</v>
      </c>
      <c r="Z56" s="28" t="n">
        <v>74.0</v>
      </c>
      <c r="AA56" s="28" t="n">
        <v>80.0</v>
      </c>
      <c r="AB56" s="28" t="n">
        <v>82.0</v>
      </c>
      <c r="AC56" s="28" t="n">
        <v>85.0</v>
      </c>
      <c r="AD56" s="28" t="n">
        <v>90.0</v>
      </c>
      <c r="AE56" s="28" t="n">
        <v>90.0</v>
      </c>
      <c r="AF56" s="28" t="n">
        <v>94.0</v>
      </c>
      <c r="AG56" s="28" t="n">
        <v>104.0</v>
      </c>
      <c r="AH56" s="28" t="n">
        <v>116.0</v>
      </c>
      <c r="AI56" s="28" t="n">
        <v>166.0</v>
      </c>
      <c r="AJ56" s="28" t="n">
        <v>182.0</v>
      </c>
      <c r="AK56" s="28" t="n">
        <v>185.0</v>
      </c>
      <c r="AL56" s="28" t="n">
        <v>185.0</v>
      </c>
      <c r="AM56" s="28" t="n">
        <v>185.0</v>
      </c>
      <c r="AN56" s="28" t="n">
        <v>188.0</v>
      </c>
      <c r="AO56" s="28" t="n">
        <v>189.0</v>
      </c>
      <c r="AP56" s="28" t="n">
        <v>191.0</v>
      </c>
      <c r="AQ56" s="28" t="n">
        <v>194.0</v>
      </c>
      <c r="AR56" s="28" t="n">
        <v>195.0</v>
      </c>
      <c r="AS56" s="28" t="n">
        <v>196.0</v>
      </c>
      <c r="AT56" s="28" t="n">
        <v>197.0</v>
      </c>
      <c r="AU56" s="28" t="n">
        <v>198.0</v>
      </c>
      <c r="AV56" s="28" t="n">
        <v>198.0</v>
      </c>
      <c r="AW56" s="28" t="n">
        <v>198.0</v>
      </c>
      <c r="AX56" s="28" t="n">
        <v>198.0</v>
      </c>
      <c r="AY56" s="28" t="n">
        <v>198.0</v>
      </c>
      <c r="AZ56" s="28" t="n">
        <v>198.0</v>
      </c>
      <c r="BA56" s="28" t="n">
        <v>198.0</v>
      </c>
      <c r="BB56" s="28" t="n">
        <v>198.0</v>
      </c>
      <c r="BC56" s="28" t="n">
        <v>198.0</v>
      </c>
      <c r="BD56" s="28" t="n">
        <v>198.0</v>
      </c>
      <c r="BE56" s="28" t="n">
        <v>198.0</v>
      </c>
      <c r="BF56" s="28" t="n">
        <v>198.0</v>
      </c>
      <c r="BG56" s="28" t="n">
        <v>198.0</v>
      </c>
      <c r="BH56" s="28" t="n">
        <v>198.0</v>
      </c>
      <c r="BI56" s="28" t="n">
        <v>198.0</v>
      </c>
      <c r="BJ56" s="28" t="n">
        <v>198.0</v>
      </c>
      <c r="BK56" s="28" t="n">
        <v>198.0</v>
      </c>
      <c r="BL56" s="28" t="n">
        <v>198.0</v>
      </c>
      <c r="BM56" s="28" t="n">
        <v>198.0</v>
      </c>
      <c r="BN56" s="28" t="n">
        <v>198.0</v>
      </c>
      <c r="BO56" s="28" t="n">
        <v>198.0</v>
      </c>
      <c r="BP56" s="28" t="n">
        <v>198.0</v>
      </c>
      <c r="BQ56" s="28" t="n">
        <v>198.0</v>
      </c>
      <c r="BR56" s="28" t="n">
        <v>198.0</v>
      </c>
      <c r="BS56" s="28" t="n">
        <v>198.0</v>
      </c>
      <c r="BT56" s="28" t="n">
        <v>198.0</v>
      </c>
      <c r="BU56" s="28" t="n">
        <v>198.0</v>
      </c>
    </row>
    <row r="57" spans="1:73" ht="19.5" customHeight="true">
      <c r="A57" s="28" t="n">
        <v>55.0</v>
      </c>
      <c r="B57" s="30" t="s">
        <v>58</v>
      </c>
      <c r="C57" s="28" t="n">
        <v>818.0</v>
      </c>
      <c r="D57" s="28" t="n">
        <v>0.0</v>
      </c>
      <c r="E57" s="28" t="n">
        <v>0.0</v>
      </c>
      <c r="F57" s="28" t="n">
        <v>0.0</v>
      </c>
      <c r="G57" s="28" t="n">
        <v>0.0</v>
      </c>
      <c r="H57" s="28" t="n">
        <v>0.0</v>
      </c>
      <c r="I57" s="28" t="n">
        <v>0.0</v>
      </c>
      <c r="J57" s="28" t="n">
        <v>2.0</v>
      </c>
      <c r="K57" s="28" t="n">
        <v>4.0</v>
      </c>
      <c r="L57" s="28" t="n">
        <v>6.0</v>
      </c>
      <c r="M57" s="28" t="n">
        <v>10.0</v>
      </c>
      <c r="N57" s="28" t="n">
        <v>18.0</v>
      </c>
      <c r="O57" s="28" t="n">
        <v>32.0</v>
      </c>
      <c r="P57" s="28" t="n">
        <v>60.0</v>
      </c>
      <c r="Q57" s="28" t="n">
        <v>114.0</v>
      </c>
      <c r="R57" s="28" t="n">
        <v>173.0</v>
      </c>
      <c r="S57" s="28" t="n">
        <v>227.0</v>
      </c>
      <c r="T57" s="28" t="n">
        <v>241.0</v>
      </c>
      <c r="U57" s="28" t="n">
        <v>265.0</v>
      </c>
      <c r="V57" s="28" t="n">
        <v>291.0</v>
      </c>
      <c r="W57" s="28" t="n">
        <v>340.0</v>
      </c>
      <c r="X57" s="28" t="n">
        <v>364.0</v>
      </c>
      <c r="Y57" s="28" t="n">
        <v>396.0</v>
      </c>
      <c r="Z57" s="28" t="n">
        <v>421.0</v>
      </c>
      <c r="AA57" s="28" t="n">
        <v>438.0</v>
      </c>
      <c r="AB57" s="28" t="n">
        <v>448.0</v>
      </c>
      <c r="AC57" s="28" t="n">
        <v>464.0</v>
      </c>
      <c r="AD57" s="28" t="n">
        <v>474.0</v>
      </c>
      <c r="AE57" s="28" t="n">
        <v>481.0</v>
      </c>
      <c r="AF57" s="28" t="n">
        <v>490.0</v>
      </c>
      <c r="AG57" s="28" t="n">
        <v>496.0</v>
      </c>
      <c r="AH57" s="28" t="n">
        <v>499.0</v>
      </c>
      <c r="AI57" s="28" t="n">
        <v>502.0</v>
      </c>
      <c r="AJ57" s="28" t="n">
        <v>503.0</v>
      </c>
      <c r="AK57" s="28" t="n">
        <v>504.0</v>
      </c>
      <c r="AL57" s="28" t="n">
        <v>504.0</v>
      </c>
      <c r="AM57" s="28" t="n">
        <v>504.0</v>
      </c>
      <c r="AN57" s="28" t="n">
        <v>504.0</v>
      </c>
      <c r="AO57" s="28" t="n">
        <v>504.0</v>
      </c>
      <c r="AP57" s="28" t="n">
        <v>504.0</v>
      </c>
      <c r="AQ57" s="28" t="n">
        <v>504.0</v>
      </c>
      <c r="AR57" s="28" t="n">
        <v>504.0</v>
      </c>
      <c r="AS57" s="28" t="n">
        <v>504.0</v>
      </c>
      <c r="AT57" s="28" t="n">
        <v>504.0</v>
      </c>
      <c r="AU57" s="28" t="n">
        <v>504.0</v>
      </c>
      <c r="AV57" s="28" t="n">
        <v>504.0</v>
      </c>
      <c r="AW57" s="28" t="n">
        <v>504.0</v>
      </c>
      <c r="AX57" s="28" t="n">
        <v>504.0</v>
      </c>
      <c r="AY57" s="28" t="n">
        <v>504.0</v>
      </c>
      <c r="AZ57" s="28" t="n">
        <v>504.0</v>
      </c>
      <c r="BA57" s="28" t="n">
        <v>504.0</v>
      </c>
      <c r="BB57" s="28" t="n">
        <v>504.0</v>
      </c>
      <c r="BC57" s="28" t="n">
        <v>504.0</v>
      </c>
      <c r="BD57" s="28" t="n">
        <v>504.0</v>
      </c>
      <c r="BE57" s="28" t="n">
        <v>504.0</v>
      </c>
      <c r="BF57" s="28" t="n">
        <v>504.0</v>
      </c>
      <c r="BG57" s="28" t="n">
        <v>504.0</v>
      </c>
      <c r="BH57" s="28" t="n">
        <v>504.0</v>
      </c>
      <c r="BI57" s="28" t="n">
        <v>504.0</v>
      </c>
      <c r="BJ57" s="28" t="n">
        <v>504.0</v>
      </c>
      <c r="BK57" s="28" t="n">
        <v>504.0</v>
      </c>
      <c r="BL57" s="28" t="n">
        <v>504.0</v>
      </c>
      <c r="BM57" s="28" t="n">
        <v>504.0</v>
      </c>
      <c r="BN57" s="28" t="n">
        <v>504.0</v>
      </c>
      <c r="BO57" s="28" t="n">
        <v>504.0</v>
      </c>
      <c r="BP57" s="28" t="n">
        <v>504.0</v>
      </c>
      <c r="BQ57" s="28" t="n">
        <v>504.0</v>
      </c>
      <c r="BR57" s="28" t="n">
        <v>504.0</v>
      </c>
      <c r="BS57" s="28" t="n">
        <v>504.0</v>
      </c>
      <c r="BT57" s="28" t="n">
        <v>504.0</v>
      </c>
      <c r="BU57" s="28" t="n">
        <v>504.0</v>
      </c>
    </row>
    <row r="58" spans="1:73" ht="19.5" customHeight="true">
      <c r="A58" s="28" t="n">
        <v>56.0</v>
      </c>
      <c r="B58" s="30" t="s">
        <v>59</v>
      </c>
      <c r="C58" s="28" t="n">
        <v>908.0</v>
      </c>
      <c r="D58" s="28" t="n">
        <v>0.0</v>
      </c>
      <c r="E58" s="28" t="n">
        <v>0.0</v>
      </c>
      <c r="F58" s="28" t="n">
        <v>0.0</v>
      </c>
      <c r="G58" s="28" t="n">
        <v>0.0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1.0</v>
      </c>
      <c r="M58" s="28" t="n">
        <v>5.0</v>
      </c>
      <c r="N58" s="28" t="n">
        <v>22.0</v>
      </c>
      <c r="O58" s="28" t="n">
        <v>23.0</v>
      </c>
      <c r="P58" s="28" t="n">
        <v>29.0</v>
      </c>
      <c r="Q58" s="28" t="n">
        <v>32.0</v>
      </c>
      <c r="R58" s="28" t="n">
        <v>42.0</v>
      </c>
      <c r="S58" s="28" t="n">
        <v>49.0</v>
      </c>
      <c r="T58" s="28" t="n">
        <v>70.0</v>
      </c>
      <c r="U58" s="28" t="n">
        <v>88.0</v>
      </c>
      <c r="V58" s="28" t="n">
        <v>99.0</v>
      </c>
      <c r="W58" s="28" t="n">
        <v>112.0</v>
      </c>
      <c r="X58" s="28" t="n">
        <v>138.0</v>
      </c>
      <c r="Y58" s="28" t="n">
        <v>164.0</v>
      </c>
      <c r="Z58" s="28" t="n">
        <v>176.0</v>
      </c>
      <c r="AA58" s="28" t="n">
        <v>192.0</v>
      </c>
      <c r="AB58" s="28" t="n">
        <v>205.0</v>
      </c>
      <c r="AC58" s="28" t="n">
        <v>220.0</v>
      </c>
      <c r="AD58" s="28" t="n">
        <v>228.0</v>
      </c>
      <c r="AE58" s="28" t="n">
        <v>231.0</v>
      </c>
      <c r="AF58" s="28" t="n">
        <v>240.0</v>
      </c>
      <c r="AG58" s="28" t="n">
        <v>243.0</v>
      </c>
      <c r="AH58" s="28" t="n">
        <v>252.0</v>
      </c>
      <c r="AI58" s="28" t="n">
        <v>261.0</v>
      </c>
      <c r="AJ58" s="28" t="n">
        <v>262.0</v>
      </c>
      <c r="AK58" s="28" t="n">
        <v>266.0</v>
      </c>
      <c r="AL58" s="28" t="n">
        <f t="normal">237+31</f>
        <v>268</v>
      </c>
      <c r="AM58" s="28" t="n">
        <f t="normal">238+31</f>
        <v>269</v>
      </c>
      <c r="AN58" s="28" t="n">
        <v>270.0</v>
      </c>
      <c r="AO58" s="28" t="n">
        <v>273.0</v>
      </c>
      <c r="AP58" s="28" t="n">
        <v>274.0</v>
      </c>
      <c r="AQ58" s="28" t="n">
        <v>274.0</v>
      </c>
      <c r="AR58" s="28" t="n">
        <v>274.0</v>
      </c>
      <c r="AS58" s="28" t="n">
        <v>274.0</v>
      </c>
      <c r="AT58" s="28" t="n">
        <v>274.0</v>
      </c>
      <c r="AU58" s="28" t="n">
        <v>274.0</v>
      </c>
      <c r="AV58" s="28" t="n">
        <v>274.0</v>
      </c>
      <c r="AW58" s="28" t="n">
        <v>274.0</v>
      </c>
      <c r="AX58" s="28" t="n">
        <v>274.0</v>
      </c>
      <c r="AY58" s="28" t="n">
        <v>274.0</v>
      </c>
      <c r="AZ58" s="28" t="n">
        <v>274.0</v>
      </c>
      <c r="BA58" s="28" t="n">
        <v>274.0</v>
      </c>
      <c r="BB58" s="28" t="n">
        <v>274.0</v>
      </c>
      <c r="BC58" s="28" t="n">
        <v>274.0</v>
      </c>
      <c r="BD58" s="28" t="n">
        <v>274.0</v>
      </c>
      <c r="BE58" s="28" t="n">
        <v>274.0</v>
      </c>
      <c r="BF58" s="28" t="n">
        <v>274.0</v>
      </c>
      <c r="BG58" s="28" t="n">
        <v>274.0</v>
      </c>
      <c r="BH58" s="28" t="n">
        <v>274.0</v>
      </c>
      <c r="BI58" s="28" t="n">
        <v>274.0</v>
      </c>
      <c r="BJ58" s="28" t="n">
        <v>274.0</v>
      </c>
      <c r="BK58" s="28" t="n">
        <v>274.0</v>
      </c>
      <c r="BL58" s="28" t="n">
        <v>274.0</v>
      </c>
      <c r="BM58" s="28" t="n">
        <v>274.0</v>
      </c>
      <c r="BN58" s="28" t="n">
        <v>274.0</v>
      </c>
      <c r="BO58" s="28" t="n">
        <v>274.0</v>
      </c>
      <c r="BP58" s="28" t="n">
        <v>274.0</v>
      </c>
      <c r="BQ58" s="28" t="n">
        <v>274.0</v>
      </c>
      <c r="BR58" s="28" t="n">
        <v>274.0</v>
      </c>
      <c r="BS58" s="28" t="n">
        <v>274.0</v>
      </c>
      <c r="BT58" s="28" t="n">
        <v>274.0</v>
      </c>
      <c r="BU58" s="28" t="n">
        <v>274.0</v>
      </c>
    </row>
    <row r="59" spans="1:73" ht="19.5" customHeight="true">
      <c r="A59" s="28" t="n">
        <v>57.0</v>
      </c>
      <c r="B59" s="30" t="s">
        <v>60</v>
      </c>
      <c r="C59" s="28" t="n">
        <v>600.0</v>
      </c>
      <c r="D59" s="28" t="n">
        <v>0.0</v>
      </c>
      <c r="E59" s="28" t="n">
        <v>0.0</v>
      </c>
      <c r="F59" s="28" t="n">
        <v>0.0</v>
      </c>
      <c r="G59" s="28" t="n">
        <v>0.0</v>
      </c>
      <c r="H59" s="28" t="n">
        <v>0.0</v>
      </c>
      <c r="I59" s="28" t="n">
        <v>0.0</v>
      </c>
      <c r="J59" s="28" t="n">
        <v>2.0</v>
      </c>
      <c r="K59" s="28" t="n">
        <v>5.0</v>
      </c>
      <c r="L59" s="28" t="n">
        <v>18.0</v>
      </c>
      <c r="M59" s="28" t="n">
        <v>20.0</v>
      </c>
      <c r="N59" s="28" t="n">
        <v>21.0</v>
      </c>
      <c r="O59" s="28" t="n">
        <v>22.0</v>
      </c>
      <c r="P59" s="28" t="n">
        <v>22.0</v>
      </c>
      <c r="Q59" s="28" t="n">
        <v>40.0</v>
      </c>
      <c r="R59" s="28" t="n">
        <v>64.0</v>
      </c>
      <c r="S59" s="28" t="n">
        <v>81.0</v>
      </c>
      <c r="T59" s="28" t="n">
        <v>95.0</v>
      </c>
      <c r="U59" s="28" t="n">
        <v>100.0</v>
      </c>
      <c r="V59" s="28" t="n">
        <v>109.0</v>
      </c>
      <c r="W59" s="28" t="n">
        <v>115.0</v>
      </c>
      <c r="X59" s="28" t="n">
        <v>122.0</v>
      </c>
      <c r="Y59" s="28" t="n">
        <v>124.0</v>
      </c>
      <c r="Z59" s="28" t="n">
        <v>129.0</v>
      </c>
      <c r="AA59" s="28" t="n">
        <v>133.0</v>
      </c>
      <c r="AB59" s="28" t="n">
        <v>138.0</v>
      </c>
      <c r="AC59" s="28" t="n">
        <v>141.0</v>
      </c>
      <c r="AD59" s="28" t="n">
        <v>143.0</v>
      </c>
      <c r="AE59" s="28" t="n">
        <v>143.0</v>
      </c>
      <c r="AF59" s="28" t="n">
        <v>144.0</v>
      </c>
      <c r="AG59" s="28" t="n">
        <v>144.0</v>
      </c>
      <c r="AH59" s="28" t="n">
        <v>145.0</v>
      </c>
      <c r="AI59" s="28" t="n">
        <v>146.0</v>
      </c>
      <c r="AJ59" s="28" t="n">
        <v>146.0</v>
      </c>
      <c r="AK59" s="28" t="n">
        <v>146.0</v>
      </c>
      <c r="AL59" s="28" t="n">
        <v>146.0</v>
      </c>
      <c r="AM59" s="28" t="n">
        <v>146.0</v>
      </c>
      <c r="AN59" s="28" t="n">
        <v>146.0</v>
      </c>
      <c r="AO59" s="28" t="n">
        <v>146.0</v>
      </c>
      <c r="AP59" s="28" t="n">
        <v>146.0</v>
      </c>
      <c r="AQ59" s="28" t="n">
        <v>146.0</v>
      </c>
      <c r="AR59" s="28" t="n">
        <v>146.0</v>
      </c>
      <c r="AS59" s="28" t="n">
        <v>146.0</v>
      </c>
      <c r="AT59" s="28" t="n">
        <v>146.0</v>
      </c>
      <c r="AU59" s="28" t="n">
        <v>146.0</v>
      </c>
      <c r="AV59" s="28" t="n">
        <v>146.0</v>
      </c>
      <c r="AW59" s="28" t="n">
        <v>146.0</v>
      </c>
      <c r="AX59" s="28" t="n">
        <v>146.0</v>
      </c>
      <c r="AY59" s="28" t="n">
        <v>146.0</v>
      </c>
      <c r="AZ59" s="28" t="n">
        <v>146.0</v>
      </c>
      <c r="BA59" s="28" t="n">
        <v>146.0</v>
      </c>
      <c r="BB59" s="28" t="n">
        <v>146.0</v>
      </c>
      <c r="BC59" s="28" t="n">
        <v>146.0</v>
      </c>
      <c r="BD59" s="28" t="n">
        <v>146.0</v>
      </c>
      <c r="BE59" s="28" t="n">
        <v>146.0</v>
      </c>
      <c r="BF59" s="28" t="n">
        <v>146.0</v>
      </c>
      <c r="BG59" s="28" t="n">
        <v>146.0</v>
      </c>
      <c r="BH59" s="28" t="n">
        <v>146.0</v>
      </c>
      <c r="BI59" s="28" t="n">
        <v>146.0</v>
      </c>
      <c r="BJ59" s="28" t="n">
        <v>146.0</v>
      </c>
      <c r="BK59" s="28" t="n">
        <v>146.0</v>
      </c>
      <c r="BL59" s="28" t="n">
        <v>146.0</v>
      </c>
      <c r="BM59" s="28" t="n">
        <v>146.0</v>
      </c>
      <c r="BN59" s="28" t="n">
        <v>146.0</v>
      </c>
      <c r="BO59" s="28" t="n">
        <v>146.0</v>
      </c>
      <c r="BP59" s="28" t="n">
        <v>146.0</v>
      </c>
      <c r="BQ59" s="28" t="n">
        <v>146.0</v>
      </c>
      <c r="BR59" s="28" t="n">
        <v>146.0</v>
      </c>
      <c r="BS59" s="28" t="n">
        <v>146.0</v>
      </c>
      <c r="BT59" s="28" t="n">
        <v>146.0</v>
      </c>
      <c r="BU59" s="28" t="n">
        <v>146.0</v>
      </c>
    </row>
    <row r="60" spans="1:73" ht="18.75" customHeight="true">
      <c r="A60" s="28" t="n">
        <v>58.0</v>
      </c>
      <c r="B60" s="30" t="s">
        <v>61</v>
      </c>
      <c r="C60" s="28" t="n">
        <v>1195.0</v>
      </c>
      <c r="D60" s="28" t="n">
        <v>0.0</v>
      </c>
      <c r="E60" s="28" t="n">
        <v>0.0</v>
      </c>
      <c r="F60" s="28" t="n">
        <v>0.0</v>
      </c>
      <c r="G60" s="28" t="n">
        <v>0.0</v>
      </c>
      <c r="H60" s="28" t="n">
        <v>0.0</v>
      </c>
      <c r="I60" s="28" t="n">
        <v>0.0</v>
      </c>
      <c r="J60" s="28" t="n">
        <v>0.0</v>
      </c>
      <c r="K60" s="28" t="n">
        <v>0.0</v>
      </c>
      <c r="L60" s="28" t="n">
        <v>0.0</v>
      </c>
      <c r="M60" s="28" t="n">
        <v>8.0</v>
      </c>
      <c r="N60" s="28" t="n">
        <v>15.0</v>
      </c>
      <c r="O60" s="28" t="n">
        <v>19.0</v>
      </c>
      <c r="P60" s="28" t="n">
        <v>26.0</v>
      </c>
      <c r="Q60" s="28" t="n">
        <v>31.0</v>
      </c>
      <c r="R60" s="28" t="n">
        <v>51.0</v>
      </c>
      <c r="S60" s="28" t="n">
        <v>61.0</v>
      </c>
      <c r="T60" s="28" t="n">
        <v>66.0</v>
      </c>
      <c r="U60" s="28" t="n">
        <v>75.0</v>
      </c>
      <c r="V60" s="28" t="n">
        <v>84.0</v>
      </c>
      <c r="W60" s="28" t="n">
        <v>99.0</v>
      </c>
      <c r="X60" s="28" t="n">
        <v>107.0</v>
      </c>
      <c r="Y60" s="28" t="n">
        <v>111.0</v>
      </c>
      <c r="Z60" s="28" t="n">
        <v>118.0</v>
      </c>
      <c r="AA60" s="28" t="n">
        <v>128.0</v>
      </c>
      <c r="AB60" s="28" t="n">
        <v>133.0</v>
      </c>
      <c r="AC60" s="28" t="n">
        <v>134.0</v>
      </c>
      <c r="AD60" s="28" t="n">
        <v>136.0</v>
      </c>
      <c r="AE60" s="28" t="n">
        <v>138.0</v>
      </c>
      <c r="AF60" s="28" t="n">
        <v>145.0</v>
      </c>
      <c r="AG60" s="28" t="n">
        <v>146.0</v>
      </c>
      <c r="AH60" s="28" t="n">
        <v>150.0</v>
      </c>
      <c r="AI60" s="28" t="n">
        <v>151.0</v>
      </c>
      <c r="AJ60" s="28" t="n">
        <v>154.0</v>
      </c>
      <c r="AK60" s="28" t="n">
        <v>155.0</v>
      </c>
      <c r="AL60" s="28" t="n">
        <f t="normal">138+17</f>
        <v>155</v>
      </c>
      <c r="AM60" s="28" t="n">
        <f t="normal">138+17</f>
        <v>155</v>
      </c>
      <c r="AN60" s="28" t="n">
        <v>155.0</v>
      </c>
      <c r="AO60" s="28" t="n">
        <v>155.0</v>
      </c>
      <c r="AP60" s="28" t="n">
        <v>155.0</v>
      </c>
      <c r="AQ60" s="28" t="n">
        <v>155.0</v>
      </c>
      <c r="AR60" s="28" t="n">
        <v>155.0</v>
      </c>
      <c r="AS60" s="28" t="n">
        <v>155.0</v>
      </c>
      <c r="AT60" s="28" t="n">
        <v>156.0</v>
      </c>
      <c r="AU60" s="28" t="n">
        <v>156.0</v>
      </c>
      <c r="AV60" s="28" t="n">
        <v>156.0</v>
      </c>
      <c r="AW60" s="28" t="n">
        <v>156.0</v>
      </c>
      <c r="AX60" s="28" t="n">
        <v>156.0</v>
      </c>
      <c r="AY60" s="28" t="n">
        <v>156.0</v>
      </c>
      <c r="AZ60" s="28" t="n">
        <v>156.0</v>
      </c>
      <c r="BA60" s="28" t="n">
        <v>156.0</v>
      </c>
      <c r="BB60" s="28" t="n">
        <v>156.0</v>
      </c>
      <c r="BC60" s="28" t="n">
        <v>156.0</v>
      </c>
      <c r="BD60" s="28" t="n">
        <v>156.0</v>
      </c>
      <c r="BE60" s="28" t="n">
        <v>156.0</v>
      </c>
      <c r="BF60" s="28" t="n">
        <v>156.0</v>
      </c>
      <c r="BG60" s="28" t="n">
        <v>156.0</v>
      </c>
      <c r="BH60" s="28" t="n">
        <v>156.0</v>
      </c>
      <c r="BI60" s="28" t="n">
        <v>156.0</v>
      </c>
      <c r="BJ60" s="28" t="n">
        <v>156.0</v>
      </c>
      <c r="BK60" s="28" t="n">
        <v>156.0</v>
      </c>
      <c r="BL60" s="28" t="n">
        <v>156.0</v>
      </c>
      <c r="BM60" s="28" t="n">
        <v>156.0</v>
      </c>
      <c r="BN60" s="28" t="n">
        <v>156.0</v>
      </c>
      <c r="BO60" s="28" t="n">
        <v>156.0</v>
      </c>
      <c r="BP60" s="28" t="n">
        <v>156.0</v>
      </c>
      <c r="BQ60" s="28" t="n">
        <v>156.0</v>
      </c>
      <c r="BR60" s="28" t="n">
        <v>156.0</v>
      </c>
      <c r="BS60" s="28" t="n">
        <v>156.0</v>
      </c>
      <c r="BT60" s="28" t="n">
        <v>156.0</v>
      </c>
      <c r="BU60" s="28" t="n">
        <v>156.0</v>
      </c>
    </row>
    <row r="61" spans="1:73" ht="19.5" customHeight="true">
      <c r="A61" s="23" t="n">
        <v>59.0</v>
      </c>
      <c r="B61" s="36" t="s">
        <v>62</v>
      </c>
      <c r="C61" s="26" t="n">
        <v>5147.0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 t="n">
        <v>4.0</v>
      </c>
      <c r="R61" s="26" t="n">
        <v>4.0</v>
      </c>
      <c r="S61" s="26" t="n">
        <v>6.0</v>
      </c>
      <c r="T61" s="26" t="n">
        <v>11.0</v>
      </c>
      <c r="U61" s="26" t="n">
        <v>12.0</v>
      </c>
      <c r="V61" s="26" t="n">
        <v>15.0</v>
      </c>
      <c r="W61" s="26" t="n">
        <v>15.0</v>
      </c>
      <c r="X61" s="26" t="n">
        <v>16.0</v>
      </c>
      <c r="Y61" s="26" t="n">
        <v>19.0</v>
      </c>
      <c r="Z61" s="26" t="n">
        <v>23.0</v>
      </c>
      <c r="AA61" s="26" t="n">
        <v>24.0</v>
      </c>
      <c r="AB61" s="26" t="n">
        <v>25.0</v>
      </c>
      <c r="AC61" s="26" t="n">
        <v>27.0</v>
      </c>
      <c r="AD61" s="26" t="n">
        <v>28.0</v>
      </c>
      <c r="AE61" s="26" t="n">
        <v>28.0</v>
      </c>
      <c r="AF61" s="26" t="n">
        <v>28.0</v>
      </c>
      <c r="AG61" s="26" t="n">
        <v>28.0</v>
      </c>
      <c r="AH61" s="26" t="n">
        <v>28.0</v>
      </c>
      <c r="AI61" s="26" t="n">
        <v>28.0</v>
      </c>
      <c r="AJ61" s="26" t="n">
        <v>29.0</v>
      </c>
      <c r="AK61" s="26" t="n">
        <v>30.0</v>
      </c>
      <c r="AL61" s="26" t="n">
        <v>31.0</v>
      </c>
      <c r="AM61" s="26" t="n">
        <v>51.0</v>
      </c>
      <c r="AN61" s="26" t="n">
        <v>104.0</v>
      </c>
      <c r="AO61" s="26" t="n">
        <v>204.0</v>
      </c>
      <c r="AP61" s="26" t="n">
        <v>433.0</v>
      </c>
      <c r="AQ61" s="26" t="n">
        <v>602.0</v>
      </c>
      <c r="AR61" s="26" t="n">
        <v>833.0</v>
      </c>
      <c r="AS61" s="26" t="n">
        <v>977.0</v>
      </c>
      <c r="AT61" s="26" t="n">
        <v>1261.0</v>
      </c>
      <c r="AU61" s="26" t="n">
        <v>2022.0</v>
      </c>
      <c r="AV61" s="26" t="n">
        <v>2337.0</v>
      </c>
      <c r="AW61" s="26" t="n">
        <v>3526.0</v>
      </c>
      <c r="AX61" s="26" t="n">
        <v>3736.0</v>
      </c>
      <c r="AY61" s="26" t="n">
        <v>4335.0</v>
      </c>
      <c r="AZ61" s="26" t="n">
        <v>5186.0</v>
      </c>
      <c r="BA61" s="26" t="n">
        <v>5621.0</v>
      </c>
      <c r="BB61" s="26" t="n">
        <v>6088.0</v>
      </c>
      <c r="BC61" s="26" t="n">
        <v>6593.0</v>
      </c>
      <c r="BD61" s="26" t="n">
        <v>7041.0</v>
      </c>
      <c r="BE61" s="26" t="n">
        <v>7314.0</v>
      </c>
      <c r="BF61" s="26" t="n">
        <v>7478.0</v>
      </c>
      <c r="BG61" s="26" t="n">
        <v>7513.0</v>
      </c>
      <c r="BH61" s="26" t="n">
        <v>7755.0</v>
      </c>
      <c r="BI61" s="26" t="n">
        <v>7979.0</v>
      </c>
      <c r="BJ61" s="26" t="n">
        <v>8086.0</v>
      </c>
      <c r="BK61" s="26" t="n">
        <v>8162.0</v>
      </c>
      <c r="BL61" s="26" t="n">
        <v>8236.0</v>
      </c>
      <c r="BM61" s="26" t="n">
        <v>8320.0</v>
      </c>
      <c r="BN61" s="26" t="n">
        <v>8413.0</v>
      </c>
      <c r="BO61" s="26" t="n">
        <v>8565.0</v>
      </c>
      <c r="BP61" s="26" t="n">
        <v>8652.0</v>
      </c>
      <c r="BQ61" s="26" t="n">
        <v>8799.0</v>
      </c>
      <c r="BR61" s="26" t="n">
        <v>8897.0</v>
      </c>
      <c r="BS61" s="26" t="n">
        <v>8961.0</v>
      </c>
      <c r="BT61" s="26" t="n">
        <v>9037.0</v>
      </c>
      <c r="BU61" s="26" t="n">
        <v>9137.0</v>
      </c>
    </row>
    <row r="62" spans="1:73" ht="19.5" customHeight="true">
      <c r="A62" s="26" t="n">
        <v>60.0</v>
      </c>
      <c r="B62" s="26" t="s">
        <v>63</v>
      </c>
      <c r="C62" s="26" t="n">
        <v>717.0</v>
      </c>
      <c r="D62" s="26"/>
      <c r="E62" s="26"/>
      <c r="F62" s="26"/>
      <c r="G62" s="26"/>
      <c r="H62" s="26"/>
      <c r="I62" s="26"/>
      <c r="J62" s="26"/>
      <c r="K62" s="26"/>
      <c r="L62" s="26" t="n">
        <v>1.0</v>
      </c>
      <c r="M62" s="26" t="n">
        <v>3.0</v>
      </c>
      <c r="N62" s="26" t="n">
        <v>3.0</v>
      </c>
      <c r="O62" s="26" t="n">
        <v>4.0</v>
      </c>
      <c r="P62" s="26" t="n">
        <v>5.0</v>
      </c>
      <c r="Q62" s="26" t="n">
        <v>8.0</v>
      </c>
      <c r="R62" s="26" t="n">
        <v>8.0</v>
      </c>
      <c r="S62" s="26" t="n">
        <v>9.0</v>
      </c>
      <c r="T62" s="26" t="n">
        <v>10.0</v>
      </c>
      <c r="U62" s="26" t="n">
        <v>10.0</v>
      </c>
      <c r="V62" s="26" t="n">
        <v>10.0</v>
      </c>
      <c r="W62" s="26" t="n">
        <v>10.0</v>
      </c>
      <c r="X62" s="26" t="n">
        <v>11.0</v>
      </c>
      <c r="Y62" s="26" t="n">
        <v>11.0</v>
      </c>
      <c r="Z62" s="26" t="n">
        <v>16.0</v>
      </c>
      <c r="AA62" s="26" t="n">
        <v>16.0</v>
      </c>
      <c r="AB62" s="26" t="n">
        <v>17.0</v>
      </c>
      <c r="AC62" s="26" t="n">
        <v>18.0</v>
      </c>
      <c r="AD62" s="26" t="n">
        <v>18.0</v>
      </c>
      <c r="AE62" s="26" t="n">
        <v>18.0</v>
      </c>
      <c r="AF62" s="26" t="n">
        <v>18.0</v>
      </c>
      <c r="AG62" s="26" t="n">
        <v>18.0</v>
      </c>
      <c r="AH62" s="26" t="n">
        <v>18.0</v>
      </c>
      <c r="AI62" s="26" t="n">
        <v>18.0</v>
      </c>
      <c r="AJ62" s="26" t="n">
        <v>20.0</v>
      </c>
      <c r="AK62" s="26" t="n">
        <v>22.0</v>
      </c>
      <c r="AL62" s="26" t="n">
        <v>22.0</v>
      </c>
      <c r="AM62" s="26" t="n">
        <v>24.0</v>
      </c>
      <c r="AN62" s="26" t="n">
        <v>24.0</v>
      </c>
      <c r="AO62" s="26" t="n">
        <v>26.0</v>
      </c>
      <c r="AP62" s="26" t="n">
        <v>26.0</v>
      </c>
      <c r="AQ62" s="26" t="n">
        <v>28.0</v>
      </c>
      <c r="AR62" s="26" t="n">
        <v>30.0</v>
      </c>
      <c r="AS62" s="26" t="n">
        <v>31.0</v>
      </c>
      <c r="AT62" s="26" t="n">
        <v>32.0</v>
      </c>
      <c r="AU62" s="26" t="n">
        <v>32.0</v>
      </c>
      <c r="AV62" s="26" t="n">
        <v>34.0</v>
      </c>
      <c r="AW62" s="26" t="n">
        <v>39.0</v>
      </c>
      <c r="AX62" s="26" t="n">
        <v>40.0</v>
      </c>
      <c r="AY62" s="26" t="n">
        <v>41.0</v>
      </c>
      <c r="AZ62" s="26" t="n">
        <v>42.0</v>
      </c>
      <c r="BA62" s="26" t="n">
        <v>42.0</v>
      </c>
      <c r="BB62" s="26" t="n">
        <v>44.0</v>
      </c>
      <c r="BC62" s="26" t="n">
        <v>45.0</v>
      </c>
      <c r="BD62" s="26" t="n">
        <v>45.0</v>
      </c>
      <c r="BE62" s="26" t="n">
        <v>45.0</v>
      </c>
      <c r="BF62" s="26" t="n">
        <v>45.0</v>
      </c>
      <c r="BG62" s="26" t="n">
        <v>47.0</v>
      </c>
      <c r="BH62" s="26" t="n">
        <v>48.0</v>
      </c>
      <c r="BI62" s="26" t="n">
        <v>49.0</v>
      </c>
      <c r="BJ62" s="26" t="n">
        <v>50.0</v>
      </c>
      <c r="BK62" s="26" t="n">
        <v>53.0</v>
      </c>
      <c r="BL62" s="26" t="n">
        <v>59.0</v>
      </c>
      <c r="BM62" s="26" t="n">
        <v>67.0</v>
      </c>
      <c r="BN62" s="26" t="n">
        <v>77.0</v>
      </c>
      <c r="BO62" s="26" t="n">
        <v>100.0</v>
      </c>
      <c r="BP62" s="26" t="n">
        <v>108.0</v>
      </c>
      <c r="BQ62" s="26" t="n">
        <v>135.0</v>
      </c>
      <c r="BR62" s="26" t="n">
        <v>153.0</v>
      </c>
      <c r="BS62" s="26" t="n">
        <v>169.0</v>
      </c>
      <c r="BT62" s="26" t="n">
        <v>195.0</v>
      </c>
      <c r="BU62" s="26" t="n">
        <v>216.0</v>
      </c>
    </row>
    <row r="63" spans="1:73" ht="19.5" customHeight="true">
      <c r="A63" s="26" t="n">
        <v>61.0</v>
      </c>
      <c r="B63" s="26" t="s">
        <v>64</v>
      </c>
      <c r="C63" s="26" t="n">
        <v>6904.0</v>
      </c>
      <c r="D63" s="26"/>
      <c r="E63" s="26" t="n">
        <v>1.0</v>
      </c>
      <c r="F63" s="26" t="n">
        <v>2.0</v>
      </c>
      <c r="G63" s="26" t="n">
        <v>2.0</v>
      </c>
      <c r="H63" s="26" t="n">
        <v>2.0</v>
      </c>
      <c r="I63" s="26" t="n">
        <v>2.0</v>
      </c>
      <c r="J63" s="26" t="n">
        <v>2.0</v>
      </c>
      <c r="K63" s="26" t="n">
        <v>4.0</v>
      </c>
      <c r="L63" s="26" t="n">
        <v>4.0</v>
      </c>
      <c r="M63" s="26" t="n">
        <v>5.0</v>
      </c>
      <c r="N63" s="26" t="n">
        <v>5.0</v>
      </c>
      <c r="O63" s="26" t="n">
        <v>8.0</v>
      </c>
      <c r="P63" s="26" t="n">
        <v>8.0</v>
      </c>
      <c r="Q63" s="26" t="n">
        <v>14.0</v>
      </c>
      <c r="R63" s="26" t="n">
        <v>14.0</v>
      </c>
      <c r="S63" s="26" t="n">
        <v>14.0</v>
      </c>
      <c r="T63" s="26" t="n">
        <v>19.0</v>
      </c>
      <c r="U63" s="26" t="n">
        <v>19.0</v>
      </c>
      <c r="V63" s="26" t="n">
        <v>19.0</v>
      </c>
      <c r="W63" s="26" t="n">
        <v>19.0</v>
      </c>
      <c r="X63" s="26" t="n">
        <v>25.0</v>
      </c>
      <c r="Y63" s="26" t="n">
        <v>25.0</v>
      </c>
      <c r="Z63" s="26" t="n">
        <v>25.0</v>
      </c>
      <c r="AA63" s="26" t="n">
        <v>25.0</v>
      </c>
      <c r="AB63" s="26" t="n">
        <v>32.0</v>
      </c>
      <c r="AC63" s="26" t="n">
        <v>32.0</v>
      </c>
      <c r="AD63" s="26" t="n">
        <v>32.0</v>
      </c>
      <c r="AE63" s="26" t="n">
        <v>33.0</v>
      </c>
      <c r="AF63" s="26" t="n">
        <v>33.0</v>
      </c>
      <c r="AG63" s="26" t="n">
        <v>33.0</v>
      </c>
      <c r="AH63" s="26" t="n">
        <v>33.0</v>
      </c>
      <c r="AI63" s="26" t="n">
        <v>34.0</v>
      </c>
      <c r="AJ63" s="26" t="n">
        <v>34.0</v>
      </c>
      <c r="AK63" s="26" t="n">
        <v>35.0</v>
      </c>
      <c r="AL63" s="26" t="n">
        <v>35.0</v>
      </c>
      <c r="AM63" s="26" t="n">
        <v>35.0</v>
      </c>
      <c r="AN63" s="26" t="n">
        <v>35.0</v>
      </c>
      <c r="AO63" s="26" t="n">
        <v>35.0</v>
      </c>
      <c r="AP63" s="26" t="n">
        <v>35.0</v>
      </c>
      <c r="AQ63" s="26" t="n">
        <v>35.0</v>
      </c>
      <c r="AR63" s="26" t="n">
        <v>35.0</v>
      </c>
      <c r="AS63" s="26" t="n">
        <v>37.0</v>
      </c>
      <c r="AT63" s="26" t="n">
        <v>40.0</v>
      </c>
      <c r="AU63" s="26" t="n">
        <v>40.0</v>
      </c>
      <c r="AV63" s="26" t="n">
        <v>41.0</v>
      </c>
      <c r="AW63" s="26" t="n">
        <v>42.0</v>
      </c>
      <c r="AX63" s="26" t="n">
        <v>42.0</v>
      </c>
      <c r="AY63" s="26" t="n">
        <v>43.0</v>
      </c>
      <c r="AZ63" s="26" t="n">
        <v>43.0</v>
      </c>
      <c r="BA63" s="26" t="n">
        <v>43.0</v>
      </c>
      <c r="BB63" s="26" t="n">
        <v>47.0</v>
      </c>
      <c r="BC63" s="26" t="n">
        <v>48.0</v>
      </c>
      <c r="BD63" s="26" t="n">
        <v>50.0</v>
      </c>
      <c r="BE63" s="26" t="n">
        <v>50.0</v>
      </c>
      <c r="BF63" s="26" t="n">
        <v>50.0</v>
      </c>
      <c r="BG63" s="26" t="n">
        <v>53.0</v>
      </c>
      <c r="BH63" s="26" t="n">
        <v>59.0</v>
      </c>
      <c r="BI63" s="26" t="n">
        <v>70.0</v>
      </c>
      <c r="BJ63" s="26" t="n">
        <v>75.0</v>
      </c>
      <c r="BK63" s="26" t="n">
        <v>82.0</v>
      </c>
      <c r="BL63" s="26" t="n">
        <v>114.0</v>
      </c>
      <c r="BM63" s="26" t="n">
        <v>147.0</v>
      </c>
      <c r="BN63" s="26" t="n">
        <v>177.0</v>
      </c>
      <c r="BO63" s="26" t="n">
        <v>212.0</v>
      </c>
      <c r="BP63" s="26" t="n">
        <v>272.0</v>
      </c>
      <c r="BQ63" s="26" t="n">
        <v>322.0</v>
      </c>
      <c r="BR63" s="26" t="n">
        <v>411.0</v>
      </c>
      <c r="BS63" s="26" t="n">
        <v>599.0</v>
      </c>
      <c r="BT63" s="26" t="n">
        <v>721.0</v>
      </c>
      <c r="BU63" s="26" t="n">
        <v>827.0</v>
      </c>
    </row>
    <row r="64" spans="1:73" ht="19.5" customHeight="true">
      <c r="A64" s="26" t="n">
        <v>62.0</v>
      </c>
      <c r="B64" s="26" t="s">
        <v>65</v>
      </c>
      <c r="C64" s="26" t="n">
        <v>561.0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 t="n">
        <v>7.0</v>
      </c>
      <c r="R64" s="26" t="n">
        <v>7.0</v>
      </c>
      <c r="S64" s="26" t="n">
        <v>10.0</v>
      </c>
      <c r="T64" s="26" t="n">
        <v>13.0</v>
      </c>
      <c r="U64" s="26" t="n">
        <v>18.0</v>
      </c>
      <c r="V64" s="26" t="n">
        <v>18.0</v>
      </c>
      <c r="W64" s="26" t="n">
        <v>18.0</v>
      </c>
      <c r="X64" s="26" t="n">
        <v>24.0</v>
      </c>
      <c r="Y64" s="26" t="n">
        <v>24.0</v>
      </c>
      <c r="Z64" s="26" t="n">
        <v>28.0</v>
      </c>
      <c r="AA64" s="26" t="n">
        <v>33.0</v>
      </c>
      <c r="AB64" s="26" t="n">
        <v>40.0</v>
      </c>
      <c r="AC64" s="26" t="n">
        <v>43.0</v>
      </c>
      <c r="AD64" s="26" t="n">
        <v>45.0</v>
      </c>
      <c r="AE64" s="26" t="n">
        <v>47.0</v>
      </c>
      <c r="AF64" s="26" t="n">
        <v>50.0</v>
      </c>
      <c r="AG64" s="26" t="n">
        <v>58.0</v>
      </c>
      <c r="AH64" s="26" t="n">
        <v>67.0</v>
      </c>
      <c r="AI64" s="26" t="n">
        <v>72.0</v>
      </c>
      <c r="AJ64" s="26" t="n">
        <v>75.0</v>
      </c>
      <c r="AK64" s="26" t="n">
        <v>77.0</v>
      </c>
      <c r="AL64" s="26" t="n">
        <v>81.0</v>
      </c>
      <c r="AM64" s="26" t="n">
        <v>84.0</v>
      </c>
      <c r="AN64" s="26" t="n">
        <v>84.0</v>
      </c>
      <c r="AO64" s="26" t="n">
        <v>85.0</v>
      </c>
      <c r="AP64" s="26" t="n">
        <v>89.0</v>
      </c>
      <c r="AQ64" s="26" t="n">
        <v>89.0</v>
      </c>
      <c r="AR64" s="26" t="n">
        <v>89.0</v>
      </c>
      <c r="AS64" s="26" t="n">
        <v>91.0</v>
      </c>
      <c r="AT64" s="26" t="n">
        <v>93.0</v>
      </c>
      <c r="AU64" s="26" t="n">
        <v>93.0</v>
      </c>
      <c r="AV64" s="26" t="n">
        <v>93.0</v>
      </c>
      <c r="AW64" s="26" t="n">
        <v>102.0</v>
      </c>
      <c r="AX64" s="26" t="n">
        <v>106.0</v>
      </c>
      <c r="AY64" s="26" t="n">
        <v>108.0</v>
      </c>
      <c r="AZ64" s="26" t="n">
        <v>110.0</v>
      </c>
      <c r="BA64" s="26" t="n">
        <v>110.0</v>
      </c>
      <c r="BB64" s="26" t="n">
        <v>117.0</v>
      </c>
      <c r="BC64" s="26" t="n">
        <v>130.0</v>
      </c>
      <c r="BD64" s="26" t="n">
        <v>138.0</v>
      </c>
      <c r="BE64" s="26" t="n">
        <v>150.0</v>
      </c>
      <c r="BF64" s="26" t="n">
        <v>150.0</v>
      </c>
      <c r="BG64" s="26" t="n">
        <v>160.0</v>
      </c>
      <c r="BH64" s="26" t="n">
        <v>178.0</v>
      </c>
      <c r="BI64" s="26" t="n">
        <v>187.0</v>
      </c>
      <c r="BJ64" s="26" t="n">
        <v>200.0</v>
      </c>
      <c r="BK64" s="26" t="n">
        <v>212.0</v>
      </c>
      <c r="BL64" s="26" t="n">
        <v>226.0</v>
      </c>
      <c r="BM64" s="26" t="n">
        <v>243.0</v>
      </c>
      <c r="BN64" s="26" t="n">
        <v>266.0</v>
      </c>
      <c r="BO64" s="26" t="n">
        <v>313.0</v>
      </c>
      <c r="BP64" s="26" t="n">
        <v>345.0</v>
      </c>
      <c r="BQ64" s="26" t="n">
        <v>385.0</v>
      </c>
      <c r="BR64" s="26" t="n">
        <v>432.0</v>
      </c>
      <c r="BS64" s="26" t="n">
        <v>455.0</v>
      </c>
      <c r="BT64" s="26" t="n">
        <v>509.0</v>
      </c>
      <c r="BU64" s="26" t="n">
        <v>558.0</v>
      </c>
    </row>
    <row r="65" spans="1:73" ht="19.5" customHeight="true">
      <c r="A65" s="26" t="n">
        <v>63.0</v>
      </c>
      <c r="B65" s="26" t="s">
        <v>66</v>
      </c>
      <c r="C65" s="26" t="n">
        <v>12680.0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 t="n">
        <v>4.0</v>
      </c>
      <c r="R65" s="26" t="n">
        <v>7.0</v>
      </c>
      <c r="S65" s="26" t="n">
        <v>11.0</v>
      </c>
      <c r="T65" s="26" t="n">
        <v>15.0</v>
      </c>
      <c r="U65" s="26" t="n">
        <v>20.0</v>
      </c>
      <c r="V65" s="26" t="n">
        <v>22.0</v>
      </c>
      <c r="W65" s="26" t="n">
        <v>23.0</v>
      </c>
      <c r="X65" s="26" t="n">
        <v>23.0</v>
      </c>
      <c r="Y65" s="26" t="n">
        <v>24.0</v>
      </c>
      <c r="Z65" s="26" t="n">
        <v>25.0</v>
      </c>
      <c r="AA65" s="26" t="n">
        <v>25.0</v>
      </c>
      <c r="AB65" s="26" t="n">
        <v>25.0</v>
      </c>
      <c r="AC65" s="26" t="n">
        <v>26.0</v>
      </c>
      <c r="AD65" s="26" t="n">
        <v>27.0</v>
      </c>
      <c r="AE65" s="26" t="n">
        <v>28.0</v>
      </c>
      <c r="AF65" s="26" t="n">
        <v>29.0</v>
      </c>
      <c r="AG65" s="26" t="n">
        <v>33.0</v>
      </c>
      <c r="AH65" s="26" t="n">
        <v>41.0</v>
      </c>
      <c r="AI65" s="26" t="n">
        <v>55.0</v>
      </c>
      <c r="AJ65" s="26" t="n">
        <v>59.0</v>
      </c>
      <c r="AK65" s="26" t="n">
        <v>65.0</v>
      </c>
      <c r="AL65" s="26" t="n">
        <v>74.0</v>
      </c>
      <c r="AM65" s="26" t="n">
        <v>80.0</v>
      </c>
      <c r="AN65" s="26" t="n">
        <v>94.0</v>
      </c>
      <c r="AO65" s="26" t="n">
        <v>110.0</v>
      </c>
      <c r="AP65" s="26" t="n">
        <v>135.0</v>
      </c>
      <c r="AQ65" s="26" t="n">
        <v>147.0</v>
      </c>
      <c r="AR65" s="26" t="n">
        <v>159.0</v>
      </c>
      <c r="AS65" s="26" t="n">
        <v>170.0</v>
      </c>
      <c r="AT65" s="26" t="n">
        <v>189.0</v>
      </c>
      <c r="AU65" s="26" t="n">
        <v>214.0</v>
      </c>
      <c r="AV65" s="26" t="n">
        <v>228.0</v>
      </c>
      <c r="AW65" s="26" t="n">
        <v>241.0</v>
      </c>
      <c r="AX65" s="26" t="n">
        <v>256.0</v>
      </c>
      <c r="AY65" s="26" t="n">
        <v>274.0</v>
      </c>
      <c r="AZ65" s="26" t="n">
        <v>293.0</v>
      </c>
      <c r="BA65" s="26" t="n">
        <v>331.0</v>
      </c>
      <c r="BB65" s="26" t="n">
        <v>360.0</v>
      </c>
      <c r="BC65" s="26" t="n">
        <v>420.0</v>
      </c>
      <c r="BD65" s="26" t="n">
        <v>461.0</v>
      </c>
      <c r="BE65" s="26" t="n">
        <v>502.0</v>
      </c>
      <c r="BF65" s="26" t="n">
        <v>511.0</v>
      </c>
      <c r="BG65" s="26" t="n">
        <v>581.0</v>
      </c>
      <c r="BH65" s="26" t="n">
        <v>639.0</v>
      </c>
      <c r="BI65" s="26" t="n">
        <v>657.0</v>
      </c>
      <c r="BJ65" s="26" t="n">
        <v>725.0</v>
      </c>
      <c r="BK65" s="26" t="n">
        <v>786.0</v>
      </c>
      <c r="BL65" s="26" t="n">
        <v>818.0</v>
      </c>
      <c r="BM65" s="26" t="n">
        <v>835.0</v>
      </c>
      <c r="BN65" s="26" t="n">
        <v>880.0</v>
      </c>
      <c r="BO65" s="26" t="n">
        <v>921.0</v>
      </c>
      <c r="BP65" s="26" t="n">
        <v>956.0</v>
      </c>
      <c r="BQ65" s="26" t="n">
        <v>1016.0</v>
      </c>
      <c r="BR65" s="26" t="n">
        <v>1054.0</v>
      </c>
      <c r="BS65" s="26" t="n">
        <v>1086.0</v>
      </c>
      <c r="BT65" s="26" t="n">
        <v>1128.0</v>
      </c>
      <c r="BU65" s="26" t="n">
        <v>1193.0</v>
      </c>
    </row>
    <row r="66" spans="1:73" ht="19.5" customHeight="true">
      <c r="A66" s="26" t="n">
        <v>64.0</v>
      </c>
      <c r="B66" s="29" t="s">
        <v>67</v>
      </c>
      <c r="C66" s="26" t="n">
        <v>8180.0</v>
      </c>
      <c r="D66" s="26" t="n">
        <v>0.0</v>
      </c>
      <c r="E66" s="26" t="n">
        <v>0.0</v>
      </c>
      <c r="F66" s="26" t="n">
        <v>0.0</v>
      </c>
      <c r="G66" s="26" t="n">
        <v>0.0</v>
      </c>
      <c r="H66" s="26" t="n">
        <v>0.0</v>
      </c>
      <c r="I66" s="26" t="n">
        <v>0.0</v>
      </c>
      <c r="J66" s="26" t="n">
        <v>0.0</v>
      </c>
      <c r="K66" s="26" t="n">
        <v>0.0</v>
      </c>
      <c r="L66" s="26" t="n">
        <v>0.0</v>
      </c>
      <c r="M66" s="26" t="n">
        <v>0.0</v>
      </c>
      <c r="N66" s="26" t="n">
        <v>0.0</v>
      </c>
      <c r="O66" s="26" t="n">
        <v>0.0</v>
      </c>
      <c r="P66" s="26" t="n">
        <v>0.0</v>
      </c>
      <c r="Q66" s="26" t="n">
        <v>0.0</v>
      </c>
      <c r="R66" s="26" t="n">
        <v>0.0</v>
      </c>
      <c r="S66" s="26" t="n">
        <v>0.0</v>
      </c>
      <c r="T66" s="26" t="n">
        <v>0.0</v>
      </c>
      <c r="U66" s="26" t="n">
        <v>0.0</v>
      </c>
      <c r="V66" s="26" t="n">
        <v>0.0</v>
      </c>
      <c r="W66" s="26" t="n">
        <v>0.0</v>
      </c>
      <c r="X66" s="26" t="n">
        <v>0.0</v>
      </c>
      <c r="Y66" s="26" t="n">
        <v>0.0</v>
      </c>
      <c r="Z66" s="26" t="n">
        <v>0.0</v>
      </c>
      <c r="AA66" s="26" t="n">
        <v>0.0</v>
      </c>
      <c r="AB66" s="26" t="n">
        <v>0.0</v>
      </c>
      <c r="AC66" s="26" t="n">
        <v>0.0</v>
      </c>
      <c r="AD66" s="26" t="n">
        <v>0.0</v>
      </c>
      <c r="AE66" s="26" t="n">
        <v>0.0</v>
      </c>
      <c r="AF66" s="26" t="n">
        <v>0.0</v>
      </c>
      <c r="AG66" s="26" t="n">
        <v>0.0</v>
      </c>
      <c r="AH66" s="26" t="n">
        <v>0.0</v>
      </c>
      <c r="AI66" s="26" t="n">
        <v>0.0</v>
      </c>
      <c r="AJ66" s="26" t="n">
        <v>0.0</v>
      </c>
      <c r="AK66" s="26" t="n">
        <v>0.0</v>
      </c>
      <c r="AL66" s="26" t="n">
        <v>0.0</v>
      </c>
      <c r="AM66" s="26" t="n">
        <v>5.0</v>
      </c>
      <c r="AN66" s="26" t="n">
        <v>5.0</v>
      </c>
      <c r="AO66" s="26" t="n">
        <v>18.0</v>
      </c>
      <c r="AP66" s="26" t="n">
        <v>28.0</v>
      </c>
      <c r="AQ66" s="26" t="n">
        <v>43.0</v>
      </c>
      <c r="AR66" s="26" t="n">
        <v>61.0</v>
      </c>
      <c r="AS66" s="26" t="n">
        <v>95.0</v>
      </c>
      <c r="AT66" s="26" t="n">
        <v>139.0</v>
      </c>
      <c r="AU66" s="26" t="n">
        <v>245.0</v>
      </c>
      <c r="AV66" s="26" t="n">
        <v>388.0</v>
      </c>
      <c r="AW66" s="26" t="n">
        <v>593.0</v>
      </c>
      <c r="AX66" s="26" t="n">
        <v>978.0</v>
      </c>
      <c r="AY66" s="26" t="n">
        <v>1501.0</v>
      </c>
      <c r="AZ66" s="26" t="n">
        <v>2336.0</v>
      </c>
      <c r="BA66" s="26" t="n">
        <v>2922.0</v>
      </c>
      <c r="BB66" s="26" t="n">
        <v>3513.0</v>
      </c>
      <c r="BC66" s="26" t="n">
        <v>4747.0</v>
      </c>
      <c r="BD66" s="26" t="n">
        <v>5823.0</v>
      </c>
      <c r="BE66" s="26" t="n">
        <v>6566.0</v>
      </c>
      <c r="BF66" s="26" t="n">
        <v>7161.0</v>
      </c>
      <c r="BG66" s="26" t="n">
        <v>8042.0</v>
      </c>
      <c r="BH66" s="26" t="n">
        <v>9000.0</v>
      </c>
      <c r="BI66" s="26" t="n">
        <v>10075.0</v>
      </c>
      <c r="BJ66" s="26" t="n">
        <v>11364.0</v>
      </c>
      <c r="BK66" s="26" t="n">
        <v>12729.0</v>
      </c>
      <c r="BL66" s="26" t="n">
        <v>13938.0</v>
      </c>
      <c r="BM66" s="26" t="n">
        <v>14991.0</v>
      </c>
      <c r="BN66" s="26" t="n">
        <v>16169.0</v>
      </c>
      <c r="BO66" s="26" t="n">
        <v>17361.0</v>
      </c>
      <c r="BP66" s="26" t="n">
        <v>18407.0</v>
      </c>
      <c r="BQ66" s="26" t="n">
        <v>19644.0</v>
      </c>
      <c r="BR66" s="26" t="n">
        <v>20610.0</v>
      </c>
      <c r="BS66" s="26" t="n">
        <v>21638.0</v>
      </c>
      <c r="BT66" s="26" t="n">
        <v>23049.0</v>
      </c>
      <c r="BU66" s="26" t="n">
        <v>24811.0</v>
      </c>
    </row>
    <row r="67" spans="1:73" ht="19.5" customHeight="true">
      <c r="A67" s="26" t="n">
        <v>65.0</v>
      </c>
      <c r="B67" s="29" t="s">
        <v>68</v>
      </c>
      <c r="C67" s="26" t="n">
        <v>32717.0</v>
      </c>
      <c r="D67" s="26" t="n">
        <v>0.0</v>
      </c>
      <c r="E67" s="26" t="n">
        <v>0.0</v>
      </c>
      <c r="F67" s="26" t="n">
        <v>0.0</v>
      </c>
      <c r="G67" s="26" t="n">
        <v>0.0</v>
      </c>
      <c r="H67" s="26" t="n">
        <v>0.0</v>
      </c>
      <c r="I67" s="26" t="n">
        <v>0.0</v>
      </c>
      <c r="J67" s="26" t="n">
        <v>0.0</v>
      </c>
      <c r="K67" s="26" t="n">
        <v>1.0</v>
      </c>
      <c r="L67" s="26" t="n">
        <v>1.0</v>
      </c>
      <c r="M67" s="26" t="n">
        <v>2.0</v>
      </c>
      <c r="N67" s="26" t="n">
        <v>2.0</v>
      </c>
      <c r="O67" s="26" t="n">
        <v>5.0</v>
      </c>
      <c r="P67" s="26" t="n">
        <v>5.0</v>
      </c>
      <c r="Q67" s="26" t="n">
        <v>5.0</v>
      </c>
      <c r="R67" s="26" t="n">
        <v>5.0</v>
      </c>
      <c r="S67" s="26" t="n">
        <v>5.0</v>
      </c>
      <c r="T67" s="26" t="n">
        <v>7.0</v>
      </c>
      <c r="U67" s="26" t="n">
        <v>8.0</v>
      </c>
      <c r="V67" s="26" t="n">
        <v>8.0</v>
      </c>
      <c r="W67" s="26" t="n">
        <v>11.0</v>
      </c>
      <c r="X67" s="26" t="n">
        <v>11.0</v>
      </c>
      <c r="Y67" s="26" t="n">
        <v>12.0</v>
      </c>
      <c r="Z67" s="26" t="n">
        <v>12.0</v>
      </c>
      <c r="AA67" s="26" t="n">
        <v>12.0</v>
      </c>
      <c r="AB67" s="26" t="n">
        <v>12.0</v>
      </c>
      <c r="AC67" s="26" t="n">
        <v>12.0</v>
      </c>
      <c r="AD67" s="26" t="n">
        <v>12.0</v>
      </c>
      <c r="AE67" s="26" t="n">
        <v>13.0</v>
      </c>
      <c r="AF67" s="26" t="n">
        <v>13.0</v>
      </c>
      <c r="AG67" s="26" t="n">
        <v>15.0</v>
      </c>
      <c r="AH67" s="26" t="n">
        <v>15.0</v>
      </c>
      <c r="AI67" s="26" t="n">
        <v>15.0</v>
      </c>
      <c r="AJ67" s="26" t="n">
        <v>15.0</v>
      </c>
      <c r="AK67" s="26" t="n">
        <v>15.0</v>
      </c>
      <c r="AL67" s="26" t="n">
        <v>15.0</v>
      </c>
      <c r="AM67" s="26" t="n">
        <v>15.0</v>
      </c>
      <c r="AN67" s="26" t="n">
        <v>15.0</v>
      </c>
      <c r="AO67" s="26" t="n">
        <v>35.0</v>
      </c>
      <c r="AP67" s="26" t="n">
        <v>35.0</v>
      </c>
      <c r="AQ67" s="26" t="n">
        <v>35.0</v>
      </c>
      <c r="AR67" s="26" t="n">
        <v>53.0</v>
      </c>
      <c r="AS67" s="26" t="n">
        <v>57.0</v>
      </c>
      <c r="AT67" s="26" t="n">
        <v>60.0</v>
      </c>
      <c r="AU67" s="26" t="n">
        <v>60.0</v>
      </c>
      <c r="AV67" s="26" t="n">
        <v>62.0</v>
      </c>
      <c r="AW67" s="26" t="n">
        <v>70.0</v>
      </c>
      <c r="AX67" s="26" t="n">
        <v>76.0</v>
      </c>
      <c r="AY67" s="26" t="n">
        <v>102.0</v>
      </c>
      <c r="AZ67" s="26" t="n">
        <v>122.0</v>
      </c>
      <c r="BA67" s="26" t="n">
        <v>157.0</v>
      </c>
      <c r="BB67" s="26" t="n">
        <v>230.0</v>
      </c>
      <c r="BC67" s="26" t="n">
        <v>317.0</v>
      </c>
      <c r="BD67" s="26" t="n">
        <v>424.0</v>
      </c>
      <c r="BE67" s="26" t="n">
        <v>547.0</v>
      </c>
      <c r="BF67" s="26" t="n">
        <v>687.0</v>
      </c>
      <c r="BG67" s="26" t="n">
        <v>972.0</v>
      </c>
      <c r="BH67" s="26" t="n">
        <v>1281.0</v>
      </c>
      <c r="BI67" s="26" t="n">
        <v>1716.0</v>
      </c>
      <c r="BJ67" s="26" t="n">
        <v>1992.0</v>
      </c>
      <c r="BK67" s="26" t="n">
        <v>2726.0</v>
      </c>
      <c r="BL67" s="26" t="n">
        <v>3499.0</v>
      </c>
      <c r="BM67" s="26" t="n">
        <v>4629.0</v>
      </c>
      <c r="BN67" s="26" t="n">
        <v>6420.0</v>
      </c>
      <c r="BO67" s="26" t="n">
        <v>7769.0</v>
      </c>
      <c r="BP67" s="26" t="n">
        <v>13680.0</v>
      </c>
      <c r="BQ67" s="26" t="n">
        <v>16638.0</v>
      </c>
      <c r="BR67" s="26" t="n">
        <v>24148.0</v>
      </c>
      <c r="BS67" s="26" t="n">
        <v>33276.0</v>
      </c>
      <c r="BT67" s="26" t="n">
        <v>43901.0</v>
      </c>
      <c r="BU67" s="26" t="n">
        <v>53740.0</v>
      </c>
    </row>
    <row r="68" spans="1:73" ht="19.5" customHeight="true">
      <c r="A68" s="26" t="n">
        <v>66.0</v>
      </c>
      <c r="B68" s="29" t="s">
        <v>69</v>
      </c>
      <c r="C68" s="26" t="n">
        <v>6043.0</v>
      </c>
      <c r="D68" s="26" t="n">
        <v>0.0</v>
      </c>
      <c r="E68" s="26" t="n">
        <v>0.0</v>
      </c>
      <c r="F68" s="26" t="n">
        <v>0.0</v>
      </c>
      <c r="G68" s="26" t="n">
        <v>0.0</v>
      </c>
      <c r="H68" s="26" t="n">
        <v>0.0</v>
      </c>
      <c r="I68" s="26" t="n">
        <v>0.0</v>
      </c>
      <c r="J68" s="26" t="n">
        <v>0.0</v>
      </c>
      <c r="K68" s="26" t="n">
        <v>0.0</v>
      </c>
      <c r="L68" s="26" t="n">
        <v>0.0</v>
      </c>
      <c r="M68" s="26" t="n">
        <v>0.0</v>
      </c>
      <c r="N68" s="26" t="n">
        <v>0.0</v>
      </c>
      <c r="O68" s="26" t="n">
        <v>0.0</v>
      </c>
      <c r="P68" s="26" t="n">
        <v>0.0</v>
      </c>
      <c r="Q68" s="26" t="n">
        <v>0.0</v>
      </c>
      <c r="R68" s="26" t="n">
        <v>0.0</v>
      </c>
      <c r="S68" s="26" t="n">
        <v>0.0</v>
      </c>
      <c r="T68" s="26" t="n">
        <v>2.0</v>
      </c>
      <c r="U68" s="26" t="n">
        <v>2.0</v>
      </c>
      <c r="V68" s="26" t="n">
        <v>2.0</v>
      </c>
      <c r="W68" s="26" t="n">
        <v>2.0</v>
      </c>
      <c r="X68" s="26" t="n">
        <v>2.0</v>
      </c>
      <c r="Y68" s="26" t="n">
        <v>2.0</v>
      </c>
      <c r="Z68" s="26" t="n">
        <v>2.0</v>
      </c>
      <c r="AA68" s="26" t="n">
        <v>2.0</v>
      </c>
      <c r="AB68" s="26" t="n">
        <v>3.0</v>
      </c>
      <c r="AC68" s="26" t="n">
        <v>3.0</v>
      </c>
      <c r="AD68" s="26" t="n">
        <v>3.0</v>
      </c>
      <c r="AE68" s="26" t="n">
        <v>3.0</v>
      </c>
      <c r="AF68" s="26" t="n">
        <v>3.0</v>
      </c>
      <c r="AG68" s="26" t="n">
        <v>3.0</v>
      </c>
      <c r="AH68" s="26" t="n">
        <v>3.0</v>
      </c>
      <c r="AI68" s="26" t="n">
        <v>3.0</v>
      </c>
      <c r="AJ68" s="26" t="n">
        <v>3.0</v>
      </c>
      <c r="AK68" s="26" t="n">
        <v>3.0</v>
      </c>
      <c r="AL68" s="26" t="n">
        <v>3.0</v>
      </c>
      <c r="AM68" s="26" t="n">
        <v>3.0</v>
      </c>
      <c r="AN68" s="26" t="n">
        <v>3.0</v>
      </c>
      <c r="AO68" s="26" t="n">
        <v>20.0</v>
      </c>
      <c r="AP68" s="26" t="n">
        <v>62.0</v>
      </c>
      <c r="AQ68" s="26" t="n">
        <v>155.0</v>
      </c>
      <c r="AR68" s="26" t="n">
        <v>229.0</v>
      </c>
      <c r="AS68" s="26" t="n">
        <v>323.0</v>
      </c>
      <c r="AT68" s="26" t="n">
        <v>453.0</v>
      </c>
      <c r="AU68" s="26" t="n">
        <v>655.0</v>
      </c>
      <c r="AV68" s="26" t="n">
        <v>888.0</v>
      </c>
      <c r="AW68" s="26" t="n">
        <v>1128.0</v>
      </c>
      <c r="AX68" s="26" t="n">
        <v>1694.0</v>
      </c>
      <c r="AY68" s="26" t="n">
        <v>2036.0</v>
      </c>
      <c r="AZ68" s="26" t="n">
        <v>2502.0</v>
      </c>
      <c r="BA68" s="26" t="n">
        <v>3089.0</v>
      </c>
      <c r="BB68" s="26" t="n">
        <v>3858.0</v>
      </c>
      <c r="BC68" s="26" t="n">
        <v>4636.0</v>
      </c>
      <c r="BD68" s="26" t="n">
        <v>5883.0</v>
      </c>
      <c r="BE68" s="26" t="n">
        <v>7375.0</v>
      </c>
      <c r="BF68" s="26" t="n">
        <v>9172.0</v>
      </c>
      <c r="BG68" s="26" t="n">
        <v>10149.0</v>
      </c>
      <c r="BH68" s="26" t="n">
        <v>12462.0</v>
      </c>
      <c r="BI68" s="26" t="n">
        <v>15115.0</v>
      </c>
      <c r="BJ68" s="26" t="n">
        <v>17660.0</v>
      </c>
      <c r="BK68" s="26" t="n">
        <v>21157.0</v>
      </c>
      <c r="BL68" s="26" t="n">
        <v>24938.0</v>
      </c>
      <c r="BM68" s="26" t="n">
        <v>27980.0</v>
      </c>
      <c r="BN68" s="26" t="n">
        <v>31506.0</v>
      </c>
      <c r="BO68" s="26" t="n">
        <v>35713.0</v>
      </c>
      <c r="BP68" s="26" t="n">
        <v>41035.0</v>
      </c>
      <c r="BQ68" s="26" t="n">
        <v>47021.0</v>
      </c>
      <c r="BR68" s="26" t="n">
        <v>53578.0</v>
      </c>
      <c r="BS68" s="26" t="n">
        <v>59138.0</v>
      </c>
      <c r="BT68" s="26" t="n">
        <v>63927.0</v>
      </c>
      <c r="BU68" s="26" t="n">
        <v>69176.0</v>
      </c>
    </row>
    <row r="69" spans="1:73" ht="19.5" customHeight="true">
      <c r="A69" s="26" t="n">
        <v>67.0</v>
      </c>
      <c r="B69" s="37" t="s">
        <v>70</v>
      </c>
      <c r="C69" s="26" t="n">
        <v>6699.0</v>
      </c>
      <c r="D69" s="26"/>
      <c r="E69" s="26"/>
      <c r="F69" s="26"/>
      <c r="G69" s="26"/>
      <c r="H69" s="26"/>
      <c r="I69" s="26"/>
      <c r="J69" s="26"/>
      <c r="K69" s="26" t="n">
        <v>0.0</v>
      </c>
      <c r="L69" s="26" t="n">
        <v>0.0</v>
      </c>
      <c r="M69" s="26" t="n">
        <v>2.0</v>
      </c>
      <c r="N69" s="26" t="n">
        <v>3.0</v>
      </c>
      <c r="O69" s="26" t="n">
        <v>3.0</v>
      </c>
      <c r="P69" s="26" t="n">
        <v>3.0</v>
      </c>
      <c r="Q69" s="26" t="n">
        <v>4.0</v>
      </c>
      <c r="R69" s="26" t="n">
        <v>5.0</v>
      </c>
      <c r="S69" s="26" t="n">
        <v>5.0</v>
      </c>
      <c r="T69" s="26" t="n">
        <v>5.0</v>
      </c>
      <c r="U69" s="26" t="n">
        <v>6.0</v>
      </c>
      <c r="V69" s="26" t="n">
        <v>6.0</v>
      </c>
      <c r="W69" s="26" t="n">
        <v>6.0</v>
      </c>
      <c r="X69" s="26" t="n">
        <v>6.0</v>
      </c>
      <c r="Y69" s="26" t="n">
        <v>6.0</v>
      </c>
      <c r="Z69" s="26" t="n">
        <v>6.0</v>
      </c>
      <c r="AA69" s="26" t="n">
        <v>6.0</v>
      </c>
      <c r="AB69" s="26" t="n">
        <v>11.0</v>
      </c>
      <c r="AC69" s="26" t="n">
        <v>11.0</v>
      </c>
      <c r="AD69" s="26" t="n">
        <v>11.0</v>
      </c>
      <c r="AE69" s="26" t="n">
        <v>11.0</v>
      </c>
      <c r="AF69" s="26" t="n">
        <v>11.0</v>
      </c>
      <c r="AG69" s="26" t="n">
        <v>11.0</v>
      </c>
      <c r="AH69" s="26" t="n">
        <v>11.0</v>
      </c>
      <c r="AI69" s="26" t="n">
        <v>12.0</v>
      </c>
      <c r="AJ69" s="26" t="n">
        <v>12.0</v>
      </c>
      <c r="AK69" s="26" t="n">
        <v>12.0</v>
      </c>
      <c r="AL69" s="26" t="n">
        <v>12.0</v>
      </c>
      <c r="AM69" s="26" t="n">
        <v>12.0</v>
      </c>
      <c r="AN69" s="26" t="n">
        <v>12.0</v>
      </c>
      <c r="AO69" s="26" t="n">
        <v>12.0</v>
      </c>
      <c r="AP69" s="26" t="n">
        <v>12.0</v>
      </c>
      <c r="AQ69" s="26" t="n">
        <v>12.0</v>
      </c>
      <c r="AR69" s="26" t="n">
        <v>12.0</v>
      </c>
      <c r="AS69" s="26" t="n">
        <v>14.0</v>
      </c>
      <c r="AT69" s="26" t="n">
        <v>18.0</v>
      </c>
      <c r="AU69" s="26" t="n">
        <v>38.0</v>
      </c>
      <c r="AV69" s="26" t="n">
        <v>57.0</v>
      </c>
      <c r="AW69" s="26" t="n">
        <v>100.0</v>
      </c>
      <c r="AX69" s="26" t="n">
        <v>130.0</v>
      </c>
      <c r="AY69" s="26" t="n">
        <v>191.0</v>
      </c>
      <c r="AZ69" s="26" t="n">
        <v>204.0</v>
      </c>
      <c r="BA69" s="26" t="n">
        <v>285.0</v>
      </c>
      <c r="BB69" s="26" t="n">
        <v>423.0</v>
      </c>
      <c r="BC69" s="26" t="n">
        <v>653.0</v>
      </c>
      <c r="BD69" s="26" t="n">
        <v>949.0</v>
      </c>
      <c r="BE69" s="26" t="n">
        <v>1126.0</v>
      </c>
      <c r="BF69" s="26" t="n">
        <v>1209.0</v>
      </c>
      <c r="BG69" s="26" t="n">
        <v>1784.0</v>
      </c>
      <c r="BH69" s="26" t="n">
        <v>2281.0</v>
      </c>
      <c r="BI69" s="26" t="n">
        <v>2876.0</v>
      </c>
      <c r="BJ69" s="26" t="n">
        <v>3661.0</v>
      </c>
      <c r="BK69" s="26" t="n">
        <v>4500.0</v>
      </c>
      <c r="BL69" s="26" t="n">
        <v>5423.0</v>
      </c>
      <c r="BM69" s="26" t="n">
        <v>6633.0</v>
      </c>
      <c r="BN69" s="26" t="n">
        <v>7730.0</v>
      </c>
      <c r="BO69" s="26" t="n">
        <v>9134.0</v>
      </c>
      <c r="BP69" s="26" t="n">
        <v>10995.0</v>
      </c>
      <c r="BQ69" s="26" t="n">
        <v>12612.0</v>
      </c>
      <c r="BR69" s="26" t="n">
        <v>14459.0</v>
      </c>
      <c r="BS69" s="26" t="n">
        <v>16044.0</v>
      </c>
      <c r="BT69" s="26" t="n">
        <v>20123.0</v>
      </c>
      <c r="BU69" s="26" t="n">
        <v>22622.0</v>
      </c>
    </row>
    <row r="70" spans="1:73" ht="19.5" customHeight="true">
      <c r="A70" s="26" t="n">
        <v>68.0</v>
      </c>
      <c r="B70" s="38" t="s">
        <v>71</v>
      </c>
      <c r="C70" s="26" t="n">
        <v>8279.0</v>
      </c>
      <c r="D70" s="26"/>
      <c r="E70" s="26"/>
      <c r="F70" s="26"/>
      <c r="G70" s="26"/>
      <c r="H70" s="26"/>
      <c r="I70" s="26"/>
      <c r="J70" s="26"/>
      <c r="K70" s="26" t="n">
        <v>0.0</v>
      </c>
      <c r="L70" s="26" t="n">
        <v>0.0</v>
      </c>
      <c r="M70" s="26" t="n">
        <v>0.0</v>
      </c>
      <c r="N70" s="26" t="n">
        <v>0.0</v>
      </c>
      <c r="O70" s="26" t="n">
        <v>0.0</v>
      </c>
      <c r="P70" s="26" t="n">
        <v>1.0</v>
      </c>
      <c r="Q70" s="26" t="n">
        <v>4.0</v>
      </c>
      <c r="R70" s="26" t="n">
        <v>4.0</v>
      </c>
      <c r="S70" s="26" t="n">
        <v>4.0</v>
      </c>
      <c r="T70" s="26" t="n">
        <v>5.0</v>
      </c>
      <c r="U70" s="26" t="n">
        <v>8.0</v>
      </c>
      <c r="V70" s="26" t="n">
        <v>10.0</v>
      </c>
      <c r="W70" s="26" t="n">
        <v>12.0</v>
      </c>
      <c r="X70" s="26" t="n">
        <v>12.0</v>
      </c>
      <c r="Y70" s="26" t="n">
        <v>12.0</v>
      </c>
      <c r="Z70" s="26" t="n">
        <v>12.0</v>
      </c>
      <c r="AA70" s="26" t="n">
        <v>13.0</v>
      </c>
      <c r="AB70" s="26" t="n">
        <v>13.0</v>
      </c>
      <c r="AC70" s="26" t="n">
        <v>14.0</v>
      </c>
      <c r="AD70" s="26" t="n">
        <v>14.0</v>
      </c>
      <c r="AE70" s="26" t="n">
        <v>16.0</v>
      </c>
      <c r="AF70" s="26" t="n">
        <v>16.0</v>
      </c>
      <c r="AG70" s="26" t="n">
        <v>16.0</v>
      </c>
      <c r="AH70" s="26" t="n">
        <v>16.0</v>
      </c>
      <c r="AI70" s="26" t="n">
        <v>16.0</v>
      </c>
      <c r="AJ70" s="26" t="n">
        <v>16.0</v>
      </c>
      <c r="AK70" s="26" t="n">
        <v>16.0</v>
      </c>
      <c r="AL70" s="26" t="n">
        <v>16.0</v>
      </c>
      <c r="AM70" s="26" t="n">
        <v>16.0</v>
      </c>
      <c r="AN70" s="26" t="n">
        <v>16.0</v>
      </c>
      <c r="AO70" s="26" t="n">
        <v>16.0</v>
      </c>
      <c r="AP70" s="26" t="n">
        <v>16.0</v>
      </c>
      <c r="AQ70" s="26" t="n">
        <v>16.0</v>
      </c>
      <c r="AR70" s="26" t="n">
        <v>16.0</v>
      </c>
      <c r="AS70" s="26" t="n">
        <v>17.0</v>
      </c>
      <c r="AT70" s="26" t="n">
        <v>27.0</v>
      </c>
      <c r="AU70" s="26" t="n">
        <v>46.0</v>
      </c>
      <c r="AV70" s="26" t="n">
        <v>48.0</v>
      </c>
      <c r="AW70" s="26" t="n">
        <v>79.0</v>
      </c>
      <c r="AX70" s="26" t="n">
        <v>130.0</v>
      </c>
      <c r="AY70" s="26" t="n">
        <v>159.0</v>
      </c>
      <c r="AZ70" s="26" t="n">
        <v>196.0</v>
      </c>
      <c r="BA70" s="26" t="n">
        <v>262.0</v>
      </c>
      <c r="BB70" s="26" t="n">
        <v>545.0</v>
      </c>
      <c r="BC70" s="26" t="n">
        <v>670.0</v>
      </c>
      <c r="BD70" s="26" t="n">
        <v>799.0</v>
      </c>
      <c r="BE70" s="26" t="n">
        <v>1040.0</v>
      </c>
      <c r="BF70" s="26" t="n">
        <v>1176.0</v>
      </c>
      <c r="BG70" s="26" t="n">
        <v>1457.0</v>
      </c>
      <c r="BH70" s="26" t="n">
        <v>1908.0</v>
      </c>
      <c r="BI70" s="26" t="n">
        <v>2745.0</v>
      </c>
      <c r="BJ70" s="26" t="n">
        <v>3675.0</v>
      </c>
      <c r="BK70" s="26" t="n">
        <v>4585.0</v>
      </c>
      <c r="BL70" s="26" t="n">
        <v>5795.0</v>
      </c>
      <c r="BM70" s="26" t="n">
        <v>7272.0</v>
      </c>
      <c r="BN70" s="26" t="n">
        <v>9257.0</v>
      </c>
      <c r="BO70" s="26" t="n">
        <v>12327.0</v>
      </c>
      <c r="BP70" s="26" t="n">
        <v>13979.0</v>
      </c>
      <c r="BQ70" s="26" t="n">
        <v>17653.0</v>
      </c>
      <c r="BR70" s="26" t="n">
        <v>20099.0</v>
      </c>
      <c r="BS70" s="26" t="n">
        <v>24873.0</v>
      </c>
      <c r="BT70" s="26" t="n">
        <v>29056.0</v>
      </c>
      <c r="BU70" s="26" t="n">
        <v>32986.0</v>
      </c>
    </row>
    <row r="71" spans="1:73" ht="19.5" customHeight="true">
      <c r="A71" s="26" t="n">
        <v>69.0</v>
      </c>
      <c r="B71" s="38" t="s">
        <v>72</v>
      </c>
      <c r="C71" s="26" t="n">
        <v>4673.0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 t="n">
        <v>1.0</v>
      </c>
      <c r="V71" s="26" t="n">
        <v>1.0</v>
      </c>
      <c r="W71" s="26" t="n">
        <v>1.0</v>
      </c>
      <c r="X71" s="26" t="n">
        <v>1.0</v>
      </c>
      <c r="Y71" s="26" t="n">
        <v>1.0</v>
      </c>
      <c r="Z71" s="26" t="n">
        <v>1.0</v>
      </c>
      <c r="AA71" s="26" t="n">
        <v>1.0</v>
      </c>
      <c r="AB71" s="26" t="n">
        <v>1.0</v>
      </c>
      <c r="AC71" s="26" t="n">
        <v>2.0</v>
      </c>
      <c r="AD71" s="26" t="n">
        <v>2.0</v>
      </c>
      <c r="AE71" s="26" t="n">
        <v>2.0</v>
      </c>
      <c r="AF71" s="26" t="n">
        <v>2.0</v>
      </c>
      <c r="AG71" s="26" t="n">
        <v>2.0</v>
      </c>
      <c r="AH71" s="26" t="n">
        <v>2.0</v>
      </c>
      <c r="AI71" s="26" t="n">
        <v>2.0</v>
      </c>
      <c r="AJ71" s="26" t="n">
        <v>2.0</v>
      </c>
      <c r="AK71" s="26" t="n">
        <v>2.0</v>
      </c>
      <c r="AL71" s="26" t="n">
        <v>2.0</v>
      </c>
      <c r="AM71" s="26" t="n">
        <v>2.0</v>
      </c>
      <c r="AN71" s="26" t="n">
        <v>2.0</v>
      </c>
      <c r="AO71" s="26" t="n">
        <v>2.0</v>
      </c>
      <c r="AP71" s="26" t="n">
        <v>2.0</v>
      </c>
      <c r="AQ71" s="26" t="n">
        <v>2.0</v>
      </c>
      <c r="AR71" s="26" t="n">
        <v>2.0</v>
      </c>
      <c r="AS71" s="26" t="n">
        <v>6.0</v>
      </c>
      <c r="AT71" s="26" t="n">
        <v>13.0</v>
      </c>
      <c r="AU71" s="26" t="n">
        <v>15.0</v>
      </c>
      <c r="AV71" s="26" t="n">
        <v>32.0</v>
      </c>
      <c r="AW71" s="26" t="n">
        <v>45.0</v>
      </c>
      <c r="AX71" s="26" t="n">
        <v>84.0</v>
      </c>
      <c r="AY71" s="26" t="n">
        <v>120.0</v>
      </c>
      <c r="AZ71" s="26" t="n">
        <v>165.0</v>
      </c>
      <c r="BA71" s="26" t="n">
        <v>222.0</v>
      </c>
      <c r="BB71" s="26" t="n">
        <v>259.0</v>
      </c>
      <c r="BC71" s="26" t="n">
        <v>400.0</v>
      </c>
      <c r="BD71" s="26" t="n">
        <v>500.0</v>
      </c>
      <c r="BE71" s="26" t="n">
        <v>673.0</v>
      </c>
      <c r="BF71" s="26" t="n">
        <v>1073.0</v>
      </c>
      <c r="BG71" s="26" t="n">
        <v>1695.0</v>
      </c>
      <c r="BH71" s="26" t="n">
        <v>2277.0</v>
      </c>
      <c r="BI71" s="26" t="n">
        <v>3004.0</v>
      </c>
      <c r="BJ71" s="26" t="n">
        <v>4209.0</v>
      </c>
      <c r="BK71" s="26" t="n">
        <v>6043.0</v>
      </c>
      <c r="BL71" s="26" t="n">
        <v>7753.0</v>
      </c>
      <c r="BM71" s="26" t="n">
        <v>9407.0</v>
      </c>
      <c r="BN71" s="26" t="n">
        <v>11297.0</v>
      </c>
      <c r="BO71" s="26" t="n">
        <v>13716.0</v>
      </c>
      <c r="BP71" s="26" t="n">
        <v>17147.0</v>
      </c>
      <c r="BQ71" s="26" t="n">
        <v>20410.0</v>
      </c>
      <c r="BR71" s="26" t="n">
        <v>24926.0</v>
      </c>
      <c r="BS71" s="26" t="n">
        <v>28768.0</v>
      </c>
      <c r="BT71" s="26" t="n">
        <v>35136.0</v>
      </c>
      <c r="BU71" s="26" t="n">
        <v>39885.0</v>
      </c>
    </row>
    <row r="72" spans="1:73" ht="19.5" customHeight="true">
      <c r="A72" s="26" t="n">
        <v>70.0</v>
      </c>
      <c r="B72" s="38" t="s">
        <v>73</v>
      </c>
      <c r="C72" s="26" t="n">
        <v>1718.0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 t="n">
        <v>1.0</v>
      </c>
      <c r="AV72" s="26" t="n">
        <v>1.0</v>
      </c>
      <c r="AW72" s="26" t="n">
        <v>6.0</v>
      </c>
      <c r="AX72" s="26" t="n">
        <v>10.0</v>
      </c>
      <c r="AY72" s="26" t="n">
        <v>18.0</v>
      </c>
      <c r="AZ72" s="26" t="n">
        <v>24.0</v>
      </c>
      <c r="BA72" s="26" t="n">
        <v>38.0</v>
      </c>
      <c r="BB72" s="26" t="n">
        <v>82.0</v>
      </c>
      <c r="BC72" s="26" t="n">
        <v>128.0</v>
      </c>
      <c r="BD72" s="26" t="n">
        <v>188.0</v>
      </c>
      <c r="BE72" s="26" t="n">
        <v>265.0</v>
      </c>
      <c r="BF72" s="26" t="n">
        <v>321.0</v>
      </c>
      <c r="BG72" s="26" t="n">
        <v>382.0</v>
      </c>
      <c r="BH72" s="26" t="n">
        <v>503.0</v>
      </c>
      <c r="BI72" s="26" t="n">
        <v>614.0</v>
      </c>
      <c r="BJ72" s="26" t="n">
        <v>804.0</v>
      </c>
      <c r="BK72" s="26" t="n">
        <v>959.0</v>
      </c>
      <c r="BL72" s="26" t="n">
        <v>1135.0</v>
      </c>
      <c r="BM72" s="26" t="n">
        <v>1413.0</v>
      </c>
      <c r="BN72" s="26" t="n">
        <v>1705.0</v>
      </c>
      <c r="BO72" s="26" t="n">
        <v>2051.0</v>
      </c>
      <c r="BP72" s="26" t="n">
        <v>2460.0</v>
      </c>
      <c r="BQ72" s="26" t="n">
        <v>2994.0</v>
      </c>
      <c r="BR72" s="26" t="n">
        <v>3631.0</v>
      </c>
      <c r="BS72" s="26" t="n">
        <v>4216.0</v>
      </c>
      <c r="BT72" s="26" t="n">
        <v>4749.0</v>
      </c>
      <c r="BU72" s="26" t="n">
        <v>5560.0</v>
      </c>
    </row>
    <row r="73" spans="1:73" ht="19.5" customHeight="true">
      <c r="A73" s="26" t="n">
        <v>71.0</v>
      </c>
      <c r="B73" s="39" t="s">
        <v>74</v>
      </c>
      <c r="C73" s="26" t="n">
        <v>1012.0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 t="n">
        <v>1.0</v>
      </c>
      <c r="U73" s="26" t="n">
        <v>1.0</v>
      </c>
      <c r="V73" s="26" t="n">
        <v>1.0</v>
      </c>
      <c r="W73" s="26" t="n">
        <v>1.0</v>
      </c>
      <c r="X73" s="26" t="n">
        <v>1.0</v>
      </c>
      <c r="Y73" s="26" t="n">
        <v>1.0</v>
      </c>
      <c r="Z73" s="26" t="n">
        <v>1.0</v>
      </c>
      <c r="AA73" s="26" t="n">
        <v>1.0</v>
      </c>
      <c r="AB73" s="26" t="n">
        <v>1.0</v>
      </c>
      <c r="AC73" s="26" t="n">
        <v>1.0</v>
      </c>
      <c r="AD73" s="26" t="n">
        <v>1.0</v>
      </c>
      <c r="AE73" s="26" t="n">
        <v>1.0</v>
      </c>
      <c r="AF73" s="26" t="n">
        <v>1.0</v>
      </c>
      <c r="AG73" s="26" t="n">
        <v>1.0</v>
      </c>
      <c r="AH73" s="26" t="n">
        <v>1.0</v>
      </c>
      <c r="AI73" s="26" t="n">
        <v>1.0</v>
      </c>
      <c r="AJ73" s="26" t="n">
        <v>1.0</v>
      </c>
      <c r="AK73" s="26" t="n">
        <v>1.0</v>
      </c>
      <c r="AL73" s="26" t="n">
        <v>1.0</v>
      </c>
      <c r="AM73" s="26" t="n">
        <v>1.0</v>
      </c>
      <c r="AN73" s="26" t="n">
        <v>1.0</v>
      </c>
      <c r="AO73" s="26" t="n">
        <v>1.0</v>
      </c>
      <c r="AP73" s="26" t="n">
        <v>1.0</v>
      </c>
      <c r="AQ73" s="26" t="n">
        <v>1.0</v>
      </c>
      <c r="AR73" s="26" t="n">
        <v>1.0</v>
      </c>
      <c r="AS73" s="26" t="n">
        <v>1.0</v>
      </c>
      <c r="AT73" s="26" t="n">
        <v>2.0</v>
      </c>
      <c r="AU73" s="26" t="n">
        <v>7.0</v>
      </c>
      <c r="AV73" s="26" t="n">
        <v>7.0</v>
      </c>
      <c r="AW73" s="26" t="n">
        <v>12.0</v>
      </c>
      <c r="AX73" s="26" t="n">
        <v>14.0</v>
      </c>
      <c r="AY73" s="26" t="n">
        <v>15.0</v>
      </c>
      <c r="AZ73" s="26" t="n">
        <v>21.0</v>
      </c>
      <c r="BA73" s="26" t="n">
        <v>35.0</v>
      </c>
      <c r="BB73" s="26" t="n">
        <v>94.0</v>
      </c>
      <c r="BC73" s="26" t="n">
        <v>101.0</v>
      </c>
      <c r="BD73" s="26" t="n">
        <v>161.0</v>
      </c>
      <c r="BE73" s="26" t="n">
        <v>203.0</v>
      </c>
      <c r="BF73" s="26" t="n">
        <v>248.0</v>
      </c>
      <c r="BG73" s="26" t="n">
        <v>355.0</v>
      </c>
      <c r="BH73" s="26" t="n">
        <v>500.0</v>
      </c>
      <c r="BI73" s="26" t="n">
        <v>599.0</v>
      </c>
      <c r="BJ73" s="26" t="n">
        <v>814.0</v>
      </c>
      <c r="BK73" s="26" t="n">
        <v>961.0</v>
      </c>
      <c r="BL73" s="26" t="n">
        <v>1023.0</v>
      </c>
      <c r="BM73" s="26" t="n">
        <v>1103.0</v>
      </c>
      <c r="BN73" s="26" t="n">
        <v>1190.0</v>
      </c>
      <c r="BO73" s="26" t="n">
        <v>1279.0</v>
      </c>
      <c r="BP73" s="26" t="n">
        <v>1423.0</v>
      </c>
      <c r="BQ73" s="26" t="n">
        <v>1639.0</v>
      </c>
      <c r="BR73" s="26" t="n">
        <v>1770.0</v>
      </c>
      <c r="BS73" s="26" t="n">
        <v>1934.0</v>
      </c>
      <c r="BT73" s="26" t="n">
        <v>2046.0</v>
      </c>
      <c r="BU73" s="26" t="n">
        <v>2286.0</v>
      </c>
    </row>
    <row r="74" spans="1:73" ht="19.5" customHeight="true">
      <c r="A74" s="26" t="n">
        <v>72.0</v>
      </c>
      <c r="B74" s="26" t="s">
        <v>75</v>
      </c>
      <c r="C74" s="26" t="n">
        <v>1140.0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 t="n">
        <v>1.0</v>
      </c>
      <c r="Y74" s="26" t="n">
        <v>1.0</v>
      </c>
      <c r="Z74" s="26" t="n">
        <v>1.0</v>
      </c>
      <c r="AA74" s="26" t="n">
        <v>1.0</v>
      </c>
      <c r="AB74" s="26" t="n">
        <v>1.0</v>
      </c>
      <c r="AC74" s="26" t="n">
        <v>1.0</v>
      </c>
      <c r="AD74" s="26" t="n">
        <v>1.0</v>
      </c>
      <c r="AE74" s="26" t="n">
        <v>1.0</v>
      </c>
      <c r="AF74" s="26" t="n">
        <v>1.0</v>
      </c>
      <c r="AG74" s="26" t="n">
        <v>1.0</v>
      </c>
      <c r="AH74" s="26" t="n">
        <v>1.0</v>
      </c>
      <c r="AI74" s="26" t="n">
        <v>1.0</v>
      </c>
      <c r="AJ74" s="26" t="n">
        <v>1.0</v>
      </c>
      <c r="AK74" s="26" t="n">
        <v>1.0</v>
      </c>
      <c r="AL74" s="26" t="n">
        <v>1.0</v>
      </c>
      <c r="AM74" s="26" t="n">
        <v>1.0</v>
      </c>
      <c r="AN74" s="26" t="n">
        <v>1.0</v>
      </c>
      <c r="AO74" s="26" t="n">
        <v>1.0</v>
      </c>
      <c r="AP74" s="26" t="n">
        <v>1.0</v>
      </c>
      <c r="AQ74" s="26" t="n">
        <v>1.0</v>
      </c>
      <c r="AR74" s="26" t="n">
        <v>1.0</v>
      </c>
      <c r="AS74" s="26" t="n">
        <v>1.0</v>
      </c>
      <c r="AT74" s="26" t="n">
        <v>1.0</v>
      </c>
      <c r="AU74" s="26" t="n">
        <v>1.0</v>
      </c>
      <c r="AV74" s="26" t="n">
        <v>1.0</v>
      </c>
      <c r="AW74" s="26" t="n">
        <v>1.0</v>
      </c>
      <c r="AX74" s="26" t="n">
        <v>2.0</v>
      </c>
      <c r="AY74" s="26" t="n">
        <v>8.0</v>
      </c>
      <c r="AZ74" s="26" t="n">
        <v>13.0</v>
      </c>
      <c r="BA74" s="26" t="n">
        <v>23.0</v>
      </c>
      <c r="BB74" s="26" t="n">
        <v>50.0</v>
      </c>
      <c r="BC74" s="26" t="n">
        <v>109.0</v>
      </c>
      <c r="BD74" s="26" t="n">
        <v>169.0</v>
      </c>
      <c r="BE74" s="26" t="n">
        <v>200.0</v>
      </c>
      <c r="BF74" s="26" t="n">
        <v>239.0</v>
      </c>
      <c r="BG74" s="26" t="n">
        <v>267.0</v>
      </c>
      <c r="BH74" s="26" t="n">
        <v>314.0</v>
      </c>
      <c r="BI74" s="26" t="n">
        <v>399.0</v>
      </c>
      <c r="BJ74" s="26" t="n">
        <v>556.0</v>
      </c>
      <c r="BK74" s="26" t="n">
        <v>689.0</v>
      </c>
      <c r="BL74" s="26" t="n">
        <v>886.0</v>
      </c>
      <c r="BM74" s="26" t="n">
        <v>1085.0</v>
      </c>
      <c r="BN74" s="26" t="n">
        <v>1243.0</v>
      </c>
      <c r="BO74" s="26" t="n">
        <v>1486.0</v>
      </c>
      <c r="BP74" s="26" t="n">
        <v>1795.0</v>
      </c>
      <c r="BQ74" s="26" t="n">
        <v>2257.0</v>
      </c>
      <c r="BR74" s="26" t="n">
        <v>2815.0</v>
      </c>
      <c r="BS74" s="26" t="n">
        <v>3401.0</v>
      </c>
      <c r="BT74" s="26" t="n">
        <v>3743.0</v>
      </c>
      <c r="BU74" s="26" t="n">
        <v>4269.0</v>
      </c>
    </row>
    <row r="75" spans="1:73" ht="19.5" customHeight="true">
      <c r="A75" s="26" t="n">
        <v>73.0</v>
      </c>
      <c r="B75" s="26" t="s">
        <v>76</v>
      </c>
      <c r="C75" s="26" t="n">
        <v>6644.0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 t="n">
        <v>2.0</v>
      </c>
      <c r="U75" s="26" t="n">
        <v>2.0</v>
      </c>
      <c r="V75" s="26" t="n">
        <v>2.0</v>
      </c>
      <c r="W75" s="26" t="n">
        <v>2.0</v>
      </c>
      <c r="X75" s="26" t="n">
        <v>2.0</v>
      </c>
      <c r="Y75" s="26" t="n">
        <v>2.0</v>
      </c>
      <c r="Z75" s="26" t="n">
        <v>2.0</v>
      </c>
      <c r="AA75" s="26" t="n">
        <v>3.0</v>
      </c>
      <c r="AB75" s="26" t="n">
        <v>3.0</v>
      </c>
      <c r="AC75" s="26" t="n">
        <v>3.0</v>
      </c>
      <c r="AD75" s="26" t="n">
        <v>8.0</v>
      </c>
      <c r="AE75" s="26" t="n">
        <v>8.0</v>
      </c>
      <c r="AF75" s="26" t="n">
        <v>9.0</v>
      </c>
      <c r="AG75" s="26" t="n">
        <v>9.0</v>
      </c>
      <c r="AH75" s="26" t="n">
        <v>9.0</v>
      </c>
      <c r="AI75" s="26" t="n">
        <v>9.0</v>
      </c>
      <c r="AJ75" s="26" t="n">
        <v>9.0</v>
      </c>
      <c r="AK75" s="26" t="n">
        <v>9.0</v>
      </c>
      <c r="AL75" s="26" t="n">
        <v>9.0</v>
      </c>
      <c r="AM75" s="26" t="n">
        <v>9.0</v>
      </c>
      <c r="AN75" s="26" t="n">
        <v>9.0</v>
      </c>
      <c r="AO75" s="26" t="n">
        <v>9.0</v>
      </c>
      <c r="AP75" s="26" t="n">
        <v>9.0</v>
      </c>
      <c r="AQ75" s="26" t="n">
        <v>9.0</v>
      </c>
      <c r="AR75" s="26" t="n">
        <v>13.0</v>
      </c>
      <c r="AS75" s="26" t="n">
        <v>13.0</v>
      </c>
      <c r="AT75" s="26" t="n">
        <v>13.0</v>
      </c>
      <c r="AU75" s="26" t="n">
        <v>15.0</v>
      </c>
      <c r="AV75" s="26" t="n">
        <v>20.0</v>
      </c>
      <c r="AW75" s="26" t="n">
        <v>23.0</v>
      </c>
      <c r="AX75" s="26" t="n">
        <v>36.0</v>
      </c>
      <c r="AY75" s="26" t="n">
        <v>40.0</v>
      </c>
      <c r="AZ75" s="26" t="n">
        <v>51.0</v>
      </c>
      <c r="BA75" s="26" t="n">
        <v>85.0</v>
      </c>
      <c r="BB75" s="26" t="n">
        <v>115.0</v>
      </c>
      <c r="BC75" s="26" t="n">
        <v>163.0</v>
      </c>
      <c r="BD75" s="26" t="n">
        <v>206.0</v>
      </c>
      <c r="BE75" s="26" t="n">
        <v>273.0</v>
      </c>
      <c r="BF75" s="26" t="n">
        <v>321.0</v>
      </c>
      <c r="BG75" s="26" t="n">
        <v>382.0</v>
      </c>
      <c r="BH75" s="26" t="n">
        <v>450.0</v>
      </c>
      <c r="BI75" s="26" t="n">
        <v>590.0</v>
      </c>
      <c r="BJ75" s="26" t="n">
        <v>798.0</v>
      </c>
      <c r="BK75" s="26" t="n">
        <v>1140.0</v>
      </c>
      <c r="BL75" s="26" t="n">
        <v>1372.0</v>
      </c>
      <c r="BM75" s="26" t="n">
        <v>1543.0</v>
      </c>
      <c r="BN75" s="26" t="n">
        <v>1950.0</v>
      </c>
      <c r="BO75" s="26" t="n">
        <v>2626.0</v>
      </c>
      <c r="BP75" s="26" t="n">
        <v>3269.0</v>
      </c>
      <c r="BQ75" s="26" t="n">
        <v>3983.0</v>
      </c>
      <c r="BR75" s="26" t="n">
        <v>5066.0</v>
      </c>
      <c r="BS75" s="26" t="n">
        <v>5741.0</v>
      </c>
      <c r="BT75" s="26" t="n">
        <v>6650.0</v>
      </c>
      <c r="BU75" s="26" t="n">
        <v>8077.0</v>
      </c>
    </row>
    <row r="76" spans="1:73" ht="19.5" customHeight="true">
      <c r="A76" s="26" t="n">
        <v>74.0</v>
      </c>
      <c r="B76" s="38" t="s">
        <v>77</v>
      </c>
      <c r="C76" s="26" t="n">
        <v>857.0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 t="n">
        <v>1.0</v>
      </c>
      <c r="AU76" s="26" t="n">
        <v>1.0</v>
      </c>
      <c r="AV76" s="26" t="n">
        <v>1.0</v>
      </c>
      <c r="AW76" s="26" t="n">
        <v>6.0</v>
      </c>
      <c r="AX76" s="26" t="n">
        <v>6.0</v>
      </c>
      <c r="AY76" s="26" t="n">
        <v>24.0</v>
      </c>
      <c r="AZ76" s="26" t="n">
        <v>27.0</v>
      </c>
      <c r="BA76" s="26" t="n">
        <v>46.0</v>
      </c>
      <c r="BB76" s="26" t="n">
        <v>66.0</v>
      </c>
      <c r="BC76" s="26" t="n">
        <v>81.0</v>
      </c>
      <c r="BD76" s="26" t="n">
        <v>210.0</v>
      </c>
      <c r="BE76" s="26" t="n">
        <v>228.0</v>
      </c>
      <c r="BF76" s="26" t="n">
        <v>281.0</v>
      </c>
      <c r="BG76" s="26" t="n">
        <v>337.0</v>
      </c>
      <c r="BH76" s="26" t="n">
        <v>476.0</v>
      </c>
      <c r="BI76" s="26" t="n">
        <v>645.0</v>
      </c>
      <c r="BJ76" s="26" t="n">
        <v>815.0</v>
      </c>
      <c r="BK76" s="26" t="n">
        <v>1375.0</v>
      </c>
      <c r="BL76" s="26" t="n">
        <v>1563.0</v>
      </c>
      <c r="BM76" s="26" t="n">
        <v>2221.0</v>
      </c>
      <c r="BN76" s="26" t="n">
        <v>2353.0</v>
      </c>
      <c r="BO76" s="26" t="n">
        <v>2772.0</v>
      </c>
      <c r="BP76" s="26" t="n">
        <v>3438.0</v>
      </c>
      <c r="BQ76" s="26" t="n">
        <v>4176.0</v>
      </c>
      <c r="BR76" s="26" t="n">
        <v>6113.0</v>
      </c>
      <c r="BS76" s="26" t="n">
        <v>7245.0</v>
      </c>
      <c r="BT76" s="26" t="n">
        <v>8795.0</v>
      </c>
      <c r="BU76" s="26" t="n">
        <v>9877.0</v>
      </c>
    </row>
    <row r="77" spans="1:73" ht="19.5" customHeight="true">
      <c r="A77" s="26" t="n">
        <v>75.0</v>
      </c>
      <c r="B77" s="26" t="s">
        <v>78</v>
      </c>
      <c r="C77" s="26" t="n">
        <v>1074.0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 t="n">
        <v>1.0</v>
      </c>
      <c r="AU77" s="26" t="n">
        <v>3.0</v>
      </c>
      <c r="AV77" s="26" t="n">
        <v>4.0</v>
      </c>
      <c r="AW77" s="26" t="n">
        <v>4.0</v>
      </c>
      <c r="AX77" s="26" t="n">
        <v>7.0</v>
      </c>
      <c r="AY77" s="26" t="n">
        <v>7.0</v>
      </c>
      <c r="AZ77" s="26" t="n">
        <v>7.0</v>
      </c>
      <c r="BA77" s="26" t="n">
        <v>9.0</v>
      </c>
      <c r="BB77" s="26" t="n">
        <v>31.0</v>
      </c>
      <c r="BC77" s="26" t="n">
        <v>45.0</v>
      </c>
      <c r="BD77" s="26" t="n">
        <v>46.0</v>
      </c>
      <c r="BE77" s="26" t="n">
        <v>73.0</v>
      </c>
      <c r="BF77" s="26" t="n">
        <v>73.0</v>
      </c>
      <c r="BG77" s="26" t="n">
        <v>89.0</v>
      </c>
      <c r="BH77" s="26" t="n">
        <v>99.0</v>
      </c>
      <c r="BI77" s="26" t="n">
        <v>99.0</v>
      </c>
      <c r="BJ77" s="26" t="n">
        <v>190.0</v>
      </c>
      <c r="BK77" s="26" t="n">
        <v>228.0</v>
      </c>
      <c r="BL77" s="26" t="n">
        <v>331.0</v>
      </c>
      <c r="BM77" s="26" t="n">
        <v>352.0</v>
      </c>
      <c r="BN77" s="26" t="n">
        <v>387.0</v>
      </c>
      <c r="BO77" s="26" t="n">
        <v>418.0</v>
      </c>
      <c r="BP77" s="26" t="n">
        <v>464.0</v>
      </c>
      <c r="BQ77" s="26" t="n">
        <v>495.0</v>
      </c>
      <c r="BR77" s="26" t="n">
        <v>530.0</v>
      </c>
      <c r="BS77" s="26" t="n">
        <v>624.0</v>
      </c>
      <c r="BT77" s="26" t="n">
        <v>695.0</v>
      </c>
      <c r="BU77" s="26" t="n">
        <v>743.0</v>
      </c>
    </row>
    <row r="78" spans="1:73" ht="19.5" customHeight="true">
      <c r="A78" s="26" t="n">
        <v>76.0</v>
      </c>
      <c r="B78" s="26" t="s">
        <v>79</v>
      </c>
      <c r="C78" s="26" t="n">
        <v>3759.0</v>
      </c>
      <c r="D78" s="26"/>
      <c r="E78" s="26"/>
      <c r="F78" s="26"/>
      <c r="G78" s="26"/>
      <c r="H78" s="26"/>
      <c r="I78" s="26"/>
      <c r="J78" s="26"/>
      <c r="K78" s="26" t="n">
        <v>0.0</v>
      </c>
      <c r="L78" s="26" t="n">
        <v>0.0</v>
      </c>
      <c r="M78" s="26" t="n">
        <v>0.0</v>
      </c>
      <c r="N78" s="26" t="n">
        <v>0.0</v>
      </c>
      <c r="O78" s="26" t="n">
        <v>1.0</v>
      </c>
      <c r="P78" s="26" t="n">
        <v>1.0</v>
      </c>
      <c r="Q78" s="26" t="n">
        <v>2.0</v>
      </c>
      <c r="R78" s="26" t="n">
        <v>2.0</v>
      </c>
      <c r="S78" s="26" t="n">
        <v>3.0</v>
      </c>
      <c r="T78" s="26" t="n">
        <v>3.0</v>
      </c>
      <c r="U78" s="26" t="n">
        <v>4.0</v>
      </c>
      <c r="V78" s="26" t="n">
        <v>4.0</v>
      </c>
      <c r="W78" s="26" t="n">
        <v>4.0</v>
      </c>
      <c r="X78" s="26" t="n">
        <v>4.0</v>
      </c>
      <c r="Y78" s="26" t="n">
        <v>5.0</v>
      </c>
      <c r="Z78" s="26" t="n">
        <v>5.0</v>
      </c>
      <c r="AA78" s="26" t="n">
        <v>7.0</v>
      </c>
      <c r="AB78" s="26" t="n">
        <v>7.0</v>
      </c>
      <c r="AC78" s="26" t="n">
        <v>7.0</v>
      </c>
      <c r="AD78" s="26" t="n">
        <v>7.0</v>
      </c>
      <c r="AE78" s="26" t="n">
        <v>7.0</v>
      </c>
      <c r="AF78" s="26" t="n">
        <v>7.0</v>
      </c>
      <c r="AG78" s="26" t="n">
        <v>7.0</v>
      </c>
      <c r="AH78" s="26" t="n">
        <v>7.0</v>
      </c>
      <c r="AI78" s="26" t="n">
        <v>7.0</v>
      </c>
      <c r="AJ78" s="26" t="n">
        <v>7.0</v>
      </c>
      <c r="AK78" s="26" t="n">
        <v>8.0</v>
      </c>
      <c r="AL78" s="26" t="n">
        <v>8.0</v>
      </c>
      <c r="AM78" s="26" t="n">
        <v>8.0</v>
      </c>
      <c r="AN78" s="26" t="n">
        <v>8.0</v>
      </c>
      <c r="AO78" s="26" t="n">
        <v>9.0</v>
      </c>
      <c r="AP78" s="26" t="n">
        <v>9.0</v>
      </c>
      <c r="AQ78" s="26" t="n">
        <v>9.0</v>
      </c>
      <c r="AR78" s="26" t="n">
        <v>10.0</v>
      </c>
      <c r="AS78" s="26" t="n">
        <v>11.0</v>
      </c>
      <c r="AT78" s="26" t="n">
        <v>11.0</v>
      </c>
      <c r="AU78" s="26" t="n">
        <v>13.0</v>
      </c>
      <c r="AV78" s="26" t="n">
        <v>14.0</v>
      </c>
      <c r="AW78" s="26" t="n">
        <v>20.0</v>
      </c>
      <c r="AX78" s="26" t="n">
        <v>24.0</v>
      </c>
      <c r="AY78" s="26" t="n">
        <v>27.0</v>
      </c>
      <c r="AZ78" s="26" t="n">
        <v>30.0</v>
      </c>
      <c r="BA78" s="26" t="n">
        <v>33.0</v>
      </c>
      <c r="BB78" s="26" t="n">
        <v>37.0</v>
      </c>
      <c r="BC78" s="26" t="n">
        <v>49.0</v>
      </c>
      <c r="BD78" s="26" t="n">
        <v>54.0</v>
      </c>
      <c r="BE78" s="26" t="n">
        <v>64.0</v>
      </c>
      <c r="BF78" s="26" t="n">
        <v>76.0</v>
      </c>
      <c r="BG78" s="26" t="n">
        <v>79.0</v>
      </c>
      <c r="BH78" s="26" t="n">
        <v>108.0</v>
      </c>
      <c r="BI78" s="26" t="n">
        <v>117.0</v>
      </c>
      <c r="BJ78" s="26" t="n">
        <v>193.0</v>
      </c>
      <c r="BK78" s="26" t="n">
        <v>196.0</v>
      </c>
      <c r="BL78" s="26" t="n">
        <v>250.0</v>
      </c>
      <c r="BM78" s="26" t="n">
        <v>405.0</v>
      </c>
      <c r="BN78" s="26" t="n">
        <v>465.0</v>
      </c>
      <c r="BO78" s="26" t="n">
        <v>727.0</v>
      </c>
      <c r="BP78" s="26" t="n">
        <v>873.0</v>
      </c>
      <c r="BQ78" s="26" t="n">
        <v>1087.0</v>
      </c>
      <c r="BR78" s="26" t="n">
        <v>1190.0</v>
      </c>
      <c r="BS78" s="26" t="n">
        <v>1470.0</v>
      </c>
      <c r="BT78" s="26" t="n">
        <v>2088.0</v>
      </c>
      <c r="BU78" s="26" t="n">
        <v>2790.0</v>
      </c>
    </row>
    <row r="79" spans="1:73" ht="19.5" customHeight="true">
      <c r="A79" s="26" t="n">
        <v>77.0</v>
      </c>
      <c r="B79" s="26" t="s">
        <v>80</v>
      </c>
      <c r="C79" s="26" t="n">
        <v>3162.0</v>
      </c>
      <c r="D79" s="26"/>
      <c r="E79" s="26"/>
      <c r="F79" s="26"/>
      <c r="G79" s="26"/>
      <c r="H79" s="26"/>
      <c r="I79" s="26"/>
      <c r="J79" s="26"/>
      <c r="K79" s="26" t="n">
        <v>0.0</v>
      </c>
      <c r="L79" s="26" t="n">
        <v>0.0</v>
      </c>
      <c r="M79" s="26" t="n">
        <v>0.0</v>
      </c>
      <c r="N79" s="26" t="n">
        <v>3.0</v>
      </c>
      <c r="O79" s="26" t="n">
        <v>4.0</v>
      </c>
      <c r="P79" s="26" t="n">
        <v>4.0</v>
      </c>
      <c r="Q79" s="26" t="n">
        <v>4.0</v>
      </c>
      <c r="R79" s="26" t="n">
        <v>7.0</v>
      </c>
      <c r="S79" s="26" t="n">
        <v>8.0</v>
      </c>
      <c r="T79" s="26" t="n">
        <v>8.0</v>
      </c>
      <c r="U79" s="26" t="n">
        <v>8.0</v>
      </c>
      <c r="V79" s="26" t="n">
        <v>8.0</v>
      </c>
      <c r="W79" s="26" t="n">
        <v>8.0</v>
      </c>
      <c r="X79" s="26" t="n">
        <v>10.0</v>
      </c>
      <c r="Y79" s="26" t="n">
        <v>12.0</v>
      </c>
      <c r="Z79" s="26" t="n">
        <v>12.0</v>
      </c>
      <c r="AA79" s="26" t="n">
        <v>12.0</v>
      </c>
      <c r="AB79" s="26" t="n">
        <v>16.0</v>
      </c>
      <c r="AC79" s="26" t="n">
        <v>16.0</v>
      </c>
      <c r="AD79" s="26" t="n">
        <v>18.0</v>
      </c>
      <c r="AE79" s="26" t="n">
        <v>18.0</v>
      </c>
      <c r="AF79" s="26" t="n">
        <v>18.0</v>
      </c>
      <c r="AG79" s="26" t="n">
        <v>19.0</v>
      </c>
      <c r="AH79" s="26" t="n">
        <v>19.0</v>
      </c>
      <c r="AI79" s="26" t="n">
        <v>22.0</v>
      </c>
      <c r="AJ79" s="26" t="n">
        <v>22.0</v>
      </c>
      <c r="AK79" s="26" t="n">
        <v>22.0</v>
      </c>
      <c r="AL79" s="26" t="n">
        <v>22.0</v>
      </c>
      <c r="AM79" s="26" t="n">
        <v>22.0</v>
      </c>
      <c r="AN79" s="26" t="n">
        <v>22.0</v>
      </c>
      <c r="AO79" s="26" t="n">
        <v>22.0</v>
      </c>
      <c r="AP79" s="26" t="n">
        <v>22.0</v>
      </c>
      <c r="AQ79" s="26" t="n">
        <v>22.0</v>
      </c>
      <c r="AR79" s="26" t="n">
        <v>22.0</v>
      </c>
      <c r="AS79" s="26" t="n">
        <v>22.0</v>
      </c>
      <c r="AT79" s="26" t="n">
        <v>22.0</v>
      </c>
      <c r="AU79" s="26" t="n">
        <v>23.0</v>
      </c>
      <c r="AV79" s="26" t="n">
        <v>23.0</v>
      </c>
      <c r="AW79" s="26" t="n">
        <v>25.0</v>
      </c>
      <c r="AX79" s="26" t="n">
        <v>29.0</v>
      </c>
      <c r="AY79" s="26" t="n">
        <v>29.0</v>
      </c>
      <c r="AZ79" s="26" t="n">
        <v>36.0</v>
      </c>
      <c r="BA79" s="26" t="n">
        <v>50.0</v>
      </c>
      <c r="BB79" s="26" t="n">
        <v>50.0</v>
      </c>
      <c r="BC79" s="26" t="n">
        <v>83.0</v>
      </c>
      <c r="BD79" s="26" t="n">
        <v>93.0</v>
      </c>
      <c r="BE79" s="26" t="n">
        <v>99.0</v>
      </c>
      <c r="BF79" s="26" t="n">
        <v>117.0</v>
      </c>
      <c r="BG79" s="26" t="n">
        <v>129.0</v>
      </c>
      <c r="BH79" s="26" t="n">
        <v>149.0</v>
      </c>
      <c r="BI79" s="26" t="n">
        <v>149.0</v>
      </c>
      <c r="BJ79" s="26" t="n">
        <v>197.0</v>
      </c>
      <c r="BK79" s="26" t="n">
        <v>238.0</v>
      </c>
      <c r="BL79" s="26" t="n">
        <v>428.0</v>
      </c>
      <c r="BM79" s="26" t="n">
        <v>553.0</v>
      </c>
      <c r="BN79" s="26" t="n">
        <v>673.0</v>
      </c>
      <c r="BO79" s="26" t="n">
        <v>790.0</v>
      </c>
      <c r="BP79" s="26" t="n">
        <v>900.0</v>
      </c>
      <c r="BQ79" s="26" t="n">
        <v>1030.0</v>
      </c>
      <c r="BR79" s="26" t="n">
        <v>1183.0</v>
      </c>
      <c r="BS79" s="26" t="n">
        <v>1306.0</v>
      </c>
      <c r="BT79" s="26" t="n">
        <v>1518.0</v>
      </c>
      <c r="BU79" s="26" t="n">
        <v>1624.0</v>
      </c>
    </row>
    <row r="80" spans="1:73" ht="19.5" customHeight="true">
      <c r="A80" s="26" t="n">
        <v>78.0</v>
      </c>
      <c r="B80" s="26" t="s">
        <v>81</v>
      </c>
      <c r="C80" s="26" t="n">
        <v>10490.0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 t="n">
        <v>1.0</v>
      </c>
      <c r="T80" s="26" t="n">
        <v>1.0</v>
      </c>
      <c r="U80" s="26" t="n">
        <v>1.0</v>
      </c>
      <c r="V80" s="26" t="n">
        <v>2.0</v>
      </c>
      <c r="W80" s="26" t="n">
        <v>2.0</v>
      </c>
      <c r="X80" s="26" t="n">
        <v>2.0</v>
      </c>
      <c r="Y80" s="26" t="n">
        <v>2.0</v>
      </c>
      <c r="Z80" s="26" t="n">
        <v>2.0</v>
      </c>
      <c r="AA80" s="26" t="n">
        <v>3.0</v>
      </c>
      <c r="AB80" s="26" t="n">
        <v>3.0</v>
      </c>
      <c r="AC80" s="26" t="n">
        <v>3.0</v>
      </c>
      <c r="AD80" s="26" t="n">
        <v>3.0</v>
      </c>
      <c r="AE80" s="26" t="n">
        <v>3.0</v>
      </c>
      <c r="AF80" s="26" t="n">
        <v>3.0</v>
      </c>
      <c r="AG80" s="26" t="n">
        <v>3.0</v>
      </c>
      <c r="AH80" s="26" t="n">
        <v>3.0</v>
      </c>
      <c r="AI80" s="26" t="n">
        <v>3.0</v>
      </c>
      <c r="AJ80" s="26" t="n">
        <v>3.0</v>
      </c>
      <c r="AK80" s="26" t="n">
        <v>3.0</v>
      </c>
      <c r="AL80" s="26" t="n">
        <v>3.0</v>
      </c>
      <c r="AM80" s="26" t="n">
        <v>3.0</v>
      </c>
      <c r="AN80" s="26" t="n">
        <v>3.0</v>
      </c>
      <c r="AO80" s="26" t="n">
        <v>3.0</v>
      </c>
      <c r="AP80" s="26" t="n">
        <v>3.0</v>
      </c>
      <c r="AQ80" s="26" t="n">
        <v>3.0</v>
      </c>
      <c r="AR80" s="26" t="n">
        <v>3.0</v>
      </c>
      <c r="AS80" s="26" t="n">
        <v>3.0</v>
      </c>
      <c r="AT80" s="26" t="n">
        <v>3.0</v>
      </c>
      <c r="AU80" s="26" t="n">
        <v>3.0</v>
      </c>
      <c r="AV80" s="26" t="n">
        <v>3.0</v>
      </c>
      <c r="AW80" s="26" t="n">
        <v>3.0</v>
      </c>
      <c r="AX80" s="26" t="n">
        <v>3.0</v>
      </c>
      <c r="AY80" s="26" t="n">
        <v>3.0</v>
      </c>
      <c r="AZ80" s="26" t="n">
        <v>3.0</v>
      </c>
      <c r="BA80" s="26" t="n">
        <v>3.0</v>
      </c>
      <c r="BB80" s="26" t="n">
        <v>3.0</v>
      </c>
      <c r="BC80" s="26" t="n">
        <v>5.0</v>
      </c>
      <c r="BD80" s="26" t="n">
        <v>6.0</v>
      </c>
      <c r="BE80" s="26" t="n">
        <v>10.0</v>
      </c>
      <c r="BF80" s="26" t="n">
        <v>20.0</v>
      </c>
      <c r="BG80" s="26" t="n">
        <v>33.0</v>
      </c>
      <c r="BH80" s="26" t="n">
        <v>49.0</v>
      </c>
      <c r="BI80" s="26" t="n">
        <v>52.0</v>
      </c>
      <c r="BJ80" s="26" t="n">
        <v>64.0</v>
      </c>
      <c r="BK80" s="26" t="n">
        <v>111.0</v>
      </c>
      <c r="BL80" s="26" t="n">
        <v>140.0</v>
      </c>
      <c r="BM80" s="26" t="n">
        <v>142.0</v>
      </c>
      <c r="BN80" s="26" t="n">
        <v>187.0</v>
      </c>
      <c r="BO80" s="26" t="n">
        <v>202.0</v>
      </c>
      <c r="BP80" s="26" t="n">
        <v>217.0</v>
      </c>
      <c r="BQ80" s="26" t="n">
        <v>230.0</v>
      </c>
      <c r="BR80" s="26" t="n">
        <v>307.0</v>
      </c>
      <c r="BS80" s="26" t="n">
        <v>380.0</v>
      </c>
      <c r="BT80" s="26" t="n">
        <v>462.0</v>
      </c>
      <c r="BU80" s="26" t="n">
        <v>552.0</v>
      </c>
    </row>
    <row r="81" spans="1:73" ht="19.5" customHeight="true">
      <c r="A81" s="26" t="n">
        <v>79.0</v>
      </c>
      <c r="B81" s="26" t="s">
        <v>82</v>
      </c>
      <c r="C81" s="26" t="n">
        <v>2460.0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 t="n">
        <v>4.0</v>
      </c>
      <c r="O81" s="26" t="n">
        <v>4.0</v>
      </c>
      <c r="P81" s="26" t="n">
        <v>5.0</v>
      </c>
      <c r="Q81" s="26" t="n">
        <v>5.0</v>
      </c>
      <c r="R81" s="26" t="n">
        <v>5.0</v>
      </c>
      <c r="S81" s="26" t="n">
        <v>9.0</v>
      </c>
      <c r="T81" s="26" t="n">
        <v>9.0</v>
      </c>
      <c r="U81" s="26" t="n">
        <v>12.0</v>
      </c>
      <c r="V81" s="26" t="n">
        <v>12.0</v>
      </c>
      <c r="W81" s="26" t="n">
        <v>12.0</v>
      </c>
      <c r="X81" s="26" t="n">
        <v>13.0</v>
      </c>
      <c r="Y81" s="26" t="n">
        <v>13.0</v>
      </c>
      <c r="Z81" s="26" t="n">
        <v>14.0</v>
      </c>
      <c r="AA81" s="26" t="n">
        <v>15.0</v>
      </c>
      <c r="AB81" s="26" t="n">
        <v>15.0</v>
      </c>
      <c r="AC81" s="26" t="n">
        <v>15.0</v>
      </c>
      <c r="AD81" s="26" t="n">
        <v>15.0</v>
      </c>
      <c r="AE81" s="26" t="n">
        <v>15.0</v>
      </c>
      <c r="AF81" s="26" t="n">
        <v>15.0</v>
      </c>
      <c r="AG81" s="26" t="n">
        <v>15.0</v>
      </c>
      <c r="AH81" s="26" t="n">
        <v>15.0</v>
      </c>
      <c r="AI81" s="26" t="n">
        <v>15.0</v>
      </c>
      <c r="AJ81" s="26" t="n">
        <v>15.0</v>
      </c>
      <c r="AK81" s="26" t="n">
        <v>15.0</v>
      </c>
      <c r="AL81" s="26" t="n">
        <v>15.0</v>
      </c>
      <c r="AM81" s="26" t="n">
        <v>15.0</v>
      </c>
      <c r="AN81" s="26" t="n">
        <v>15.0</v>
      </c>
      <c r="AO81" s="26" t="n">
        <v>19.0</v>
      </c>
      <c r="AP81" s="26" t="n">
        <v>22.0</v>
      </c>
      <c r="AQ81" s="26" t="n">
        <v>22.0</v>
      </c>
      <c r="AR81" s="26" t="n">
        <v>22.0</v>
      </c>
      <c r="AS81" s="26" t="n">
        <v>22.0</v>
      </c>
      <c r="AT81" s="26" t="n">
        <v>22.0</v>
      </c>
      <c r="AU81" s="26" t="n">
        <v>23.0</v>
      </c>
      <c r="AV81" s="26" t="n">
        <v>23.0</v>
      </c>
      <c r="AW81" s="26" t="n">
        <v>25.0</v>
      </c>
      <c r="AX81" s="26" t="n">
        <v>27.0</v>
      </c>
      <c r="AY81" s="26" t="n">
        <v>30.0</v>
      </c>
      <c r="AZ81" s="26" t="n">
        <v>39.0</v>
      </c>
      <c r="BA81" s="26" t="n">
        <v>52.0</v>
      </c>
      <c r="BB81" s="26" t="n">
        <v>55.0</v>
      </c>
      <c r="BC81" s="26" t="n">
        <v>60.0</v>
      </c>
      <c r="BD81" s="26" t="n">
        <v>63.0</v>
      </c>
      <c r="BE81" s="26" t="n">
        <v>76.0</v>
      </c>
      <c r="BF81" s="26" t="n">
        <v>91.0</v>
      </c>
      <c r="BG81" s="26" t="n">
        <v>107.0</v>
      </c>
      <c r="BH81" s="26" t="n">
        <v>128.0</v>
      </c>
      <c r="BI81" s="26" t="n">
        <v>128.0</v>
      </c>
      <c r="BJ81" s="26" t="n">
        <v>200.0</v>
      </c>
      <c r="BK81" s="26" t="n">
        <v>250.0</v>
      </c>
      <c r="BL81" s="26" t="n">
        <v>297.0</v>
      </c>
      <c r="BM81" s="26" t="n">
        <v>377.0</v>
      </c>
      <c r="BN81" s="26" t="n">
        <v>449.0</v>
      </c>
      <c r="BO81" s="26" t="n">
        <v>596.0</v>
      </c>
      <c r="BP81" s="26" t="n">
        <v>636.0</v>
      </c>
      <c r="BQ81" s="26" t="n">
        <v>877.0</v>
      </c>
      <c r="BR81" s="26" t="n">
        <v>1051.0</v>
      </c>
      <c r="BS81" s="26" t="n">
        <v>1314.0</v>
      </c>
      <c r="BT81" s="26" t="n">
        <v>1682.0</v>
      </c>
      <c r="BU81" s="26" t="n">
        <v>2044.0</v>
      </c>
    </row>
    <row r="82" spans="1:73" ht="19.5" customHeight="true">
      <c r="A82" s="26" t="n">
        <v>80.0</v>
      </c>
      <c r="B82" s="40" t="s">
        <v>83</v>
      </c>
      <c r="C82" s="26" t="n">
        <v>579.0</v>
      </c>
      <c r="D82" s="26"/>
      <c r="E82" s="26"/>
      <c r="F82" s="26"/>
      <c r="G82" s="26"/>
      <c r="H82" s="26"/>
      <c r="I82" s="26"/>
      <c r="J82" s="26"/>
      <c r="K82" s="41" t="n">
        <v>0.0</v>
      </c>
      <c r="L82" s="41" t="n">
        <v>0.0</v>
      </c>
      <c r="M82" s="41" t="n">
        <v>0.0</v>
      </c>
      <c r="N82" s="41" t="n">
        <v>0.0</v>
      </c>
      <c r="O82" s="41" t="n">
        <v>0.0</v>
      </c>
      <c r="P82" s="41" t="n">
        <v>0.0</v>
      </c>
      <c r="Q82" s="41" t="n">
        <v>0.0</v>
      </c>
      <c r="R82" s="41" t="n">
        <v>0.0</v>
      </c>
      <c r="S82" s="41" t="n">
        <v>0.0</v>
      </c>
      <c r="T82" s="41" t="n">
        <v>0.0</v>
      </c>
      <c r="U82" s="41" t="n">
        <v>0.0</v>
      </c>
      <c r="V82" s="41" t="n">
        <v>0.0</v>
      </c>
      <c r="W82" s="41" t="n">
        <v>0.0</v>
      </c>
      <c r="X82" s="41" t="n">
        <v>0.0</v>
      </c>
      <c r="Y82" s="41" t="n">
        <v>0.0</v>
      </c>
      <c r="Z82" s="41" t="n">
        <v>0.0</v>
      </c>
      <c r="AA82" s="41" t="n">
        <v>0.0</v>
      </c>
      <c r="AB82" s="41" t="n">
        <v>0.0</v>
      </c>
      <c r="AC82" s="41" t="n">
        <v>0.0</v>
      </c>
      <c r="AD82" s="41" t="n">
        <v>0.0</v>
      </c>
      <c r="AE82" s="41" t="n">
        <v>0.0</v>
      </c>
      <c r="AF82" s="41" t="n">
        <v>0.0</v>
      </c>
      <c r="AG82" s="41" t="n">
        <v>0.0</v>
      </c>
      <c r="AH82" s="41" t="n">
        <v>0.0</v>
      </c>
      <c r="AI82" s="41" t="n">
        <v>0.0</v>
      </c>
      <c r="AJ82" s="41" t="n">
        <v>0.0</v>
      </c>
      <c r="AK82" s="41" t="n">
        <v>0.0</v>
      </c>
      <c r="AL82" s="41" t="n">
        <v>0.0</v>
      </c>
      <c r="AM82" s="41" t="n">
        <v>0.0</v>
      </c>
      <c r="AN82" s="41" t="n">
        <v>0.0</v>
      </c>
      <c r="AO82" s="41" t="n">
        <v>0.0</v>
      </c>
      <c r="AP82" s="41" t="n">
        <v>0.0</v>
      </c>
      <c r="AQ82" s="41" t="n">
        <v>0.0</v>
      </c>
      <c r="AR82" s="41" t="n">
        <v>0.0</v>
      </c>
      <c r="AS82" s="41" t="n">
        <v>0.0</v>
      </c>
      <c r="AT82" s="41" t="n">
        <v>0.0</v>
      </c>
      <c r="AU82" s="41" t="n">
        <v>1.0</v>
      </c>
      <c r="AV82" s="41" t="n">
        <v>1.0</v>
      </c>
      <c r="AW82" s="41" t="n">
        <v>3.0</v>
      </c>
      <c r="AX82" s="41" t="n">
        <v>4.0</v>
      </c>
      <c r="AY82" s="41" t="n">
        <v>4.0</v>
      </c>
      <c r="AZ82" s="41" t="n">
        <v>6.0</v>
      </c>
      <c r="BA82" s="41" t="n">
        <v>11.0</v>
      </c>
      <c r="BB82" s="41" t="n">
        <v>11.0</v>
      </c>
      <c r="BC82" s="41" t="n">
        <v>24.0</v>
      </c>
      <c r="BD82" s="41" t="n">
        <v>24.0</v>
      </c>
      <c r="BE82" s="41" t="n">
        <v>37.0</v>
      </c>
      <c r="BF82" s="41" t="n">
        <v>92.0</v>
      </c>
      <c r="BG82" s="41" t="n">
        <v>264.0</v>
      </c>
      <c r="BH82" s="41" t="n">
        <v>444.0</v>
      </c>
      <c r="BI82" s="41" t="n">
        <v>617.0</v>
      </c>
      <c r="BJ82" s="41" t="n">
        <v>804.0</v>
      </c>
      <c r="BK82" s="41" t="n">
        <v>836.0</v>
      </c>
      <c r="BL82" s="41" t="n">
        <v>875.0</v>
      </c>
      <c r="BM82" s="41" t="n">
        <v>933.0</v>
      </c>
      <c r="BN82" s="41" t="n">
        <v>1025.0</v>
      </c>
      <c r="BO82" s="41" t="n">
        <v>1116.0</v>
      </c>
      <c r="BP82" s="41" t="n">
        <v>1225.0</v>
      </c>
      <c r="BQ82" s="41" t="n">
        <v>1335.0</v>
      </c>
      <c r="BR82" s="41" t="n">
        <v>1420.0</v>
      </c>
      <c r="BS82" s="41" t="n">
        <v>1514.0</v>
      </c>
      <c r="BT82" s="41" t="n">
        <v>1572.0</v>
      </c>
      <c r="BU82" s="41" t="n">
        <v>1718.0</v>
      </c>
    </row>
    <row r="83" spans="1:73" ht="19.5" customHeight="true">
      <c r="A83" s="26" t="n">
        <v>81.0</v>
      </c>
      <c r="B83" s="29" t="s">
        <v>84</v>
      </c>
      <c r="C83" s="26" t="n">
        <v>531.0</v>
      </c>
      <c r="D83" s="26"/>
      <c r="E83" s="26"/>
      <c r="F83" s="26"/>
      <c r="G83" s="26"/>
      <c r="H83" s="26"/>
      <c r="I83" s="26"/>
      <c r="J83" s="26"/>
      <c r="K83" s="41" t="n">
        <v>0.0</v>
      </c>
      <c r="L83" s="41" t="n">
        <v>0.0</v>
      </c>
      <c r="M83" s="41" t="n">
        <v>0.0</v>
      </c>
      <c r="N83" s="41" t="n">
        <v>0.0</v>
      </c>
      <c r="O83" s="41" t="n">
        <v>0.0</v>
      </c>
      <c r="P83" s="41" t="n">
        <v>0.0</v>
      </c>
      <c r="Q83" s="41" t="n">
        <v>0.0</v>
      </c>
      <c r="R83" s="41" t="n">
        <v>0.0</v>
      </c>
      <c r="S83" s="41" t="n">
        <v>0.0</v>
      </c>
      <c r="T83" s="41" t="n">
        <v>0.0</v>
      </c>
      <c r="U83" s="41" t="n">
        <v>0.0</v>
      </c>
      <c r="V83" s="41" t="n">
        <v>0.0</v>
      </c>
      <c r="W83" s="41" t="n">
        <v>0.0</v>
      </c>
      <c r="X83" s="41" t="n">
        <v>0.0</v>
      </c>
      <c r="Y83" s="41" t="n">
        <v>0.0</v>
      </c>
      <c r="Z83" s="41" t="n">
        <v>0.0</v>
      </c>
      <c r="AA83" s="41" t="n">
        <v>0.0</v>
      </c>
      <c r="AB83" s="41" t="n">
        <v>0.0</v>
      </c>
      <c r="AC83" s="41" t="n">
        <v>0.0</v>
      </c>
      <c r="AD83" s="41" t="n">
        <v>0.0</v>
      </c>
      <c r="AE83" s="41" t="n">
        <v>0.0</v>
      </c>
      <c r="AF83" s="41" t="n">
        <v>0.0</v>
      </c>
      <c r="AG83" s="41" t="n">
        <v>0.0</v>
      </c>
      <c r="AH83" s="41" t="n">
        <v>0.0</v>
      </c>
      <c r="AI83" s="41" t="n">
        <v>0.0</v>
      </c>
      <c r="AJ83" s="41" t="n">
        <v>0.0</v>
      </c>
      <c r="AK83" s="41" t="n">
        <v>0.0</v>
      </c>
      <c r="AL83" s="41" t="n">
        <v>0.0</v>
      </c>
      <c r="AM83" s="41" t="n">
        <v>0.0</v>
      </c>
      <c r="AN83" s="41" t="n">
        <v>0.0</v>
      </c>
      <c r="AO83" s="41" t="n">
        <v>0.0</v>
      </c>
      <c r="AP83" s="41" t="n">
        <v>0.0</v>
      </c>
      <c r="AQ83" s="41" t="n">
        <v>0.0</v>
      </c>
      <c r="AR83" s="41" t="n">
        <v>0.0</v>
      </c>
      <c r="AS83" s="41" t="n">
        <v>0.0</v>
      </c>
      <c r="AT83" s="41" t="n">
        <v>1.0</v>
      </c>
      <c r="AU83" s="41" t="n">
        <v>1.0</v>
      </c>
      <c r="AV83" s="41" t="n">
        <v>6.0</v>
      </c>
      <c r="AW83" s="41" t="n">
        <v>15.0</v>
      </c>
      <c r="AX83" s="41" t="n">
        <v>19.0</v>
      </c>
      <c r="AY83" s="41" t="n">
        <v>25.0</v>
      </c>
      <c r="AZ83" s="41" t="n">
        <v>32.0</v>
      </c>
      <c r="BA83" s="41" t="n">
        <v>56.0</v>
      </c>
      <c r="BB83" s="41" t="n">
        <v>87.0</v>
      </c>
      <c r="BC83" s="41" t="n">
        <v>108.0</v>
      </c>
      <c r="BD83" s="41" t="n">
        <v>147.0</v>
      </c>
      <c r="BE83" s="41" t="n">
        <v>176.0</v>
      </c>
      <c r="BF83" s="41" t="n">
        <v>205.0</v>
      </c>
      <c r="BG83" s="41" t="n">
        <v>400.0</v>
      </c>
      <c r="BH83" s="41" t="n">
        <v>598.0</v>
      </c>
      <c r="BI83" s="41" t="n">
        <v>702.0</v>
      </c>
      <c r="BJ83" s="41" t="n">
        <v>996.0</v>
      </c>
      <c r="BK83" s="41" t="n">
        <v>1090.0</v>
      </c>
      <c r="BL83" s="41" t="n">
        <v>1221.0</v>
      </c>
      <c r="BM83" s="41" t="n">
        <v>1333.0</v>
      </c>
      <c r="BN83" s="41" t="n">
        <v>1463.0</v>
      </c>
      <c r="BO83" s="41" t="n">
        <v>1550.0</v>
      </c>
      <c r="BP83" s="41" t="n">
        <v>1746.0</v>
      </c>
      <c r="BQ83" s="41" t="n">
        <v>1939.0</v>
      </c>
      <c r="BR83" s="41" t="n">
        <v>2164.0</v>
      </c>
      <c r="BS83" s="41" t="n">
        <v>2383.0</v>
      </c>
      <c r="BT83" s="41" t="n">
        <v>2621.0</v>
      </c>
      <c r="BU83" s="41" t="n">
        <v>2863.0</v>
      </c>
    </row>
    <row r="84" spans="1:73" ht="19.5" customHeight="true">
      <c r="A84" s="26" t="n">
        <v>82.0</v>
      </c>
      <c r="B84" s="29" t="s">
        <v>85</v>
      </c>
      <c r="C84" s="26" t="n">
        <v>884.0</v>
      </c>
      <c r="D84" s="26"/>
      <c r="E84" s="26"/>
      <c r="F84" s="26"/>
      <c r="G84" s="26"/>
      <c r="H84" s="26"/>
      <c r="I84" s="26"/>
      <c r="J84" s="26"/>
      <c r="K84" s="41" t="n">
        <v>0.0</v>
      </c>
      <c r="L84" s="41" t="n">
        <v>0.0</v>
      </c>
      <c r="M84" s="41" t="n">
        <v>0.0</v>
      </c>
      <c r="N84" s="41" t="n">
        <v>0.0</v>
      </c>
      <c r="O84" s="41" t="n">
        <v>0.0</v>
      </c>
      <c r="P84" s="41" t="n">
        <v>0.0</v>
      </c>
      <c r="Q84" s="41" t="n">
        <v>0.0</v>
      </c>
      <c r="R84" s="41" t="n">
        <v>0.0</v>
      </c>
      <c r="S84" s="41" t="n">
        <v>0.0</v>
      </c>
      <c r="T84" s="41" t="n">
        <v>0.0</v>
      </c>
      <c r="U84" s="41" t="n">
        <v>0.0</v>
      </c>
      <c r="V84" s="41" t="n">
        <v>0.0</v>
      </c>
      <c r="W84" s="41" t="n">
        <v>0.0</v>
      </c>
      <c r="X84" s="41" t="n">
        <v>0.0</v>
      </c>
      <c r="Y84" s="41" t="n">
        <v>0.0</v>
      </c>
      <c r="Z84" s="41" t="n">
        <v>0.0</v>
      </c>
      <c r="AA84" s="41" t="n">
        <v>0.0</v>
      </c>
      <c r="AB84" s="41" t="n">
        <v>0.0</v>
      </c>
      <c r="AC84" s="41" t="n">
        <v>0.0</v>
      </c>
      <c r="AD84" s="41" t="n">
        <v>0.0</v>
      </c>
      <c r="AE84" s="41" t="n">
        <v>0.0</v>
      </c>
      <c r="AF84" s="41" t="n">
        <v>0.0</v>
      </c>
      <c r="AG84" s="41" t="n">
        <v>0.0</v>
      </c>
      <c r="AH84" s="41" t="n">
        <v>0.0</v>
      </c>
      <c r="AI84" s="41" t="n">
        <v>0.0</v>
      </c>
      <c r="AJ84" s="41" t="n">
        <v>0.0</v>
      </c>
      <c r="AK84" s="41" t="n">
        <v>0.0</v>
      </c>
      <c r="AL84" s="41" t="n">
        <v>0.0</v>
      </c>
      <c r="AM84" s="41" t="n">
        <v>0.0</v>
      </c>
      <c r="AN84" s="41" t="n">
        <v>0.0</v>
      </c>
      <c r="AO84" s="41" t="n">
        <v>0.0</v>
      </c>
      <c r="AP84" s="41" t="n">
        <v>0.0</v>
      </c>
      <c r="AQ84" s="41" t="n">
        <v>0.0</v>
      </c>
      <c r="AR84" s="41" t="n">
        <v>0.0</v>
      </c>
      <c r="AS84" s="41" t="n">
        <v>2.0</v>
      </c>
      <c r="AT84" s="41" t="n">
        <v>2.0</v>
      </c>
      <c r="AU84" s="41" t="n">
        <v>3.0</v>
      </c>
      <c r="AV84" s="41" t="n">
        <v>3.0</v>
      </c>
      <c r="AW84" s="41" t="n">
        <v>9.0</v>
      </c>
      <c r="AX84" s="41" t="n">
        <v>14.0</v>
      </c>
      <c r="AY84" s="41" t="n">
        <v>18.0</v>
      </c>
      <c r="AZ84" s="41" t="n">
        <v>21.0</v>
      </c>
      <c r="BA84" s="41" t="n">
        <v>29.0</v>
      </c>
      <c r="BB84" s="41" t="n">
        <v>41.0</v>
      </c>
      <c r="BC84" s="41" t="n">
        <v>55.0</v>
      </c>
      <c r="BD84" s="41" t="n">
        <v>79.0</v>
      </c>
      <c r="BE84" s="41" t="n">
        <v>104.0</v>
      </c>
      <c r="BF84" s="41" t="n">
        <v>131.0</v>
      </c>
      <c r="BG84" s="41" t="n">
        <v>182.0</v>
      </c>
      <c r="BH84" s="41" t="n">
        <v>246.0</v>
      </c>
      <c r="BI84" s="41" t="n">
        <v>302.0</v>
      </c>
      <c r="BJ84" s="41" t="n">
        <v>504.0</v>
      </c>
      <c r="BK84" s="41" t="n">
        <v>655.0</v>
      </c>
      <c r="BL84" s="41" t="n">
        <v>860.0</v>
      </c>
      <c r="BM84" s="41" t="n">
        <v>1018.0</v>
      </c>
      <c r="BN84" s="41" t="n">
        <v>1332.0</v>
      </c>
      <c r="BO84" s="41" t="n">
        <v>1646.0</v>
      </c>
      <c r="BP84" s="41" t="n">
        <v>2013.0</v>
      </c>
      <c r="BQ84" s="41" t="n">
        <v>2388.0</v>
      </c>
      <c r="BR84" s="41" t="n">
        <v>2649.0</v>
      </c>
      <c r="BS84" s="41" t="n">
        <v>3244.0</v>
      </c>
      <c r="BT84" s="41" t="n">
        <v>4474.0</v>
      </c>
      <c r="BU84" s="41" t="n">
        <v>5283.0</v>
      </c>
    </row>
    <row r="85" spans="1:73" ht="19.5" customHeight="true">
      <c r="A85" s="26" t="n">
        <v>83.0</v>
      </c>
      <c r="B85" s="29" t="s">
        <v>86</v>
      </c>
      <c r="C85" s="26" t="n">
        <v>60.0</v>
      </c>
      <c r="D85" s="26"/>
      <c r="E85" s="26"/>
      <c r="F85" s="26"/>
      <c r="G85" s="26"/>
      <c r="H85" s="26"/>
      <c r="I85" s="26"/>
      <c r="J85" s="26"/>
      <c r="K85" s="41" t="n">
        <v>0.0</v>
      </c>
      <c r="L85" s="41" t="n">
        <v>0.0</v>
      </c>
      <c r="M85" s="41" t="n">
        <v>0.0</v>
      </c>
      <c r="N85" s="41" t="n">
        <v>0.0</v>
      </c>
      <c r="O85" s="41" t="n">
        <v>0.0</v>
      </c>
      <c r="P85" s="41" t="n">
        <v>0.0</v>
      </c>
      <c r="Q85" s="41" t="n">
        <v>0.0</v>
      </c>
      <c r="R85" s="41" t="n">
        <v>0.0</v>
      </c>
      <c r="S85" s="41" t="n">
        <v>0.0</v>
      </c>
      <c r="T85" s="41" t="n">
        <v>0.0</v>
      </c>
      <c r="U85" s="41" t="n">
        <v>0.0</v>
      </c>
      <c r="V85" s="41" t="n">
        <v>0.0</v>
      </c>
      <c r="W85" s="41" t="n">
        <v>0.0</v>
      </c>
      <c r="X85" s="41" t="n">
        <v>0.0</v>
      </c>
      <c r="Y85" s="41" t="n">
        <v>0.0</v>
      </c>
      <c r="Z85" s="41" t="n">
        <v>0.0</v>
      </c>
      <c r="AA85" s="41" t="n">
        <v>0.0</v>
      </c>
      <c r="AB85" s="41" t="n">
        <v>0.0</v>
      </c>
      <c r="AC85" s="41" t="n">
        <v>0.0</v>
      </c>
      <c r="AD85" s="41" t="n">
        <v>0.0</v>
      </c>
      <c r="AE85" s="41" t="n">
        <v>0.0</v>
      </c>
      <c r="AF85" s="41" t="n">
        <v>0.0</v>
      </c>
      <c r="AG85" s="41" t="n">
        <v>0.0</v>
      </c>
      <c r="AH85" s="41" t="n">
        <v>0.0</v>
      </c>
      <c r="AI85" s="41" t="n">
        <v>0.0</v>
      </c>
      <c r="AJ85" s="41" t="n">
        <v>0.0</v>
      </c>
      <c r="AK85" s="41" t="n">
        <v>0.0</v>
      </c>
      <c r="AL85" s="41" t="n">
        <v>0.0</v>
      </c>
      <c r="AM85" s="41" t="n">
        <v>0.0</v>
      </c>
      <c r="AN85" s="41" t="n">
        <v>0.0</v>
      </c>
      <c r="AO85" s="41" t="n">
        <v>0.0</v>
      </c>
      <c r="AP85" s="41" t="n">
        <v>0.0</v>
      </c>
      <c r="AQ85" s="41" t="n">
        <v>0.0</v>
      </c>
      <c r="AR85" s="41" t="n">
        <v>0.0</v>
      </c>
      <c r="AS85" s="41" t="n">
        <v>0.0</v>
      </c>
      <c r="AT85" s="41" t="n">
        <v>0.0</v>
      </c>
      <c r="AU85" s="41" t="n">
        <v>0.0</v>
      </c>
      <c r="AV85" s="41" t="n">
        <v>0.0</v>
      </c>
      <c r="AW85" s="41" t="n">
        <v>1.0</v>
      </c>
      <c r="AX85" s="41" t="n">
        <v>1.0</v>
      </c>
      <c r="AY85" s="41" t="n">
        <v>1.0</v>
      </c>
      <c r="AZ85" s="41" t="n">
        <v>1.0</v>
      </c>
      <c r="BA85" s="41" t="n">
        <v>1.0</v>
      </c>
      <c r="BB85" s="41" t="n">
        <v>1.0</v>
      </c>
      <c r="BC85" s="41" t="n">
        <v>2.0</v>
      </c>
      <c r="BD85" s="41" t="n">
        <v>2.0</v>
      </c>
      <c r="BE85" s="41" t="n">
        <v>3.0</v>
      </c>
      <c r="BF85" s="41" t="n">
        <v>3.0</v>
      </c>
      <c r="BG85" s="41" t="n">
        <v>5.0</v>
      </c>
      <c r="BH85" s="41" t="n">
        <v>7.0</v>
      </c>
      <c r="BI85" s="41" t="n">
        <v>19.0</v>
      </c>
      <c r="BJ85" s="41" t="n">
        <v>34.0</v>
      </c>
      <c r="BK85" s="41" t="n">
        <v>51.0</v>
      </c>
      <c r="BL85" s="41" t="n">
        <v>59.0</v>
      </c>
      <c r="BM85" s="41" t="n">
        <v>77.0</v>
      </c>
      <c r="BN85" s="41" t="n">
        <v>140.0</v>
      </c>
      <c r="BO85" s="41" t="n">
        <v>203.0</v>
      </c>
      <c r="BP85" s="41" t="n">
        <v>335.0</v>
      </c>
      <c r="BQ85" s="41" t="n">
        <v>484.0</v>
      </c>
      <c r="BR85" s="41" t="n">
        <v>670.0</v>
      </c>
      <c r="BS85" s="41" t="n">
        <v>798.0</v>
      </c>
      <c r="BT85" s="41" t="n">
        <v>875.0</v>
      </c>
      <c r="BU85" s="41" t="n">
        <v>1099.0</v>
      </c>
    </row>
    <row r="86" spans="1:73" ht="19.5" customHeight="true">
      <c r="A86" s="26" t="n">
        <v>84.0</v>
      </c>
      <c r="B86" s="29" t="s">
        <v>87</v>
      </c>
      <c r="C86" s="26" t="n">
        <v>278.0</v>
      </c>
      <c r="D86" s="26"/>
      <c r="E86" s="26"/>
      <c r="F86" s="26"/>
      <c r="G86" s="26"/>
      <c r="H86" s="26"/>
      <c r="I86" s="26"/>
      <c r="J86" s="26"/>
      <c r="K86" s="41" t="n">
        <v>0.0</v>
      </c>
      <c r="L86" s="41" t="n">
        <v>0.0</v>
      </c>
      <c r="M86" s="41" t="n">
        <v>0.0</v>
      </c>
      <c r="N86" s="41" t="n">
        <v>0.0</v>
      </c>
      <c r="O86" s="41" t="n">
        <v>0.0</v>
      </c>
      <c r="P86" s="41" t="n">
        <v>0.0</v>
      </c>
      <c r="Q86" s="41" t="n">
        <v>0.0</v>
      </c>
      <c r="R86" s="41" t="n">
        <v>0.0</v>
      </c>
      <c r="S86" s="41" t="n">
        <v>0.0</v>
      </c>
      <c r="T86" s="41" t="n">
        <v>0.0</v>
      </c>
      <c r="U86" s="41" t="n">
        <v>0.0</v>
      </c>
      <c r="V86" s="41" t="n">
        <v>0.0</v>
      </c>
      <c r="W86" s="41" t="n">
        <v>0.0</v>
      </c>
      <c r="X86" s="41" t="n">
        <v>0.0</v>
      </c>
      <c r="Y86" s="41" t="n">
        <v>0.0</v>
      </c>
      <c r="Z86" s="41" t="n">
        <v>0.0</v>
      </c>
      <c r="AA86" s="41" t="n">
        <v>0.0</v>
      </c>
      <c r="AB86" s="41" t="n">
        <v>0.0</v>
      </c>
      <c r="AC86" s="41" t="n">
        <v>0.0</v>
      </c>
      <c r="AD86" s="41" t="n">
        <v>0.0</v>
      </c>
      <c r="AE86" s="41" t="n">
        <v>0.0</v>
      </c>
      <c r="AF86" s="41" t="n">
        <v>0.0</v>
      </c>
      <c r="AG86" s="41" t="n">
        <v>0.0</v>
      </c>
      <c r="AH86" s="41" t="n">
        <v>0.0</v>
      </c>
      <c r="AI86" s="41" t="n">
        <v>0.0</v>
      </c>
      <c r="AJ86" s="41" t="n">
        <v>0.0</v>
      </c>
      <c r="AK86" s="41" t="n">
        <v>0.0</v>
      </c>
      <c r="AL86" s="41" t="n">
        <v>0.0</v>
      </c>
      <c r="AM86" s="41" t="n">
        <v>0.0</v>
      </c>
      <c r="AN86" s="41" t="n">
        <v>0.0</v>
      </c>
      <c r="AO86" s="41" t="n">
        <v>0.0</v>
      </c>
      <c r="AP86" s="41" t="n">
        <v>0.0</v>
      </c>
      <c r="AQ86" s="41" t="n">
        <v>0.0</v>
      </c>
      <c r="AR86" s="41" t="n">
        <v>0.0</v>
      </c>
      <c r="AS86" s="41" t="n">
        <v>0.0</v>
      </c>
      <c r="AT86" s="41" t="n">
        <v>0.0</v>
      </c>
      <c r="AU86" s="41" t="n">
        <v>0.0</v>
      </c>
      <c r="AV86" s="41" t="n">
        <v>0.0</v>
      </c>
      <c r="AW86" s="41" t="n">
        <v>1.0</v>
      </c>
      <c r="AX86" s="41" t="n">
        <v>3.0</v>
      </c>
      <c r="AY86" s="41" t="n">
        <v>3.0</v>
      </c>
      <c r="AZ86" s="41" t="n">
        <v>7.0</v>
      </c>
      <c r="BA86" s="41" t="n">
        <v>8.0</v>
      </c>
      <c r="BB86" s="41" t="n">
        <v>8.0</v>
      </c>
      <c r="BC86" s="41" t="n">
        <v>8.0</v>
      </c>
      <c r="BD86" s="41" t="n">
        <v>8.0</v>
      </c>
      <c r="BE86" s="41" t="n">
        <v>15.0</v>
      </c>
      <c r="BF86" s="41" t="n">
        <v>18.0</v>
      </c>
      <c r="BG86" s="41" t="n">
        <v>24.0</v>
      </c>
      <c r="BH86" s="41" t="n">
        <v>262.0</v>
      </c>
      <c r="BI86" s="41" t="n">
        <v>262.0</v>
      </c>
      <c r="BJ86" s="41" t="n">
        <v>320.0</v>
      </c>
      <c r="BK86" s="41" t="n">
        <v>337.0</v>
      </c>
      <c r="BL86" s="41" t="n">
        <v>401.0</v>
      </c>
      <c r="BM86" s="41" t="n">
        <v>439.0</v>
      </c>
      <c r="BN86" s="41" t="n">
        <v>439.0</v>
      </c>
      <c r="BO86" s="41" t="n">
        <v>452.0</v>
      </c>
      <c r="BP86" s="41" t="n">
        <v>460.0</v>
      </c>
      <c r="BQ86" s="41" t="n">
        <v>470.0</v>
      </c>
      <c r="BR86" s="41" t="n">
        <v>481.0</v>
      </c>
      <c r="BS86" s="41" t="n">
        <v>494.0</v>
      </c>
      <c r="BT86" s="41" t="n">
        <v>501.0</v>
      </c>
      <c r="BU86" s="41" t="n">
        <v>526.0</v>
      </c>
    </row>
    <row r="87" spans="1:73" ht="19.5" customHeight="true">
      <c r="A87" s="26" t="n">
        <v>85.0</v>
      </c>
      <c r="B87" s="29" t="s">
        <v>88</v>
      </c>
      <c r="C87" s="26" t="n">
        <v>485.0</v>
      </c>
      <c r="D87" s="26"/>
      <c r="E87" s="26"/>
      <c r="F87" s="26"/>
      <c r="G87" s="26"/>
      <c r="H87" s="26"/>
      <c r="I87" s="26"/>
      <c r="J87" s="26"/>
      <c r="K87" s="41" t="n">
        <v>0.0</v>
      </c>
      <c r="L87" s="41" t="n">
        <v>0.0</v>
      </c>
      <c r="M87" s="41" t="n">
        <v>0.0</v>
      </c>
      <c r="N87" s="41" t="n">
        <v>0.0</v>
      </c>
      <c r="O87" s="41" t="n">
        <v>0.0</v>
      </c>
      <c r="P87" s="41" t="n">
        <v>0.0</v>
      </c>
      <c r="Q87" s="41" t="n">
        <v>0.0</v>
      </c>
      <c r="R87" s="41" t="n">
        <v>0.0</v>
      </c>
      <c r="S87" s="41" t="n">
        <v>0.0</v>
      </c>
      <c r="T87" s="41" t="n">
        <v>0.0</v>
      </c>
      <c r="U87" s="41" t="n">
        <v>0.0</v>
      </c>
      <c r="V87" s="41" t="n">
        <v>0.0</v>
      </c>
      <c r="W87" s="41" t="n">
        <v>0.0</v>
      </c>
      <c r="X87" s="41" t="n">
        <v>0.0</v>
      </c>
      <c r="Y87" s="41" t="n">
        <v>0.0</v>
      </c>
      <c r="Z87" s="41" t="n">
        <v>0.0</v>
      </c>
      <c r="AA87" s="41" t="n">
        <v>0.0</v>
      </c>
      <c r="AB87" s="41" t="n">
        <v>0.0</v>
      </c>
      <c r="AC87" s="41" t="n">
        <v>0.0</v>
      </c>
      <c r="AD87" s="41" t="n">
        <v>0.0</v>
      </c>
      <c r="AE87" s="41" t="n">
        <v>0.0</v>
      </c>
      <c r="AF87" s="41" t="n">
        <v>0.0</v>
      </c>
      <c r="AG87" s="41" t="n">
        <v>0.0</v>
      </c>
      <c r="AH87" s="41" t="n">
        <v>0.0</v>
      </c>
      <c r="AI87" s="41" t="n">
        <v>0.0</v>
      </c>
      <c r="AJ87" s="41" t="n">
        <v>0.0</v>
      </c>
      <c r="AK87" s="41" t="n">
        <v>0.0</v>
      </c>
      <c r="AL87" s="41" t="n">
        <v>0.0</v>
      </c>
      <c r="AM87" s="41" t="n">
        <v>0.0</v>
      </c>
      <c r="AN87" s="41" t="n">
        <v>0.0</v>
      </c>
      <c r="AO87" s="41" t="n">
        <v>0.0</v>
      </c>
      <c r="AP87" s="41" t="n">
        <v>0.0</v>
      </c>
      <c r="AQ87" s="41" t="n">
        <v>0.0</v>
      </c>
      <c r="AR87" s="41" t="n">
        <v>0.0</v>
      </c>
      <c r="AS87" s="41" t="n">
        <v>0.0</v>
      </c>
      <c r="AT87" s="41" t="n">
        <v>0.0</v>
      </c>
      <c r="AU87" s="41" t="n">
        <v>0.0</v>
      </c>
      <c r="AV87" s="41" t="n">
        <v>0.0</v>
      </c>
      <c r="AW87" s="41" t="n">
        <v>1.0</v>
      </c>
      <c r="AX87" s="41" t="n">
        <v>1.0</v>
      </c>
      <c r="AY87" s="41" t="n">
        <v>1.0</v>
      </c>
      <c r="AZ87" s="41" t="n">
        <v>2.0</v>
      </c>
      <c r="BA87" s="41" t="n">
        <v>6.0</v>
      </c>
      <c r="BB87" s="41" t="n">
        <v>6.0</v>
      </c>
      <c r="BC87" s="41" t="n">
        <v>18.0</v>
      </c>
      <c r="BD87" s="41" t="n">
        <v>18.0</v>
      </c>
      <c r="BE87" s="41" t="n">
        <v>19.0</v>
      </c>
      <c r="BF87" s="41" t="n">
        <v>21.0</v>
      </c>
      <c r="BG87" s="41" t="n">
        <v>34.0</v>
      </c>
      <c r="BH87" s="41" t="n">
        <v>43.0</v>
      </c>
      <c r="BI87" s="41" t="n">
        <v>43.0</v>
      </c>
      <c r="BJ87" s="41" t="n">
        <v>90.0</v>
      </c>
      <c r="BK87" s="41" t="n">
        <v>129.0</v>
      </c>
      <c r="BL87" s="41" t="n">
        <v>129.0</v>
      </c>
      <c r="BM87" s="41" t="n">
        <v>169.0</v>
      </c>
      <c r="BN87" s="41" t="n">
        <v>223.0</v>
      </c>
      <c r="BO87" s="41" t="n">
        <v>292.0</v>
      </c>
      <c r="BP87" s="41" t="n">
        <v>557.0</v>
      </c>
      <c r="BQ87" s="41" t="n">
        <v>683.0</v>
      </c>
      <c r="BR87" s="41" t="n">
        <v>785.0</v>
      </c>
      <c r="BS87" s="41" t="n">
        <v>906.0</v>
      </c>
      <c r="BT87" s="41" t="n">
        <v>1125.0</v>
      </c>
      <c r="BU87" s="41" t="n">
        <v>1329.0</v>
      </c>
    </row>
    <row r="88" spans="1:73" ht="19.5" customHeight="true">
      <c r="A88" s="26" t="n">
        <v>86.0</v>
      </c>
      <c r="B88" s="29" t="s">
        <v>89</v>
      </c>
      <c r="C88" s="26" t="n">
        <v>1028.0</v>
      </c>
      <c r="D88" s="26"/>
      <c r="E88" s="26"/>
      <c r="F88" s="26"/>
      <c r="G88" s="26"/>
      <c r="H88" s="26"/>
      <c r="I88" s="26"/>
      <c r="J88" s="26"/>
      <c r="K88" s="41" t="n">
        <v>0.0</v>
      </c>
      <c r="L88" s="41" t="n">
        <v>0.0</v>
      </c>
      <c r="M88" s="41" t="n">
        <v>0.0</v>
      </c>
      <c r="N88" s="41" t="n">
        <v>0.0</v>
      </c>
      <c r="O88" s="41" t="n">
        <v>0.0</v>
      </c>
      <c r="P88" s="41" t="n">
        <v>0.0</v>
      </c>
      <c r="Q88" s="41" t="n">
        <v>0.0</v>
      </c>
      <c r="R88" s="41" t="n">
        <v>0.0</v>
      </c>
      <c r="S88" s="41" t="n">
        <v>0.0</v>
      </c>
      <c r="T88" s="41" t="n">
        <v>0.0</v>
      </c>
      <c r="U88" s="41" t="n">
        <v>0.0</v>
      </c>
      <c r="V88" s="41" t="n">
        <v>0.0</v>
      </c>
      <c r="W88" s="41" t="n">
        <v>0.0</v>
      </c>
      <c r="X88" s="41" t="n">
        <v>0.0</v>
      </c>
      <c r="Y88" s="41" t="n">
        <v>0.0</v>
      </c>
      <c r="Z88" s="41" t="n">
        <v>0.0</v>
      </c>
      <c r="AA88" s="41" t="n">
        <v>0.0</v>
      </c>
      <c r="AB88" s="41" t="n">
        <v>0.0</v>
      </c>
      <c r="AC88" s="41" t="n">
        <v>0.0</v>
      </c>
      <c r="AD88" s="41" t="n">
        <v>0.0</v>
      </c>
      <c r="AE88" s="41" t="n">
        <v>0.0</v>
      </c>
      <c r="AF88" s="41" t="n">
        <v>0.0</v>
      </c>
      <c r="AG88" s="41" t="n">
        <v>0.0</v>
      </c>
      <c r="AH88" s="41" t="n">
        <v>0.0</v>
      </c>
      <c r="AI88" s="41" t="n">
        <v>0.0</v>
      </c>
      <c r="AJ88" s="41" t="n">
        <v>0.0</v>
      </c>
      <c r="AK88" s="41" t="n">
        <v>0.0</v>
      </c>
      <c r="AL88" s="41" t="n">
        <v>0.0</v>
      </c>
      <c r="AM88" s="41" t="n">
        <v>0.0</v>
      </c>
      <c r="AN88" s="41" t="n">
        <v>0.0</v>
      </c>
      <c r="AO88" s="41" t="n">
        <v>0.0</v>
      </c>
      <c r="AP88" s="41" t="n">
        <v>0.0</v>
      </c>
      <c r="AQ88" s="41" t="n">
        <v>0.0</v>
      </c>
      <c r="AR88" s="41" t="n">
        <v>0.0</v>
      </c>
      <c r="AS88" s="41" t="n">
        <v>0.0</v>
      </c>
      <c r="AT88" s="41" t="n">
        <v>0.0</v>
      </c>
      <c r="AU88" s="41" t="n">
        <v>0.0</v>
      </c>
      <c r="AV88" s="41" t="n">
        <v>0.0</v>
      </c>
      <c r="AW88" s="41" t="n">
        <v>0.0</v>
      </c>
      <c r="AX88" s="41" t="n">
        <v>0.0</v>
      </c>
      <c r="AY88" s="41" t="n">
        <v>2.0</v>
      </c>
      <c r="AZ88" s="41" t="n">
        <v>2.0</v>
      </c>
      <c r="BA88" s="41" t="n">
        <v>5.0</v>
      </c>
      <c r="BB88" s="41" t="n">
        <v>8.0</v>
      </c>
      <c r="BC88" s="41" t="n">
        <v>13.0</v>
      </c>
      <c r="BD88" s="41" t="n">
        <v>20.0</v>
      </c>
      <c r="BE88" s="41" t="n">
        <v>30.0</v>
      </c>
      <c r="BF88" s="41" t="n">
        <v>30.0</v>
      </c>
      <c r="BG88" s="41" t="n">
        <v>41.0</v>
      </c>
      <c r="BH88" s="41" t="n">
        <v>59.0</v>
      </c>
      <c r="BI88" s="41" t="n">
        <v>59.0</v>
      </c>
      <c r="BJ88" s="41" t="n">
        <v>112.0</v>
      </c>
      <c r="BK88" s="41" t="n">
        <v>169.0</v>
      </c>
      <c r="BL88" s="41" t="n">
        <v>245.0</v>
      </c>
      <c r="BM88" s="41" t="n">
        <v>331.0</v>
      </c>
      <c r="BN88" s="41" t="n">
        <v>448.0</v>
      </c>
      <c r="BO88" s="41" t="n">
        <v>448.0</v>
      </c>
      <c r="BP88" s="41" t="n">
        <v>785.0</v>
      </c>
      <c r="BQ88" s="41" t="n">
        <v>1020.0</v>
      </c>
      <c r="BR88" s="41" t="n">
        <v>1280.0</v>
      </c>
      <c r="BS88" s="41" t="n">
        <v>1600.0</v>
      </c>
      <c r="BT88" s="41" t="n">
        <v>2060.0</v>
      </c>
      <c r="BU88" s="41" t="n">
        <v>2362.0</v>
      </c>
    </row>
    <row r="89" spans="1:73" ht="19.5" customHeight="true">
      <c r="A89" s="26" t="n">
        <v>87.0</v>
      </c>
      <c r="B89" s="29" t="s">
        <v>90</v>
      </c>
      <c r="C89" s="26" t="n">
        <v>888.0</v>
      </c>
      <c r="D89" s="26"/>
      <c r="E89" s="26"/>
      <c r="F89" s="26"/>
      <c r="G89" s="26"/>
      <c r="H89" s="26"/>
      <c r="I89" s="26"/>
      <c r="J89" s="26"/>
      <c r="K89" s="41" t="n">
        <v>0.0</v>
      </c>
      <c r="L89" s="41" t="n">
        <v>0.0</v>
      </c>
      <c r="M89" s="41" t="n">
        <v>0.0</v>
      </c>
      <c r="N89" s="41" t="n">
        <v>0.0</v>
      </c>
      <c r="O89" s="41" t="n">
        <v>0.0</v>
      </c>
      <c r="P89" s="41" t="n">
        <v>0.0</v>
      </c>
      <c r="Q89" s="41" t="n">
        <v>0.0</v>
      </c>
      <c r="R89" s="41" t="n">
        <v>0.0</v>
      </c>
      <c r="S89" s="41" t="n">
        <v>0.0</v>
      </c>
      <c r="T89" s="41" t="n">
        <v>0.0</v>
      </c>
      <c r="U89" s="41" t="n">
        <v>0.0</v>
      </c>
      <c r="V89" s="41" t="n">
        <v>0.0</v>
      </c>
      <c r="W89" s="41" t="n">
        <v>0.0</v>
      </c>
      <c r="X89" s="41" t="n">
        <v>0.0</v>
      </c>
      <c r="Y89" s="41" t="n">
        <v>0.0</v>
      </c>
      <c r="Z89" s="41" t="n">
        <v>0.0</v>
      </c>
      <c r="AA89" s="41" t="n">
        <v>0.0</v>
      </c>
      <c r="AB89" s="41" t="n">
        <v>0.0</v>
      </c>
      <c r="AC89" s="41" t="n">
        <v>0.0</v>
      </c>
      <c r="AD89" s="41" t="n">
        <v>0.0</v>
      </c>
      <c r="AE89" s="41" t="n">
        <v>0.0</v>
      </c>
      <c r="AF89" s="41" t="n">
        <v>0.0</v>
      </c>
      <c r="AG89" s="41" t="n">
        <v>0.0</v>
      </c>
      <c r="AH89" s="41" t="n">
        <v>0.0</v>
      </c>
      <c r="AI89" s="41" t="n">
        <v>0.0</v>
      </c>
      <c r="AJ89" s="41" t="n">
        <v>0.0</v>
      </c>
      <c r="AK89" s="41" t="n">
        <v>0.0</v>
      </c>
      <c r="AL89" s="41" t="n">
        <v>0.0</v>
      </c>
      <c r="AM89" s="41" t="n">
        <v>0.0</v>
      </c>
      <c r="AN89" s="41" t="n">
        <v>0.0</v>
      </c>
      <c r="AO89" s="41" t="n">
        <v>1.0</v>
      </c>
      <c r="AP89" s="41" t="n">
        <v>1.0</v>
      </c>
      <c r="AQ89" s="41" t="n">
        <v>1.0</v>
      </c>
      <c r="AR89" s="41" t="n">
        <v>1.0</v>
      </c>
      <c r="AS89" s="41" t="n">
        <v>1.0</v>
      </c>
      <c r="AT89" s="41" t="n">
        <v>2.0</v>
      </c>
      <c r="AU89" s="41" t="n">
        <v>3.0</v>
      </c>
      <c r="AV89" s="41" t="n">
        <v>4.0</v>
      </c>
      <c r="AW89" s="41" t="n">
        <v>7.0</v>
      </c>
      <c r="AX89" s="41" t="n">
        <v>10.0</v>
      </c>
      <c r="AY89" s="41" t="n">
        <v>10.0</v>
      </c>
      <c r="AZ89" s="41" t="n">
        <v>12.0</v>
      </c>
      <c r="BA89" s="41" t="n">
        <v>15.0</v>
      </c>
      <c r="BB89" s="41" t="n">
        <v>20.0</v>
      </c>
      <c r="BC89" s="41" t="n">
        <v>37.0</v>
      </c>
      <c r="BD89" s="41" t="n">
        <v>43.0</v>
      </c>
      <c r="BE89" s="41" t="n">
        <v>61.0</v>
      </c>
      <c r="BF89" s="41" t="n">
        <v>61.0</v>
      </c>
      <c r="BG89" s="41" t="n">
        <v>83.0</v>
      </c>
      <c r="BH89" s="41" t="n">
        <v>109.0</v>
      </c>
      <c r="BI89" s="41" t="n">
        <v>131.0</v>
      </c>
      <c r="BJ89" s="41" t="n">
        <v>161.0</v>
      </c>
      <c r="BK89" s="41" t="n">
        <v>193.0</v>
      </c>
      <c r="BL89" s="41" t="n">
        <v>251.0</v>
      </c>
      <c r="BM89" s="41" t="n">
        <v>255.0</v>
      </c>
      <c r="BN89" s="41" t="n">
        <v>337.0</v>
      </c>
      <c r="BO89" s="41" t="n">
        <v>433.0</v>
      </c>
      <c r="BP89" s="41" t="n">
        <v>677.0</v>
      </c>
      <c r="BQ89" s="41" t="n">
        <v>705.0</v>
      </c>
      <c r="BR89" s="41" t="n">
        <v>883.0</v>
      </c>
      <c r="BS89" s="41" t="n">
        <v>1071.0</v>
      </c>
      <c r="BT89" s="41" t="n">
        <v>1442.0</v>
      </c>
      <c r="BU89" s="41" t="n">
        <v>1930.0</v>
      </c>
    </row>
    <row r="90" spans="1:73" ht="19.5" customHeight="true">
      <c r="A90" s="26" t="n">
        <v>88.0</v>
      </c>
      <c r="B90" s="29" t="s">
        <v>91</v>
      </c>
      <c r="C90" s="26" t="n">
        <v>551.0</v>
      </c>
      <c r="D90" s="26"/>
      <c r="E90" s="26"/>
      <c r="F90" s="26"/>
      <c r="G90" s="26"/>
      <c r="H90" s="26"/>
      <c r="I90" s="26"/>
      <c r="J90" s="41"/>
      <c r="K90" s="41" t="n">
        <v>0.0</v>
      </c>
      <c r="L90" s="41" t="n">
        <v>0.0</v>
      </c>
      <c r="M90" s="41" t="n">
        <v>0.0</v>
      </c>
      <c r="N90" s="41" t="n">
        <v>0.0</v>
      </c>
      <c r="O90" s="41" t="n">
        <v>0.0</v>
      </c>
      <c r="P90" s="41" t="n">
        <v>0.0</v>
      </c>
      <c r="Q90" s="41" t="n">
        <v>0.0</v>
      </c>
      <c r="R90" s="41" t="n">
        <v>1.0</v>
      </c>
      <c r="S90" s="41" t="n">
        <v>1.0</v>
      </c>
      <c r="T90" s="41" t="n">
        <v>1.0</v>
      </c>
      <c r="U90" s="41" t="n">
        <v>1.0</v>
      </c>
      <c r="V90" s="41" t="n">
        <v>1.0</v>
      </c>
      <c r="W90" s="41" t="n">
        <v>1.0</v>
      </c>
      <c r="X90" s="41" t="n">
        <v>1.0</v>
      </c>
      <c r="Y90" s="41" t="n">
        <v>1.0</v>
      </c>
      <c r="Z90" s="41" t="n">
        <v>1.0</v>
      </c>
      <c r="AA90" s="41" t="n">
        <v>1.0</v>
      </c>
      <c r="AB90" s="41" t="n">
        <v>1.0</v>
      </c>
      <c r="AC90" s="41" t="n">
        <v>1.0</v>
      </c>
      <c r="AD90" s="41" t="n">
        <v>1.0</v>
      </c>
      <c r="AE90" s="41" t="n">
        <v>1.0</v>
      </c>
      <c r="AF90" s="41" t="n">
        <v>1.0</v>
      </c>
      <c r="AG90" s="41" t="n">
        <v>1.0</v>
      </c>
      <c r="AH90" s="41" t="n">
        <v>1.0</v>
      </c>
      <c r="AI90" s="41" t="n">
        <v>1.0</v>
      </c>
      <c r="AJ90" s="41" t="n">
        <v>1.0</v>
      </c>
      <c r="AK90" s="41" t="n">
        <v>1.0</v>
      </c>
      <c r="AL90" s="41" t="n">
        <v>1.0</v>
      </c>
      <c r="AM90" s="41" t="n">
        <v>1.0</v>
      </c>
      <c r="AN90" s="41" t="n">
        <v>1.0</v>
      </c>
      <c r="AO90" s="41" t="n">
        <v>1.0</v>
      </c>
      <c r="AP90" s="41" t="n">
        <v>1.0</v>
      </c>
      <c r="AQ90" s="41" t="n">
        <v>1.0</v>
      </c>
      <c r="AR90" s="41" t="n">
        <v>1.0</v>
      </c>
      <c r="AS90" s="41" t="n">
        <v>1.0</v>
      </c>
      <c r="AT90" s="41" t="n">
        <v>2.0</v>
      </c>
      <c r="AU90" s="41" t="n">
        <v>2.0</v>
      </c>
      <c r="AV90" s="41" t="n">
        <v>2.0</v>
      </c>
      <c r="AW90" s="41" t="n">
        <v>3.0</v>
      </c>
      <c r="AX90" s="41" t="n">
        <v>6.0</v>
      </c>
      <c r="AY90" s="41" t="n">
        <v>6.0</v>
      </c>
      <c r="AZ90" s="41" t="n">
        <v>6.0</v>
      </c>
      <c r="BA90" s="41" t="n">
        <v>6.0</v>
      </c>
      <c r="BB90" s="41" t="n">
        <v>12.0</v>
      </c>
      <c r="BC90" s="41" t="n">
        <v>15.0</v>
      </c>
      <c r="BD90" s="41" t="n">
        <v>15.0</v>
      </c>
      <c r="BE90" s="41" t="n">
        <v>23.0</v>
      </c>
      <c r="BF90" s="41" t="n">
        <v>30.0</v>
      </c>
      <c r="BG90" s="41" t="n">
        <v>40.0</v>
      </c>
      <c r="BH90" s="41" t="n">
        <v>59.0</v>
      </c>
      <c r="BI90" s="41" t="n">
        <v>59.0</v>
      </c>
      <c r="BJ90" s="41" t="n">
        <v>155.0</v>
      </c>
      <c r="BK90" s="41" t="n">
        <v>225.0</v>
      </c>
      <c r="BL90" s="41" t="n">
        <v>244.0</v>
      </c>
      <c r="BM90" s="41" t="n">
        <v>277.0</v>
      </c>
      <c r="BN90" s="41" t="n">
        <v>321.0</v>
      </c>
      <c r="BO90" s="41" t="n">
        <v>336.0</v>
      </c>
      <c r="BP90" s="41" t="n">
        <v>400.0</v>
      </c>
      <c r="BQ90" s="41" t="n">
        <v>450.0</v>
      </c>
      <c r="BR90" s="41" t="n">
        <v>523.0</v>
      </c>
      <c r="BS90" s="41" t="n">
        <v>626.0</v>
      </c>
      <c r="BT90" s="41" t="n">
        <v>700.0</v>
      </c>
      <c r="BU90" s="41" t="n">
        <v>792.0</v>
      </c>
    </row>
    <row r="91" spans="1:73" ht="19.5" customHeight="true">
      <c r="A91" s="26" t="n">
        <v>89.0</v>
      </c>
      <c r="B91" s="29" t="s">
        <v>92</v>
      </c>
      <c r="C91" s="26" t="n">
        <v>1062.0</v>
      </c>
      <c r="D91" s="26"/>
      <c r="E91" s="26"/>
      <c r="F91" s="26"/>
      <c r="G91" s="26"/>
      <c r="H91" s="26"/>
      <c r="I91" s="26"/>
      <c r="J91" s="41"/>
      <c r="K91" s="41" t="n">
        <v>0.0</v>
      </c>
      <c r="L91" s="41" t="n">
        <v>0.0</v>
      </c>
      <c r="M91" s="41" t="n">
        <v>0.0</v>
      </c>
      <c r="N91" s="41" t="n">
        <v>0.0</v>
      </c>
      <c r="O91" s="41" t="n">
        <v>0.0</v>
      </c>
      <c r="P91" s="41" t="n">
        <v>0.0</v>
      </c>
      <c r="Q91" s="41" t="n">
        <v>0.0</v>
      </c>
      <c r="R91" s="41" t="n">
        <v>0.0</v>
      </c>
      <c r="S91" s="41" t="n">
        <v>0.0</v>
      </c>
      <c r="T91" s="41" t="n">
        <v>0.0</v>
      </c>
      <c r="U91" s="41" t="n">
        <v>0.0</v>
      </c>
      <c r="V91" s="41" t="n">
        <v>0.0</v>
      </c>
      <c r="W91" s="41" t="n">
        <v>0.0</v>
      </c>
      <c r="X91" s="41" t="n">
        <v>0.0</v>
      </c>
      <c r="Y91" s="41" t="n">
        <v>0.0</v>
      </c>
      <c r="Z91" s="41" t="n">
        <v>0.0</v>
      </c>
      <c r="AA91" s="41" t="n">
        <v>0.0</v>
      </c>
      <c r="AB91" s="41" t="n">
        <v>0.0</v>
      </c>
      <c r="AC91" s="41" t="n">
        <v>0.0</v>
      </c>
      <c r="AD91" s="41" t="n">
        <v>0.0</v>
      </c>
      <c r="AE91" s="41" t="n">
        <v>0.0</v>
      </c>
      <c r="AF91" s="41" t="n">
        <v>0.0</v>
      </c>
      <c r="AG91" s="41" t="n">
        <v>0.0</v>
      </c>
      <c r="AH91" s="41" t="n">
        <v>0.0</v>
      </c>
      <c r="AI91" s="41" t="n">
        <v>0.0</v>
      </c>
      <c r="AJ91" s="41" t="n">
        <v>0.0</v>
      </c>
      <c r="AK91" s="41" t="n">
        <v>0.0</v>
      </c>
      <c r="AL91" s="41" t="n">
        <v>0.0</v>
      </c>
      <c r="AM91" s="41" t="n">
        <v>0.0</v>
      </c>
      <c r="AN91" s="41" t="n">
        <v>0.0</v>
      </c>
      <c r="AO91" s="41" t="n">
        <v>0.0</v>
      </c>
      <c r="AP91" s="41" t="n">
        <v>0.0</v>
      </c>
      <c r="AQ91" s="41" t="n">
        <v>0.0</v>
      </c>
      <c r="AR91" s="41" t="n">
        <v>0.0</v>
      </c>
      <c r="AS91" s="41" t="n">
        <v>0.0</v>
      </c>
      <c r="AT91" s="41" t="n">
        <v>0.0</v>
      </c>
      <c r="AU91" s="41" t="n">
        <v>0.0</v>
      </c>
      <c r="AV91" s="41" t="n">
        <v>0.0</v>
      </c>
      <c r="AW91" s="41" t="n">
        <v>0.0</v>
      </c>
      <c r="AX91" s="41" t="n">
        <v>3.0</v>
      </c>
      <c r="AY91" s="41" t="n">
        <v>3.0</v>
      </c>
      <c r="AZ91" s="41" t="n">
        <v>5.0</v>
      </c>
      <c r="BA91" s="41" t="n">
        <v>8.0</v>
      </c>
      <c r="BB91" s="41" t="n">
        <v>12.0</v>
      </c>
      <c r="BC91" s="41" t="n">
        <v>18.0</v>
      </c>
      <c r="BD91" s="41" t="n">
        <v>19.0</v>
      </c>
      <c r="BE91" s="41" t="n">
        <v>31.0</v>
      </c>
      <c r="BF91" s="41" t="n">
        <v>31.0</v>
      </c>
      <c r="BG91" s="41" t="n">
        <v>41.0</v>
      </c>
      <c r="BH91" s="41" t="n">
        <v>91.0</v>
      </c>
      <c r="BI91" s="41" t="n">
        <v>94.0</v>
      </c>
      <c r="BJ91" s="41" t="n">
        <v>141.0</v>
      </c>
      <c r="BK91" s="41" t="n">
        <v>189.0</v>
      </c>
      <c r="BL91" s="41" t="n">
        <v>253.0</v>
      </c>
      <c r="BM91" s="41" t="n">
        <v>298.0</v>
      </c>
      <c r="BN91" s="41" t="n">
        <v>396.0</v>
      </c>
      <c r="BO91" s="41" t="n">
        <v>464.0</v>
      </c>
      <c r="BP91" s="41" t="n">
        <v>694.0</v>
      </c>
      <c r="BQ91" s="41" t="n">
        <v>833.0</v>
      </c>
      <c r="BR91" s="41" t="n">
        <v>995.0</v>
      </c>
      <c r="BS91" s="41" t="n">
        <v>1120.0</v>
      </c>
      <c r="BT91" s="41" t="n">
        <v>1236.0</v>
      </c>
      <c r="BU91" s="41" t="n">
        <v>1394.0</v>
      </c>
    </row>
    <row r="92" spans="1:73" ht="19.5" customHeight="true">
      <c r="A92" s="26" t="n">
        <v>90.0</v>
      </c>
      <c r="B92" s="29" t="s">
        <v>93</v>
      </c>
      <c r="C92" s="26" t="n">
        <v>20946.0</v>
      </c>
      <c r="D92" s="26"/>
      <c r="E92" s="26"/>
      <c r="F92" s="26"/>
      <c r="G92" s="26"/>
      <c r="H92" s="26"/>
      <c r="I92" s="26"/>
      <c r="J92" s="41"/>
      <c r="K92" s="41" t="n">
        <v>0.0</v>
      </c>
      <c r="L92" s="41" t="n">
        <v>0.0</v>
      </c>
      <c r="M92" s="41" t="n">
        <v>0.0</v>
      </c>
      <c r="N92" s="41" t="n">
        <v>0.0</v>
      </c>
      <c r="O92" s="41" t="n">
        <v>0.0</v>
      </c>
      <c r="P92" s="41" t="n">
        <v>0.0</v>
      </c>
      <c r="Q92" s="41" t="n">
        <v>0.0</v>
      </c>
      <c r="R92" s="41" t="n">
        <v>0.0</v>
      </c>
      <c r="S92" s="41" t="n">
        <v>0.0</v>
      </c>
      <c r="T92" s="41" t="n">
        <v>0.0</v>
      </c>
      <c r="U92" s="41" t="n">
        <v>0.0</v>
      </c>
      <c r="V92" s="41" t="n">
        <v>0.0</v>
      </c>
      <c r="W92" s="41" t="n">
        <v>0.0</v>
      </c>
      <c r="X92" s="41" t="n">
        <v>0.0</v>
      </c>
      <c r="Y92" s="41" t="n">
        <v>0.0</v>
      </c>
      <c r="Z92" s="41" t="n">
        <v>0.0</v>
      </c>
      <c r="AA92" s="41" t="n">
        <v>0.0</v>
      </c>
      <c r="AB92" s="41" t="n">
        <v>0.0</v>
      </c>
      <c r="AC92" s="41" t="n">
        <v>0.0</v>
      </c>
      <c r="AD92" s="41" t="n">
        <v>0.0</v>
      </c>
      <c r="AE92" s="41" t="n">
        <v>0.0</v>
      </c>
      <c r="AF92" s="41" t="n">
        <v>0.0</v>
      </c>
      <c r="AG92" s="41" t="n">
        <v>0.0</v>
      </c>
      <c r="AH92" s="41" t="n">
        <v>0.0</v>
      </c>
      <c r="AI92" s="41" t="n">
        <v>0.0</v>
      </c>
      <c r="AJ92" s="41" t="n">
        <v>0.0</v>
      </c>
      <c r="AK92" s="41" t="n">
        <v>0.0</v>
      </c>
      <c r="AL92" s="41" t="n">
        <v>0.0</v>
      </c>
      <c r="AM92" s="41" t="n">
        <v>0.0</v>
      </c>
      <c r="AN92" s="41" t="n">
        <v>0.0</v>
      </c>
      <c r="AO92" s="41" t="n">
        <v>0.0</v>
      </c>
      <c r="AP92" s="41" t="n">
        <v>0.0</v>
      </c>
      <c r="AQ92" s="41" t="n">
        <v>0.0</v>
      </c>
      <c r="AR92" s="41" t="n">
        <v>0.0</v>
      </c>
      <c r="AS92" s="41" t="n">
        <v>0.0</v>
      </c>
      <c r="AT92" s="41" t="n">
        <v>1.0</v>
      </c>
      <c r="AU92" s="41" t="n">
        <v>1.0</v>
      </c>
      <c r="AV92" s="41" t="n">
        <v>1.0</v>
      </c>
      <c r="AW92" s="41" t="n">
        <v>2.0</v>
      </c>
      <c r="AX92" s="41" t="n">
        <v>2.0</v>
      </c>
      <c r="AY92" s="41" t="n">
        <v>2.0</v>
      </c>
      <c r="AZ92" s="41" t="n">
        <v>2.0</v>
      </c>
      <c r="BA92" s="41" t="n">
        <v>4.0</v>
      </c>
      <c r="BB92" s="41" t="n">
        <v>4.0</v>
      </c>
      <c r="BC92" s="41" t="n">
        <v>13.0</v>
      </c>
      <c r="BD92" s="41" t="n">
        <v>13.0</v>
      </c>
      <c r="BE92" s="41" t="n">
        <v>20.0</v>
      </c>
      <c r="BF92" s="41" t="n">
        <v>25.0</v>
      </c>
      <c r="BG92" s="41" t="n">
        <v>31.0</v>
      </c>
      <c r="BH92" s="41" t="n">
        <v>38.0</v>
      </c>
      <c r="BI92" s="41" t="n">
        <v>52.0</v>
      </c>
      <c r="BJ92" s="41" t="n">
        <v>151.0</v>
      </c>
      <c r="BK92" s="41" t="n">
        <v>151.0</v>
      </c>
      <c r="BL92" s="41" t="n">
        <v>162.0</v>
      </c>
      <c r="BM92" s="41" t="n">
        <v>200.0</v>
      </c>
      <c r="BN92" s="41" t="n">
        <v>321.0</v>
      </c>
      <c r="BO92" s="41" t="n">
        <v>372.0</v>
      </c>
      <c r="BP92" s="41" t="n">
        <v>621.0</v>
      </c>
      <c r="BQ92" s="41" t="n">
        <v>905.0</v>
      </c>
      <c r="BR92" s="41" t="n">
        <v>1128.0</v>
      </c>
      <c r="BS92" s="41" t="n">
        <v>1593.0</v>
      </c>
      <c r="BT92" s="41" t="n">
        <v>1924.0</v>
      </c>
      <c r="BU92" s="41" t="n">
        <v>2247.0</v>
      </c>
    </row>
    <row r="93" spans="1:73" ht="19.5" customHeight="true">
      <c r="A93" s="26" t="n">
        <v>91.0</v>
      </c>
      <c r="B93" s="29" t="s">
        <v>94</v>
      </c>
      <c r="C93" s="26" t="n">
        <v>1805.0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3" t="n">
        <v>1.0</v>
      </c>
      <c r="BA93" s="23" t="n">
        <v>1.0</v>
      </c>
      <c r="BB93" s="23" t="n">
        <v>4.0</v>
      </c>
      <c r="BC93" s="23" t="n">
        <v>4.0</v>
      </c>
      <c r="BD93" s="23" t="n">
        <v>4.0</v>
      </c>
      <c r="BE93" s="23" t="n">
        <v>8.0</v>
      </c>
      <c r="BF93" s="23" t="n">
        <v>8.0</v>
      </c>
      <c r="BG93" s="23" t="n">
        <v>13.0</v>
      </c>
      <c r="BH93" s="23" t="n">
        <v>23.0</v>
      </c>
      <c r="BI93" s="23" t="n">
        <v>23.0</v>
      </c>
      <c r="BJ93" s="23" t="n">
        <v>43.0</v>
      </c>
      <c r="BK93" s="23" t="n">
        <v>61.0</v>
      </c>
      <c r="BL93" s="23" t="n">
        <v>74.0</v>
      </c>
      <c r="BM93" s="23" t="n">
        <v>155.0</v>
      </c>
      <c r="BN93" s="23" t="n">
        <v>201.0</v>
      </c>
      <c r="BO93" s="23" t="n">
        <v>238.0</v>
      </c>
      <c r="BP93" s="23" t="n">
        <v>238.0</v>
      </c>
      <c r="BQ93" s="23" t="n">
        <v>434.0</v>
      </c>
      <c r="BR93" s="23" t="n">
        <v>537.0</v>
      </c>
      <c r="BS93" s="23" t="n">
        <v>632.0</v>
      </c>
      <c r="BT93" s="23" t="n">
        <v>746.0</v>
      </c>
      <c r="BU93" s="23" t="n">
        <v>922.0</v>
      </c>
    </row>
    <row r="94" spans="1:73" ht="19.5" customHeight="true">
      <c r="A94" s="26" t="n">
        <v>92.0</v>
      </c>
      <c r="B94" s="26" t="s">
        <v>95</v>
      </c>
      <c r="C94" s="26"/>
      <c r="D94" s="26"/>
      <c r="E94" s="26"/>
      <c r="F94" s="26"/>
      <c r="G94" s="26"/>
      <c r="H94" s="26"/>
      <c r="I94" s="26"/>
      <c r="J94" s="26"/>
      <c r="K94" s="26" t="n">
        <v>8.0</v>
      </c>
      <c r="L94" s="26" t="n">
        <v>14.0</v>
      </c>
      <c r="M94" s="26" t="n">
        <v>25.0</v>
      </c>
      <c r="N94" s="26" t="n">
        <v>39.0</v>
      </c>
      <c r="O94" s="26" t="n">
        <v>56.0</v>
      </c>
      <c r="P94" s="26" t="n">
        <v>64.0</v>
      </c>
      <c r="Q94" s="26" t="n">
        <v>84.0</v>
      </c>
      <c r="R94" s="26" t="n">
        <v>95.0</v>
      </c>
      <c r="S94" s="26" t="n">
        <v>111.0</v>
      </c>
      <c r="T94" s="26" t="n">
        <v>142.0</v>
      </c>
      <c r="U94" s="26" t="n">
        <v>167.0</v>
      </c>
      <c r="V94" s="26" t="n">
        <v>180.0</v>
      </c>
      <c r="W94" s="26" t="n">
        <v>188.0</v>
      </c>
      <c r="X94" s="26" t="n">
        <v>212.0</v>
      </c>
      <c r="Y94" s="26" t="n">
        <v>227.0</v>
      </c>
      <c r="Z94" s="26" t="n">
        <v>265.0</v>
      </c>
      <c r="AA94" s="26" t="n">
        <v>317.0</v>
      </c>
      <c r="AB94" s="26" t="n">
        <v>343.0</v>
      </c>
      <c r="AC94" s="26" t="n">
        <v>361.0</v>
      </c>
      <c r="AD94" s="26" t="n">
        <v>457.0</v>
      </c>
      <c r="AE94" s="26" t="n">
        <v>476.0</v>
      </c>
      <c r="AF94" s="26" t="n">
        <v>523.0</v>
      </c>
      <c r="AG94" s="26" t="n">
        <v>538.0</v>
      </c>
      <c r="AH94" s="26" t="n">
        <v>595.0</v>
      </c>
      <c r="AI94" s="26" t="n">
        <v>685.0</v>
      </c>
      <c r="AJ94" s="26" t="n">
        <v>780.0</v>
      </c>
      <c r="AK94" s="26" t="n">
        <v>896.0</v>
      </c>
      <c r="AL94" s="26" t="n">
        <v>999.0</v>
      </c>
      <c r="AM94" s="26" t="n">
        <v>1095.0</v>
      </c>
      <c r="AN94" s="26" t="n">
        <v>1200.0</v>
      </c>
      <c r="AO94" s="26" t="n">
        <v>1371.0</v>
      </c>
      <c r="AP94" s="26" t="n">
        <v>1677.0</v>
      </c>
      <c r="AQ94" s="26" t="n">
        <v>2047.0</v>
      </c>
      <c r="AR94" s="26" t="n">
        <v>2418.0</v>
      </c>
      <c r="AS94" s="26" t="n">
        <v>2755.0</v>
      </c>
      <c r="AT94" s="26" t="n">
        <v>3332.0</v>
      </c>
      <c r="AU94" s="26" t="n">
        <v>4258.0</v>
      </c>
      <c r="AV94" s="26" t="n">
        <v>5300.0</v>
      </c>
      <c r="AW94" s="26" t="n">
        <v>6762.0</v>
      </c>
      <c r="AX94" s="26" t="n">
        <v>8545.0</v>
      </c>
      <c r="AY94" s="26" t="n">
        <v>10283.0</v>
      </c>
      <c r="AZ94" s="26" t="n">
        <v>12693.0</v>
      </c>
      <c r="BA94" s="26" t="n">
        <v>14853.0</v>
      </c>
      <c r="BB94" s="26" t="n">
        <v>17464.0</v>
      </c>
      <c r="BC94" s="26" t="n">
        <v>21227.0</v>
      </c>
      <c r="BD94" s="26" t="n">
        <v>25184.0</v>
      </c>
      <c r="BE94" s="26" t="n">
        <v>29136.0</v>
      </c>
      <c r="BF94" s="26" t="n">
        <v>32847.0</v>
      </c>
      <c r="BG94" s="26" t="n">
        <v>37667.0</v>
      </c>
      <c r="BH94" s="26" t="n">
        <v>43411.0</v>
      </c>
      <c r="BI94" s="26" t="n">
        <v>53633.0</v>
      </c>
      <c r="BJ94" s="26" t="n">
        <v>64400.0</v>
      </c>
      <c r="BK94" s="26" t="n">
        <v>72876.0</v>
      </c>
      <c r="BL94" s="26" t="n">
        <v>87217.0</v>
      </c>
      <c r="BM94" s="26" t="n">
        <v>98831.0</v>
      </c>
      <c r="BN94" s="26" t="n">
        <v>114721.0</v>
      </c>
      <c r="BO94" s="26" t="n">
        <v>132785.0</v>
      </c>
      <c r="BP94" s="26" t="n">
        <v>161544.0</v>
      </c>
      <c r="BQ94" s="26" t="n">
        <v>188590.0</v>
      </c>
      <c r="BR94" s="26" t="n">
        <v>222330.0</v>
      </c>
      <c r="BS94" s="26" t="n">
        <v>255332.0</v>
      </c>
      <c r="BT94" s="26" t="n">
        <v>294696.0</v>
      </c>
      <c r="BU94" s="26" t="n">
        <v>338588.0</v>
      </c>
    </row>
    <row r="95" spans="1:73">
      <c r="A95" s="26" t="n">
        <v>93.0</v>
      </c>
      <c r="B95" s="29" t="s">
        <v>96</v>
      </c>
      <c r="C95" s="26" t="n">
        <v>19700.0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41" t="n">
        <v>2.0</v>
      </c>
      <c r="AU95" s="41" t="n">
        <v>2.0</v>
      </c>
      <c r="AV95" s="41" t="n">
        <v>2.0</v>
      </c>
      <c r="AW95" s="41" t="n">
        <v>4.0</v>
      </c>
      <c r="AX95" s="41" t="n">
        <v>4.0</v>
      </c>
      <c r="AY95" s="41" t="n">
        <v>4.0</v>
      </c>
      <c r="AZ95" s="41" t="n">
        <v>5.0</v>
      </c>
      <c r="BA95" s="41" t="n">
        <v>5.0</v>
      </c>
      <c r="BB95" s="41" t="n">
        <v>5.0</v>
      </c>
      <c r="BC95" s="41" t="n">
        <v>6.0</v>
      </c>
      <c r="BD95" s="41" t="n">
        <v>6.0</v>
      </c>
      <c r="BE95" s="41" t="n">
        <v>6.0</v>
      </c>
      <c r="BF95" s="41" t="n">
        <v>6.0</v>
      </c>
      <c r="BG95" s="41" t="n">
        <v>16.0</v>
      </c>
      <c r="BH95" s="41" t="n">
        <v>19.0</v>
      </c>
      <c r="BI95" s="41" t="n">
        <v>20.0</v>
      </c>
      <c r="BJ95" s="41" t="n">
        <v>28.0</v>
      </c>
      <c r="BK95" s="41" t="n">
        <v>31.0</v>
      </c>
      <c r="BL95" s="41" t="n">
        <v>53.0</v>
      </c>
      <c r="BM95" s="41" t="n">
        <v>136.0</v>
      </c>
      <c r="BN95" s="41" t="n">
        <v>236.0</v>
      </c>
      <c r="BO95" s="41" t="n">
        <v>299.0</v>
      </c>
      <c r="BP95" s="41" t="n">
        <v>454.0</v>
      </c>
      <c r="BQ95" s="41" t="n">
        <v>501.0</v>
      </c>
      <c r="BR95" s="41" t="n">
        <v>730.0</v>
      </c>
      <c r="BS95" s="41" t="n">
        <v>776.0</v>
      </c>
      <c r="BT95" s="41" t="n">
        <v>875.0</v>
      </c>
      <c r="BU95" s="41" t="n">
        <v>972.0</v>
      </c>
    </row>
    <row r="96" spans="1:73">
      <c r="A96" s="26" t="n">
        <v>94.0</v>
      </c>
      <c r="B96" s="29" t="s">
        <v>97</v>
      </c>
      <c r="C96" s="26" t="n">
        <v>14450.0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3" t="n">
        <v>2.0</v>
      </c>
      <c r="AQ96" s="23" t="n">
        <v>2.0</v>
      </c>
      <c r="AR96" s="23" t="n">
        <v>2.0</v>
      </c>
      <c r="AS96" s="23" t="n">
        <v>2.0</v>
      </c>
      <c r="AT96" s="23" t="n">
        <v>2.0</v>
      </c>
      <c r="AU96" s="23" t="n">
        <v>2.0</v>
      </c>
      <c r="AV96" s="23" t="n">
        <v>2.0</v>
      </c>
      <c r="AW96" s="23" t="n">
        <v>2.0</v>
      </c>
      <c r="AX96" s="23" t="n">
        <v>2.0</v>
      </c>
      <c r="AY96" s="23" t="n">
        <v>3.0</v>
      </c>
      <c r="AZ96" s="23" t="n">
        <v>3.0</v>
      </c>
      <c r="BA96" s="23" t="n">
        <v>3.0</v>
      </c>
      <c r="BB96" s="23" t="n">
        <v>4.0</v>
      </c>
      <c r="BC96" s="23" t="n">
        <v>13.0</v>
      </c>
      <c r="BD96" s="23" t="n">
        <v>13.0</v>
      </c>
      <c r="BE96" s="23" t="n">
        <v>17.0</v>
      </c>
      <c r="BF96" s="23" t="n">
        <v>17.0</v>
      </c>
      <c r="BG96" s="23" t="n">
        <v>20.0</v>
      </c>
      <c r="BH96" s="23" t="n">
        <v>20.0</v>
      </c>
      <c r="BI96" s="23" t="n">
        <v>28.0</v>
      </c>
      <c r="BJ96" s="23" t="n">
        <v>45.0</v>
      </c>
      <c r="BK96" s="23" t="n">
        <v>59.0</v>
      </c>
      <c r="BL96" s="23" t="n">
        <v>63.0</v>
      </c>
      <c r="BM96" s="23" t="n">
        <v>90.0</v>
      </c>
      <c r="BN96" s="23" t="n">
        <v>114.0</v>
      </c>
      <c r="BO96" s="23" t="n">
        <v>147.0</v>
      </c>
      <c r="BP96" s="23" t="n">
        <v>199.0</v>
      </c>
      <c r="BQ96" s="23" t="n">
        <v>253.0</v>
      </c>
      <c r="BR96" s="23" t="n">
        <v>306.0</v>
      </c>
      <c r="BS96" s="23" t="n">
        <v>367.0</v>
      </c>
      <c r="BT96" s="23" t="n">
        <v>438.0</v>
      </c>
      <c r="BU96" s="23" t="n">
        <v>495.0</v>
      </c>
    </row>
    <row r="97" spans="1:7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</row>
    <row r="98" spans="1:7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</row>
    <row r="99" spans="1:7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</row>
    <row r="100" spans="1:7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</row>
    <row r="101" spans="1:7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</row>
    <row r="102" spans="1:7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</row>
    <row r="103" spans="1:7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</row>
    <row r="104" spans="1:7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</row>
    <row r="105" spans="1:7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</row>
    <row r="106" spans="1:7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</row>
    <row r="107" spans="1:73" ht="19.5" customHeight="true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</row>
    <row r="108" spans="1:73" ht="19.5" customHeight="true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</row>
    <row r="109" spans="1:73" ht="19.5" customHeight="true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</row>
    <row r="110" spans="1:73" ht="19.5" customHeight="true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</row>
    <row r="111" spans="1:73" ht="19.5" customHeight="tru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</row>
    <row r="112" spans="1:73" ht="19.5" customHeight="tru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</row>
    <row r="113" spans="1:73" ht="19.5" customHeight="true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</row>
    <row r="114" spans="1:73" ht="19.5" customHeight="true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</row>
    <row r="115" spans="1:73" ht="19.5" customHeight="true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</row>
    <row r="116" spans="1:73" ht="19.5" customHeight="tru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</row>
    <row r="117" spans="1:73" ht="19.5" customHeight="true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</row>
    <row r="118" spans="1:73" ht="19.5" customHeight="tru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</row>
    <row r="119" spans="1:73" ht="19.5" customHeight="true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</row>
    <row r="120" spans="1:73" ht="19.5" customHeight="true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</row>
    <row r="121" spans="1:73" ht="19.5" customHeight="true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</row>
    <row r="122" spans="1:73" ht="19.5" customHeight="true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</row>
    <row r="123" spans="1:73" ht="19.5" customHeight="tru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</row>
    <row r="124" spans="1:73" ht="19.5" customHeight="true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</row>
    <row r="125" spans="1:73" ht="19.5" customHeight="true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</row>
    <row r="126" spans="1:73" ht="19.5" customHeight="true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</row>
    <row r="127" spans="1:73" ht="19.5" customHeight="true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</row>
    <row r="128" spans="1:73" ht="19.5" customHeight="true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</row>
    <row r="129" spans="1:73" ht="19.5" customHeight="tru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</row>
    <row r="130" spans="1:73" ht="19.5" customHeight="true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</row>
    <row r="131" spans="1:73" ht="19.5" customHeight="true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</row>
    <row r="132" spans="1:73" ht="19.5" customHeight="tru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</row>
    <row r="133" spans="1:73" ht="19.5" customHeight="true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</row>
    <row r="134" spans="1:73" ht="19.5" customHeight="true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</row>
    <row r="135" spans="1:73" ht="19.5" customHeight="true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</row>
    <row r="136" spans="1:73" ht="19.5" customHeight="true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</row>
    <row r="137" spans="1:73" ht="19.5" customHeight="tru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</row>
    <row r="138" spans="1:73" ht="19.5" customHeight="true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</row>
    <row r="139" spans="1:73" ht="19.5" customHeight="true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</row>
    <row r="140" spans="1:73" ht="19.5" customHeight="true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</row>
    <row r="141" spans="1:73" ht="19.5" customHeight="true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</row>
    <row r="142" spans="1:73" ht="19.5" customHeight="true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</row>
    <row r="143" spans="1:73" ht="19.5" customHeight="true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</row>
    <row r="144" spans="1:73" ht="19.5" customHeight="true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</row>
    <row r="145" spans="1:73" ht="19.5" customHeight="true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</row>
    <row r="146" spans="1:73" ht="19.5" customHeight="true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</row>
    <row r="147" spans="1:73" ht="19.5" customHeight="true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</row>
    <row r="148" spans="1:73" ht="19.5" customHeight="true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</row>
    <row r="149" spans="1:73" ht="19.5" customHeight="true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</row>
    <row r="150" spans="1:73" ht="19.5" customHeight="true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</row>
    <row r="151" spans="1:73" ht="19.5" customHeight="true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</row>
    <row r="152" spans="1:73" ht="19.5" customHeight="true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</row>
    <row r="153" spans="1:73" ht="19.5" customHeight="true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</row>
    <row r="154" spans="1:73" ht="19.5" customHeight="true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</row>
    <row r="155" spans="1:73" ht="19.5" customHeight="true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</row>
    <row r="156" spans="1:73" ht="19.5" customHeight="true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</row>
    <row r="157" spans="1:73" ht="19.5" customHeight="true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</row>
    <row r="158" spans="1:73" ht="19.5" customHeight="true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</row>
    <row r="159" spans="1:73" ht="19.5" customHeight="true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</row>
    <row r="160" spans="1:73" ht="19.5" customHeight="true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</row>
    <row r="161" spans="1:73" ht="19.5" customHeight="true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</row>
    <row r="162" spans="1:73" ht="19.5" customHeight="true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</row>
    <row r="163" spans="1:73" ht="19.5" customHeight="true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</row>
    <row r="164" spans="1:73" ht="19.5" customHeight="true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</row>
    <row r="165" spans="1:73" ht="19.5" customHeight="true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</row>
    <row r="166" spans="1:73" ht="19.5" customHeight="true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</row>
    <row r="167" spans="1:73" ht="19.5" customHeight="true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</row>
    <row r="168" spans="1:73" ht="19.5" customHeight="true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</row>
    <row r="169" spans="1:73" ht="19.5" customHeight="true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</row>
    <row r="170" spans="1:73" ht="19.5" customHeight="true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</row>
    <row r="171" spans="1:73" ht="19.5" customHeight="true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</row>
    <row r="172" spans="1:73" ht="19.5" customHeight="tru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</row>
    <row r="173" spans="1:73" ht="19.5" customHeight="true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</row>
    <row r="174" spans="1:73" ht="19.5" customHeight="true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</row>
    <row r="175" spans="1:73" ht="19.5" customHeight="true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</row>
    <row r="176" spans="1:73" ht="19.5" customHeight="true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</row>
    <row r="177" spans="1:73" ht="19.5" customHeight="true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</row>
    <row r="178" spans="1:73" ht="19.5" customHeight="true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</row>
    <row r="179" spans="1:73" ht="19.5" customHeight="true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</row>
    <row r="180" spans="1:73" ht="19.5" customHeight="true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</row>
    <row r="181" spans="1:73" ht="19.5" customHeight="true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</row>
    <row r="182" spans="1:73" ht="19.5" customHeight="true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</row>
    <row r="183" spans="1:73" ht="19.5" customHeight="true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</row>
    <row r="184" spans="1:73" ht="19.5" customHeight="true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</row>
    <row r="185" spans="1:73" ht="19.5" customHeight="true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</row>
    <row r="186" spans="1:73" ht="19.5" customHeight="true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</row>
    <row r="187" spans="1:73" ht="19.5" customHeight="true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</row>
    <row r="188" spans="1:73" ht="19.5" customHeight="true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</row>
    <row r="189" spans="1:73" ht="19.5" customHeight="true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</row>
    <row r="190" spans="1:73" ht="19.5" customHeight="true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</row>
    <row r="191" spans="1:73" ht="19.5" customHeight="true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</row>
    <row r="192" spans="1:73" ht="19.5" customHeight="true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</row>
    <row r="193" spans="1:73" ht="19.5" customHeight="true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</row>
    <row r="194" spans="1:73" ht="19.5" customHeight="true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</row>
    <row r="195" spans="1:73" ht="19.5" customHeight="true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</row>
    <row r="196" spans="1:73" ht="19.5" customHeight="true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</row>
    <row r="197" spans="1:73" ht="19.5" customHeight="true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</row>
    <row r="198" spans="1:73" ht="19.5" customHeight="true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</row>
    <row r="199" spans="1:73" ht="19.5" customHeight="true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</row>
    <row r="200" spans="1:73" ht="19.5" customHeight="true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</row>
    <row r="201" spans="1:73" ht="19.5" customHeight="true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</row>
    <row r="202" spans="1:73" ht="19.5" customHeight="true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</row>
    <row r="203" spans="1:73" ht="19.5" customHeight="true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</row>
    <row r="204" spans="1:73" ht="19.5" customHeight="true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</row>
    <row r="205" spans="1:73" ht="19.5" customHeight="true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</row>
    <row r="206" spans="1:73" ht="19.5" customHeight="true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</row>
    <row r="207" spans="1:73" ht="19.5" customHeight="true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</row>
    <row r="208" spans="1:73" ht="19.5" customHeight="true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</row>
    <row r="209" spans="1:73" ht="19.5" customHeight="true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</row>
    <row r="210" spans="1:73" ht="19.5" customHeight="true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</row>
    <row r="211" spans="1:73" ht="19.5" customHeight="true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</row>
    <row r="212" spans="1:73" ht="19.5" customHeight="true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</row>
    <row r="213" spans="1:73" ht="19.5" customHeight="true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</row>
    <row r="214" spans="1:73" ht="19.5" customHeight="true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</row>
    <row r="215" spans="1:73" ht="19.5" customHeight="true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</row>
    <row r="216" spans="1:73" ht="19.5" customHeight="true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</row>
    <row r="217" spans="1:73" ht="19.5" customHeight="true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</row>
    <row r="218" spans="1:73" ht="19.5" customHeight="true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</row>
    <row r="219" spans="1:73" ht="19.5" customHeight="true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</row>
    <row r="220" spans="1:73" ht="19.5" customHeight="true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</row>
    <row r="221" spans="1:73" ht="19.5" customHeight="true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</row>
    <row r="222" spans="1:73" ht="19.5" customHeight="true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</row>
    <row r="223" spans="1:73" ht="19.5" customHeight="true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</row>
    <row r="224" spans="1:73" ht="19.5" customHeight="true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</row>
    <row r="225" spans="1:73" ht="19.5" customHeight="true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</row>
    <row r="226" spans="1:73" ht="19.5" customHeight="true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</row>
    <row r="227" spans="1:73" ht="19.5" customHeight="true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U224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8.55421686746988" customWidth="true"/>
    <col min="2" max="2" width="8.55421686746988" customWidth="true"/>
    <col min="3" max="3" width="8.55421686746988" customWidth="true"/>
    <col min="4" max="4" width="8.55421686746988" customWidth="true"/>
    <col min="5" max="5" width="8.55421686746988" customWidth="true"/>
    <col min="6" max="6" width="8.55421686746988" customWidth="true"/>
    <col min="7" max="7" width="12.409638554216867" customWidth="true"/>
    <col min="8" max="8" width="8.55421686746988" customWidth="true"/>
    <col min="9" max="9" width="11.927710843373493" customWidth="true"/>
    <col min="10" max="10" width="10.963855421686747" customWidth="true"/>
    <col min="11" max="11" width="8.55421686746988" customWidth="true"/>
    <col min="12" max="12" width="8.55421686746988" customWidth="true"/>
    <col min="13" max="13" width="8.55421686746988" customWidth="true"/>
    <col min="14" max="14" width="8.55421686746988" customWidth="true"/>
    <col min="15" max="15" width="8.55421686746988" customWidth="true"/>
    <col min="16" max="16" width="8.55421686746988" customWidth="true"/>
    <col min="17" max="17" width="8.55421686746988" customWidth="true"/>
    <col min="18" max="18" width="8.55421686746988" customWidth="true"/>
    <col min="19" max="19" width="8.55421686746988" customWidth="true"/>
    <col min="20" max="20" width="8.55421686746988" customWidth="true"/>
    <col min="21" max="21" width="8.55421686746988" customWidth="true"/>
    <col min="22" max="22" width="8.55421686746988" customWidth="true"/>
    <col min="23" max="23" width="8.55421686746988" customWidth="true"/>
    <col min="24" max="24" width="8.55421686746988" customWidth="true"/>
    <col min="25" max="25" width="8.55421686746988" customWidth="true"/>
    <col min="26" max="26" width="8.55421686746988" customWidth="true"/>
    <col min="27" max="27" width="8.55421686746988" customWidth="true"/>
    <col min="28" max="28" width="8.55421686746988" customWidth="true"/>
    <col min="29" max="29" width="8.55421686746988" customWidth="true"/>
    <col min="30" max="30" width="8.55421686746988" customWidth="true"/>
    <col min="31" max="31" width="8.55421686746988" customWidth="true"/>
    <col min="32" max="32" width="8.55421686746988" customWidth="true"/>
    <col min="33" max="33" width="8.55421686746988" customWidth="true"/>
    <col min="34" max="34" width="8.55421686746988" customWidth="true"/>
    <col min="35" max="35" width="8.55421686746988" customWidth="true"/>
    <col min="36" max="36" width="8.55421686746988" customWidth="true"/>
    <col min="37" max="37" width="8.55421686746988" customWidth="true"/>
    <col min="38" max="38" width="8.55421686746988" customWidth="true"/>
    <col min="39" max="39" width="8.55421686746988" customWidth="true"/>
    <col min="40" max="40" width="8.55421686746988" customWidth="true"/>
    <col min="41" max="41" width="8.55421686746988" customWidth="true"/>
    <col min="42" max="42" width="8.55421686746988" customWidth="true"/>
    <col min="43" max="43" width="8.55421686746988" customWidth="true"/>
    <col min="44" max="44" width="8.55421686746988" customWidth="true"/>
    <col min="45" max="45" width="8.55421686746988" customWidth="true"/>
    <col min="46" max="46" width="8.55421686746988" customWidth="true"/>
    <col min="47" max="47" width="8.55421686746988" customWidth="true"/>
    <col min="48" max="48" width="8.55421686746988" customWidth="true"/>
    <col min="49" max="49" width="8.55421686746988" customWidth="true"/>
    <col min="50" max="50" width="8.55421686746988" customWidth="true"/>
    <col min="51" max="51" width="8.55421686746988" customWidth="true"/>
    <col min="52" max="52" width="8.55421686746988" customWidth="true"/>
    <col min="53" max="53" width="8.55421686746988" customWidth="true"/>
    <col min="54" max="54" width="8.55421686746988" customWidth="true"/>
    <col min="55" max="55" width="8.55421686746988" customWidth="true"/>
    <col min="56" max="56" width="8.55421686746988" customWidth="true"/>
    <col min="57" max="57" width="8.55421686746988" customWidth="true"/>
    <col min="58" max="58" width="8.55421686746988" customWidth="true"/>
    <col min="59" max="59" width="8.55421686746988" customWidth="true"/>
    <col min="60" max="60" width="8.55421686746988" customWidth="true"/>
    <col min="61" max="61" width="8.55421686746988" customWidth="true"/>
    <col min="62" max="62" width="8.55421686746988" customWidth="true"/>
    <col min="63" max="63" width="8.55421686746988" customWidth="true"/>
    <col min="64" max="64" width="8.55421686746988" customWidth="true"/>
    <col min="65" max="65" width="8.55421686746988" customWidth="true"/>
    <col min="66" max="66" width="8.55421686746988" customWidth="true"/>
    <col min="67" max="67" width="8.55421686746988" customWidth="true"/>
    <col min="68" max="68" width="8.55421686746988" customWidth="true"/>
    <col min="69" max="69" width="8.55421686746988" customWidth="true"/>
    <col min="70" max="70" width="8.55421686746988" customWidth="true"/>
    <col min="71" max="71" width="8.55421686746988" customWidth="true"/>
    <col min="72" max="72" width="8.55421686746988" customWidth="true"/>
    <col min="73" max="73" width="8.55421686746988" customWidth="true"/>
  </cols>
  <sheetData>
    <row r="1" spans="1:73">
      <c r="A1" s="23" t="s">
        <v>0</v>
      </c>
      <c r="B1" s="23" t="s">
        <v>1</v>
      </c>
      <c r="C1" s="23" t="s">
        <v>2</v>
      </c>
      <c r="D1" s="24" t="n">
        <v>43845.0</v>
      </c>
      <c r="E1" s="24" t="n">
        <v>43846.0</v>
      </c>
      <c r="F1" s="24" t="n">
        <v>43847.0</v>
      </c>
      <c r="G1" s="24" t="n">
        <v>43848.0</v>
      </c>
      <c r="H1" s="24" t="n">
        <v>43849.0</v>
      </c>
      <c r="I1" s="24" t="n">
        <v>43850.0</v>
      </c>
      <c r="J1" s="24" t="n">
        <v>43851.0</v>
      </c>
      <c r="K1" s="24" t="n">
        <v>43852.0</v>
      </c>
      <c r="L1" s="25" t="n">
        <v>43853.0</v>
      </c>
      <c r="M1" s="25" t="n">
        <v>43854.0</v>
      </c>
      <c r="N1" s="25" t="n">
        <v>43855.0</v>
      </c>
      <c r="O1" s="25" t="n">
        <v>43856.0</v>
      </c>
      <c r="P1" s="25" t="n">
        <v>43857.0</v>
      </c>
      <c r="Q1" s="25" t="n">
        <v>43858.0</v>
      </c>
      <c r="R1" s="25" t="n">
        <v>43859.0</v>
      </c>
      <c r="S1" s="25" t="n">
        <v>43860.0</v>
      </c>
      <c r="T1" s="25" t="n">
        <v>43861.0</v>
      </c>
      <c r="U1" s="25" t="n">
        <v>43862.0</v>
      </c>
      <c r="V1" s="25" t="n">
        <v>43863.0</v>
      </c>
      <c r="W1" s="25" t="n">
        <v>43864.0</v>
      </c>
      <c r="X1" s="25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</row>
    <row r="2" spans="1:73">
      <c r="A2" s="23" t="n">
        <v>0.0</v>
      </c>
      <c r="B2" s="23" t="s">
        <v>3</v>
      </c>
      <c r="C2" s="26" t="n">
        <v>221.0</v>
      </c>
      <c r="D2" s="26" t="n">
        <v>0.0</v>
      </c>
      <c r="E2" s="26" t="n">
        <v>0.0</v>
      </c>
      <c r="F2" s="26" t="n">
        <v>0.0</v>
      </c>
      <c r="G2" s="26" t="n">
        <v>0.0</v>
      </c>
      <c r="H2" s="26" t="n">
        <v>0.0</v>
      </c>
      <c r="I2" s="26" t="n">
        <v>0.0</v>
      </c>
      <c r="J2" s="26" t="n">
        <v>0.0</v>
      </c>
      <c r="K2" s="26" t="n">
        <v>0.0</v>
      </c>
      <c r="L2" s="26" t="n">
        <v>0.0</v>
      </c>
      <c r="M2" s="26" t="n">
        <v>0.0</v>
      </c>
      <c r="N2" s="26" t="n">
        <v>0.0</v>
      </c>
      <c r="O2" s="26" t="n">
        <v>0.0</v>
      </c>
      <c r="P2" s="26" t="n">
        <v>0.0</v>
      </c>
      <c r="Q2" s="26" t="n">
        <v>0.0</v>
      </c>
      <c r="R2" s="26" t="n">
        <v>0.0</v>
      </c>
      <c r="S2" s="26" t="n">
        <v>0.0</v>
      </c>
      <c r="T2" s="26" t="n">
        <v>0.0</v>
      </c>
      <c r="U2" s="26" t="n">
        <v>0.0</v>
      </c>
      <c r="V2" s="26" t="n">
        <v>0.0</v>
      </c>
      <c r="W2" s="26" t="n">
        <v>0.0</v>
      </c>
      <c r="X2" s="26" t="n">
        <v>0.0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</row>
    <row r="3" spans="1:73">
      <c r="A3" s="27" t="n">
        <v>1.0</v>
      </c>
      <c r="B3" s="27" t="s">
        <v>4</v>
      </c>
      <c r="C3" s="28" t="n">
        <v>1363.0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0.0</v>
      </c>
      <c r="L3" s="28" t="n">
        <v>0.0</v>
      </c>
      <c r="M3" s="28" t="n">
        <v>1.0</v>
      </c>
      <c r="N3" s="28" t="n">
        <v>2.0</v>
      </c>
      <c r="O3" s="28" t="n">
        <v>2.0</v>
      </c>
      <c r="P3" s="30" t="n">
        <v>2.0</v>
      </c>
      <c r="Q3" s="28" t="n">
        <v>4.0</v>
      </c>
      <c r="R3" s="28" t="n">
        <v>5.0</v>
      </c>
      <c r="S3" s="28" t="n">
        <v>6.0</v>
      </c>
      <c r="T3" s="28" t="n">
        <v>6.0</v>
      </c>
      <c r="U3" s="28" t="n">
        <v>9.0</v>
      </c>
      <c r="V3" s="28" t="n">
        <v>12.0</v>
      </c>
      <c r="W3" s="28" t="n">
        <v>23.0</v>
      </c>
      <c r="X3" s="28" t="n">
        <v>24.0</v>
      </c>
      <c r="Y3" s="28" t="n">
        <v>31.0</v>
      </c>
      <c r="Z3" s="28" t="n">
        <v>33.0</v>
      </c>
      <c r="AA3" s="28" t="n">
        <v>34.0</v>
      </c>
      <c r="AB3" s="28" t="n">
        <v>37.0</v>
      </c>
      <c r="AC3" s="28" t="n">
        <v>44.0</v>
      </c>
      <c r="AD3" s="28" t="n">
        <v>48.0</v>
      </c>
      <c r="AE3" s="28" t="n">
        <v>56.0</v>
      </c>
      <c r="AF3" s="28" t="n">
        <v>68.0</v>
      </c>
      <c r="AG3" s="28" t="n">
        <v>79.0</v>
      </c>
      <c r="AH3" s="28" t="n">
        <v>97.0</v>
      </c>
      <c r="AI3" s="28" t="n">
        <v>105.0</v>
      </c>
      <c r="AJ3" s="28" t="n">
        <v>107.0</v>
      </c>
      <c r="AK3" s="28" t="n">
        <v>122.0</v>
      </c>
      <c r="AL3" s="28" t="n">
        <v>145.0</v>
      </c>
      <c r="AM3" s="28" t="n">
        <v>153.0</v>
      </c>
      <c r="AN3" s="28" t="n">
        <v>169.0</v>
      </c>
      <c r="AO3" s="28" t="n">
        <v>178.0</v>
      </c>
      <c r="AP3" s="28" t="n">
        <v>189.0</v>
      </c>
      <c r="AQ3" s="28" t="n">
        <v>198.0</v>
      </c>
      <c r="AR3" s="28" t="n">
        <v>215.0</v>
      </c>
      <c r="AS3" s="28" t="n">
        <v>235.0</v>
      </c>
      <c r="AT3" s="28" t="n">
        <v>248.0</v>
      </c>
      <c r="AU3" s="28" t="n">
        <v>257.0</v>
      </c>
      <c r="AV3" s="28" t="n">
        <v>271.0</v>
      </c>
      <c r="AW3" s="28" t="n">
        <v>276.0</v>
      </c>
      <c r="AX3" s="28" t="n">
        <v>282.0</v>
      </c>
      <c r="AY3" s="28" t="n">
        <v>288.0</v>
      </c>
      <c r="AZ3" s="28" t="n">
        <v>294.0</v>
      </c>
      <c r="BA3" s="28" t="n">
        <v>297.0</v>
      </c>
      <c r="BB3" s="28" t="n">
        <v>298.0</v>
      </c>
      <c r="BC3" s="28" t="n">
        <v>303.0</v>
      </c>
      <c r="BD3" s="28" t="n">
        <v>308.0</v>
      </c>
      <c r="BE3" s="28" t="n">
        <v>315.0</v>
      </c>
      <c r="BF3" s="28" t="n">
        <v>320.0</v>
      </c>
      <c r="BG3" s="28" t="n">
        <v>326.0</v>
      </c>
      <c r="BH3" s="28" t="n">
        <v>334.0</v>
      </c>
      <c r="BI3" s="28" t="n">
        <v>342.0</v>
      </c>
      <c r="BJ3" s="28" t="n">
        <v>349.0</v>
      </c>
      <c r="BK3" s="28" t="n">
        <v>351.0</v>
      </c>
      <c r="BL3" s="28" t="n">
        <v>356.0</v>
      </c>
      <c r="BM3" s="28" t="n">
        <v>366.0</v>
      </c>
      <c r="BN3" s="28" t="n">
        <v>369.0</v>
      </c>
      <c r="BO3" s="28" t="n">
        <v>373.0</v>
      </c>
      <c r="BP3" s="28" t="n">
        <v>378.0</v>
      </c>
      <c r="BQ3" s="28" t="n">
        <v>385.0</v>
      </c>
      <c r="BR3" s="28" t="n">
        <v>391.0</v>
      </c>
      <c r="BS3" s="28" t="n">
        <v>392.0</v>
      </c>
      <c r="BT3" s="28" t="n">
        <v>392.0</v>
      </c>
      <c r="BU3" s="28" t="n">
        <v>392.0</v>
      </c>
    </row>
    <row r="4" spans="1:73">
      <c r="A4" s="23" t="n">
        <v>2.0</v>
      </c>
      <c r="B4" s="23" t="s">
        <v>5</v>
      </c>
      <c r="C4" s="26" t="n">
        <v>791.0</v>
      </c>
      <c r="D4" s="26" t="n">
        <v>0.0</v>
      </c>
      <c r="E4" s="26" t="n">
        <v>0.0</v>
      </c>
      <c r="F4" s="26" t="n">
        <v>0.0</v>
      </c>
      <c r="G4" s="26" t="n">
        <v>0.0</v>
      </c>
      <c r="H4" s="26" t="n">
        <v>0.0</v>
      </c>
      <c r="I4" s="26" t="n">
        <v>0.0</v>
      </c>
      <c r="J4" s="26" t="n">
        <v>0.0</v>
      </c>
      <c r="K4" s="26" t="n">
        <v>0.0</v>
      </c>
      <c r="L4" s="26" t="n">
        <v>0.0</v>
      </c>
      <c r="M4" s="26" t="n">
        <v>0.0</v>
      </c>
      <c r="N4" s="26" t="n">
        <v>0.0</v>
      </c>
      <c r="O4" s="26" t="n">
        <v>0.0</v>
      </c>
      <c r="P4" s="26" t="n">
        <v>0.0</v>
      </c>
      <c r="Q4" s="26" t="n">
        <v>0.0</v>
      </c>
      <c r="R4" s="26" t="n">
        <v>1.0</v>
      </c>
      <c r="S4" s="26" t="n">
        <v>1.0</v>
      </c>
      <c r="T4" s="26" t="n">
        <v>1.0</v>
      </c>
      <c r="U4" s="26" t="n">
        <v>1.0</v>
      </c>
      <c r="V4" s="26" t="n">
        <v>1.0</v>
      </c>
      <c r="W4" s="26" t="n">
        <v>1.0</v>
      </c>
      <c r="X4" s="26" t="n">
        <v>3.0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</row>
    <row r="5" spans="1:73">
      <c r="A5" s="23" t="n">
        <v>3.0</v>
      </c>
      <c r="B5" s="23" t="s">
        <v>6</v>
      </c>
      <c r="C5" s="26" t="n">
        <v>167.0</v>
      </c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6" t="n">
        <v>0.0</v>
      </c>
      <c r="M5" s="26" t="n">
        <v>0.0</v>
      </c>
      <c r="N5" s="26" t="n">
        <v>0.0</v>
      </c>
      <c r="O5" s="26" t="n">
        <v>0.0</v>
      </c>
      <c r="P5" s="26" t="n">
        <v>0.0</v>
      </c>
      <c r="Q5" s="26" t="n">
        <v>0.0</v>
      </c>
      <c r="R5" s="26" t="n">
        <v>0.0</v>
      </c>
      <c r="S5" s="26" t="n">
        <v>0.0</v>
      </c>
      <c r="T5" s="26" t="n">
        <v>0.0</v>
      </c>
      <c r="U5" s="26" t="n">
        <v>0.0</v>
      </c>
      <c r="V5" s="26" t="n">
        <v>0.0</v>
      </c>
      <c r="W5" s="26" t="n">
        <v>0.0</v>
      </c>
      <c r="X5" s="26" t="n">
        <v>0.0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</row>
    <row r="6" spans="1:73">
      <c r="A6" s="27" t="n">
        <v>4.0</v>
      </c>
      <c r="B6" s="27" t="s">
        <v>7</v>
      </c>
      <c r="C6" s="28" t="n">
        <v>834.0</v>
      </c>
      <c r="D6" s="28" t="n">
        <v>7.0</v>
      </c>
      <c r="E6" s="28" t="n">
        <v>10.0</v>
      </c>
      <c r="F6" s="28" t="n">
        <v>19.0</v>
      </c>
      <c r="G6" s="28" t="n">
        <v>24.0</v>
      </c>
      <c r="H6" s="28" t="n">
        <v>25.0</v>
      </c>
      <c r="I6" s="28" t="n">
        <v>25.0</v>
      </c>
      <c r="J6" s="28" t="n">
        <v>28.0</v>
      </c>
      <c r="K6" s="28" t="n">
        <v>28.0</v>
      </c>
      <c r="L6" s="28" t="n">
        <v>31.0</v>
      </c>
      <c r="M6" s="28" t="n">
        <v>32.0</v>
      </c>
      <c r="N6" s="28" t="n">
        <v>40.0</v>
      </c>
      <c r="O6" s="28" t="n">
        <v>42.0</v>
      </c>
      <c r="P6" s="28" t="n">
        <v>47.0</v>
      </c>
      <c r="Q6" s="28" t="n">
        <v>47.0</v>
      </c>
      <c r="R6" s="28" t="n">
        <v>51.0</v>
      </c>
      <c r="S6" s="28" t="n">
        <v>72.0</v>
      </c>
      <c r="T6" s="28" t="n">
        <v>123.0</v>
      </c>
      <c r="U6" s="28" t="n">
        <v>155.0</v>
      </c>
      <c r="V6" s="28" t="n">
        <v>166.0</v>
      </c>
      <c r="W6" s="28" t="n">
        <v>303.0</v>
      </c>
      <c r="X6" s="28" t="n">
        <v>368.0</v>
      </c>
      <c r="Y6" s="28" t="n">
        <v>431.0</v>
      </c>
      <c r="Z6" s="28" t="n">
        <v>534.0</v>
      </c>
      <c r="AA6" s="28" t="n">
        <v>698.0</v>
      </c>
      <c r="AB6" s="28" t="n">
        <v>877.0</v>
      </c>
      <c r="AC6" s="28" t="n">
        <v>1044.0</v>
      </c>
      <c r="AD6" s="30" t="n">
        <v>1206.0</v>
      </c>
      <c r="AE6" s="30" t="n">
        <v>1377.0</v>
      </c>
      <c r="AF6" s="30" t="n">
        <v>1646.0</v>
      </c>
      <c r="AG6" s="30" t="n">
        <v>2016.0</v>
      </c>
      <c r="AH6" s="30" t="n">
        <v>2502.0</v>
      </c>
      <c r="AI6" s="30" t="n">
        <f t="normal">2502+413</f>
        <v>2915</v>
      </c>
      <c r="AJ6" s="30" t="n">
        <f t="normal">2915+543</f>
        <v>3458</v>
      </c>
      <c r="AK6" s="30" t="n">
        <v>4219.0</v>
      </c>
      <c r="AL6" s="30" t="n">
        <v>4895.0</v>
      </c>
      <c r="AM6" s="30" t="n">
        <f t="normal">4895+553</f>
        <v>5448</v>
      </c>
      <c r="AN6" s="30" t="n">
        <v>6214.0</v>
      </c>
      <c r="AO6" s="30" t="n">
        <v>7206.0</v>
      </c>
      <c r="AP6" s="30" t="n">
        <v>8171.0</v>
      </c>
      <c r="AQ6" s="30" t="n">
        <v>8946.0</v>
      </c>
      <c r="AR6" s="30" t="n">
        <v>10337.0</v>
      </c>
      <c r="AS6" s="30" t="n">
        <v>11793.0</v>
      </c>
      <c r="AT6" s="30" t="n">
        <v>13328.0</v>
      </c>
      <c r="AU6" s="30" t="n">
        <v>15826.0</v>
      </c>
      <c r="AV6" s="30" t="n">
        <v>17552.0</v>
      </c>
      <c r="AW6" s="30" t="n">
        <v>19227.0</v>
      </c>
      <c r="AX6" s="30" t="n">
        <v>21185.0</v>
      </c>
      <c r="AY6" s="30" t="n">
        <v>23031.0</v>
      </c>
      <c r="AZ6" s="30" t="n">
        <v>24890.0</v>
      </c>
      <c r="BA6" s="30" t="n">
        <v>26316.0</v>
      </c>
      <c r="BB6" s="30" t="n">
        <v>27354.0</v>
      </c>
      <c r="BC6" s="30" t="n">
        <v>28511.0</v>
      </c>
      <c r="BD6" s="30" t="n">
        <v>29770.0</v>
      </c>
      <c r="BE6" s="30" t="n">
        <v>30933.0</v>
      </c>
      <c r="BF6" s="30" t="n">
        <v>31829.0</v>
      </c>
      <c r="BG6" s="30" t="n">
        <v>33041.0</v>
      </c>
      <c r="BH6" s="30" t="n">
        <v>34094.0</v>
      </c>
      <c r="BI6" s="30" t="n">
        <v>35197.0</v>
      </c>
      <c r="BJ6" s="30" t="n">
        <v>36451.0</v>
      </c>
      <c r="BK6" s="30" t="n">
        <v>37632.0</v>
      </c>
      <c r="BL6" s="30" t="n">
        <v>38384.0</v>
      </c>
      <c r="BM6" s="30" t="n">
        <v>39220.0</v>
      </c>
      <c r="BN6" s="30" t="n">
        <v>40032.0</v>
      </c>
      <c r="BO6" s="30" t="n">
        <v>40765.0</v>
      </c>
      <c r="BP6" s="30" t="n">
        <v>41389.0</v>
      </c>
      <c r="BQ6" s="30" t="n">
        <v>41891.0</v>
      </c>
      <c r="BR6" s="30" t="n">
        <v>42354.0</v>
      </c>
      <c r="BS6" s="30" t="n">
        <v>42788.0</v>
      </c>
      <c r="BT6" s="30" t="n">
        <v>43214.0</v>
      </c>
      <c r="BU6" s="30" t="n">
        <v>43686.0</v>
      </c>
    </row>
    <row r="7" spans="1:73">
      <c r="A7" s="23" t="n">
        <v>5.0</v>
      </c>
      <c r="B7" s="23" t="s">
        <v>8</v>
      </c>
      <c r="C7" s="26" t="n">
        <v>827.0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0.0</v>
      </c>
      <c r="K7" s="26" t="n">
        <v>0.0</v>
      </c>
      <c r="L7" s="26" t="n">
        <v>0.0</v>
      </c>
      <c r="M7" s="26" t="n">
        <v>0.0</v>
      </c>
      <c r="N7" s="26" t="n">
        <v>0.0</v>
      </c>
      <c r="O7" s="26" t="n">
        <v>0.0</v>
      </c>
      <c r="P7" s="26" t="n">
        <v>0.0</v>
      </c>
      <c r="Q7" s="26" t="n">
        <v>0.0</v>
      </c>
      <c r="R7" s="26" t="n">
        <v>0.0</v>
      </c>
      <c r="S7" s="26" t="n">
        <v>1.0</v>
      </c>
      <c r="T7" s="26" t="n">
        <v>2.0</v>
      </c>
      <c r="U7" s="26" t="n">
        <v>2.0</v>
      </c>
      <c r="V7" s="26" t="n">
        <v>3.0</v>
      </c>
      <c r="W7" s="26" t="n">
        <v>5.0</v>
      </c>
      <c r="X7" s="26" t="n">
        <v>13.0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</row>
    <row r="8" spans="1:73">
      <c r="A8" s="23" t="n">
        <v>6.0</v>
      </c>
      <c r="B8" s="23" t="s">
        <v>9</v>
      </c>
      <c r="C8" s="26" t="n">
        <v>596.0</v>
      </c>
      <c r="D8" s="26" t="n">
        <v>0.0</v>
      </c>
      <c r="E8" s="26" t="n">
        <v>0.0</v>
      </c>
      <c r="F8" s="26" t="n">
        <v>0.0</v>
      </c>
      <c r="G8" s="26" t="n">
        <v>0.0</v>
      </c>
      <c r="H8" s="26" t="n">
        <v>0.0</v>
      </c>
      <c r="I8" s="26" t="n">
        <v>0.0</v>
      </c>
      <c r="J8" s="26" t="n">
        <v>0.0</v>
      </c>
      <c r="K8" s="26" t="n">
        <v>0.0</v>
      </c>
      <c r="L8" s="26" t="n">
        <v>0.0</v>
      </c>
      <c r="M8" s="26" t="n">
        <v>0.0</v>
      </c>
      <c r="N8" s="26" t="n">
        <v>0.0</v>
      </c>
      <c r="O8" s="26" t="n">
        <v>0.0</v>
      </c>
      <c r="P8" s="26" t="n">
        <v>0.0</v>
      </c>
      <c r="Q8" s="26" t="n">
        <v>0.0</v>
      </c>
      <c r="R8" s="26" t="n">
        <v>1.0</v>
      </c>
      <c r="S8" s="26" t="n">
        <v>1.0</v>
      </c>
      <c r="T8" s="26" t="n">
        <v>1.0</v>
      </c>
      <c r="U8" s="26" t="n">
        <v>1.0</v>
      </c>
      <c r="V8" s="26" t="n">
        <v>1.0</v>
      </c>
      <c r="W8" s="26" t="n">
        <v>1.0</v>
      </c>
      <c r="X8" s="26" t="n">
        <v>2.0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</row>
    <row r="9" spans="1:73">
      <c r="A9" s="23" t="n">
        <v>7.0</v>
      </c>
      <c r="B9" s="23" t="s">
        <v>10</v>
      </c>
      <c r="C9" s="26" t="n">
        <v>54.0</v>
      </c>
      <c r="D9" s="26" t="n">
        <v>0.0</v>
      </c>
      <c r="E9" s="26" t="n">
        <v>0.0</v>
      </c>
      <c r="F9" s="26" t="n">
        <v>0.0</v>
      </c>
      <c r="G9" s="26" t="n">
        <v>0.0</v>
      </c>
      <c r="H9" s="26" t="n">
        <v>0.0</v>
      </c>
      <c r="I9" s="26" t="n">
        <v>0.0</v>
      </c>
      <c r="J9" s="26" t="n">
        <v>0.0</v>
      </c>
      <c r="K9" s="26" t="n">
        <v>0.0</v>
      </c>
      <c r="L9" s="26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0.0</v>
      </c>
      <c r="S9" s="26" t="n">
        <v>0.0</v>
      </c>
      <c r="T9" s="26" t="n">
        <v>0.0</v>
      </c>
      <c r="U9" s="26" t="n">
        <v>0.0</v>
      </c>
      <c r="V9" s="26" t="n">
        <v>0.0</v>
      </c>
      <c r="W9" s="26" t="n">
        <v>0.0</v>
      </c>
      <c r="X9" s="26" t="n">
        <v>0.0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</row>
    <row r="10" spans="1:73">
      <c r="A10" s="23" t="n">
        <v>8.0</v>
      </c>
      <c r="B10" s="23" t="s">
        <v>11</v>
      </c>
      <c r="C10" s="26" t="n">
        <v>324.0</v>
      </c>
      <c r="D10" s="26" t="n">
        <v>0.0</v>
      </c>
      <c r="E10" s="26" t="n">
        <v>0.0</v>
      </c>
      <c r="F10" s="26" t="n">
        <v>0.0</v>
      </c>
      <c r="G10" s="26" t="n">
        <v>0.0</v>
      </c>
      <c r="H10" s="26" t="n">
        <v>0.0</v>
      </c>
      <c r="I10" s="26" t="n">
        <v>0.0</v>
      </c>
      <c r="J10" s="26" t="n">
        <v>0.0</v>
      </c>
      <c r="K10" s="26" t="n">
        <v>0.0</v>
      </c>
      <c r="L10" s="26" t="n">
        <v>0.0</v>
      </c>
      <c r="M10" s="26" t="n">
        <v>0.0</v>
      </c>
      <c r="N10" s="26" t="n">
        <v>0.0</v>
      </c>
      <c r="O10" s="26" t="n">
        <v>0.0</v>
      </c>
      <c r="P10" s="26" t="n">
        <v>0.0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2.0</v>
      </c>
      <c r="W10" s="26" t="n">
        <v>2.0</v>
      </c>
      <c r="X10" s="26" t="n">
        <v>2.0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</row>
    <row r="11" spans="1:73">
      <c r="A11" s="23" t="n">
        <v>9.0</v>
      </c>
      <c r="B11" s="23" t="s">
        <v>12</v>
      </c>
      <c r="C11" s="26" t="n">
        <v>560.0</v>
      </c>
      <c r="D11" s="26" t="n">
        <v>0.0</v>
      </c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 t="n">
        <v>0.0</v>
      </c>
      <c r="K11" s="26" t="n">
        <v>0.0</v>
      </c>
      <c r="L11" s="26" t="n">
        <v>0.0</v>
      </c>
      <c r="M11" s="26" t="n">
        <v>0.0</v>
      </c>
      <c r="N11" s="26" t="n">
        <v>0.0</v>
      </c>
      <c r="O11" s="26" t="n">
        <v>0.0</v>
      </c>
      <c r="P11" s="26" t="n">
        <v>0.0</v>
      </c>
      <c r="Q11" s="26" t="n">
        <v>0.0</v>
      </c>
      <c r="R11" s="26" t="n">
        <v>0.0</v>
      </c>
      <c r="S11" s="26" t="n">
        <v>0.0</v>
      </c>
      <c r="T11" s="26" t="n">
        <v>0.0</v>
      </c>
      <c r="U11" s="26" t="n">
        <v>0.0</v>
      </c>
      <c r="V11" s="26" t="n">
        <v>0.0</v>
      </c>
      <c r="W11" s="26" t="n">
        <v>0.0</v>
      </c>
      <c r="X11" s="26" t="n">
        <v>0.0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</row>
    <row r="12" spans="1:73">
      <c r="A12" s="23" t="n">
        <v>10.0</v>
      </c>
      <c r="B12" s="23" t="s">
        <v>13</v>
      </c>
      <c r="C12" s="26" t="n">
        <v>753.0</v>
      </c>
      <c r="D12" s="26" t="n">
        <v>0.0</v>
      </c>
      <c r="E12" s="26" t="n">
        <v>0.0</v>
      </c>
      <c r="F12" s="26" t="n">
        <v>0.0</v>
      </c>
      <c r="G12" s="26" t="n">
        <v>0.0</v>
      </c>
      <c r="H12" s="26" t="n">
        <v>0.0</v>
      </c>
      <c r="I12" s="26" t="n">
        <v>0.0</v>
      </c>
      <c r="J12" s="26" t="n">
        <v>0.0</v>
      </c>
      <c r="K12" s="26" t="n">
        <v>0.0</v>
      </c>
      <c r="L12" s="26" t="n">
        <v>0.0</v>
      </c>
      <c r="M12" s="26" t="n">
        <v>0.0</v>
      </c>
      <c r="N12" s="26" t="n">
        <v>0.0</v>
      </c>
      <c r="O12" s="26" t="n">
        <v>0.0</v>
      </c>
      <c r="P12" s="26" t="n">
        <v>0.0</v>
      </c>
      <c r="Q12" s="26" t="n">
        <v>0.0</v>
      </c>
      <c r="R12" s="26" t="n">
        <v>0.0</v>
      </c>
      <c r="S12" s="26" t="n">
        <v>1.0</v>
      </c>
      <c r="T12" s="26" t="n">
        <v>1.0</v>
      </c>
      <c r="U12" s="26" t="n">
        <v>1.0</v>
      </c>
      <c r="V12" s="26" t="n">
        <v>1.0</v>
      </c>
      <c r="W12" s="26" t="n">
        <v>1.0</v>
      </c>
      <c r="X12" s="26" t="n">
        <v>1.0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</row>
    <row r="13" spans="1:73">
      <c r="A13" s="27" t="n">
        <v>11.0</v>
      </c>
      <c r="B13" s="27" t="s">
        <v>14</v>
      </c>
      <c r="C13" s="28" t="n">
        <v>523.0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0.0</v>
      </c>
      <c r="R13" s="28" t="n">
        <v>0.0</v>
      </c>
      <c r="S13" s="28" t="n">
        <v>1.0</v>
      </c>
      <c r="T13" s="28" t="n">
        <v>1.0</v>
      </c>
      <c r="U13" s="28" t="n">
        <v>1.0</v>
      </c>
      <c r="V13" s="28" t="n">
        <v>4.0</v>
      </c>
      <c r="W13" s="28" t="n">
        <v>4.0</v>
      </c>
      <c r="X13" s="28" t="n">
        <v>6.0</v>
      </c>
      <c r="Y13" s="28" t="n">
        <v>10.0</v>
      </c>
      <c r="Z13" s="28" t="n">
        <v>14.0</v>
      </c>
      <c r="AA13" s="28" t="n">
        <v>20.0</v>
      </c>
      <c r="AB13" s="28" t="n">
        <v>26.0</v>
      </c>
      <c r="AC13" s="28" t="n">
        <v>35.0</v>
      </c>
      <c r="AD13" s="28" t="n">
        <v>46.0</v>
      </c>
      <c r="AE13" s="28" t="n">
        <v>53.0</v>
      </c>
      <c r="AF13" s="28" t="n">
        <v>61.0</v>
      </c>
      <c r="AG13" s="28" t="n">
        <v>68.0</v>
      </c>
      <c r="AH13" s="28" t="n">
        <v>73.0</v>
      </c>
      <c r="AI13" s="28" t="n">
        <v>76.0</v>
      </c>
      <c r="AJ13" s="28" t="n">
        <v>89.0</v>
      </c>
      <c r="AK13" s="28" t="n">
        <v>95.0</v>
      </c>
      <c r="AL13" s="28" t="n">
        <v>114.0</v>
      </c>
      <c r="AM13" s="28" t="n">
        <v>133.0</v>
      </c>
      <c r="AN13" s="28" t="n">
        <v>145.0</v>
      </c>
      <c r="AO13" s="28" t="n">
        <v>162.0</v>
      </c>
      <c r="AP13" s="28" t="n">
        <v>178.0</v>
      </c>
      <c r="AQ13" s="28" t="n">
        <v>181.0</v>
      </c>
      <c r="AR13" s="28" t="n">
        <v>184.0</v>
      </c>
      <c r="AS13" s="28" t="n">
        <v>187.0</v>
      </c>
      <c r="AT13" s="28" t="n">
        <v>193.0</v>
      </c>
      <c r="AU13" s="28" t="n">
        <v>198.0</v>
      </c>
      <c r="AV13" s="28" t="n">
        <v>202.0</v>
      </c>
      <c r="AW13" s="28" t="n">
        <v>207.0</v>
      </c>
      <c r="AX13" s="28" t="n">
        <v>212.0</v>
      </c>
      <c r="AY13" s="28" t="n">
        <v>216.0</v>
      </c>
      <c r="AZ13" s="28" t="n">
        <v>218.0</v>
      </c>
      <c r="BA13" s="28" t="n">
        <v>219.0</v>
      </c>
      <c r="BB13" s="28" t="n">
        <v>222.0</v>
      </c>
      <c r="BC13" s="28" t="n">
        <v>223.0</v>
      </c>
      <c r="BD13" s="28" t="n">
        <v>224.0</v>
      </c>
      <c r="BE13" s="28" t="n">
        <v>225.0</v>
      </c>
      <c r="BF13" s="28" t="n">
        <v>227.0</v>
      </c>
      <c r="BG13" s="28" t="n">
        <v>230.0</v>
      </c>
      <c r="BH13" s="28" t="n">
        <v>230.0</v>
      </c>
      <c r="BI13" s="28" t="n">
        <v>230.0</v>
      </c>
      <c r="BJ13" s="28" t="n">
        <v>230.0</v>
      </c>
      <c r="BK13" s="28" t="n">
        <v>230.0</v>
      </c>
      <c r="BL13" s="28" t="n">
        <v>230.0</v>
      </c>
      <c r="BM13" s="28" t="n">
        <v>230.0</v>
      </c>
      <c r="BN13" s="28" t="n">
        <v>230.0</v>
      </c>
      <c r="BO13" s="28" t="n">
        <v>230.0</v>
      </c>
      <c r="BP13" s="28" t="n">
        <v>230.0</v>
      </c>
      <c r="BQ13" s="28" t="n">
        <v>230.0</v>
      </c>
      <c r="BR13" s="28" t="n">
        <v>230.0</v>
      </c>
      <c r="BS13" s="28" t="n">
        <v>230.0</v>
      </c>
      <c r="BT13" s="28" t="n">
        <v>230.0</v>
      </c>
      <c r="BU13" s="28" t="n">
        <v>230.0</v>
      </c>
    </row>
    <row r="14" spans="1:73">
      <c r="A14" s="23" t="n">
        <v>12.0</v>
      </c>
      <c r="B14" s="23" t="s">
        <v>15</v>
      </c>
      <c r="C14" s="26" t="n">
        <v>241.0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0.0</v>
      </c>
      <c r="T14" s="26" t="n">
        <v>0.0</v>
      </c>
      <c r="U14" s="26" t="n">
        <v>0.0</v>
      </c>
      <c r="V14" s="26" t="n">
        <v>0.0</v>
      </c>
      <c r="W14" s="26" t="n">
        <v>0.0</v>
      </c>
      <c r="X14" s="26" t="n">
        <v>0.0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</row>
    <row r="15" spans="1:73">
      <c r="A15" s="27" t="n">
        <v>13.0</v>
      </c>
      <c r="B15" s="27" t="s">
        <v>16</v>
      </c>
      <c r="C15" s="28" t="n">
        <v>730.0</v>
      </c>
      <c r="D15" s="28" t="n">
        <v>0.0</v>
      </c>
      <c r="E15" s="28" t="n">
        <v>0.0</v>
      </c>
      <c r="F15" s="28" t="n">
        <v>0.0</v>
      </c>
      <c r="G15" s="28" t="n">
        <v>0.0</v>
      </c>
      <c r="H15" s="28" t="n">
        <v>0.0</v>
      </c>
      <c r="I15" s="28" t="n">
        <v>0.0</v>
      </c>
      <c r="J15" s="30" t="n">
        <v>0.0</v>
      </c>
      <c r="K15" s="28" t="n">
        <v>0.0</v>
      </c>
      <c r="L15" s="28" t="n">
        <v>0.0</v>
      </c>
      <c r="M15" s="28" t="n">
        <v>0.0</v>
      </c>
      <c r="N15" s="28" t="n">
        <v>0.0</v>
      </c>
      <c r="O15" s="28" t="n">
        <v>0.0</v>
      </c>
      <c r="P15" s="28" t="n">
        <v>0.0</v>
      </c>
      <c r="Q15" s="28" t="n">
        <v>1.0</v>
      </c>
      <c r="R15" s="28" t="n">
        <v>1.0</v>
      </c>
      <c r="S15" s="28" t="n">
        <v>1.0</v>
      </c>
      <c r="T15" s="28" t="n">
        <v>1.0</v>
      </c>
      <c r="U15" s="28" t="n">
        <v>2.0</v>
      </c>
      <c r="V15" s="28" t="n">
        <v>2.0</v>
      </c>
      <c r="W15" s="28" t="n">
        <v>5.0</v>
      </c>
      <c r="X15" s="28" t="n">
        <v>5.0</v>
      </c>
      <c r="Y15" s="28" t="n">
        <v>5.0</v>
      </c>
      <c r="Z15" s="28" t="n">
        <v>7.0</v>
      </c>
      <c r="AA15" s="28" t="n">
        <v>9.0</v>
      </c>
      <c r="AB15" s="28" t="n">
        <v>11.0</v>
      </c>
      <c r="AC15" s="28" t="n">
        <v>11.0</v>
      </c>
      <c r="AD15" s="28" t="n">
        <v>15.0</v>
      </c>
      <c r="AE15" s="28" t="n">
        <v>22.0</v>
      </c>
      <c r="AF15" s="28" t="n">
        <v>28.0</v>
      </c>
      <c r="AG15" s="28" t="n">
        <v>35.0</v>
      </c>
      <c r="AH15" s="28" t="n">
        <v>38.0</v>
      </c>
      <c r="AI15" s="28" t="n">
        <v>43.0</v>
      </c>
      <c r="AJ15" s="28" t="n">
        <v>49.0</v>
      </c>
      <c r="AK15" s="28" t="n">
        <v>50.0</v>
      </c>
      <c r="AL15" s="28" t="n">
        <v>71.0</v>
      </c>
      <c r="AM15" s="28" t="n">
        <v>75.0</v>
      </c>
      <c r="AN15" s="28" t="n">
        <v>86.0</v>
      </c>
      <c r="AO15" s="28" t="n">
        <v>97.0</v>
      </c>
      <c r="AP15" s="28" t="n">
        <v>101.0</v>
      </c>
      <c r="AQ15" s="28" t="n">
        <v>103.0</v>
      </c>
      <c r="AR15" s="28" t="n">
        <v>119.0</v>
      </c>
      <c r="AS15" s="28" t="n">
        <v>127.0</v>
      </c>
      <c r="AT15" s="28" t="n">
        <v>135.0</v>
      </c>
      <c r="AU15" s="28" t="n">
        <v>138.0</v>
      </c>
      <c r="AV15" s="28" t="n">
        <v>140.0</v>
      </c>
      <c r="AW15" s="28" t="n">
        <v>143.0</v>
      </c>
      <c r="AX15" s="28" t="n">
        <v>147.0</v>
      </c>
      <c r="AY15" s="28" t="n">
        <v>153.0</v>
      </c>
      <c r="AZ15" s="28" t="n">
        <v>157.0</v>
      </c>
      <c r="BA15" s="28" t="n">
        <v>157.0</v>
      </c>
      <c r="BB15" s="28" t="n">
        <v>165.0</v>
      </c>
      <c r="BC15" s="28" t="n">
        <v>169.0</v>
      </c>
      <c r="BD15" s="28" t="n">
        <v>171.0</v>
      </c>
      <c r="BE15" s="28" t="n">
        <v>173.0</v>
      </c>
      <c r="BF15" s="28" t="n">
        <v>173.0</v>
      </c>
      <c r="BG15" s="28" t="n">
        <v>173.0</v>
      </c>
      <c r="BH15" s="28" t="n">
        <v>173.0</v>
      </c>
      <c r="BI15" s="28" t="n">
        <v>173.0</v>
      </c>
      <c r="BJ15" s="28" t="n">
        <v>173.0</v>
      </c>
      <c r="BK15" s="28" t="n">
        <v>173.0</v>
      </c>
      <c r="BL15" s="28" t="n">
        <v>173.0</v>
      </c>
      <c r="BM15" s="28" t="n">
        <v>173.0</v>
      </c>
      <c r="BN15" s="28" t="n">
        <v>173.0</v>
      </c>
      <c r="BO15" s="28" t="n">
        <v>173.0</v>
      </c>
      <c r="BP15" s="28" t="n">
        <v>173.0</v>
      </c>
      <c r="BQ15" s="28" t="n">
        <v>173.0</v>
      </c>
      <c r="BR15" s="28" t="n">
        <v>173.0</v>
      </c>
      <c r="BS15" s="28" t="n">
        <v>173.0</v>
      </c>
      <c r="BT15" s="28" t="n">
        <v>173.0</v>
      </c>
      <c r="BU15" s="28" t="n">
        <v>173.0</v>
      </c>
    </row>
    <row r="16" spans="1:73">
      <c r="A16" s="27" t="n">
        <v>14.0</v>
      </c>
      <c r="B16" s="27" t="s">
        <v>17</v>
      </c>
      <c r="C16" s="28" t="n">
        <v>736.0</v>
      </c>
      <c r="D16" s="28" t="n">
        <v>0.0</v>
      </c>
      <c r="E16" s="28" t="n">
        <v>0.0</v>
      </c>
      <c r="F16" s="28" t="n">
        <v>0.0</v>
      </c>
      <c r="G16" s="28" t="n">
        <v>0.0</v>
      </c>
      <c r="H16" s="28" t="n">
        <v>0.0</v>
      </c>
      <c r="I16" s="28" t="n">
        <v>0.0</v>
      </c>
      <c r="J16" s="28" t="n">
        <v>0.0</v>
      </c>
      <c r="K16" s="28" t="n">
        <v>0.0</v>
      </c>
      <c r="L16" s="28" t="n">
        <v>0.0</v>
      </c>
      <c r="M16" s="28" t="n">
        <v>0.0</v>
      </c>
      <c r="N16" s="28" t="n">
        <v>0.0</v>
      </c>
      <c r="O16" s="28" t="n">
        <v>0.0</v>
      </c>
      <c r="P16" s="28" t="n">
        <v>0.0</v>
      </c>
      <c r="Q16" s="28" t="n">
        <v>0.0</v>
      </c>
      <c r="R16" s="28" t="n">
        <v>0.0</v>
      </c>
      <c r="S16" s="28" t="n">
        <v>1.0</v>
      </c>
      <c r="T16" s="28" t="n">
        <v>1.0</v>
      </c>
      <c r="U16" s="28" t="n">
        <v>2.0</v>
      </c>
      <c r="V16" s="28" t="n">
        <v>2.0</v>
      </c>
      <c r="W16" s="28" t="n">
        <v>7.0</v>
      </c>
      <c r="X16" s="28" t="n">
        <v>7.0</v>
      </c>
      <c r="Y16" s="28" t="n">
        <v>15.0</v>
      </c>
      <c r="Z16" s="28" t="n">
        <v>16.0</v>
      </c>
      <c r="AA16" s="28" t="n">
        <v>22.0</v>
      </c>
      <c r="AB16" s="28" t="n">
        <v>29.0</v>
      </c>
      <c r="AC16" s="28" t="n">
        <v>41.0</v>
      </c>
      <c r="AD16" s="28" t="n">
        <v>47.0</v>
      </c>
      <c r="AE16" s="28" t="n">
        <v>50.0</v>
      </c>
      <c r="AF16" s="28" t="n">
        <v>62.0</v>
      </c>
      <c r="AG16" s="28" t="n">
        <v>69.0</v>
      </c>
      <c r="AH16" s="28" t="n">
        <v>73.0</v>
      </c>
      <c r="AI16" s="28" t="n">
        <v>75.0</v>
      </c>
      <c r="AJ16" s="28" t="n">
        <v>81.0</v>
      </c>
      <c r="AK16" s="28" t="n">
        <v>94.0</v>
      </c>
      <c r="AL16" s="28" t="n">
        <v>98.0</v>
      </c>
      <c r="AM16" s="28" t="n">
        <v>108.0</v>
      </c>
      <c r="AN16" s="28" t="n">
        <v>111.0</v>
      </c>
      <c r="AO16" s="28" t="n">
        <v>121.0</v>
      </c>
      <c r="AP16" s="28" t="n">
        <v>123.0</v>
      </c>
      <c r="AQ16" s="28" t="n">
        <v>131.0</v>
      </c>
      <c r="AR16" s="28" t="n">
        <v>136.0</v>
      </c>
      <c r="AS16" s="28" t="n">
        <v>139.0</v>
      </c>
      <c r="AT16" s="28" t="n">
        <v>145.0</v>
      </c>
      <c r="AU16" s="28" t="n">
        <v>151.0</v>
      </c>
      <c r="AV16" s="28" t="n">
        <v>159.0</v>
      </c>
      <c r="AW16" s="28" t="n">
        <v>164.0</v>
      </c>
      <c r="AX16" s="28" t="n">
        <v>165.0</v>
      </c>
      <c r="AY16" s="28" t="n">
        <v>170.0</v>
      </c>
      <c r="AZ16" s="28" t="n">
        <v>170.0</v>
      </c>
      <c r="BA16" s="28" t="n">
        <v>174.0</v>
      </c>
      <c r="BB16" s="28" t="n">
        <v>175.0</v>
      </c>
      <c r="BC16" s="28" t="n">
        <v>175.0</v>
      </c>
      <c r="BD16" s="28" t="n">
        <v>175.0</v>
      </c>
      <c r="BE16" s="28" t="n">
        <v>178.0</v>
      </c>
      <c r="BF16" s="28" t="n">
        <v>178.0</v>
      </c>
      <c r="BG16" s="28" t="n">
        <v>179.0</v>
      </c>
      <c r="BH16" s="28" t="n">
        <v>179.0</v>
      </c>
      <c r="BI16" s="28" t="n">
        <v>179.0</v>
      </c>
      <c r="BJ16" s="28" t="n">
        <v>179.0</v>
      </c>
      <c r="BK16" s="28" t="n">
        <v>179.0</v>
      </c>
      <c r="BL16" s="28" t="n">
        <v>181.0</v>
      </c>
      <c r="BM16" s="28" t="n">
        <v>181.0</v>
      </c>
      <c r="BN16" s="28" t="n">
        <v>181.0</v>
      </c>
      <c r="BO16" s="28" t="n">
        <v>181.0</v>
      </c>
      <c r="BP16" s="28" t="n">
        <v>181.0</v>
      </c>
      <c r="BQ16" s="28" t="n">
        <v>181.0</v>
      </c>
      <c r="BR16" s="28" t="n">
        <v>181.0</v>
      </c>
      <c r="BS16" s="28" t="n">
        <v>181.0</v>
      </c>
      <c r="BT16" s="28" t="n">
        <v>181.0</v>
      </c>
      <c r="BU16" s="28" t="n">
        <v>181.0</v>
      </c>
    </row>
    <row r="17" spans="1:73">
      <c r="A17" s="23" t="n">
        <v>15.0</v>
      </c>
      <c r="B17" s="23" t="s">
        <v>18</v>
      </c>
      <c r="C17" s="29" t="n">
        <v>1038.0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0.0</v>
      </c>
      <c r="R17" s="26" t="n">
        <v>0.0</v>
      </c>
      <c r="S17" s="26" t="n">
        <v>0.0</v>
      </c>
      <c r="T17" s="26" t="n">
        <v>0.0</v>
      </c>
      <c r="U17" s="26" t="n">
        <v>0.0</v>
      </c>
      <c r="V17" s="26" t="n">
        <v>0.0</v>
      </c>
      <c r="W17" s="26" t="n">
        <v>0.0</v>
      </c>
      <c r="X17" s="26" t="n">
        <v>1.0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</row>
    <row r="18" spans="1:73">
      <c r="A18" s="23" t="n">
        <v>16.0</v>
      </c>
      <c r="B18" s="23" t="s">
        <v>98</v>
      </c>
      <c r="C18" s="26" t="n">
        <v>1044.0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0.0</v>
      </c>
      <c r="P18" s="26" t="n">
        <v>0.0</v>
      </c>
      <c r="Q18" s="26" t="n">
        <v>0.0</v>
      </c>
      <c r="R18" s="26" t="n">
        <v>0.0</v>
      </c>
      <c r="S18" s="26" t="n">
        <v>0.0</v>
      </c>
      <c r="T18" s="26" t="n">
        <v>0.0</v>
      </c>
      <c r="U18" s="26" t="n">
        <v>0.0</v>
      </c>
      <c r="V18" s="26" t="n">
        <v>1.0</v>
      </c>
      <c r="W18" s="26" t="n">
        <v>1.0</v>
      </c>
      <c r="X18" s="26" t="n">
        <v>2.0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</row>
    <row r="19" spans="1:73">
      <c r="A19" s="23" t="n">
        <v>17.0</v>
      </c>
      <c r="B19" s="23" t="s">
        <v>20</v>
      </c>
      <c r="C19" s="26" t="n">
        <v>370.0</v>
      </c>
      <c r="D19" s="26" t="n">
        <v>0.0</v>
      </c>
      <c r="E19" s="26" t="n">
        <v>0.0</v>
      </c>
      <c r="F19" s="26" t="n">
        <v>0.0</v>
      </c>
      <c r="G19" s="26" t="n">
        <v>0.0</v>
      </c>
      <c r="H19" s="26" t="n">
        <v>0.0</v>
      </c>
      <c r="I19" s="26" t="n">
        <v>0.0</v>
      </c>
      <c r="J19" s="26" t="n">
        <v>0.0</v>
      </c>
      <c r="K19" s="26" t="n">
        <v>0.0</v>
      </c>
      <c r="L19" s="26" t="n">
        <v>0.0</v>
      </c>
      <c r="M19" s="26" t="n">
        <v>0.0</v>
      </c>
      <c r="N19" s="26" t="n">
        <v>0.0</v>
      </c>
      <c r="O19" s="26" t="n">
        <v>0.0</v>
      </c>
      <c r="P19" s="26" t="n">
        <v>0.0</v>
      </c>
      <c r="Q19" s="26" t="n">
        <v>0.0</v>
      </c>
      <c r="R19" s="26" t="n">
        <v>1.0</v>
      </c>
      <c r="S19" s="26" t="n">
        <v>1.0</v>
      </c>
      <c r="T19" s="26" t="n">
        <v>1.0</v>
      </c>
      <c r="U19" s="26" t="n">
        <v>1.0</v>
      </c>
      <c r="V19" s="26" t="n">
        <v>1.0</v>
      </c>
      <c r="W19" s="26" t="n">
        <v>1.0</v>
      </c>
      <c r="X19" s="26" t="n">
        <v>1.0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</row>
    <row r="20" spans="1:73">
      <c r="A20" s="23" t="n">
        <v>18.0</v>
      </c>
      <c r="B20" s="23" t="s">
        <v>21</v>
      </c>
      <c r="C20" s="26" t="n">
        <v>401.0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1.0</v>
      </c>
      <c r="R20" s="26" t="n">
        <v>1.0</v>
      </c>
      <c r="S20" s="26" t="n">
        <v>1.0</v>
      </c>
      <c r="T20" s="26" t="n">
        <v>1.0</v>
      </c>
      <c r="U20" s="26" t="n">
        <v>1.0</v>
      </c>
      <c r="V20" s="26" t="n">
        <v>1.0</v>
      </c>
      <c r="W20" s="26" t="n">
        <v>1.0</v>
      </c>
      <c r="X20" s="26" t="n">
        <v>1.0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</row>
    <row r="21" spans="1:73">
      <c r="A21" s="27" t="n">
        <v>19.0</v>
      </c>
      <c r="B21" s="27" t="s">
        <v>22</v>
      </c>
      <c r="C21" s="28" t="n">
        <v>962.0</v>
      </c>
      <c r="D21" s="28" t="n">
        <v>0.0</v>
      </c>
      <c r="E21" s="28" t="n">
        <v>0.0</v>
      </c>
      <c r="F21" s="28" t="n">
        <v>0.0</v>
      </c>
      <c r="G21" s="28" t="n">
        <v>0.0</v>
      </c>
      <c r="H21" s="28" t="n">
        <v>0.0</v>
      </c>
      <c r="I21" s="28" t="n">
        <v>0.0</v>
      </c>
      <c r="J21" s="28" t="n">
        <v>0.0</v>
      </c>
      <c r="K21" s="28" t="n">
        <v>0.0</v>
      </c>
      <c r="L21" s="28" t="n">
        <v>0.0</v>
      </c>
      <c r="M21" s="28" t="n">
        <v>0.0</v>
      </c>
      <c r="N21" s="28" t="n">
        <v>0.0</v>
      </c>
      <c r="O21" s="28" t="n">
        <v>0.0</v>
      </c>
      <c r="P21" s="28" t="n">
        <v>0.0</v>
      </c>
      <c r="Q21" s="28" t="n">
        <v>0.0</v>
      </c>
      <c r="R21" s="28" t="n">
        <v>0.0</v>
      </c>
      <c r="S21" s="28" t="n">
        <v>0.0</v>
      </c>
      <c r="T21" s="28" t="n">
        <v>0.0</v>
      </c>
      <c r="U21" s="28" t="n">
        <v>2.0</v>
      </c>
      <c r="V21" s="28" t="n">
        <v>2.0</v>
      </c>
      <c r="W21" s="28" t="n">
        <v>2.0</v>
      </c>
      <c r="X21" s="28" t="n">
        <v>4.0</v>
      </c>
      <c r="Y21" s="28" t="n">
        <v>6.0</v>
      </c>
      <c r="Z21" s="28" t="n">
        <v>6.0</v>
      </c>
      <c r="AA21" s="28" t="n">
        <v>9.0</v>
      </c>
      <c r="AB21" s="28" t="n">
        <v>9.0</v>
      </c>
      <c r="AC21" s="28" t="n">
        <v>9.0</v>
      </c>
      <c r="AD21" s="28" t="n">
        <v>13.0</v>
      </c>
      <c r="AE21" s="28" t="n">
        <v>15.0</v>
      </c>
      <c r="AF21" s="28" t="n">
        <v>15.0</v>
      </c>
      <c r="AG21" s="28" t="n">
        <v>15.0</v>
      </c>
      <c r="AH21" s="28" t="n">
        <v>19.0</v>
      </c>
      <c r="AI21" s="28" t="n">
        <v>30.0</v>
      </c>
      <c r="AJ21" s="28" t="n">
        <v>32.0</v>
      </c>
      <c r="AK21" s="28" t="n">
        <v>32.0</v>
      </c>
      <c r="AL21" s="28" t="n">
        <v>46.0</v>
      </c>
      <c r="AM21" s="28" t="n">
        <v>48.0</v>
      </c>
      <c r="AN21" s="28" t="n">
        <v>55.0</v>
      </c>
      <c r="AO21" s="28" t="n">
        <v>75.0</v>
      </c>
      <c r="AP21" s="28" t="n">
        <v>77.0</v>
      </c>
      <c r="AQ21" s="28" t="n">
        <v>77.0</v>
      </c>
      <c r="AR21" s="28" t="n">
        <v>77.0</v>
      </c>
      <c r="AS21" s="28" t="n">
        <v>77.0</v>
      </c>
      <c r="AT21" s="28" t="n">
        <v>78.0</v>
      </c>
      <c r="AU21" s="28" t="n">
        <v>85.0</v>
      </c>
      <c r="AV21" s="28" t="n">
        <v>94.0</v>
      </c>
      <c r="AW21" s="28" t="n">
        <v>123.0</v>
      </c>
      <c r="AX21" s="28" t="n">
        <v>140.0</v>
      </c>
      <c r="AY21" s="28" t="n">
        <v>140.0</v>
      </c>
      <c r="AZ21" s="28" t="n">
        <v>146.0</v>
      </c>
      <c r="BA21" s="28" t="n">
        <v>148.0</v>
      </c>
      <c r="BB21" s="28" t="n">
        <v>148.0</v>
      </c>
      <c r="BC21" s="28" t="n">
        <v>166.0</v>
      </c>
      <c r="BD21" s="28" t="n">
        <v>168.0</v>
      </c>
      <c r="BE21" s="28" t="n">
        <v>173.0</v>
      </c>
      <c r="BF21" s="28" t="n">
        <v>178.0</v>
      </c>
      <c r="BG21" s="28" t="n">
        <v>179.0</v>
      </c>
      <c r="BH21" s="28" t="n">
        <v>182.0</v>
      </c>
      <c r="BI21" s="28" t="n">
        <v>186.0</v>
      </c>
      <c r="BJ21" s="28" t="n">
        <v>186.0</v>
      </c>
      <c r="BK21" s="28" t="n">
        <v>187.0</v>
      </c>
      <c r="BL21" s="28" t="n">
        <v>188.0</v>
      </c>
      <c r="BM21" s="28" t="n">
        <v>189.0</v>
      </c>
      <c r="BN21" s="28" t="n">
        <v>190.0</v>
      </c>
      <c r="BO21" s="28" t="n">
        <v>190.0</v>
      </c>
      <c r="BP21" s="28" t="n">
        <v>192.0</v>
      </c>
      <c r="BQ21" s="28" t="n">
        <v>192.0</v>
      </c>
      <c r="BR21" s="28" t="n">
        <v>193.0</v>
      </c>
      <c r="BS21" s="28" t="n">
        <v>193.0</v>
      </c>
      <c r="BT21" s="28" t="n">
        <v>194.0</v>
      </c>
      <c r="BU21" s="28" t="n">
        <v>194.0</v>
      </c>
    </row>
    <row r="22" spans="1:73">
      <c r="A22" s="27" t="n">
        <v>20.0</v>
      </c>
      <c r="B22" s="27" t="s">
        <v>23</v>
      </c>
      <c r="C22" s="28" t="n">
        <v>1450.0</v>
      </c>
      <c r="D22" s="28" t="n">
        <v>0.0</v>
      </c>
      <c r="E22" s="28" t="n">
        <v>0.0</v>
      </c>
      <c r="F22" s="28" t="n">
        <v>0.0</v>
      </c>
      <c r="G22" s="28" t="n">
        <v>0.0</v>
      </c>
      <c r="H22" s="28" t="n">
        <v>0.0</v>
      </c>
      <c r="I22" s="28" t="n">
        <v>0.0</v>
      </c>
      <c r="J22" s="28" t="n">
        <v>0.0</v>
      </c>
      <c r="K22" s="28" t="n">
        <v>0.0</v>
      </c>
      <c r="L22" s="28" t="n">
        <v>0.0</v>
      </c>
      <c r="M22" s="28" t="n">
        <v>0.0</v>
      </c>
      <c r="N22" s="28" t="n">
        <v>0.0</v>
      </c>
      <c r="O22" s="28" t="n">
        <v>1.0</v>
      </c>
      <c r="P22" s="28" t="n">
        <v>3.0</v>
      </c>
      <c r="Q22" s="28" t="n">
        <v>4.0</v>
      </c>
      <c r="R22" s="28" t="n">
        <v>5.0</v>
      </c>
      <c r="S22" s="28" t="n">
        <v>5.0</v>
      </c>
      <c r="T22" s="28" t="n">
        <v>9.0</v>
      </c>
      <c r="U22" s="28" t="n">
        <v>10.0</v>
      </c>
      <c r="V22" s="28" t="n">
        <v>10.0</v>
      </c>
      <c r="W22" s="28" t="n">
        <v>12.0</v>
      </c>
      <c r="X22" s="28" t="n">
        <v>12.0</v>
      </c>
      <c r="Y22" s="32" t="n">
        <v>25.0</v>
      </c>
      <c r="Z22" s="28" t="n">
        <v>25.0</v>
      </c>
      <c r="AA22" s="28" t="n">
        <v>30.0</v>
      </c>
      <c r="AB22" s="28" t="n">
        <v>41.0</v>
      </c>
      <c r="AC22" s="28" t="n">
        <v>44.0</v>
      </c>
      <c r="AD22" s="28" t="n">
        <v>48.0</v>
      </c>
      <c r="AE22" s="28" t="n">
        <v>53.0</v>
      </c>
      <c r="AF22" s="28" t="n">
        <v>57.0</v>
      </c>
      <c r="AG22" s="28" t="n">
        <v>62.0</v>
      </c>
      <c r="AH22" s="28" t="n">
        <v>90.0</v>
      </c>
      <c r="AI22" s="28" t="n">
        <v>124.0</v>
      </c>
      <c r="AJ22" s="28" t="n">
        <v>140.0</v>
      </c>
      <c r="AK22" s="28" t="n">
        <v>161.0</v>
      </c>
      <c r="AL22" s="28" t="n">
        <v>177.0</v>
      </c>
      <c r="AM22" s="28" t="n">
        <v>186.0</v>
      </c>
      <c r="AN22" s="28" t="n">
        <v>199.0</v>
      </c>
      <c r="AO22" s="28" t="n">
        <v>211.0</v>
      </c>
      <c r="AP22" s="28" t="n">
        <v>227.0</v>
      </c>
      <c r="AQ22" s="28" t="n">
        <v>249.0</v>
      </c>
      <c r="AR22" s="28" t="n">
        <v>261.0</v>
      </c>
      <c r="AS22" s="28" t="n">
        <v>268.0</v>
      </c>
      <c r="AT22" s="28" t="n">
        <v>272.0</v>
      </c>
      <c r="AU22" s="28" t="n">
        <v>276.0</v>
      </c>
      <c r="AV22" s="28" t="n">
        <v>279.0</v>
      </c>
      <c r="AW22" s="28" t="n">
        <v>287.0</v>
      </c>
      <c r="AX22" s="28" t="n">
        <v>290.0</v>
      </c>
      <c r="AY22" s="28" t="n">
        <v>292.0</v>
      </c>
      <c r="AZ22" s="28" t="n">
        <v>294.0</v>
      </c>
      <c r="BA22" s="28" t="n">
        <v>298.0</v>
      </c>
      <c r="BB22" s="28" t="n">
        <v>303.0</v>
      </c>
      <c r="BC22" s="28" t="n">
        <v>306.0</v>
      </c>
      <c r="BD22" s="28" t="n">
        <v>313.0</v>
      </c>
      <c r="BE22" s="28" t="n">
        <v>314.0</v>
      </c>
      <c r="BF22" s="28" t="n">
        <v>315.0</v>
      </c>
      <c r="BG22" s="28" t="n">
        <v>319.0</v>
      </c>
      <c r="BH22" s="28" t="n">
        <v>320.0</v>
      </c>
      <c r="BI22" s="28" t="n">
        <v>321.0</v>
      </c>
      <c r="BJ22" s="28" t="n">
        <v>324.0</v>
      </c>
      <c r="BK22" s="28" t="n">
        <v>324.0</v>
      </c>
      <c r="BL22" s="28" t="n">
        <v>324.0</v>
      </c>
      <c r="BM22" s="28" t="n">
        <v>325.0</v>
      </c>
      <c r="BN22" s="28" t="n">
        <v>325.0</v>
      </c>
      <c r="BO22" s="28" t="n">
        <v>325.0</v>
      </c>
      <c r="BP22" s="28" t="n">
        <v>325.0</v>
      </c>
      <c r="BQ22" s="28" t="n">
        <v>325.0</v>
      </c>
      <c r="BR22" s="28" t="n">
        <v>326.0</v>
      </c>
      <c r="BS22" s="28" t="n">
        <v>327.0</v>
      </c>
      <c r="BT22" s="28" t="n">
        <v>327.0</v>
      </c>
      <c r="BU22" s="28" t="n">
        <v>327.0</v>
      </c>
    </row>
    <row r="23" spans="1:73">
      <c r="A23" s="23" t="n">
        <v>21.0</v>
      </c>
      <c r="B23" s="23" t="s">
        <v>24</v>
      </c>
      <c r="C23" s="26" t="n">
        <v>184.0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0.0</v>
      </c>
      <c r="L23" s="26" t="n">
        <v>0.0</v>
      </c>
      <c r="M23" s="26" t="n">
        <v>0.0</v>
      </c>
      <c r="N23" s="26" t="n">
        <v>0.0</v>
      </c>
      <c r="O23" s="26" t="n">
        <v>0.0</v>
      </c>
      <c r="P23" s="26" t="n">
        <v>0.0</v>
      </c>
      <c r="Q23" s="26" t="n">
        <v>0.0</v>
      </c>
      <c r="R23" s="26" t="n">
        <v>0.0</v>
      </c>
      <c r="S23" s="26" t="n">
        <v>0.0</v>
      </c>
      <c r="T23" s="26" t="n">
        <v>0.0</v>
      </c>
      <c r="U23" s="26" t="n">
        <v>0.0</v>
      </c>
      <c r="V23" s="26" t="n">
        <v>0.0</v>
      </c>
      <c r="W23" s="26" t="n">
        <v>1.0</v>
      </c>
      <c r="X23" s="26" t="n">
        <v>1.0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</row>
    <row r="24" spans="1:73">
      <c r="A24" s="23" t="n">
        <v>22.0</v>
      </c>
      <c r="B24" s="23" t="s">
        <v>25</v>
      </c>
      <c r="C24" s="26" t="n">
        <v>734.0</v>
      </c>
      <c r="D24" s="26" t="n">
        <v>0.0</v>
      </c>
      <c r="E24" s="26" t="n">
        <v>0.0</v>
      </c>
      <c r="F24" s="26" t="n">
        <v>0.0</v>
      </c>
      <c r="G24" s="26" t="n">
        <v>0.0</v>
      </c>
      <c r="H24" s="26" t="n">
        <v>0.0</v>
      </c>
      <c r="I24" s="26" t="n">
        <v>0.0</v>
      </c>
      <c r="J24" s="26" t="n">
        <v>0.0</v>
      </c>
      <c r="K24" s="26" t="n">
        <v>0.0</v>
      </c>
      <c r="L24" s="26" t="n">
        <v>0.0</v>
      </c>
      <c r="M24" s="26" t="n">
        <v>0.0</v>
      </c>
      <c r="N24" s="26" t="n">
        <v>0.0</v>
      </c>
      <c r="O24" s="26" t="n">
        <v>0.0</v>
      </c>
      <c r="P24" s="26" t="n">
        <v>0.0</v>
      </c>
      <c r="Q24" s="26" t="n">
        <v>0.0</v>
      </c>
      <c r="R24" s="26" t="n">
        <v>0.0</v>
      </c>
      <c r="S24" s="26" t="n">
        <v>0.0</v>
      </c>
      <c r="T24" s="26" t="n">
        <v>0.0</v>
      </c>
      <c r="U24" s="26" t="n">
        <v>0.0</v>
      </c>
      <c r="V24" s="26" t="n">
        <v>0.0</v>
      </c>
      <c r="W24" s="26" t="n">
        <v>0.0</v>
      </c>
      <c r="X24" s="26" t="n">
        <v>0.0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</row>
    <row r="25" spans="1:73">
      <c r="A25" s="23" t="n">
        <v>23.0</v>
      </c>
      <c r="B25" s="23" t="s">
        <v>26</v>
      </c>
      <c r="C25" s="26" t="n">
        <v>1399.0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1.0</v>
      </c>
      <c r="R25" s="26" t="n">
        <v>1.0</v>
      </c>
      <c r="S25" s="26" t="n">
        <v>1.0</v>
      </c>
      <c r="T25" s="26" t="n">
        <v>3.0</v>
      </c>
      <c r="U25" s="26" t="n">
        <v>3.0</v>
      </c>
      <c r="V25" s="26" t="n">
        <v>9.0</v>
      </c>
      <c r="W25" s="26" t="n">
        <v>9.0</v>
      </c>
      <c r="X25" s="26" t="n">
        <v>16.0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</row>
    <row r="26" spans="1:73">
      <c r="A26" s="27" t="n">
        <v>24.0</v>
      </c>
      <c r="B26" s="27" t="s">
        <v>99</v>
      </c>
      <c r="C26" s="28" t="n">
        <v>870.0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0.0</v>
      </c>
      <c r="M26" s="28" t="n">
        <v>0.0</v>
      </c>
      <c r="N26" s="28" t="n">
        <v>0.0</v>
      </c>
      <c r="O26" s="28" t="n">
        <v>0.0</v>
      </c>
      <c r="P26" s="28" t="n">
        <v>0.0</v>
      </c>
      <c r="Q26" s="28" t="n">
        <v>0.0</v>
      </c>
      <c r="R26" s="28" t="n">
        <v>0.0</v>
      </c>
      <c r="S26" s="28" t="n">
        <v>1.0</v>
      </c>
      <c r="T26" s="28" t="n">
        <v>3.0</v>
      </c>
      <c r="U26" s="28" t="n">
        <v>3.0</v>
      </c>
      <c r="V26" s="28" t="n">
        <v>3.0</v>
      </c>
      <c r="W26" s="28" t="n">
        <v>3.0</v>
      </c>
      <c r="X26" s="28" t="n">
        <v>7.0</v>
      </c>
      <c r="Y26" s="28" t="n">
        <v>13.0</v>
      </c>
      <c r="Z26" s="28" t="n">
        <v>20.0</v>
      </c>
      <c r="AA26" s="28" t="n">
        <v>27.0</v>
      </c>
      <c r="AB26" s="28" t="n">
        <v>36.0</v>
      </c>
      <c r="AC26" s="28" t="n">
        <v>42.0</v>
      </c>
      <c r="AD26" s="28" t="n">
        <v>49.0</v>
      </c>
      <c r="AE26" s="28" t="n">
        <v>70.0</v>
      </c>
      <c r="AF26" s="28" t="n">
        <v>78.0</v>
      </c>
      <c r="AG26" s="28" t="n">
        <v>93.0</v>
      </c>
      <c r="AH26" s="28" t="n">
        <v>106.0</v>
      </c>
      <c r="AI26" s="28" t="n">
        <v>121.0</v>
      </c>
      <c r="AJ26" s="28" t="n">
        <v>131.0</v>
      </c>
      <c r="AK26" s="28" t="n">
        <v>142.0</v>
      </c>
      <c r="AL26" s="28" t="n">
        <v>148.0</v>
      </c>
      <c r="AM26" s="28" t="n">
        <v>157.0</v>
      </c>
      <c r="AN26" s="28" t="n">
        <v>172.0</v>
      </c>
      <c r="AO26" s="28" t="n">
        <v>190.0</v>
      </c>
      <c r="AP26" s="28" t="n">
        <v>196.0</v>
      </c>
      <c r="AQ26" s="28" t="n">
        <v>204.0</v>
      </c>
      <c r="AR26" s="28" t="n">
        <v>210.0</v>
      </c>
      <c r="AS26" s="28" t="n">
        <v>222.0</v>
      </c>
      <c r="AT26" s="28" t="n">
        <v>230.0</v>
      </c>
      <c r="AU26" s="28" t="n">
        <v>240.0</v>
      </c>
      <c r="AV26" s="28" t="n">
        <v>248.0</v>
      </c>
      <c r="AW26" s="28" t="n">
        <v>260.0</v>
      </c>
      <c r="AX26" s="28" t="n">
        <v>264.0</v>
      </c>
      <c r="AY26" s="28" t="n">
        <v>271.0</v>
      </c>
      <c r="AZ26" s="28" t="n">
        <v>283.0</v>
      </c>
      <c r="BA26" s="28" t="n">
        <v>292.0</v>
      </c>
      <c r="BB26" s="28" t="n">
        <v>309.0</v>
      </c>
      <c r="BC26" s="28" t="n">
        <v>318.0</v>
      </c>
      <c r="BD26" s="28" t="n">
        <v>321.0</v>
      </c>
      <c r="BE26" s="28" t="n">
        <v>322.0</v>
      </c>
      <c r="BF26" s="28" t="n">
        <v>324.0</v>
      </c>
      <c r="BG26" s="28" t="n">
        <v>326.0</v>
      </c>
      <c r="BH26" s="28" t="n">
        <v>326.0</v>
      </c>
      <c r="BI26" s="28" t="n">
        <v>330.0</v>
      </c>
      <c r="BJ26" s="28" t="n">
        <v>330.0</v>
      </c>
      <c r="BK26" s="28" t="n">
        <v>330.0</v>
      </c>
      <c r="BL26" s="28" t="n">
        <v>330.0</v>
      </c>
      <c r="BM26" s="28" t="n">
        <v>330.0</v>
      </c>
      <c r="BN26" s="28" t="n">
        <v>330.0</v>
      </c>
      <c r="BO26" s="28" t="n">
        <v>331.0</v>
      </c>
      <c r="BP26" s="28" t="n">
        <v>332.0</v>
      </c>
      <c r="BQ26" s="28" t="n">
        <v>334.0</v>
      </c>
      <c r="BR26" s="28" t="n">
        <v>335.0</v>
      </c>
      <c r="BS26" s="28" t="n">
        <v>335.0</v>
      </c>
      <c r="BT26" s="28" t="n">
        <v>335.0</v>
      </c>
      <c r="BU26" s="28" t="n">
        <v>335.0</v>
      </c>
    </row>
    <row r="27" spans="1:73">
      <c r="A27" s="23" t="n">
        <v>25.0</v>
      </c>
      <c r="B27" s="23" t="s">
        <v>28</v>
      </c>
      <c r="C27" s="26" t="n">
        <v>663.0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2.0</v>
      </c>
      <c r="U27" s="26" t="n">
        <v>2.0</v>
      </c>
      <c r="V27" s="26" t="n">
        <v>2.0</v>
      </c>
      <c r="W27" s="26" t="n">
        <v>3.0</v>
      </c>
      <c r="X27" s="26" t="n">
        <v>4.0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</row>
    <row r="28" spans="1:73">
      <c r="A28" s="23" t="n">
        <v>26.0</v>
      </c>
      <c r="B28" s="23" t="s">
        <v>29</v>
      </c>
      <c r="C28" s="26" t="n">
        <v>687.0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26" t="n">
        <v>2.0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</row>
    <row r="29" spans="1:73">
      <c r="A29" s="23" t="n">
        <v>27.0</v>
      </c>
      <c r="B29" s="23" t="s">
        <v>30</v>
      </c>
      <c r="C29" s="26" t="n">
        <v>203.0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9" t="n">
        <v>0.0</v>
      </c>
      <c r="T29" s="26" t="n">
        <v>0.0</v>
      </c>
      <c r="U29" s="26" t="n">
        <v>0.0</v>
      </c>
      <c r="V29" s="26" t="n">
        <v>0.0</v>
      </c>
      <c r="W29" s="26" t="n">
        <v>0.0</v>
      </c>
      <c r="X29" s="26" t="n">
        <v>0.0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</row>
    <row r="30" spans="1:73">
      <c r="A30" s="27" t="n">
        <v>28.0</v>
      </c>
      <c r="B30" s="27" t="s">
        <v>31</v>
      </c>
      <c r="C30" s="28" t="n">
        <v>591.0</v>
      </c>
      <c r="D30" s="28" t="n">
        <v>0.0</v>
      </c>
      <c r="E30" s="28" t="n">
        <v>0.0</v>
      </c>
      <c r="F30" s="28" t="n">
        <v>0.0</v>
      </c>
      <c r="G30" s="28" t="n">
        <v>0.0</v>
      </c>
      <c r="H30" s="28" t="n">
        <v>0.0</v>
      </c>
      <c r="I30" s="28" t="n">
        <v>0.0</v>
      </c>
      <c r="J30" s="28" t="n">
        <v>0.0</v>
      </c>
      <c r="K30" s="28" t="n">
        <v>0.0</v>
      </c>
      <c r="L30" s="28" t="n">
        <v>0.0</v>
      </c>
      <c r="M30" s="28" t="n">
        <v>0.0</v>
      </c>
      <c r="N30" s="28" t="n">
        <v>0.0</v>
      </c>
      <c r="O30" s="28" t="n">
        <v>0.0</v>
      </c>
      <c r="P30" s="28" t="n">
        <v>0.0</v>
      </c>
      <c r="Q30" s="28" t="n">
        <v>0.0</v>
      </c>
      <c r="R30" s="28" t="n">
        <v>0.0</v>
      </c>
      <c r="S30" s="28" t="n">
        <v>0.0</v>
      </c>
      <c r="T30" s="28" t="n">
        <v>0.0</v>
      </c>
      <c r="U30" s="28" t="n">
        <v>1.0</v>
      </c>
      <c r="V30" s="28" t="n">
        <v>1.0</v>
      </c>
      <c r="W30" s="28" t="n">
        <v>2.0</v>
      </c>
      <c r="X30" s="28" t="n">
        <v>4.0</v>
      </c>
      <c r="Y30" s="28" t="n">
        <v>6.0</v>
      </c>
      <c r="Z30" s="28" t="n">
        <v>9.0</v>
      </c>
      <c r="AA30" s="28" t="n">
        <v>12.0</v>
      </c>
      <c r="AB30" s="28" t="n">
        <v>13.0</v>
      </c>
      <c r="AC30" s="28" t="n">
        <v>15.0</v>
      </c>
      <c r="AD30" s="28" t="n">
        <v>18.0</v>
      </c>
      <c r="AE30" s="28" t="n">
        <v>24.0</v>
      </c>
      <c r="AF30" s="28" t="n">
        <v>31.0</v>
      </c>
      <c r="AG30" s="28" t="n">
        <v>35.0</v>
      </c>
      <c r="AH30" s="28" t="n">
        <v>46.0</v>
      </c>
      <c r="AI30" s="28" t="n">
        <v>53.0</v>
      </c>
      <c r="AJ30" s="28" t="n">
        <v>62.0</v>
      </c>
      <c r="AK30" s="28" t="n">
        <v>68.0</v>
      </c>
      <c r="AL30" s="28" t="n">
        <v>73.0</v>
      </c>
      <c r="AM30" s="28" t="n">
        <v>91.0</v>
      </c>
      <c r="AN30" s="28" t="n">
        <v>101.0</v>
      </c>
      <c r="AO30" s="28" t="n">
        <v>106.0</v>
      </c>
      <c r="AP30" s="28" t="n">
        <v>109.0</v>
      </c>
      <c r="AQ30" s="28" t="n">
        <v>114.0</v>
      </c>
      <c r="AR30" s="28" t="n">
        <v>121.0</v>
      </c>
      <c r="AS30" s="28" t="n">
        <v>122.0</v>
      </c>
      <c r="AT30" s="28" t="n">
        <v>134.0</v>
      </c>
      <c r="AU30" s="28" t="n">
        <v>138.0</v>
      </c>
      <c r="AV30" s="28" t="n">
        <v>145.0</v>
      </c>
      <c r="AW30" s="28" t="n">
        <v>148.0</v>
      </c>
      <c r="AX30" s="28" t="n">
        <v>149.0</v>
      </c>
      <c r="AY30" s="28" t="n">
        <v>151.0</v>
      </c>
      <c r="AZ30" s="28" t="n">
        <v>154.0</v>
      </c>
      <c r="BA30" s="28" t="n">
        <v>154.0</v>
      </c>
      <c r="BB30" s="28" t="n">
        <v>155.0</v>
      </c>
      <c r="BC30" s="28" t="n">
        <v>155.0</v>
      </c>
      <c r="BD30" s="28" t="n">
        <v>155.0</v>
      </c>
      <c r="BE30" s="28" t="n">
        <v>155.0</v>
      </c>
      <c r="BF30" s="28" t="n">
        <v>157.0</v>
      </c>
      <c r="BG30" s="28" t="n">
        <v>157.0</v>
      </c>
      <c r="BH30" s="28" t="n">
        <v>157.0</v>
      </c>
      <c r="BI30" s="28" t="n">
        <v>157.0</v>
      </c>
      <c r="BJ30" s="28" t="n">
        <v>157.0</v>
      </c>
      <c r="BK30" s="28" t="n">
        <v>157.0</v>
      </c>
      <c r="BL30" s="28" t="n">
        <v>157.0</v>
      </c>
      <c r="BM30" s="28" t="n">
        <v>157.0</v>
      </c>
      <c r="BN30" s="28" t="n">
        <v>157.0</v>
      </c>
      <c r="BO30" s="28" t="n">
        <v>157.0</v>
      </c>
      <c r="BP30" s="28" t="n">
        <v>157.0</v>
      </c>
      <c r="BQ30" s="28" t="n">
        <v>157.0</v>
      </c>
      <c r="BR30" s="28" t="n">
        <v>157.0</v>
      </c>
      <c r="BS30" s="28" t="n">
        <v>157.0</v>
      </c>
      <c r="BT30" s="28" t="n">
        <v>157.0</v>
      </c>
      <c r="BU30" s="28" t="n">
        <v>157.0</v>
      </c>
    </row>
    <row r="31" spans="1:73">
      <c r="A31" s="27" t="n">
        <v>29.0</v>
      </c>
      <c r="B31" s="27" t="s">
        <v>32</v>
      </c>
      <c r="C31" s="28" t="n">
        <v>385.0</v>
      </c>
      <c r="D31" s="28" t="n">
        <v>0.0</v>
      </c>
      <c r="E31" s="28" t="n">
        <v>0.0</v>
      </c>
      <c r="F31" s="28" t="n">
        <v>0.0</v>
      </c>
      <c r="G31" s="28" t="n">
        <v>0.0</v>
      </c>
      <c r="H31" s="28" t="n">
        <v>0.0</v>
      </c>
      <c r="I31" s="28" t="n">
        <v>0.0</v>
      </c>
      <c r="J31" s="28" t="n">
        <v>0.0</v>
      </c>
      <c r="K31" s="28" t="n">
        <v>0.0</v>
      </c>
      <c r="L31" s="28" t="n">
        <v>2.0</v>
      </c>
      <c r="M31" s="28" t="n">
        <v>2.0</v>
      </c>
      <c r="N31" s="28" t="n">
        <v>2.0</v>
      </c>
      <c r="O31" s="28" t="n">
        <v>2.0</v>
      </c>
      <c r="P31" s="28" t="n">
        <v>2.0</v>
      </c>
      <c r="Q31" s="28" t="n">
        <v>4.0</v>
      </c>
      <c r="R31" s="28" t="n">
        <v>4.0</v>
      </c>
      <c r="S31" s="28" t="n">
        <v>4.0</v>
      </c>
      <c r="T31" s="28" t="n">
        <v>4.0</v>
      </c>
      <c r="U31" s="28" t="n">
        <v>5.0</v>
      </c>
      <c r="V31" s="28" t="n">
        <v>5.0</v>
      </c>
      <c r="W31" s="28" t="n">
        <v>10.0</v>
      </c>
      <c r="X31" s="28" t="n">
        <v>13.0</v>
      </c>
      <c r="Y31" s="28" t="n">
        <v>16.0</v>
      </c>
      <c r="Z31" s="28" t="n">
        <v>22.0</v>
      </c>
      <c r="AA31" s="28" t="n">
        <v>31.0</v>
      </c>
      <c r="AB31" s="28" t="n">
        <v>39.0</v>
      </c>
      <c r="AC31" s="28" t="n">
        <v>46.0</v>
      </c>
      <c r="AD31" s="28" t="n">
        <v>56.0</v>
      </c>
      <c r="AE31" s="28" t="n">
        <v>66.0</v>
      </c>
      <c r="AF31" s="28" t="n">
        <v>81.0</v>
      </c>
      <c r="AG31" s="28" t="n">
        <v>94.0</v>
      </c>
      <c r="AH31" s="28" t="n">
        <v>104.0</v>
      </c>
      <c r="AI31" s="28" t="n">
        <v>115.0</v>
      </c>
      <c r="AJ31" s="28" t="n">
        <v>131.0</v>
      </c>
      <c r="AK31" s="28" t="n">
        <v>152.0</v>
      </c>
      <c r="AL31" s="28" t="n">
        <v>163.0</v>
      </c>
      <c r="AM31" s="28" t="n">
        <v>182.0</v>
      </c>
      <c r="AN31" s="28" t="n">
        <v>199.0</v>
      </c>
      <c r="AO31" s="28" t="n">
        <v>222.0</v>
      </c>
      <c r="AP31" s="28" t="n">
        <v>226.0</v>
      </c>
      <c r="AQ31" s="28" t="n">
        <v>237.0</v>
      </c>
      <c r="AR31" s="28" t="n">
        <v>249.0</v>
      </c>
      <c r="AS31" s="28" t="n">
        <v>262.0</v>
      </c>
      <c r="AT31" s="28" t="n">
        <v>271.0</v>
      </c>
      <c r="AU31" s="28" t="n">
        <v>281.0</v>
      </c>
      <c r="AV31" s="28" t="n">
        <v>299.0</v>
      </c>
      <c r="AW31" s="28" t="n">
        <v>308.0</v>
      </c>
      <c r="AX31" s="28" t="n">
        <v>320.0</v>
      </c>
      <c r="AY31" s="28" t="n">
        <v>332.0</v>
      </c>
      <c r="AZ31" s="28" t="n">
        <v>341.0</v>
      </c>
      <c r="BA31" s="28" t="n">
        <v>350.0</v>
      </c>
      <c r="BB31" s="28" t="n">
        <v>358.0</v>
      </c>
      <c r="BC31" s="28" t="n">
        <v>361.0</v>
      </c>
      <c r="BD31" s="28" t="n">
        <v>368.0</v>
      </c>
      <c r="BE31" s="28" t="n">
        <v>373.0</v>
      </c>
      <c r="BF31" s="28" t="n">
        <v>381.0</v>
      </c>
      <c r="BG31" s="28" t="n">
        <v>387.0</v>
      </c>
      <c r="BH31" s="28" t="n">
        <v>392.0</v>
      </c>
      <c r="BI31" s="28" t="n">
        <v>395.0</v>
      </c>
      <c r="BJ31" s="28" t="n">
        <v>396.0</v>
      </c>
      <c r="BK31" s="28" t="n">
        <v>399.0</v>
      </c>
      <c r="BL31" s="28" t="n">
        <v>401.0</v>
      </c>
      <c r="BM31" s="28" t="n">
        <v>402.0</v>
      </c>
      <c r="BN31" s="28" t="n">
        <v>403.0</v>
      </c>
      <c r="BO31" s="28" t="n">
        <v>407.0</v>
      </c>
      <c r="BP31" s="28" t="n">
        <v>409.0</v>
      </c>
      <c r="BQ31" s="28" t="n">
        <v>410.0</v>
      </c>
      <c r="BR31" s="28" t="n">
        <v>411.0</v>
      </c>
      <c r="BS31" s="28" t="n">
        <v>413.0</v>
      </c>
      <c r="BT31" s="28" t="n">
        <v>414.0</v>
      </c>
      <c r="BU31" s="28" t="n">
        <v>414.0</v>
      </c>
    </row>
    <row r="32" spans="1:73">
      <c r="A32" s="23" t="n">
        <v>30.0</v>
      </c>
      <c r="B32" s="23" t="s">
        <v>33</v>
      </c>
      <c r="C32" s="26" t="n">
        <v>268.0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6" t="n">
        <v>0.0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</row>
    <row r="33" spans="1:73">
      <c r="A33" s="23" t="n">
        <v>31.0</v>
      </c>
      <c r="B33" s="23" t="s">
        <v>34</v>
      </c>
      <c r="C33" s="26" t="n">
        <v>633.0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0.0</v>
      </c>
      <c r="W33" s="26" t="n">
        <v>0.0</v>
      </c>
      <c r="X33" s="26" t="n">
        <v>0.0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</row>
    <row r="34" spans="1:73">
      <c r="A34" s="27" t="n">
        <v>32.0</v>
      </c>
      <c r="B34" s="27" t="s">
        <v>35</v>
      </c>
      <c r="C34" s="28" t="n">
        <v>3392.0</v>
      </c>
      <c r="D34" s="28" t="n">
        <v>0.0</v>
      </c>
      <c r="E34" s="28" t="n">
        <v>0.0</v>
      </c>
      <c r="F34" s="28" t="n">
        <v>0.0</v>
      </c>
      <c r="G34" s="28" t="n">
        <v>0.0</v>
      </c>
      <c r="H34" s="28" t="n">
        <v>0.0</v>
      </c>
      <c r="I34" s="28" t="n">
        <v>0.0</v>
      </c>
      <c r="J34" s="28" t="n">
        <v>0.0</v>
      </c>
      <c r="K34" s="28" t="n">
        <v>0.0</v>
      </c>
      <c r="L34" s="28" t="n">
        <v>0.0</v>
      </c>
      <c r="M34" s="28" t="n">
        <v>0.0</v>
      </c>
      <c r="N34" s="28" t="n">
        <v>0.0</v>
      </c>
      <c r="O34" s="28" t="n">
        <v>0.0</v>
      </c>
      <c r="P34" s="28" t="n">
        <v>0.0</v>
      </c>
      <c r="Q34" s="28" t="n">
        <v>1.0</v>
      </c>
      <c r="R34" s="28" t="n">
        <v>1.0</v>
      </c>
      <c r="S34" s="28" t="n">
        <v>1.0</v>
      </c>
      <c r="T34" s="28" t="n">
        <v>1.0</v>
      </c>
      <c r="U34" s="28" t="n">
        <v>5.0</v>
      </c>
      <c r="V34" s="28" t="n">
        <v>7.0</v>
      </c>
      <c r="W34" s="28" t="n">
        <v>9.0</v>
      </c>
      <c r="X34" s="28" t="n">
        <v>14.0</v>
      </c>
      <c r="Y34" s="28" t="n">
        <v>15.0</v>
      </c>
      <c r="Z34" s="28" t="n">
        <v>24.0</v>
      </c>
      <c r="AA34" s="28" t="n">
        <v>31.0</v>
      </c>
      <c r="AB34" s="28" t="n">
        <v>39.0</v>
      </c>
      <c r="AC34" s="28" t="n">
        <v>51.0</v>
      </c>
      <c r="AD34" s="28" t="n">
        <v>66.0</v>
      </c>
      <c r="AE34" s="28" t="n">
        <v>79.0</v>
      </c>
      <c r="AF34" s="28" t="n">
        <v>102.0</v>
      </c>
      <c r="AG34" s="28" t="n">
        <v>128.0</v>
      </c>
      <c r="AH34" s="28" t="n">
        <v>152.0</v>
      </c>
      <c r="AI34" s="28" t="n">
        <v>184.0</v>
      </c>
      <c r="AJ34" s="28" t="n">
        <v>207.0</v>
      </c>
      <c r="AK34" s="28" t="n">
        <v>225.0</v>
      </c>
      <c r="AL34" s="28" t="n">
        <v>254.0</v>
      </c>
      <c r="AM34" s="28" t="n">
        <v>274.0</v>
      </c>
      <c r="AN34" s="28" t="n">
        <v>299.0</v>
      </c>
      <c r="AO34" s="28" t="n">
        <v>316.0</v>
      </c>
      <c r="AP34" s="28" t="n">
        <v>329.0</v>
      </c>
      <c r="AQ34" s="28" t="n">
        <v>335.0</v>
      </c>
      <c r="AR34" s="28" t="n">
        <v>349.0</v>
      </c>
      <c r="AS34" s="28" t="n">
        <v>372.0</v>
      </c>
      <c r="AT34" s="28" t="n">
        <v>384.0</v>
      </c>
      <c r="AU34" s="28" t="n">
        <v>401.0</v>
      </c>
      <c r="AV34" s="28" t="n">
        <v>422.0</v>
      </c>
      <c r="AW34" s="28" t="n">
        <v>438.0</v>
      </c>
      <c r="AX34" s="28" t="n">
        <v>450.0</v>
      </c>
      <c r="AY34" s="28" t="n">
        <v>469.0</v>
      </c>
      <c r="AZ34" s="28" t="n">
        <v>490.0</v>
      </c>
      <c r="BA34" s="28" t="n">
        <v>502.0</v>
      </c>
      <c r="BB34" s="28" t="n">
        <v>512.0</v>
      </c>
      <c r="BC34" s="28" t="n">
        <v>520.0</v>
      </c>
      <c r="BD34" s="28" t="n">
        <v>526.0</v>
      </c>
      <c r="BE34" s="28" t="n">
        <v>527.0</v>
      </c>
      <c r="BF34" s="28" t="n">
        <v>542.0</v>
      </c>
      <c r="BG34" s="28" t="n">
        <v>547.0</v>
      </c>
      <c r="BH34" s="28" t="n">
        <v>554.0</v>
      </c>
      <c r="BI34" s="28" t="n">
        <v>564.0</v>
      </c>
      <c r="BJ34" s="28" t="n">
        <v>566.0</v>
      </c>
      <c r="BK34" s="28" t="n">
        <v>569.0</v>
      </c>
      <c r="BL34" s="28" t="n">
        <v>570.0</v>
      </c>
      <c r="BM34" s="28" t="n">
        <v>570.0</v>
      </c>
      <c r="BN34" s="28" t="n">
        <v>570.0</v>
      </c>
      <c r="BO34" s="28" t="n">
        <v>570.0</v>
      </c>
      <c r="BP34" s="28" t="n">
        <v>570.0</v>
      </c>
      <c r="BQ34" s="28" t="n">
        <v>570.0</v>
      </c>
      <c r="BR34" s="28" t="n">
        <v>570.0</v>
      </c>
      <c r="BS34" s="28" t="n">
        <v>570.0</v>
      </c>
      <c r="BT34" s="28" t="n">
        <v>570.0</v>
      </c>
      <c r="BU34" s="28" t="n">
        <v>570.0</v>
      </c>
    </row>
    <row r="35" spans="1:73">
      <c r="A35" s="23" t="n">
        <v>33.0</v>
      </c>
      <c r="B35" s="23" t="s">
        <v>36</v>
      </c>
      <c r="C35" s="26" t="n">
        <v>752.0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6" t="n">
        <v>0.0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</row>
    <row r="36" spans="1:73">
      <c r="A36" s="23" t="n">
        <v>34.0</v>
      </c>
      <c r="B36" s="23" t="s">
        <v>37</v>
      </c>
      <c r="C36" s="26" t="n">
        <v>1000.0</v>
      </c>
      <c r="D36" s="26" t="n">
        <v>0.0</v>
      </c>
      <c r="E36" s="26" t="n">
        <v>0.0</v>
      </c>
      <c r="F36" s="26" t="n">
        <v>0.0</v>
      </c>
      <c r="G36" s="26" t="n">
        <v>0.0</v>
      </c>
      <c r="H36" s="26" t="n">
        <v>0.0</v>
      </c>
      <c r="I36" s="26" t="n">
        <v>0.0</v>
      </c>
      <c r="J36" s="26" t="n">
        <v>0.0</v>
      </c>
      <c r="K36" s="26" t="n">
        <v>0.0</v>
      </c>
      <c r="L36" s="26" t="n">
        <v>0.0</v>
      </c>
      <c r="M36" s="26" t="n">
        <v>0.0</v>
      </c>
      <c r="N36" s="26" t="n">
        <v>0.0</v>
      </c>
      <c r="O36" s="26" t="n">
        <v>0.0</v>
      </c>
      <c r="P36" s="26" t="n">
        <v>0.0</v>
      </c>
      <c r="Q36" s="26" t="n">
        <v>0.0</v>
      </c>
      <c r="R36" s="26" t="n">
        <v>0.0</v>
      </c>
      <c r="S36" s="26" t="n">
        <v>0.0</v>
      </c>
      <c r="T36" s="26" t="n">
        <v>0.0</v>
      </c>
      <c r="U36" s="26" t="n">
        <v>0.0</v>
      </c>
      <c r="V36" s="26" t="n">
        <v>0.0</v>
      </c>
      <c r="W36" s="26" t="n">
        <v>0.0</v>
      </c>
      <c r="X36" s="26" t="n">
        <v>1.0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</row>
    <row r="37" spans="1:73">
      <c r="A37" s="28" t="n">
        <v>35.0</v>
      </c>
      <c r="B37" s="30" t="s">
        <v>38</v>
      </c>
      <c r="C37" s="28" t="n">
        <v>696.0</v>
      </c>
      <c r="D37" s="28" t="n">
        <v>0.0</v>
      </c>
      <c r="E37" s="28" t="n">
        <v>0.0</v>
      </c>
      <c r="F37" s="28" t="n">
        <v>0.0</v>
      </c>
      <c r="G37" s="28" t="n">
        <v>0.0</v>
      </c>
      <c r="H37" s="28" t="n">
        <v>0.0</v>
      </c>
      <c r="I37" s="28" t="n">
        <v>0.0</v>
      </c>
      <c r="J37" s="28" t="n">
        <v>0.0</v>
      </c>
      <c r="K37" s="28" t="n">
        <v>0.0</v>
      </c>
      <c r="L37" s="28" t="n">
        <v>0.0</v>
      </c>
      <c r="M37" s="28" t="n">
        <v>0.0</v>
      </c>
      <c r="N37" s="28" t="n">
        <v>0.0</v>
      </c>
      <c r="O37" s="28" t="n">
        <v>0.0</v>
      </c>
      <c r="P37" s="28" t="n">
        <v>0.0</v>
      </c>
      <c r="Q37" s="28" t="n">
        <v>0.0</v>
      </c>
      <c r="R37" s="28" t="n">
        <v>0.0</v>
      </c>
      <c r="S37" s="28" t="n">
        <v>1.0</v>
      </c>
      <c r="T37" s="28" t="n">
        <v>1.0</v>
      </c>
      <c r="U37" s="28" t="n">
        <v>2.0</v>
      </c>
      <c r="V37" s="28" t="n">
        <v>2.0</v>
      </c>
      <c r="W37" s="28" t="n">
        <v>6.0</v>
      </c>
      <c r="X37" s="28" t="n">
        <v>6.0</v>
      </c>
      <c r="Y37" s="28" t="n">
        <v>8.0</v>
      </c>
      <c r="Z37" s="28" t="n">
        <v>10.0</v>
      </c>
      <c r="AA37" s="28" t="n">
        <v>19.0</v>
      </c>
      <c r="AB37" s="28" t="n">
        <v>27.0</v>
      </c>
      <c r="AC37" s="28" t="n">
        <v>33.0</v>
      </c>
      <c r="AD37" s="28" t="n">
        <v>39.0</v>
      </c>
      <c r="AE37" s="28" t="n">
        <v>48.0</v>
      </c>
      <c r="AF37" s="28" t="n">
        <v>57.0</v>
      </c>
      <c r="AG37" s="28" t="n">
        <v>63.0</v>
      </c>
      <c r="AH37" s="28" t="n">
        <v>66.0</v>
      </c>
      <c r="AI37" s="28" t="n">
        <v>73.0</v>
      </c>
      <c r="AJ37" s="28" t="n">
        <v>88.0</v>
      </c>
      <c r="AK37" s="28" t="n">
        <v>92.0</v>
      </c>
      <c r="AL37" s="28" t="n">
        <v>98.0</v>
      </c>
      <c r="AM37" s="28" t="n">
        <v>110.0</v>
      </c>
      <c r="AN37" s="28" t="n">
        <v>125.0</v>
      </c>
      <c r="AO37" s="28" t="n">
        <v>130.0</v>
      </c>
      <c r="AP37" s="28" t="n">
        <v>141.0</v>
      </c>
      <c r="AQ37" s="28" t="n">
        <v>143.0</v>
      </c>
      <c r="AR37" s="28" t="n">
        <v>152.0</v>
      </c>
      <c r="AS37" s="28" t="n">
        <v>159.0</v>
      </c>
      <c r="AT37" s="28" t="n">
        <v>164.0</v>
      </c>
      <c r="AU37" s="28" t="n">
        <v>172.0</v>
      </c>
      <c r="AV37" s="28" t="n">
        <v>174.0</v>
      </c>
      <c r="AW37" s="28" t="n">
        <v>178.0</v>
      </c>
      <c r="AX37" s="28" t="n">
        <v>185.0</v>
      </c>
      <c r="AY37" s="28" t="n">
        <v>186.0</v>
      </c>
      <c r="AZ37" s="28" t="n">
        <v>192.0</v>
      </c>
      <c r="BA37" s="28" t="n">
        <v>201.0</v>
      </c>
      <c r="BB37" s="28" t="n">
        <v>207.0</v>
      </c>
      <c r="BC37" s="28" t="n">
        <v>209.0</v>
      </c>
      <c r="BD37" s="28" t="n">
        <v>213.0</v>
      </c>
      <c r="BE37" s="28" t="n">
        <v>216.0</v>
      </c>
      <c r="BF37" s="28" t="n">
        <v>224.0</v>
      </c>
      <c r="BG37" s="28" t="n">
        <v>229.0</v>
      </c>
      <c r="BH37" s="28" t="n">
        <v>232.0</v>
      </c>
      <c r="BI37" s="28" t="n">
        <v>236.0</v>
      </c>
      <c r="BJ37" s="28" t="n">
        <v>238.0</v>
      </c>
      <c r="BK37" s="28" t="n">
        <v>240.0</v>
      </c>
      <c r="BL37" s="28" t="n">
        <v>240.0</v>
      </c>
      <c r="BM37" s="28" t="n">
        <v>240.0</v>
      </c>
      <c r="BN37" s="28" t="n">
        <v>240.0</v>
      </c>
      <c r="BO37" s="28" t="n">
        <v>240.0</v>
      </c>
      <c r="BP37" s="28" t="n">
        <v>240.0</v>
      </c>
      <c r="BQ37" s="28" t="n">
        <v>240.0</v>
      </c>
      <c r="BR37" s="28" t="n">
        <v>240.0</v>
      </c>
      <c r="BS37" s="28" t="n">
        <v>240.0</v>
      </c>
      <c r="BT37" s="28" t="n">
        <v>240.0</v>
      </c>
      <c r="BU37" s="28" t="n">
        <v>240.0</v>
      </c>
    </row>
    <row r="38" spans="1:73">
      <c r="A38" s="28" t="n">
        <v>36.0</v>
      </c>
      <c r="B38" s="30" t="s">
        <v>39</v>
      </c>
      <c r="C38" s="28" t="n">
        <v>130000.0</v>
      </c>
      <c r="D38" s="28" t="n">
        <v>12.0</v>
      </c>
      <c r="E38" s="28" t="n">
        <v>12.0</v>
      </c>
      <c r="F38" s="28" t="n">
        <v>16.0</v>
      </c>
      <c r="G38" s="28" t="n">
        <v>21.0</v>
      </c>
      <c r="H38" s="28" t="n">
        <v>25.0</v>
      </c>
      <c r="I38" s="28" t="n">
        <v>25.0</v>
      </c>
      <c r="J38" s="28" t="n">
        <v>28.0</v>
      </c>
      <c r="K38" s="28" t="n">
        <v>28.0</v>
      </c>
      <c r="L38" s="28" t="n">
        <v>28.0</v>
      </c>
      <c r="M38" s="28" t="n">
        <v>33.0</v>
      </c>
      <c r="N38" s="28" t="n">
        <v>44.0</v>
      </c>
      <c r="O38" s="28" t="n">
        <v>46.0</v>
      </c>
      <c r="P38" s="28" t="n">
        <v>52.0</v>
      </c>
      <c r="Q38" s="28" t="n">
        <v>95.0</v>
      </c>
      <c r="R38" s="28" t="n">
        <v>116.0</v>
      </c>
      <c r="S38" s="28" t="n">
        <v>176.0</v>
      </c>
      <c r="T38" s="28" t="n">
        <v>248.0</v>
      </c>
      <c r="U38" s="28" t="n">
        <v>328.0</v>
      </c>
      <c r="V38" s="28" t="n">
        <v>475.0</v>
      </c>
      <c r="W38" s="28" t="n">
        <v>632.0</v>
      </c>
      <c r="X38" s="28" t="n">
        <v>892.0</v>
      </c>
      <c r="Y38" s="28" t="n">
        <v>1153.0</v>
      </c>
      <c r="Z38" s="28" t="n">
        <v>1540.0</v>
      </c>
      <c r="AA38" s="28" t="n">
        <v>2050.0</v>
      </c>
      <c r="AB38" s="28" t="n">
        <v>2650.0</v>
      </c>
      <c r="AC38" s="28" t="n">
        <v>3281.0</v>
      </c>
      <c r="AD38" s="28" t="n">
        <v>3996.0</v>
      </c>
      <c r="AE38" s="28" t="n">
        <v>4740.0</v>
      </c>
      <c r="AF38" s="30" t="n">
        <v>5642.0</v>
      </c>
      <c r="AG38" s="30" t="n">
        <v>6723.0</v>
      </c>
      <c r="AH38" s="30" t="n">
        <f t="normal">6723+1373</f>
        <v>8096</v>
      </c>
      <c r="AI38" s="30" t="n">
        <v>9419.0</v>
      </c>
      <c r="AJ38" s="30" t="n">
        <v>10851.0</v>
      </c>
      <c r="AK38" s="30" t="n">
        <v>12552.0</v>
      </c>
      <c r="AL38" s="30" t="n">
        <v>14376.0</v>
      </c>
      <c r="AM38" s="30" t="n">
        <v>16155.0</v>
      </c>
      <c r="AN38" s="30" t="n">
        <v>18264.0</v>
      </c>
      <c r="AO38" s="30" t="n">
        <v>20659.0</v>
      </c>
      <c r="AP38" s="30" t="n">
        <f t="normal">20659+2230</f>
        <v>22889</v>
      </c>
      <c r="AQ38" s="30" t="n">
        <v>24734.0</v>
      </c>
      <c r="AR38" s="30" t="n">
        <v>27323.0</v>
      </c>
      <c r="AS38" s="30" t="n">
        <f t="normal">27323+2422</f>
        <v>29745</v>
      </c>
      <c r="AT38" s="30" t="n">
        <v>32495.0</v>
      </c>
      <c r="AU38" s="30" t="n">
        <f t="normal">32495+3622</f>
        <v>36117</v>
      </c>
      <c r="AV38" s="30" t="n">
        <v>39002.0</v>
      </c>
      <c r="AW38" s="30" t="n">
        <v>41625.0</v>
      </c>
      <c r="AX38" s="30" t="n">
        <v>44462.0</v>
      </c>
      <c r="AY38" s="30" t="n">
        <v>47204.0</v>
      </c>
      <c r="AZ38" s="30" t="n">
        <v>49856.0</v>
      </c>
      <c r="BA38" s="30" t="n">
        <v>52045.0</v>
      </c>
      <c r="BB38" s="30" t="n">
        <v>53726.0</v>
      </c>
      <c r="BC38" s="30" t="n">
        <v>55404.0</v>
      </c>
      <c r="BD38" s="30" t="n">
        <v>57065.0</v>
      </c>
      <c r="BE38" s="30" t="n">
        <v>58600.0</v>
      </c>
      <c r="BF38" s="30" t="n">
        <v>59897.0</v>
      </c>
      <c r="BG38" s="30" t="n">
        <v>61475.0</v>
      </c>
      <c r="BH38" s="30" t="n">
        <v>62793.0</v>
      </c>
      <c r="BI38" s="30" t="n">
        <v>64095.0</v>
      </c>
      <c r="BJ38" s="30" t="n">
        <v>65535.0</v>
      </c>
      <c r="BK38" s="30" t="n">
        <v>66902.0</v>
      </c>
      <c r="BL38" s="30" t="n">
        <v>67740.0</v>
      </c>
      <c r="BM38" s="30" t="n">
        <v>68679.0</v>
      </c>
      <c r="BN38" s="30" t="n">
        <v>69589.0</v>
      </c>
      <c r="BO38" s="30" t="n">
        <v>70403.0</v>
      </c>
      <c r="BP38" s="30" t="n">
        <v>71124.0</v>
      </c>
      <c r="BQ38" s="30" t="n">
        <v>71698.0</v>
      </c>
      <c r="BR38" s="30" t="n">
        <v>72202.0</v>
      </c>
      <c r="BS38" s="30" t="n">
        <v>72655.0</v>
      </c>
      <c r="BT38" s="30" t="n">
        <v>73105.0</v>
      </c>
      <c r="BU38" s="30" t="n">
        <v>73593.0</v>
      </c>
    </row>
    <row r="39" spans="1:73">
      <c r="A39" s="28" t="n">
        <v>37.0</v>
      </c>
      <c r="B39" s="30" t="s">
        <v>40</v>
      </c>
      <c r="C39" s="28" t="n">
        <v>124667.0</v>
      </c>
      <c r="D39" s="28" t="n">
        <v>0.0</v>
      </c>
      <c r="E39" s="28" t="n">
        <v>0.0</v>
      </c>
      <c r="F39" s="28" t="n">
        <v>0.0</v>
      </c>
      <c r="G39" s="28" t="n">
        <v>0.0</v>
      </c>
      <c r="H39" s="28" t="n">
        <v>0.0</v>
      </c>
      <c r="I39" s="28" t="n">
        <v>0.0</v>
      </c>
      <c r="J39" s="28" t="n">
        <v>0.0</v>
      </c>
      <c r="K39" s="28" t="n">
        <v>0.0</v>
      </c>
      <c r="L39" s="28" t="n">
        <v>2.0</v>
      </c>
      <c r="M39" s="28" t="n">
        <v>6.0</v>
      </c>
      <c r="N39" s="28" t="n">
        <v>7.0</v>
      </c>
      <c r="O39" s="28" t="n">
        <v>7.0</v>
      </c>
      <c r="P39" s="28" t="n">
        <v>13.0</v>
      </c>
      <c r="Q39" s="28" t="n">
        <v>23.0</v>
      </c>
      <c r="R39" s="28" t="n">
        <v>34.0</v>
      </c>
      <c r="S39" s="28" t="n">
        <v>55.0</v>
      </c>
      <c r="T39" s="28" t="n">
        <v>77.0</v>
      </c>
      <c r="U39" s="28" t="n">
        <v>113.0</v>
      </c>
      <c r="V39" s="28" t="n">
        <v>180.0</v>
      </c>
      <c r="W39" s="28" t="n">
        <v>289.0</v>
      </c>
      <c r="X39" s="28" t="n">
        <v>372.0</v>
      </c>
      <c r="Y39" s="28" t="n">
        <v>471.0</v>
      </c>
      <c r="Z39" s="28" t="n">
        <v>669.0</v>
      </c>
      <c r="AA39" s="28" t="n">
        <f t="normal">2050-1115</f>
        <v>935</v>
      </c>
      <c r="AB39" s="28" t="n">
        <v>1211.0</v>
      </c>
      <c r="AC39" s="28" t="n">
        <v>1486.0</v>
      </c>
      <c r="AD39" s="28" t="n">
        <v>1774.0</v>
      </c>
      <c r="AE39" s="28" t="n">
        <v>2101.0</v>
      </c>
      <c r="AF39" s="28" t="n">
        <f t="normal">5642-3172</f>
        <v>2470</v>
      </c>
      <c r="AG39" s="28" t="n">
        <f t="normal">6723-3862</f>
        <v>2861</v>
      </c>
      <c r="AH39" s="28" t="n">
        <f t="normal">8096-4774</f>
        <v>3322</v>
      </c>
      <c r="AI39" s="28" t="n">
        <f t="normal">9419-5623</f>
        <v>3796</v>
      </c>
      <c r="AJ39" s="28" t="n">
        <f t="normal">10851-6639</f>
        <v>4212</v>
      </c>
      <c r="AK39" s="28" t="n">
        <f t="normal">12552-7862</f>
        <v>4690</v>
      </c>
      <c r="AL39" s="28" t="n">
        <f t="normal">14376-9128</f>
        <v>5248</v>
      </c>
      <c r="AM39" s="28" t="n">
        <f t="normal">16155-10337</f>
        <v>5818</v>
      </c>
      <c r="AN39" s="28" t="n">
        <v>6476.0</v>
      </c>
      <c r="AO39" s="28" t="n">
        <f t="normal">20659-13557</f>
        <v>7102</v>
      </c>
      <c r="AP39" s="30" t="n">
        <v>7590.0</v>
      </c>
      <c r="AQ39" s="30" t="n">
        <v>7996.0</v>
      </c>
      <c r="AR39" s="30" t="n">
        <f t="normal">27323-18854</f>
        <v>8469</v>
      </c>
      <c r="AS39" s="30" t="n">
        <f t="normal">29745-20912</f>
        <v>8833</v>
      </c>
      <c r="AT39" s="30" t="n">
        <v>9295.0</v>
      </c>
      <c r="AU39" s="30" t="n">
        <f t="normal">9295+3622-3203</f>
        <v>9714</v>
      </c>
      <c r="AV39" s="30" t="n">
        <v>10107.0</v>
      </c>
      <c r="AW39" s="30" t="n">
        <v>10438.0</v>
      </c>
      <c r="AX39" s="30" t="n">
        <f t="normal">44462-33757</f>
        <v>10705</v>
      </c>
      <c r="AY39" s="30" t="n">
        <f t="normal">47204-36167</f>
        <v>11037</v>
      </c>
      <c r="AZ39" s="30" t="n">
        <f t="normal">49856-38556</f>
        <v>11300</v>
      </c>
      <c r="BA39" s="30" t="n">
        <f t="normal">52045-40479</f>
        <v>11566</v>
      </c>
      <c r="BB39" s="30" t="n">
        <v>11760.0</v>
      </c>
      <c r="BC39" s="30" t="n">
        <v>11936.0</v>
      </c>
      <c r="BD39" s="30" t="n">
        <v>12054.0</v>
      </c>
      <c r="BE39" s="30" t="n">
        <v>12167.0</v>
      </c>
      <c r="BF39" s="30" t="n">
        <f t="normal">59897-47585</f>
        <v>12312</v>
      </c>
      <c r="BG39" s="30" t="n">
        <v>12419.0</v>
      </c>
      <c r="BH39" s="30" t="n">
        <v>12495.0</v>
      </c>
      <c r="BI39" s="30" t="n">
        <f t="normal">64095-51553</f>
        <v>12542</v>
      </c>
      <c r="BJ39" s="30" t="n">
        <v>12592.0</v>
      </c>
      <c r="BK39" s="30" t="n">
        <v>12624.0</v>
      </c>
      <c r="BL39" s="30" t="n">
        <v>12646.0</v>
      </c>
      <c r="BM39" s="30" t="n">
        <f t="normal">68679-55987</f>
        <v>12692</v>
      </c>
      <c r="BN39" s="30" t="n">
        <v>12706.0</v>
      </c>
      <c r="BO39" s="30" t="n">
        <v>12725.0</v>
      </c>
      <c r="BP39" s="30" t="n">
        <v>12743.0</v>
      </c>
      <c r="BQ39" s="30" t="n">
        <v>12756.0</v>
      </c>
      <c r="BR39" s="30" t="n">
        <v>12770.0</v>
      </c>
      <c r="BS39" s="30" t="n">
        <v>12776.0</v>
      </c>
      <c r="BT39" s="30" t="n">
        <v>12782.0</v>
      </c>
      <c r="BU39" s="30" t="n">
        <v>12783.0</v>
      </c>
    </row>
    <row r="40" spans="1:73">
      <c r="A40" s="28" t="n">
        <v>38.0</v>
      </c>
      <c r="B40" s="30" t="s">
        <v>41</v>
      </c>
      <c r="C40" s="28" t="n">
        <v>5323.0</v>
      </c>
      <c r="D40" s="28" t="n">
        <v>0.0</v>
      </c>
      <c r="E40" s="28" t="n">
        <v>0.0</v>
      </c>
      <c r="F40" s="28" t="n">
        <v>0.0</v>
      </c>
      <c r="G40" s="28" t="n">
        <v>0.0</v>
      </c>
      <c r="H40" s="28" t="n">
        <v>0.0</v>
      </c>
      <c r="I40" s="28" t="n">
        <v>0.0</v>
      </c>
      <c r="J40" s="28" t="n">
        <v>0.0</v>
      </c>
      <c r="K40" s="28" t="n">
        <v>0.0</v>
      </c>
      <c r="L40" s="28" t="n">
        <v>0.0</v>
      </c>
      <c r="M40" s="28" t="n">
        <v>0.0</v>
      </c>
      <c r="N40" s="28" t="n">
        <v>0.0</v>
      </c>
      <c r="O40" s="28" t="n">
        <v>2.0</v>
      </c>
      <c r="P40" s="28" t="n">
        <v>2.0</v>
      </c>
      <c r="Q40" s="28" t="n">
        <v>2.0</v>
      </c>
      <c r="R40" s="28" t="n">
        <v>5.0</v>
      </c>
      <c r="S40" s="28" t="n">
        <v>5.0</v>
      </c>
      <c r="T40" s="28" t="n">
        <v>10.0</v>
      </c>
      <c r="U40" s="28" t="n">
        <v>24.0</v>
      </c>
      <c r="V40" s="28" t="n">
        <v>51.0</v>
      </c>
      <c r="W40" s="28" t="n">
        <v>73.0</v>
      </c>
      <c r="X40" s="28" t="n">
        <v>152.0</v>
      </c>
      <c r="Y40" s="28" t="n">
        <v>251.0</v>
      </c>
      <c r="Z40" s="28" t="n">
        <v>337.0</v>
      </c>
      <c r="AA40" s="30" t="n">
        <f t="normal">1115-698</f>
        <v>417</v>
      </c>
      <c r="AB40" s="30" t="n">
        <v>562.0</v>
      </c>
      <c r="AC40" s="30" t="n">
        <v>751.0</v>
      </c>
      <c r="AD40" s="30" t="n">
        <f t="normal">2222-1206</f>
        <v>1016</v>
      </c>
      <c r="AE40" s="30" t="n">
        <v>1262.0</v>
      </c>
      <c r="AF40" s="30" t="n">
        <f t="normal">3441-1915</f>
        <v>1526</v>
      </c>
      <c r="AG40" s="30" t="n">
        <f t="normal">3862-2016</f>
        <v>1846</v>
      </c>
      <c r="AH40" s="30" t="n">
        <f t="normal">4774-2502</f>
        <v>2272</v>
      </c>
      <c r="AI40" s="30" t="n">
        <f t="normal">2272+849-413</f>
        <v>2708</v>
      </c>
      <c r="AJ40" s="30" t="n">
        <v>3181.0</v>
      </c>
      <c r="AK40" s="30" t="n">
        <f t="normal">7862-4219</f>
        <v>3643</v>
      </c>
      <c r="AL40" s="30" t="n">
        <f t="normal">9128-4895</f>
        <v>4233</v>
      </c>
      <c r="AM40" s="30" t="n">
        <f t="normal">4233+1209-553</f>
        <v>4889</v>
      </c>
      <c r="AN40" s="30" t="n">
        <f t="normal">11788-6214</f>
        <v>5574</v>
      </c>
      <c r="AO40" s="30" t="n">
        <f t="normal">13557-7206</f>
        <v>6351</v>
      </c>
      <c r="AP40" s="30" t="n">
        <f t="normal">15299-8171</f>
        <v>7128</v>
      </c>
      <c r="AQ40" s="30" t="n">
        <f t="normal">16738-8946</f>
        <v>7792</v>
      </c>
      <c r="AR40" s="30" t="n">
        <f t="normal">18854-10337</f>
        <v>8517</v>
      </c>
      <c r="AS40" s="30" t="n">
        <v>9119.0</v>
      </c>
      <c r="AT40" s="30" t="n">
        <f t="normal">23200-13328</f>
        <v>9872</v>
      </c>
      <c r="AU40" s="30" t="n">
        <f t="normal">26403-15826</f>
        <v>10577</v>
      </c>
      <c r="AV40" s="30" t="n">
        <f t="normal">28895-17552</f>
        <v>11343</v>
      </c>
      <c r="AW40" s="30" t="n">
        <v>11960.0</v>
      </c>
      <c r="AX40" s="30" t="n">
        <f t="normal">33757-21185</f>
        <v>12572</v>
      </c>
      <c r="AY40" s="30" t="n">
        <f t="normal">36167-23031</f>
        <v>13136</v>
      </c>
      <c r="AZ40" s="30" t="n">
        <f t="normal">38556-AZ6</f>
        <v>13666</v>
      </c>
      <c r="BA40" s="30" t="n">
        <f t="normal">40479-26316</f>
        <v>14163</v>
      </c>
      <c r="BB40" s="30" t="n">
        <f t="normal">41966-BB6</f>
        <v>14612</v>
      </c>
      <c r="BC40" s="30" t="n">
        <f t="normal">43468-28511</f>
        <v>14957</v>
      </c>
      <c r="BD40" s="30" t="n">
        <f t="normal">45011-29770</f>
        <v>15241</v>
      </c>
      <c r="BE40" s="30" t="n">
        <f t="normal">46433-30933</f>
        <v>15500</v>
      </c>
      <c r="BF40" s="30" t="n">
        <f t="normal">47585-31829</f>
        <v>15756</v>
      </c>
      <c r="BG40" s="30" t="n">
        <f t="normal">49056-BG6</f>
        <v>16015</v>
      </c>
      <c r="BH40" s="30" t="n">
        <f t="normal">50298-BH6</f>
        <v>16204</v>
      </c>
      <c r="BI40" s="30" t="n">
        <f t="normal">51553-35197</f>
        <v>16356</v>
      </c>
      <c r="BJ40" s="30" t="n">
        <f t="normal">52943-BJ6</f>
        <v>16492</v>
      </c>
      <c r="BK40" s="30" t="n">
        <f t="normal">54278-BK6</f>
        <v>16646</v>
      </c>
      <c r="BL40" s="30" t="n">
        <f t="normal">55094-38384</f>
        <v>16710</v>
      </c>
      <c r="BM40" s="30" t="n">
        <f t="normal">55987-39220</f>
        <v>16767</v>
      </c>
      <c r="BN40" s="30" t="n">
        <f t="normal">56883-40032</f>
        <v>16851</v>
      </c>
      <c r="BO40" s="30" t="n">
        <f t="normal">57678-BO6</f>
        <v>16913</v>
      </c>
      <c r="BP40" s="30" t="n">
        <f t="normal">58381-41389</f>
        <v>16992</v>
      </c>
      <c r="BQ40" s="30" t="n">
        <f t="normal">58942-41891</f>
        <v>17051</v>
      </c>
      <c r="BR40" s="30" t="n">
        <f t="normal">59432-42354</f>
        <v>17078</v>
      </c>
      <c r="BS40" s="30" t="n">
        <v>17091.0</v>
      </c>
      <c r="BT40" s="30" t="n">
        <f t="normal">60323-BT6</f>
        <v>17109</v>
      </c>
      <c r="BU40" s="30" t="n">
        <f t="normal">60810-43686</f>
        <v>17124</v>
      </c>
    </row>
    <row r="41" spans="1:73">
      <c r="A41" s="28" t="n">
        <v>39.0</v>
      </c>
      <c r="B41" s="30" t="s">
        <v>42</v>
      </c>
      <c r="C41" s="28" t="n">
        <v>818.0</v>
      </c>
      <c r="D41" s="28" t="n">
        <v>0.0</v>
      </c>
      <c r="E41" s="28" t="n">
        <v>0.0</v>
      </c>
      <c r="F41" s="28" t="n">
        <v>0.0</v>
      </c>
      <c r="G41" s="28" t="n">
        <v>0.0</v>
      </c>
      <c r="H41" s="28" t="n">
        <v>0.0</v>
      </c>
      <c r="I41" s="28" t="n">
        <v>0.0</v>
      </c>
      <c r="J41" s="28" t="n">
        <v>0.0</v>
      </c>
      <c r="K41" s="28" t="n">
        <v>0.0</v>
      </c>
      <c r="L41" s="28" t="n">
        <v>1.0</v>
      </c>
      <c r="M41" s="28" t="n">
        <v>1.0</v>
      </c>
      <c r="N41" s="28" t="n">
        <v>1.0</v>
      </c>
      <c r="O41" s="28" t="n">
        <v>1.0</v>
      </c>
      <c r="P41" s="28" t="n">
        <v>1.0</v>
      </c>
      <c r="Q41" s="28" t="n">
        <v>3.0</v>
      </c>
      <c r="R41" s="28" t="n">
        <v>3.0</v>
      </c>
      <c r="S41" s="28" t="n">
        <v>7.0</v>
      </c>
      <c r="T41" s="28" t="n">
        <v>8.0</v>
      </c>
      <c r="U41" s="28" t="n">
        <v>10.0</v>
      </c>
      <c r="V41" s="28" t="n">
        <v>15.0</v>
      </c>
      <c r="W41" s="28" t="n">
        <v>17.0</v>
      </c>
      <c r="X41" s="28" t="n">
        <v>28.0</v>
      </c>
      <c r="Y41" s="28" t="n">
        <v>28.0</v>
      </c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</row>
    <row r="42" spans="1:73">
      <c r="A42" s="28" t="n">
        <v>40.0</v>
      </c>
      <c r="B42" s="30" t="s">
        <v>43</v>
      </c>
      <c r="C42" s="30" t="n">
        <v>252.0</v>
      </c>
      <c r="D42" s="28" t="n">
        <v>0.0</v>
      </c>
      <c r="E42" s="28" t="n">
        <v>0.0</v>
      </c>
      <c r="F42" s="28" t="n">
        <v>0.0</v>
      </c>
      <c r="G42" s="28" t="n">
        <v>0.0</v>
      </c>
      <c r="H42" s="28" t="n">
        <v>0.0</v>
      </c>
      <c r="I42" s="28" t="n">
        <v>0.0</v>
      </c>
      <c r="J42" s="28" t="n">
        <v>0.0</v>
      </c>
      <c r="K42" s="28" t="n">
        <v>0.0</v>
      </c>
      <c r="L42" s="28" t="n">
        <v>0.0</v>
      </c>
      <c r="M42" s="28" t="n">
        <v>0.0</v>
      </c>
      <c r="N42" s="28" t="n">
        <v>0.0</v>
      </c>
      <c r="O42" s="28" t="n">
        <v>0.0</v>
      </c>
      <c r="P42" s="28" t="n">
        <v>0.0</v>
      </c>
      <c r="Q42" s="28" t="n">
        <v>0.0</v>
      </c>
      <c r="R42" s="28" t="n">
        <v>0.0</v>
      </c>
      <c r="S42" s="28" t="n">
        <v>0.0</v>
      </c>
      <c r="T42" s="28" t="n">
        <v>0.0</v>
      </c>
      <c r="U42" s="28" t="n">
        <v>3.0</v>
      </c>
      <c r="V42" s="28" t="n">
        <v>3.0</v>
      </c>
      <c r="W42" s="28" t="n">
        <v>3.0</v>
      </c>
      <c r="X42" s="28" t="n">
        <v>9.0</v>
      </c>
      <c r="Y42" s="28" t="n">
        <v>9.0</v>
      </c>
      <c r="Z42" s="28" t="n">
        <v>9.0</v>
      </c>
      <c r="AA42" s="28" t="n">
        <v>23.0</v>
      </c>
      <c r="AB42" s="28" t="n">
        <v>23.0</v>
      </c>
      <c r="AC42" s="28" t="n">
        <v>23.0</v>
      </c>
      <c r="AD42" s="28" t="n">
        <v>26.0</v>
      </c>
      <c r="AE42" s="28" t="n">
        <v>51.0</v>
      </c>
      <c r="AF42" s="28" t="n">
        <v>62.0</v>
      </c>
      <c r="AG42" s="28" t="n">
        <v>72.0</v>
      </c>
      <c r="AH42" s="28" t="n">
        <f t="normal">72+24</f>
        <v>96</v>
      </c>
      <c r="AI42" s="28" t="n">
        <f t="normal">96+17</f>
        <v>113</v>
      </c>
      <c r="AJ42" s="28" t="n">
        <f t="normal">113+27</f>
        <v>140</v>
      </c>
      <c r="AK42" s="28" t="n">
        <v>198.0</v>
      </c>
      <c r="AL42" s="28" t="n">
        <f t="normal">198+56</f>
        <v>254</v>
      </c>
      <c r="AM42" s="28" t="n">
        <f t="normal">254+54</f>
        <v>308</v>
      </c>
      <c r="AN42" s="28" t="n">
        <v>386.0</v>
      </c>
      <c r="AO42" s="28" t="n">
        <v>443.0</v>
      </c>
      <c r="AP42" s="28" t="n">
        <v>498.0</v>
      </c>
      <c r="AQ42" s="28" t="n">
        <v>551.0</v>
      </c>
      <c r="AR42" s="28" t="n">
        <v>601.0</v>
      </c>
      <c r="AS42" s="28" t="n">
        <v>652.0</v>
      </c>
      <c r="AT42" s="28" t="n">
        <v>693.0</v>
      </c>
      <c r="AU42" s="28" t="n">
        <v>740.0</v>
      </c>
      <c r="AV42" s="28" t="n">
        <v>797.0</v>
      </c>
      <c r="AW42" s="28" t="n">
        <v>835.0</v>
      </c>
      <c r="AX42" s="28" t="n">
        <v>865.0</v>
      </c>
      <c r="AY42" s="28" t="n">
        <v>893.0</v>
      </c>
      <c r="AZ42" s="28" t="n">
        <v>937.0</v>
      </c>
      <c r="BA42" s="28" t="n">
        <v>975.0</v>
      </c>
      <c r="BB42" s="28" t="n">
        <v>1010.0</v>
      </c>
      <c r="BC42" s="28" t="n">
        <v>1048.0</v>
      </c>
      <c r="BD42" s="28" t="n">
        <v>1077.0</v>
      </c>
      <c r="BE42" s="28" t="n">
        <v>1104.0</v>
      </c>
      <c r="BF42" s="28" t="n">
        <v>1126.0</v>
      </c>
      <c r="BG42" s="28" t="n">
        <v>1151.0</v>
      </c>
      <c r="BH42" s="28" t="n">
        <v>1167.0</v>
      </c>
      <c r="BI42" s="28" t="n">
        <v>1181.0</v>
      </c>
      <c r="BJ42" s="28" t="n">
        <v>1192.0</v>
      </c>
      <c r="BK42" s="28" t="n">
        <v>1213.0</v>
      </c>
      <c r="BL42" s="28" t="n">
        <v>1221.0</v>
      </c>
      <c r="BM42" s="28" t="n">
        <v>1221.0</v>
      </c>
      <c r="BN42" s="28" t="n">
        <v>1222.0</v>
      </c>
      <c r="BO42" s="28" t="n">
        <v>1226.0</v>
      </c>
      <c r="BP42" s="28" t="n">
        <v>1236.0</v>
      </c>
      <c r="BQ42" s="28" t="n">
        <v>1242.0</v>
      </c>
      <c r="BR42" s="28" t="n">
        <v>1252.0</v>
      </c>
      <c r="BS42" s="28" t="n">
        <v>1253.0</v>
      </c>
      <c r="BT42" s="28" t="n">
        <v>1258.0</v>
      </c>
      <c r="BU42" s="28" t="n">
        <v>1260.0</v>
      </c>
    </row>
    <row r="43" spans="1:73">
      <c r="A43" s="28" t="n">
        <v>41.0</v>
      </c>
      <c r="B43" s="30" t="s">
        <v>44</v>
      </c>
      <c r="C43" s="30" t="n">
        <v>523.0</v>
      </c>
      <c r="D43" s="28" t="n">
        <v>0.0</v>
      </c>
      <c r="E43" s="28" t="n">
        <v>0.0</v>
      </c>
      <c r="F43" s="28" t="n">
        <v>0.0</v>
      </c>
      <c r="G43" s="28" t="n">
        <v>0.0</v>
      </c>
      <c r="H43" s="28" t="n">
        <v>0.0</v>
      </c>
      <c r="I43" s="28" t="n">
        <v>0.0</v>
      </c>
      <c r="J43" s="28" t="n">
        <v>0.0</v>
      </c>
      <c r="K43" s="28" t="n">
        <v>0.0</v>
      </c>
      <c r="L43" s="28" t="n">
        <v>0.0</v>
      </c>
      <c r="M43" s="28" t="n">
        <v>0.0</v>
      </c>
      <c r="N43" s="28" t="n">
        <v>0.0</v>
      </c>
      <c r="O43" s="28" t="n">
        <v>0.0</v>
      </c>
      <c r="P43" s="28" t="n">
        <v>0.0</v>
      </c>
      <c r="Q43" s="28" t="n">
        <v>0.0</v>
      </c>
      <c r="R43" s="28" t="n">
        <v>0.0</v>
      </c>
      <c r="S43" s="28" t="n">
        <v>2.0</v>
      </c>
      <c r="T43" s="28" t="n">
        <v>0.0</v>
      </c>
      <c r="U43" s="28" t="n">
        <v>0.0</v>
      </c>
      <c r="V43" s="28" t="n">
        <v>0.0</v>
      </c>
      <c r="W43" s="28" t="n">
        <v>4.0</v>
      </c>
      <c r="X43" s="28" t="n">
        <v>6.0</v>
      </c>
      <c r="Y43" s="28" t="n">
        <v>9.0</v>
      </c>
      <c r="Z43" s="28" t="n">
        <v>25.0</v>
      </c>
      <c r="AA43" s="28" t="n">
        <v>38.0</v>
      </c>
      <c r="AB43" s="28" t="n">
        <v>45.0</v>
      </c>
      <c r="AC43" s="28" t="n">
        <v>81.0</v>
      </c>
      <c r="AD43" s="28" t="n">
        <v>139.0</v>
      </c>
      <c r="AE43" s="28" t="n">
        <v>179.0</v>
      </c>
      <c r="AF43" s="28" t="n">
        <v>207.0</v>
      </c>
      <c r="AG43" s="28" t="n">
        <v>255.0</v>
      </c>
      <c r="AH43" s="28" t="n">
        <f t="normal">255+58</f>
        <v>313</v>
      </c>
      <c r="AI43" s="28" t="n">
        <f t="normal">313+40</f>
        <v>353</v>
      </c>
      <c r="AJ43" s="28" t="n">
        <f t="normal">353+96</f>
        <v>449</v>
      </c>
      <c r="AK43" s="28" t="n">
        <f t="normal">449+74</f>
        <v>523</v>
      </c>
      <c r="AL43" s="28" t="n">
        <f t="normal">523+49</f>
        <v>572</v>
      </c>
      <c r="AM43" s="28" t="n">
        <f t="normal">572+101</f>
        <v>673</v>
      </c>
      <c r="AN43" s="28" t="n">
        <v>771.0</v>
      </c>
      <c r="AO43" s="28" t="n">
        <v>917.0</v>
      </c>
      <c r="AP43" s="28" t="n">
        <v>1078.0</v>
      </c>
      <c r="AQ43" s="28" t="n">
        <v>1177.0</v>
      </c>
      <c r="AR43" s="28" t="n">
        <v>1328.0</v>
      </c>
      <c r="AS43" s="28" t="n">
        <v>1388.0</v>
      </c>
      <c r="AT43" s="28" t="n">
        <v>1622.0</v>
      </c>
      <c r="AU43" s="28" t="n">
        <v>1795.0</v>
      </c>
      <c r="AV43" s="28" t="n">
        <v>2047.0</v>
      </c>
      <c r="AW43" s="28" t="n">
        <v>2215.0</v>
      </c>
      <c r="AX43" s="28" t="n">
        <v>2397.0</v>
      </c>
      <c r="AY43" s="28" t="n">
        <v>2560.0</v>
      </c>
      <c r="AZ43" s="28" t="n">
        <v>2713.0</v>
      </c>
      <c r="BA43" s="28" t="n">
        <v>2821.0</v>
      </c>
      <c r="BB43" s="28" t="n">
        <v>2911.0</v>
      </c>
      <c r="BC43" s="28" t="n">
        <v>2972.0</v>
      </c>
      <c r="BD43" s="30" t="n">
        <v>3024.0</v>
      </c>
      <c r="BE43" s="30" t="n">
        <v>3057.0</v>
      </c>
      <c r="BF43" s="30" t="n">
        <v>3111.0</v>
      </c>
      <c r="BG43" s="30" t="n">
        <v>3149.0</v>
      </c>
      <c r="BH43" s="30" t="n">
        <v>3179.0</v>
      </c>
      <c r="BI43" s="30" t="n">
        <v>3204.0</v>
      </c>
      <c r="BJ43" s="30" t="n">
        <v>3237.0</v>
      </c>
      <c r="BK43" s="30" t="n">
        <v>3253.0</v>
      </c>
      <c r="BL43" s="30" t="n">
        <v>3266.0</v>
      </c>
      <c r="BM43" s="30" t="n">
        <v>3278.0</v>
      </c>
      <c r="BN43" s="30" t="n">
        <v>3297.0</v>
      </c>
      <c r="BO43" s="30" t="n">
        <v>3321.0</v>
      </c>
      <c r="BP43" s="30" t="n">
        <v>3349.0</v>
      </c>
      <c r="BQ43" s="30" t="n">
        <v>3360.0</v>
      </c>
      <c r="BR43" s="30" t="n">
        <v>3366.0</v>
      </c>
      <c r="BS43" s="30" t="n">
        <v>3369.0</v>
      </c>
      <c r="BT43" s="30" t="n">
        <v>3376.0</v>
      </c>
      <c r="BU43" s="30" t="n">
        <v>3380.0</v>
      </c>
    </row>
    <row r="44" spans="1:73">
      <c r="A44" s="28" t="n">
        <v>42.0</v>
      </c>
      <c r="B44" s="30" t="s">
        <v>45</v>
      </c>
      <c r="C44" s="30" t="n">
        <v>747.0</v>
      </c>
      <c r="D44" s="28" t="n">
        <v>0.0</v>
      </c>
      <c r="E44" s="28" t="n">
        <v>0.0</v>
      </c>
      <c r="F44" s="28" t="n">
        <v>0.0</v>
      </c>
      <c r="G44" s="28" t="n">
        <v>0.0</v>
      </c>
      <c r="H44" s="28" t="n">
        <v>0.0</v>
      </c>
      <c r="I44" s="28" t="n">
        <v>0.0</v>
      </c>
      <c r="J44" s="28" t="n">
        <v>0.0</v>
      </c>
      <c r="K44" s="28" t="n">
        <v>0.0</v>
      </c>
      <c r="L44" s="28" t="n">
        <v>0.0</v>
      </c>
      <c r="M44" s="28" t="n">
        <v>2.0</v>
      </c>
      <c r="N44" s="28" t="n">
        <v>2.0</v>
      </c>
      <c r="O44" s="28" t="n">
        <v>2.0</v>
      </c>
      <c r="P44" s="28" t="n">
        <v>3.0</v>
      </c>
      <c r="Q44" s="28" t="n">
        <v>3.0</v>
      </c>
      <c r="R44" s="28" t="n">
        <v>6.0</v>
      </c>
      <c r="S44" s="28" t="n">
        <v>7.0</v>
      </c>
      <c r="T44" s="30" t="n">
        <v>18.0</v>
      </c>
      <c r="U44" s="28" t="n">
        <v>28.0</v>
      </c>
      <c r="V44" s="28" t="n">
        <v>33.0</v>
      </c>
      <c r="W44" s="28" t="n">
        <v>42.0</v>
      </c>
      <c r="X44" s="28" t="n">
        <v>51.0</v>
      </c>
      <c r="Y44" s="28" t="n">
        <v>61.0</v>
      </c>
      <c r="Z44" s="28" t="n">
        <v>67.0</v>
      </c>
      <c r="AA44" s="28" t="n">
        <v>105.0</v>
      </c>
      <c r="AB44" s="28" t="n">
        <v>137.0</v>
      </c>
      <c r="AC44" s="28" t="n">
        <v>189.0</v>
      </c>
      <c r="AD44" s="28" t="n">
        <v>279.0</v>
      </c>
      <c r="AE44" s="28" t="n">
        <v>338.0</v>
      </c>
      <c r="AF44" s="28" t="n">
        <v>427.0</v>
      </c>
      <c r="AG44" s="28" t="n">
        <v>504.0</v>
      </c>
      <c r="AH44" s="28" t="n">
        <f t="normal">504+107</f>
        <v>611</v>
      </c>
      <c r="AI44" s="28" t="n">
        <f t="normal">611+105</f>
        <v>716</v>
      </c>
      <c r="AJ44" s="28" t="n">
        <f t="normal">716+122</f>
        <v>838</v>
      </c>
      <c r="AK44" s="28" t="n">
        <f t="normal">838+103</f>
        <v>941</v>
      </c>
      <c r="AL44" s="28" t="n">
        <f t="normal">941+118</f>
        <v>1059</v>
      </c>
      <c r="AM44" s="28" t="n">
        <f t="normal">1059+90</f>
        <v>1149</v>
      </c>
      <c r="AN44" s="28" t="n">
        <v>1274.0</v>
      </c>
      <c r="AO44" s="28" t="n">
        <v>1408.0</v>
      </c>
      <c r="AP44" s="28" t="n">
        <v>1540.0</v>
      </c>
      <c r="AQ44" s="28" t="n">
        <v>1659.0</v>
      </c>
      <c r="AR44" s="28" t="n">
        <v>1760.0</v>
      </c>
      <c r="AS44" s="28" t="n">
        <v>1852.0</v>
      </c>
      <c r="AT44" s="28" t="n">
        <v>1948.0</v>
      </c>
      <c r="AU44" s="28" t="n">
        <v>2041.0</v>
      </c>
      <c r="AV44" s="28" t="n">
        <v>2119.0</v>
      </c>
      <c r="AW44" s="28" t="n">
        <v>2171.0</v>
      </c>
      <c r="AX44" s="28" t="n">
        <v>2260.0</v>
      </c>
      <c r="AY44" s="28" t="n">
        <v>2343.0</v>
      </c>
      <c r="AZ44" s="28" t="n">
        <v>2406.0</v>
      </c>
      <c r="BA44" s="28" t="n">
        <v>2472.0</v>
      </c>
      <c r="BB44" s="28" t="n">
        <v>2526.0</v>
      </c>
      <c r="BC44" s="28" t="n">
        <v>2582.0</v>
      </c>
      <c r="BD44" s="28" t="n">
        <v>2627.0</v>
      </c>
      <c r="BE44" s="28" t="n">
        <v>2641.0</v>
      </c>
      <c r="BF44" s="28" t="n">
        <v>2657.0</v>
      </c>
      <c r="BG44" s="28" t="n">
        <v>2684.0</v>
      </c>
      <c r="BH44" s="28" t="n">
        <v>2705.0</v>
      </c>
      <c r="BI44" s="28" t="n">
        <v>2720.0</v>
      </c>
      <c r="BJ44" s="28" t="n">
        <v>2730.0</v>
      </c>
      <c r="BK44" s="28" t="n">
        <v>2738.0</v>
      </c>
      <c r="BL44" s="28" t="n">
        <v>2750.0</v>
      </c>
      <c r="BM44" s="28" t="n">
        <v>2756.0</v>
      </c>
      <c r="BN44" s="28" t="n">
        <v>2779.0</v>
      </c>
      <c r="BO44" s="28" t="n">
        <v>2782.0</v>
      </c>
      <c r="BP44" s="28" t="n">
        <v>2782.0</v>
      </c>
      <c r="BQ44" s="28" t="n">
        <v>2782.0</v>
      </c>
      <c r="BR44" s="28" t="n">
        <v>2782.0</v>
      </c>
      <c r="BS44" s="28" t="n">
        <v>2782.0</v>
      </c>
      <c r="BT44" s="28" t="n">
        <v>2782.0</v>
      </c>
      <c r="BU44" s="28" t="n">
        <v>2782.0</v>
      </c>
    </row>
    <row r="45" spans="1:73">
      <c r="A45" s="28" t="n">
        <v>43.0</v>
      </c>
      <c r="B45" s="30" t="s">
        <v>46</v>
      </c>
      <c r="C45" s="30" t="n">
        <v>646.0</v>
      </c>
      <c r="D45" s="28" t="n">
        <v>0.0</v>
      </c>
      <c r="E45" s="28" t="n">
        <v>0.0</v>
      </c>
      <c r="F45" s="28" t="n">
        <v>0.0</v>
      </c>
      <c r="G45" s="28" t="n">
        <v>0.0</v>
      </c>
      <c r="H45" s="28" t="n">
        <v>0.0</v>
      </c>
      <c r="I45" s="28" t="n">
        <v>0.0</v>
      </c>
      <c r="J45" s="28" t="n">
        <v>0.0</v>
      </c>
      <c r="K45" s="28" t="n">
        <v>0.0</v>
      </c>
      <c r="L45" s="28" t="n">
        <v>0.0</v>
      </c>
      <c r="M45" s="28" t="n">
        <v>0.0</v>
      </c>
      <c r="N45" s="28" t="n">
        <v>0.0</v>
      </c>
      <c r="O45" s="28" t="n">
        <v>0.0</v>
      </c>
      <c r="P45" s="28" t="n">
        <v>1.0</v>
      </c>
      <c r="Q45" s="28" t="n">
        <v>1.0</v>
      </c>
      <c r="R45" s="28" t="n">
        <v>1.0</v>
      </c>
      <c r="S45" s="28" t="n">
        <v>1.0</v>
      </c>
      <c r="T45" s="28" t="n">
        <v>2.0</v>
      </c>
      <c r="U45" s="28" t="n">
        <v>2.0</v>
      </c>
      <c r="V45" s="28" t="n">
        <v>4.0</v>
      </c>
      <c r="W45" s="28" t="n">
        <v>7.0</v>
      </c>
      <c r="X45" s="28" t="n">
        <v>10.0</v>
      </c>
      <c r="Y45" s="28" t="n">
        <v>17.0</v>
      </c>
      <c r="Z45" s="28" t="n">
        <v>21.0</v>
      </c>
      <c r="AA45" s="28" t="n">
        <v>30.0</v>
      </c>
      <c r="AB45" s="28" t="n">
        <v>34.0</v>
      </c>
      <c r="AC45" s="28" t="n">
        <v>46.0</v>
      </c>
      <c r="AD45" s="28" t="n">
        <v>56.0</v>
      </c>
      <c r="AE45" s="28" t="n">
        <v>80.0</v>
      </c>
      <c r="AF45" s="28" t="n">
        <v>102.0</v>
      </c>
      <c r="AG45" s="28" t="n">
        <v>159.0</v>
      </c>
      <c r="AH45" s="28" t="n">
        <f t="normal">159+33</f>
        <v>192</v>
      </c>
      <c r="AI45" s="28" t="n">
        <f t="normal">192+71</f>
        <v>263</v>
      </c>
      <c r="AJ45" s="28" t="n">
        <f t="normal">263+42</f>
        <v>305</v>
      </c>
      <c r="AK45" s="28" t="n">
        <f t="normal">305+34</f>
        <v>339</v>
      </c>
      <c r="AL45" s="28" t="n">
        <f t="normal">339+70</f>
        <v>409</v>
      </c>
      <c r="AM45" s="28" t="n">
        <f t="normal">409+42</f>
        <v>451</v>
      </c>
      <c r="AN45" s="28" t="n">
        <v>531.0</v>
      </c>
      <c r="AO45" s="28" t="n">
        <v>612.0</v>
      </c>
      <c r="AP45" s="28" t="n">
        <v>681.0</v>
      </c>
      <c r="AQ45" s="28" t="n">
        <v>734.0</v>
      </c>
      <c r="AR45" s="28" t="n">
        <v>776.0</v>
      </c>
      <c r="AS45" s="28" t="n">
        <v>822.0</v>
      </c>
      <c r="AT45" s="28" t="n">
        <v>867.0</v>
      </c>
      <c r="AU45" s="28" t="n">
        <v>913.0</v>
      </c>
      <c r="AV45" s="28" t="n">
        <v>965.0</v>
      </c>
      <c r="AW45" s="28" t="n">
        <v>1034.0</v>
      </c>
      <c r="AX45" s="28" t="n">
        <v>1096.0</v>
      </c>
      <c r="AY45" s="28" t="n">
        <v>1144.0</v>
      </c>
      <c r="AZ45" s="28" t="n">
        <v>1215.0</v>
      </c>
      <c r="BA45" s="28" t="n">
        <v>1269.0</v>
      </c>
      <c r="BB45" s="28" t="n">
        <v>1326.0</v>
      </c>
      <c r="BC45" s="28" t="n">
        <v>1350.0</v>
      </c>
      <c r="BD45" s="28" t="n">
        <v>1376.0</v>
      </c>
      <c r="BE45" s="28" t="n">
        <v>1410.0</v>
      </c>
      <c r="BF45" s="28" t="n">
        <v>1431.0</v>
      </c>
      <c r="BG45" s="28" t="n">
        <v>1442.0</v>
      </c>
      <c r="BH45" s="28" t="n">
        <v>1452.0</v>
      </c>
      <c r="BI45" s="28" t="n">
        <v>1464.0</v>
      </c>
      <c r="BJ45" s="28" t="n">
        <v>1474.0</v>
      </c>
      <c r="BK45" s="28" t="n">
        <v>1483.0</v>
      </c>
      <c r="BL45" s="28" t="n">
        <v>1492.0</v>
      </c>
      <c r="BM45" s="28" t="n">
        <v>1498.0</v>
      </c>
      <c r="BN45" s="28" t="n">
        <v>1499.0</v>
      </c>
      <c r="BO45" s="28" t="n">
        <v>1502.0</v>
      </c>
      <c r="BP45" s="28" t="n">
        <v>1517.0</v>
      </c>
      <c r="BQ45" s="28" t="n">
        <v>1523.0</v>
      </c>
      <c r="BR45" s="28" t="n">
        <v>1525.0</v>
      </c>
      <c r="BS45" s="28" t="n">
        <v>1525.0</v>
      </c>
      <c r="BT45" s="28" t="n">
        <v>1526.0</v>
      </c>
      <c r="BU45" s="28" t="n">
        <v>1527.0</v>
      </c>
    </row>
    <row r="46" spans="1:73">
      <c r="A46" s="28" t="n">
        <v>44.0</v>
      </c>
      <c r="B46" s="30" t="s">
        <v>47</v>
      </c>
      <c r="C46" s="28" t="n">
        <v>270.0</v>
      </c>
      <c r="D46" s="28" t="n">
        <v>0.0</v>
      </c>
      <c r="E46" s="28" t="n">
        <v>0.0</v>
      </c>
      <c r="F46" s="28" t="n">
        <v>0.0</v>
      </c>
      <c r="G46" s="28" t="n">
        <v>0.0</v>
      </c>
      <c r="H46" s="28" t="n">
        <v>0.0</v>
      </c>
      <c r="I46" s="28" t="n">
        <v>0.0</v>
      </c>
      <c r="J46" s="28" t="n">
        <v>0.0</v>
      </c>
      <c r="K46" s="28" t="n">
        <v>0.0</v>
      </c>
      <c r="L46" s="28" t="n">
        <v>0.0</v>
      </c>
      <c r="M46" s="28" t="n">
        <v>0.0</v>
      </c>
      <c r="N46" s="28" t="n">
        <v>0.0</v>
      </c>
      <c r="O46" s="28" t="n">
        <v>0.0</v>
      </c>
      <c r="P46" s="28" t="n">
        <v>0.0</v>
      </c>
      <c r="Q46" s="28" t="n">
        <v>0.0</v>
      </c>
      <c r="R46" s="28" t="n">
        <v>0.0</v>
      </c>
      <c r="S46" s="28" t="n">
        <v>0.0</v>
      </c>
      <c r="T46" s="28" t="n">
        <v>0.0</v>
      </c>
      <c r="U46" s="28" t="n">
        <v>1.0</v>
      </c>
      <c r="V46" s="28" t="n">
        <v>9.0</v>
      </c>
      <c r="W46" s="28" t="n">
        <v>10.0</v>
      </c>
      <c r="X46" s="28" t="n">
        <v>18.0</v>
      </c>
      <c r="Y46" s="28" t="n">
        <v>20.0</v>
      </c>
      <c r="Z46" s="28" t="n">
        <v>26.0</v>
      </c>
      <c r="AA46" s="28" t="n">
        <v>43.0</v>
      </c>
      <c r="AB46" s="28" t="n">
        <v>53.0</v>
      </c>
      <c r="AC46" s="28" t="n">
        <v>67.0</v>
      </c>
      <c r="AD46" s="28" t="n">
        <v>82.0</v>
      </c>
      <c r="AE46" s="28" t="n">
        <v>96.0</v>
      </c>
      <c r="AF46" s="28" t="n">
        <v>113.0</v>
      </c>
      <c r="AG46" s="28" t="n">
        <v>137.0</v>
      </c>
      <c r="AH46" s="28" t="n">
        <f t="normal">137+33</f>
        <v>170</v>
      </c>
      <c r="AI46" s="28" t="n">
        <f t="normal">170+22</f>
        <v>192</v>
      </c>
      <c r="AJ46" s="28" t="n">
        <f t="normal">192+14</f>
        <v>206</v>
      </c>
      <c r="AK46" s="28" t="n">
        <f t="normal">206+9</f>
        <v>215</v>
      </c>
      <c r="AL46" s="28" t="n">
        <f t="normal">215+47</f>
        <v>262</v>
      </c>
      <c r="AM46" s="28" t="n">
        <f t="normal">262+37</f>
        <v>299</v>
      </c>
      <c r="AN46" s="28" t="n">
        <v>339.0</v>
      </c>
      <c r="AO46" s="28" t="n">
        <v>391.0</v>
      </c>
      <c r="AP46" s="28" t="n">
        <v>442.0</v>
      </c>
      <c r="AQ46" s="28" t="n">
        <v>490.0</v>
      </c>
      <c r="AR46" s="28" t="n">
        <v>534.0</v>
      </c>
      <c r="AS46" s="28" t="n">
        <v>585.0</v>
      </c>
      <c r="AT46" s="28" t="n">
        <v>613.0</v>
      </c>
      <c r="AU46" s="28" t="n">
        <v>653.0</v>
      </c>
      <c r="AV46" s="28" t="n">
        <v>675.0</v>
      </c>
      <c r="AW46" s="28" t="n">
        <v>697.0</v>
      </c>
      <c r="AX46" s="28" t="n">
        <v>729.0</v>
      </c>
      <c r="AY46" s="28" t="n">
        <v>752.0</v>
      </c>
      <c r="AZ46" s="28" t="n">
        <v>783.0</v>
      </c>
      <c r="BA46" s="28" t="n">
        <v>822.0</v>
      </c>
      <c r="BB46" s="28" t="n">
        <v>859.0</v>
      </c>
      <c r="BC46" s="28" t="n">
        <v>877.0</v>
      </c>
      <c r="BD46" s="28" t="n">
        <v>884.0</v>
      </c>
      <c r="BE46" s="28" t="n">
        <v>897.0</v>
      </c>
      <c r="BF46" s="28" t="n">
        <v>906.0</v>
      </c>
      <c r="BG46" s="28" t="n">
        <v>917.0</v>
      </c>
      <c r="BH46" s="28" t="n">
        <v>921.0</v>
      </c>
      <c r="BI46" s="28" t="n">
        <v>938.0</v>
      </c>
      <c r="BJ46" s="28" t="n">
        <v>940.0</v>
      </c>
      <c r="BK46" s="28" t="n">
        <v>948.0</v>
      </c>
      <c r="BL46" s="28" t="n">
        <v>950.0</v>
      </c>
      <c r="BM46" s="28" t="n">
        <v>960.0</v>
      </c>
      <c r="BN46" s="28" t="n">
        <v>963.0</v>
      </c>
      <c r="BO46" s="28" t="n">
        <v>964.0</v>
      </c>
      <c r="BP46" s="28" t="n">
        <v>967.0</v>
      </c>
      <c r="BQ46" s="28" t="n">
        <v>972.0</v>
      </c>
      <c r="BR46" s="28" t="n">
        <v>973.0</v>
      </c>
      <c r="BS46" s="28" t="n">
        <v>973.0</v>
      </c>
      <c r="BT46" s="28" t="n">
        <v>973.0</v>
      </c>
      <c r="BU46" s="28" t="n">
        <v>974.0</v>
      </c>
    </row>
    <row r="47" spans="1:73">
      <c r="A47" s="28" t="n">
        <v>45.0</v>
      </c>
      <c r="B47" s="30" t="s">
        <v>48</v>
      </c>
      <c r="C47" s="28" t="n">
        <v>394.0</v>
      </c>
      <c r="D47" s="28" t="n">
        <v>0.0</v>
      </c>
      <c r="E47" s="28" t="n">
        <v>0.0</v>
      </c>
      <c r="F47" s="28" t="n">
        <v>0.0</v>
      </c>
      <c r="G47" s="28" t="n">
        <v>0.0</v>
      </c>
      <c r="H47" s="28" t="n">
        <v>0.0</v>
      </c>
      <c r="I47" s="28" t="n">
        <v>0.0</v>
      </c>
      <c r="J47" s="28" t="n">
        <v>0.0</v>
      </c>
      <c r="K47" s="28" t="n">
        <v>0.0</v>
      </c>
      <c r="L47" s="28" t="n">
        <v>0.0</v>
      </c>
      <c r="M47" s="28" t="n">
        <v>0.0</v>
      </c>
      <c r="N47" s="28" t="n">
        <v>0.0</v>
      </c>
      <c r="O47" s="28" t="n">
        <v>0.0</v>
      </c>
      <c r="P47" s="28" t="n">
        <v>0.0</v>
      </c>
      <c r="Q47" s="28" t="n">
        <v>0.0</v>
      </c>
      <c r="R47" s="28" t="n">
        <v>0.0</v>
      </c>
      <c r="S47" s="28" t="n">
        <v>0.0</v>
      </c>
      <c r="T47" s="28" t="n">
        <v>0.0</v>
      </c>
      <c r="U47" s="28" t="n">
        <v>0.0</v>
      </c>
      <c r="V47" s="28" t="n">
        <v>1.0</v>
      </c>
      <c r="W47" s="28" t="n">
        <v>2.0</v>
      </c>
      <c r="X47" s="28" t="n">
        <v>9.0</v>
      </c>
      <c r="Y47" s="28" t="n">
        <v>9.0</v>
      </c>
      <c r="Z47" s="28" t="n">
        <v>11.0</v>
      </c>
      <c r="AA47" s="28" t="n">
        <v>24.0</v>
      </c>
      <c r="AB47" s="28" t="n">
        <v>36.0</v>
      </c>
      <c r="AC47" s="28" t="n">
        <v>43.0</v>
      </c>
      <c r="AD47" s="28" t="n">
        <v>52.0</v>
      </c>
      <c r="AE47" s="28" t="n">
        <v>62.0</v>
      </c>
      <c r="AF47" s="28" t="n">
        <v>72.0</v>
      </c>
      <c r="AG47" s="28" t="n">
        <v>81.0</v>
      </c>
      <c r="AH47" s="28" t="n">
        <v>92.0</v>
      </c>
      <c r="AI47" s="28" t="n">
        <f t="normal">92+48</f>
        <v>140</v>
      </c>
      <c r="AJ47" s="28" t="n">
        <f t="normal">140+16</f>
        <v>156</v>
      </c>
      <c r="AK47" s="28" t="n">
        <f t="normal">156+30</f>
        <v>186</v>
      </c>
      <c r="AL47" s="28" t="n">
        <f t="normal">186+22</f>
        <v>208</v>
      </c>
      <c r="AM47" s="28" t="n">
        <f t="normal">208+23</f>
        <v>231</v>
      </c>
      <c r="AN47" s="28" t="n">
        <v>250.0</v>
      </c>
      <c r="AO47" s="28" t="n">
        <v>273.0</v>
      </c>
      <c r="AP47" s="28" t="n">
        <v>289.0</v>
      </c>
      <c r="AQ47" s="28" t="n">
        <v>304.0</v>
      </c>
      <c r="AR47" s="28" t="n">
        <v>328.0</v>
      </c>
      <c r="AS47" s="28" t="n">
        <v>362.0</v>
      </c>
      <c r="AT47" s="28" t="n">
        <v>396.0</v>
      </c>
      <c r="AU47" s="28" t="n">
        <v>429.0</v>
      </c>
      <c r="AV47" s="28" t="n">
        <v>462.0</v>
      </c>
      <c r="AW47" s="28" t="n">
        <v>506.0</v>
      </c>
      <c r="AX47" s="28" t="n">
        <v>535.0</v>
      </c>
      <c r="AY47" s="28" t="n">
        <v>583.0</v>
      </c>
      <c r="AZ47" s="28" t="n">
        <v>608.0</v>
      </c>
      <c r="BA47" s="28" t="n">
        <v>638.0</v>
      </c>
      <c r="BB47" s="28" t="n">
        <v>684.0</v>
      </c>
      <c r="BC47" s="28" t="n">
        <v>707.0</v>
      </c>
      <c r="BD47" s="28" t="n">
        <v>727.0</v>
      </c>
      <c r="BE47" s="28" t="n">
        <v>753.0</v>
      </c>
      <c r="BF47" s="28" t="n">
        <v>772.0</v>
      </c>
      <c r="BG47" s="28" t="n">
        <v>800.0</v>
      </c>
      <c r="BH47" s="28" t="n">
        <v>834.0</v>
      </c>
      <c r="BI47" s="28" t="n">
        <v>847.0</v>
      </c>
      <c r="BJ47" s="28" t="n">
        <v>858.0</v>
      </c>
      <c r="BK47" s="28" t="n">
        <v>864.0</v>
      </c>
      <c r="BL47" s="28" t="n">
        <v>868.0</v>
      </c>
      <c r="BM47" s="28" t="n">
        <v>873.0</v>
      </c>
      <c r="BN47" s="28" t="n">
        <v>881.0</v>
      </c>
      <c r="BO47" s="28" t="n">
        <v>882.0</v>
      </c>
      <c r="BP47" s="28" t="n">
        <v>886.0</v>
      </c>
      <c r="BQ47" s="28" t="n">
        <v>891.0</v>
      </c>
      <c r="BR47" s="28" t="n">
        <v>891.0</v>
      </c>
      <c r="BS47" s="28" t="n">
        <v>892.0</v>
      </c>
      <c r="BT47" s="28" t="n">
        <v>892.0</v>
      </c>
      <c r="BU47" s="28" t="n">
        <v>893.0</v>
      </c>
    </row>
    <row r="48" spans="1:73">
      <c r="A48" s="28" t="n">
        <v>46.0</v>
      </c>
      <c r="B48" s="30" t="s">
        <v>49</v>
      </c>
      <c r="C48" s="28" t="n">
        <v>300.0</v>
      </c>
      <c r="D48" s="28" t="n">
        <v>0.0</v>
      </c>
      <c r="E48" s="28" t="n">
        <v>0.0</v>
      </c>
      <c r="F48" s="28" t="n">
        <v>0.0</v>
      </c>
      <c r="G48" s="28" t="n">
        <v>0.0</v>
      </c>
      <c r="H48" s="28" t="n">
        <v>0.0</v>
      </c>
      <c r="I48" s="28" t="n">
        <v>0.0</v>
      </c>
      <c r="J48" s="28" t="n">
        <v>0.0</v>
      </c>
      <c r="K48" s="28" t="n">
        <v>0.0</v>
      </c>
      <c r="L48" s="28" t="n">
        <v>0.0</v>
      </c>
      <c r="M48" s="28" t="n">
        <v>0.0</v>
      </c>
      <c r="N48" s="28" t="n">
        <v>0.0</v>
      </c>
      <c r="O48" s="28" t="n">
        <v>0.0</v>
      </c>
      <c r="P48" s="28" t="n">
        <v>0.0</v>
      </c>
      <c r="Q48" s="28" t="n">
        <v>0.0</v>
      </c>
      <c r="R48" s="28" t="n">
        <v>0.0</v>
      </c>
      <c r="S48" s="28" t="n">
        <v>0.0</v>
      </c>
      <c r="T48" s="28" t="n">
        <v>1.0</v>
      </c>
      <c r="U48" s="28" t="n">
        <v>3.0</v>
      </c>
      <c r="V48" s="28" t="n">
        <v>6.0</v>
      </c>
      <c r="W48" s="28" t="n">
        <v>6.0</v>
      </c>
      <c r="X48" s="28" t="n">
        <v>16.0</v>
      </c>
      <c r="Y48" s="28" t="n">
        <v>21.0</v>
      </c>
      <c r="Z48" s="28" t="n">
        <v>24.0</v>
      </c>
      <c r="AA48" s="28" t="n">
        <v>36.0</v>
      </c>
      <c r="AB48" s="28" t="n">
        <v>48.0</v>
      </c>
      <c r="AC48" s="28" t="n">
        <v>63.0</v>
      </c>
      <c r="AD48" s="28" t="n">
        <v>69.0</v>
      </c>
      <c r="AE48" s="28" t="n">
        <v>81.0</v>
      </c>
      <c r="AF48" s="28" t="n">
        <v>92.0</v>
      </c>
      <c r="AG48" s="28" t="n">
        <v>105.0</v>
      </c>
      <c r="AH48" s="28" t="n">
        <v>112.0</v>
      </c>
      <c r="AI48" s="28" t="n">
        <f t="normal">112+5</f>
        <v>117</v>
      </c>
      <c r="AJ48" s="28" t="n">
        <f t="normal">117+15</f>
        <v>132</v>
      </c>
      <c r="AK48" s="28" t="n">
        <f t="normal">132+11</f>
        <v>143</v>
      </c>
      <c r="AL48" s="28" t="n">
        <f t="normal">143+38</f>
        <v>181</v>
      </c>
      <c r="AM48" s="28" t="n">
        <f t="normal">181+20</f>
        <v>201</v>
      </c>
      <c r="AN48" s="28" t="n">
        <v>229.0</v>
      </c>
      <c r="AO48" s="28" t="n">
        <v>296.0</v>
      </c>
      <c r="AP48" s="28" t="n">
        <v>361.0</v>
      </c>
      <c r="AQ48" s="28" t="n">
        <v>389.0</v>
      </c>
      <c r="AR48" s="28" t="n">
        <v>432.0</v>
      </c>
      <c r="AS48" s="28" t="n">
        <v>469.0</v>
      </c>
      <c r="AT48" s="28" t="n">
        <v>508.0</v>
      </c>
      <c r="AU48" s="28" t="n">
        <v>534.0</v>
      </c>
      <c r="AV48" s="28" t="n">
        <v>563.0</v>
      </c>
      <c r="AW48" s="28" t="n">
        <v>604.0</v>
      </c>
      <c r="AX48" s="28" t="n">
        <v>622.0</v>
      </c>
      <c r="AY48" s="28" t="n">
        <v>650.0</v>
      </c>
      <c r="AZ48" s="28" t="n">
        <v>664.0</v>
      </c>
      <c r="BA48" s="30" t="n">
        <v>686.0</v>
      </c>
      <c r="BB48" s="30" t="n">
        <v>702.0</v>
      </c>
      <c r="BC48" s="30" t="n">
        <v>728.0</v>
      </c>
      <c r="BD48" s="30" t="n">
        <v>743.0</v>
      </c>
      <c r="BE48" s="30" t="n">
        <v>767.0</v>
      </c>
      <c r="BF48" s="30" t="n">
        <v>789.0</v>
      </c>
      <c r="BG48" s="30" t="n">
        <v>817.0</v>
      </c>
      <c r="BH48" s="30" t="n">
        <v>834.0</v>
      </c>
      <c r="BI48" s="30" t="n">
        <v>839.0</v>
      </c>
      <c r="BJ48" s="30" t="n">
        <v>860.0</v>
      </c>
      <c r="BK48" s="30" t="n">
        <v>864.0</v>
      </c>
      <c r="BL48" s="30" t="n">
        <v>865.0</v>
      </c>
      <c r="BM48" s="30" t="n">
        <v>868.0</v>
      </c>
      <c r="BN48" s="30" t="n">
        <v>870.0</v>
      </c>
      <c r="BO48" s="30" t="n">
        <v>871.0</v>
      </c>
      <c r="BP48" s="30" t="n">
        <v>875.0</v>
      </c>
      <c r="BQ48" s="30" t="n">
        <v>881.0</v>
      </c>
      <c r="BR48" s="30" t="n">
        <v>884.0</v>
      </c>
      <c r="BS48" s="30" t="n">
        <v>884.0</v>
      </c>
      <c r="BT48" s="30" t="n">
        <v>885.0</v>
      </c>
      <c r="BU48" s="30" t="n">
        <v>886.0</v>
      </c>
    </row>
    <row r="49" spans="1:73">
      <c r="A49" s="28" t="n">
        <v>47.0</v>
      </c>
      <c r="B49" s="30" t="s">
        <v>50</v>
      </c>
      <c r="C49" s="28" t="n">
        <v>594.0</v>
      </c>
      <c r="D49" s="28" t="n">
        <v>0.0</v>
      </c>
      <c r="E49" s="28" t="n">
        <v>0.0</v>
      </c>
      <c r="F49" s="28" t="n">
        <v>0.0</v>
      </c>
      <c r="G49" s="28" t="n">
        <v>0.0</v>
      </c>
      <c r="H49" s="28" t="n">
        <v>0.0</v>
      </c>
      <c r="I49" s="28" t="n">
        <v>0.0</v>
      </c>
      <c r="J49" s="28" t="n">
        <v>0.0</v>
      </c>
      <c r="K49" s="28" t="n">
        <v>0.0</v>
      </c>
      <c r="L49" s="28" t="n">
        <v>0.0</v>
      </c>
      <c r="M49" s="28" t="n">
        <v>0.0</v>
      </c>
      <c r="N49" s="28" t="n">
        <v>0.0</v>
      </c>
      <c r="O49" s="28" t="n">
        <v>0.0</v>
      </c>
      <c r="P49" s="28" t="n">
        <v>0.0</v>
      </c>
      <c r="Q49" s="28" t="n">
        <v>0.0</v>
      </c>
      <c r="R49" s="28" t="n">
        <v>0.0</v>
      </c>
      <c r="S49" s="28" t="n">
        <v>0.0</v>
      </c>
      <c r="T49" s="28" t="n">
        <v>0.0</v>
      </c>
      <c r="U49" s="28" t="n">
        <v>0.0</v>
      </c>
      <c r="V49" s="28" t="n">
        <v>0.0</v>
      </c>
      <c r="W49" s="28" t="n">
        <v>0.0</v>
      </c>
      <c r="X49" s="28" t="n">
        <v>6.0</v>
      </c>
      <c r="Y49" s="28" t="n">
        <v>9.0</v>
      </c>
      <c r="Z49" s="28" t="n">
        <v>28.0</v>
      </c>
      <c r="AA49" s="28" t="n">
        <v>31.0</v>
      </c>
      <c r="AB49" s="28" t="n">
        <v>40.0</v>
      </c>
      <c r="AC49" s="28" t="n">
        <v>42.0</v>
      </c>
      <c r="AD49" s="28" t="n">
        <v>49.0</v>
      </c>
      <c r="AE49" s="28" t="n">
        <v>60.0</v>
      </c>
      <c r="AF49" s="28" t="n">
        <v>66.0</v>
      </c>
      <c r="AG49" s="28" t="n">
        <v>73.0</v>
      </c>
      <c r="AH49" s="28" t="n">
        <v>85.0</v>
      </c>
      <c r="AI49" s="28" t="n">
        <f t="normal">85+29</f>
        <v>114</v>
      </c>
      <c r="AJ49" s="28" t="n">
        <f t="normal">114+37</f>
        <v>151</v>
      </c>
      <c r="AK49" s="28" t="n">
        <f t="normal">151+31</f>
        <v>182</v>
      </c>
      <c r="AL49" s="28" t="n">
        <f t="normal">182+48</f>
        <v>230</v>
      </c>
      <c r="AM49" s="28" t="n">
        <f t="normal">230+64</f>
        <v>294</v>
      </c>
      <c r="AN49" s="28" t="n">
        <v>343.0</v>
      </c>
      <c r="AO49" s="28" t="n">
        <v>402.0</v>
      </c>
      <c r="AP49" s="28" t="n">
        <v>463.0</v>
      </c>
      <c r="AQ49" s="28" t="n">
        <v>521.0</v>
      </c>
      <c r="AR49" s="28" t="n">
        <v>593.0</v>
      </c>
      <c r="AS49" s="28" t="n">
        <v>653.0</v>
      </c>
      <c r="AT49" s="28" t="n">
        <v>701.0</v>
      </c>
      <c r="AU49" s="28" t="n">
        <v>753.0</v>
      </c>
      <c r="AV49" s="28" t="n">
        <v>802.0</v>
      </c>
      <c r="AW49" s="28" t="n">
        <v>850.0</v>
      </c>
      <c r="AX49" s="28" t="n">
        <v>885.0</v>
      </c>
      <c r="AY49" s="28" t="n">
        <v>913.0</v>
      </c>
      <c r="AZ49" s="28" t="n">
        <v>940.0</v>
      </c>
      <c r="BA49" s="28" t="n">
        <v>980.0</v>
      </c>
      <c r="BB49" s="28" t="n">
        <v>1011.0</v>
      </c>
      <c r="BC49" s="28" t="n">
        <v>1040.0</v>
      </c>
      <c r="BD49" s="28" t="n">
        <v>1055.0</v>
      </c>
      <c r="BE49" s="28" t="n">
        <v>1064.0</v>
      </c>
      <c r="BF49" s="28" t="n">
        <v>1072.0</v>
      </c>
      <c r="BG49" s="28" t="n">
        <v>1094.0</v>
      </c>
      <c r="BH49" s="28" t="n">
        <v>1105.0</v>
      </c>
      <c r="BI49" s="28" t="n">
        <v>1112.0</v>
      </c>
      <c r="BJ49" s="28" t="n">
        <v>1115.0</v>
      </c>
      <c r="BK49" s="28" t="n">
        <v>1125.0</v>
      </c>
      <c r="BL49" s="28" t="n">
        <v>1128.0</v>
      </c>
      <c r="BM49" s="28" t="n">
        <v>1129.0</v>
      </c>
      <c r="BN49" s="28" t="n">
        <v>1131.0</v>
      </c>
      <c r="BO49" s="28" t="n">
        <v>1131.0</v>
      </c>
      <c r="BP49" s="28" t="n">
        <v>1131.0</v>
      </c>
      <c r="BQ49" s="28" t="n">
        <v>1131.0</v>
      </c>
      <c r="BR49" s="28" t="n">
        <v>1131.0</v>
      </c>
      <c r="BS49" s="28" t="n">
        <v>1134.0</v>
      </c>
      <c r="BT49" s="28" t="n">
        <v>1134.0</v>
      </c>
      <c r="BU49" s="28" t="n">
        <v>1134.0</v>
      </c>
    </row>
    <row r="50" spans="1:73">
      <c r="A50" s="28" t="n">
        <v>48.0</v>
      </c>
      <c r="B50" s="30" t="s">
        <v>51</v>
      </c>
      <c r="C50" s="28" t="n">
        <v>111.0</v>
      </c>
      <c r="D50" s="28" t="n">
        <v>0.0</v>
      </c>
      <c r="E50" s="28" t="n">
        <v>0.0</v>
      </c>
      <c r="F50" s="28" t="n">
        <v>0.0</v>
      </c>
      <c r="G50" s="28" t="n">
        <v>0.0</v>
      </c>
      <c r="H50" s="28" t="n">
        <v>0.0</v>
      </c>
      <c r="I50" s="28" t="n">
        <v>0.0</v>
      </c>
      <c r="J50" s="28" t="n">
        <v>0.0</v>
      </c>
      <c r="K50" s="28" t="n">
        <v>0.0</v>
      </c>
      <c r="L50" s="28" t="n">
        <v>0.0</v>
      </c>
      <c r="M50" s="28" t="n">
        <v>0.0</v>
      </c>
      <c r="N50" s="28" t="n">
        <v>0.0</v>
      </c>
      <c r="O50" s="28" t="n">
        <v>0.0</v>
      </c>
      <c r="P50" s="28" t="n">
        <v>0.0</v>
      </c>
      <c r="Q50" s="28" t="n">
        <v>0.0</v>
      </c>
      <c r="R50" s="28" t="n">
        <v>0.0</v>
      </c>
      <c r="S50" s="28" t="n">
        <v>0.0</v>
      </c>
      <c r="T50" s="28" t="n">
        <v>0.0</v>
      </c>
      <c r="U50" s="28" t="n">
        <v>0.0</v>
      </c>
      <c r="V50" s="28" t="n">
        <v>2.0</v>
      </c>
      <c r="W50" s="28" t="n">
        <v>4.0</v>
      </c>
      <c r="X50" s="28" t="n">
        <v>6.0</v>
      </c>
      <c r="Y50" s="28" t="n">
        <v>8.0</v>
      </c>
      <c r="Z50" s="28" t="n">
        <v>9.0</v>
      </c>
      <c r="AA50" s="28" t="n">
        <v>11.0</v>
      </c>
      <c r="AB50" s="28" t="n">
        <v>42.0</v>
      </c>
      <c r="AC50" s="28" t="n">
        <v>48.0</v>
      </c>
      <c r="AD50" s="28" t="n">
        <v>61.0</v>
      </c>
      <c r="AE50" s="28" t="n">
        <v>72.0</v>
      </c>
      <c r="AF50" s="28" t="n">
        <v>95.0</v>
      </c>
      <c r="AG50" s="28" t="n">
        <v>116.0</v>
      </c>
      <c r="AH50" s="28" t="n">
        <f t="normal">116+83</f>
        <v>199</v>
      </c>
      <c r="AI50" s="28" t="n">
        <f t="normal">199+23</f>
        <v>222</v>
      </c>
      <c r="AJ50" s="28" t="n">
        <f t="normal">222+22</f>
        <v>244</v>
      </c>
      <c r="AK50" s="28" t="n">
        <f t="normal">244+21</f>
        <v>265</v>
      </c>
      <c r="AL50" s="28" t="n">
        <f t="normal">265+36</f>
        <v>301</v>
      </c>
      <c r="AM50" s="28" t="n">
        <f t="normal">301+49</f>
        <v>350</v>
      </c>
      <c r="AN50" s="28" t="n">
        <v>375.0</v>
      </c>
      <c r="AO50" s="28" t="n">
        <v>386.0</v>
      </c>
      <c r="AP50" s="28" t="n">
        <v>417.0</v>
      </c>
      <c r="AQ50" s="28" t="n">
        <v>465.0</v>
      </c>
      <c r="AR50" s="28" t="n">
        <v>496.0</v>
      </c>
      <c r="AS50" s="28" t="n">
        <v>543.0</v>
      </c>
      <c r="AT50" s="28" t="n">
        <v>611.0</v>
      </c>
      <c r="AU50" s="28" t="n">
        <v>685.0</v>
      </c>
      <c r="AV50" s="28" t="n">
        <v>747.0</v>
      </c>
      <c r="AW50" s="28" t="n">
        <v>784.0</v>
      </c>
      <c r="AX50" s="28" t="n">
        <v>814.0</v>
      </c>
      <c r="AY50" s="28" t="n">
        <v>840.0</v>
      </c>
      <c r="AZ50" s="28" t="n">
        <v>880.0</v>
      </c>
      <c r="BA50" s="28" t="n">
        <v>912.0</v>
      </c>
      <c r="BB50" s="28" t="n">
        <v>930.0</v>
      </c>
      <c r="BC50" s="28" t="n">
        <v>956.0</v>
      </c>
      <c r="BD50" s="28" t="n">
        <v>988.0</v>
      </c>
      <c r="BE50" s="28" t="n">
        <v>1030.0</v>
      </c>
      <c r="BF50" s="28" t="n">
        <v>1079.0</v>
      </c>
      <c r="BG50" s="28" t="n">
        <v>1127.0</v>
      </c>
      <c r="BH50" s="28" t="n">
        <v>1161.0</v>
      </c>
      <c r="BI50" s="28" t="n">
        <v>1184.0</v>
      </c>
      <c r="BJ50" s="28" t="n">
        <v>1212.0</v>
      </c>
      <c r="BK50" s="28" t="n">
        <v>1272.0</v>
      </c>
      <c r="BL50" s="28" t="n">
        <v>1275.0</v>
      </c>
      <c r="BM50" s="28" t="n">
        <v>1280.0</v>
      </c>
      <c r="BN50" s="28" t="n">
        <v>1290.0</v>
      </c>
      <c r="BO50" s="28" t="n">
        <v>1298.0</v>
      </c>
      <c r="BP50" s="28" t="n">
        <v>1303.0</v>
      </c>
      <c r="BQ50" s="28" t="n">
        <v>1315.0</v>
      </c>
      <c r="BR50" s="30" t="n">
        <v>1319.0</v>
      </c>
      <c r="BS50" s="30" t="n">
        <v>1323.0</v>
      </c>
      <c r="BT50" s="30" t="n">
        <v>1327.0</v>
      </c>
      <c r="BU50" s="30" t="n">
        <v>1328.0</v>
      </c>
    </row>
    <row r="51" spans="1:73">
      <c r="A51" s="28" t="n">
        <v>49.0</v>
      </c>
      <c r="B51" s="30" t="s">
        <v>52</v>
      </c>
      <c r="C51" s="28" t="n">
        <v>304.0</v>
      </c>
      <c r="D51" s="28" t="n">
        <v>0.0</v>
      </c>
      <c r="E51" s="28" t="n">
        <v>0.0</v>
      </c>
      <c r="F51" s="28" t="n">
        <v>0.0</v>
      </c>
      <c r="G51" s="28" t="n">
        <v>0.0</v>
      </c>
      <c r="H51" s="28" t="n">
        <v>0.0</v>
      </c>
      <c r="I51" s="28" t="n">
        <v>0.0</v>
      </c>
      <c r="J51" s="28" t="n">
        <v>0.0</v>
      </c>
      <c r="K51" s="28" t="n">
        <v>0.0</v>
      </c>
      <c r="L51" s="28" t="n">
        <v>0.0</v>
      </c>
      <c r="M51" s="28" t="n">
        <v>0.0</v>
      </c>
      <c r="N51" s="28" t="n">
        <v>0.0</v>
      </c>
      <c r="O51" s="28" t="n">
        <v>0.0</v>
      </c>
      <c r="P51" s="28" t="n">
        <v>0.0</v>
      </c>
      <c r="Q51" s="28" t="n">
        <v>0.0</v>
      </c>
      <c r="R51" s="28" t="n">
        <v>0.0</v>
      </c>
      <c r="S51" s="28" t="n">
        <v>0.0</v>
      </c>
      <c r="T51" s="28" t="n">
        <v>1.0</v>
      </c>
      <c r="U51" s="28" t="n">
        <v>1.0</v>
      </c>
      <c r="V51" s="28" t="n">
        <v>1.0</v>
      </c>
      <c r="W51" s="28" t="n">
        <v>1.0</v>
      </c>
      <c r="X51" s="28" t="n">
        <v>2.0</v>
      </c>
      <c r="Y51" s="28" t="n">
        <v>3.0</v>
      </c>
      <c r="Z51" s="28" t="n">
        <v>6.0</v>
      </c>
      <c r="AA51" s="28" t="n">
        <v>12.0</v>
      </c>
      <c r="AB51" s="28" t="n">
        <v>23.0</v>
      </c>
      <c r="AC51" s="28" t="n">
        <v>44.0</v>
      </c>
      <c r="AD51" s="28" t="n">
        <v>51.0</v>
      </c>
      <c r="AE51" s="28" t="n">
        <v>65.0</v>
      </c>
      <c r="AF51" s="28" t="n">
        <v>84.0</v>
      </c>
      <c r="AG51" s="28" t="n">
        <v>99.0</v>
      </c>
      <c r="AH51" s="28" t="n">
        <f t="normal">99+28</f>
        <v>127</v>
      </c>
      <c r="AI51" s="28" t="n">
        <f t="normal">127+25</f>
        <v>152</v>
      </c>
      <c r="AJ51" s="28" t="n">
        <f t="normal">152+29</f>
        <v>181</v>
      </c>
      <c r="AK51" s="28" t="n">
        <f t="normal">181+23</f>
        <v>204</v>
      </c>
      <c r="AL51" s="28" t="n">
        <f t="normal">204+21</f>
        <v>225</v>
      </c>
      <c r="AM51" s="28" t="n">
        <f t="normal">225+43</f>
        <v>268</v>
      </c>
      <c r="AN51" s="28" t="n">
        <v>313.0</v>
      </c>
      <c r="AO51" s="28" t="n">
        <v>358.0</v>
      </c>
      <c r="AP51" s="28" t="n">
        <v>398.0</v>
      </c>
      <c r="AQ51" s="28" t="n">
        <v>445.0</v>
      </c>
      <c r="AR51" s="28" t="n">
        <v>504.0</v>
      </c>
      <c r="AS51" s="28" t="n">
        <v>560.0</v>
      </c>
      <c r="AT51" s="28" t="n">
        <v>607.0</v>
      </c>
      <c r="AU51" s="28" t="n">
        <v>644.0</v>
      </c>
      <c r="AV51" s="28" t="n">
        <v>677.0</v>
      </c>
      <c r="AW51" s="28" t="n">
        <v>692.0</v>
      </c>
      <c r="AX51" s="28" t="n">
        <v>730.0</v>
      </c>
      <c r="AY51" s="28" t="n">
        <v>749.0</v>
      </c>
      <c r="AZ51" s="28" t="n">
        <v>759.0</v>
      </c>
      <c r="BA51" s="28" t="n">
        <v>776.0</v>
      </c>
      <c r="BB51" s="28" t="n">
        <v>786.0</v>
      </c>
      <c r="BC51" s="28" t="n">
        <v>794.0</v>
      </c>
      <c r="BD51" s="28" t="n">
        <v>801.0</v>
      </c>
      <c r="BE51" s="28" t="n">
        <v>806.0</v>
      </c>
      <c r="BF51" s="28" t="n">
        <v>808.0</v>
      </c>
      <c r="BG51" s="28" t="n">
        <v>812.0</v>
      </c>
      <c r="BH51" s="28" t="n">
        <v>812.0</v>
      </c>
      <c r="BI51" s="28" t="n">
        <v>816.0</v>
      </c>
      <c r="BJ51" s="28" t="n">
        <v>818.0</v>
      </c>
      <c r="BK51" s="28" t="n">
        <v>819.0</v>
      </c>
      <c r="BL51" s="28" t="n">
        <v>819.0</v>
      </c>
      <c r="BM51" s="28" t="n">
        <v>820.0</v>
      </c>
      <c r="BN51" s="28" t="n">
        <v>821.0</v>
      </c>
      <c r="BO51" s="28" t="n">
        <v>821.0</v>
      </c>
      <c r="BP51" s="28" t="n">
        <v>821.0</v>
      </c>
      <c r="BQ51" s="28" t="n">
        <v>821.0</v>
      </c>
      <c r="BR51" s="28" t="n">
        <v>821.0</v>
      </c>
      <c r="BS51" s="28" t="n">
        <v>821.0</v>
      </c>
      <c r="BT51" s="28" t="n">
        <v>821.0</v>
      </c>
      <c r="BU51" s="28" t="n">
        <v>821.0</v>
      </c>
    </row>
    <row r="52" spans="1:73">
      <c r="A52" s="28" t="n">
        <v>50.0</v>
      </c>
      <c r="B52" s="30" t="s">
        <v>53</v>
      </c>
      <c r="C52" s="28" t="n">
        <v>348.0</v>
      </c>
      <c r="D52" s="28" t="n">
        <v>0.0</v>
      </c>
      <c r="E52" s="28" t="n">
        <v>0.0</v>
      </c>
      <c r="F52" s="28" t="n">
        <v>0.0</v>
      </c>
      <c r="G52" s="28" t="n">
        <v>0.0</v>
      </c>
      <c r="H52" s="28" t="n">
        <v>0.0</v>
      </c>
      <c r="I52" s="28" t="n">
        <v>0.0</v>
      </c>
      <c r="J52" s="28" t="n">
        <v>0.0</v>
      </c>
      <c r="K52" s="28" t="n">
        <v>0.0</v>
      </c>
      <c r="L52" s="28" t="n">
        <v>0.0</v>
      </c>
      <c r="M52" s="28" t="n">
        <v>0.0</v>
      </c>
      <c r="N52" s="28" t="n">
        <v>0.0</v>
      </c>
      <c r="O52" s="28" t="n">
        <v>0.0</v>
      </c>
      <c r="P52" s="28" t="n">
        <v>0.0</v>
      </c>
      <c r="Q52" s="28" t="n">
        <v>0.0</v>
      </c>
      <c r="R52" s="28" t="n">
        <v>0.0</v>
      </c>
      <c r="S52" s="28" t="n">
        <v>0.0</v>
      </c>
      <c r="T52" s="28" t="n">
        <v>0.0</v>
      </c>
      <c r="U52" s="28" t="n">
        <v>0.0</v>
      </c>
      <c r="V52" s="28" t="n">
        <v>2.0</v>
      </c>
      <c r="W52" s="28" t="n">
        <v>6.0</v>
      </c>
      <c r="X52" s="28" t="n">
        <v>9.0</v>
      </c>
      <c r="Y52" s="28" t="n">
        <v>14.0</v>
      </c>
      <c r="Z52" s="28" t="n">
        <v>24.0</v>
      </c>
      <c r="AA52" s="28" t="n">
        <v>33.0</v>
      </c>
      <c r="AB52" s="28" t="n">
        <v>40.0</v>
      </c>
      <c r="AC52" s="28" t="n">
        <v>46.0</v>
      </c>
      <c r="AD52" s="28" t="n">
        <v>59.0</v>
      </c>
      <c r="AE52" s="28" t="n">
        <v>70.0</v>
      </c>
      <c r="AF52" s="28" t="n">
        <v>81.0</v>
      </c>
      <c r="AG52" s="28" t="n">
        <v>89.0</v>
      </c>
      <c r="AH52" s="28" t="n">
        <v>100.0</v>
      </c>
      <c r="AI52" s="28" t="n">
        <f t="normal">100+16</f>
        <v>116</v>
      </c>
      <c r="AJ52" s="28" t="n">
        <f t="normal">116+10</f>
        <v>126</v>
      </c>
      <c r="AK52" s="28" t="n">
        <f t="normal">126+18</f>
        <v>144</v>
      </c>
      <c r="AL52" s="28" t="n">
        <f t="normal">144+20</f>
        <v>164</v>
      </c>
      <c r="AM52" s="28" t="n">
        <f t="normal">164+23</f>
        <v>187</v>
      </c>
      <c r="AN52" s="28" t="n">
        <v>209.0</v>
      </c>
      <c r="AO52" s="28" t="n">
        <v>239.0</v>
      </c>
      <c r="AP52" s="28" t="n">
        <v>267.0</v>
      </c>
      <c r="AQ52" s="28" t="n">
        <v>293.0</v>
      </c>
      <c r="AR52" s="28" t="n">
        <v>315.0</v>
      </c>
      <c r="AS52" s="28" t="n">
        <v>348.0</v>
      </c>
      <c r="AT52" s="28" t="n">
        <v>372.0</v>
      </c>
      <c r="AU52" s="28" t="n">
        <v>389.0</v>
      </c>
      <c r="AV52" s="28" t="n">
        <v>421.0</v>
      </c>
      <c r="AW52" s="28" t="n">
        <v>441.0</v>
      </c>
      <c r="AX52" s="28" t="n">
        <v>459.0</v>
      </c>
      <c r="AY52" s="28" t="n">
        <v>491.0</v>
      </c>
      <c r="AZ52" s="28" t="n">
        <v>505.0</v>
      </c>
      <c r="BA52" s="28" t="n">
        <v>527.0</v>
      </c>
      <c r="BB52" s="28" t="n">
        <v>539.0</v>
      </c>
      <c r="BC52" s="28" t="n">
        <v>553.0</v>
      </c>
      <c r="BD52" s="28" t="n">
        <v>571.0</v>
      </c>
      <c r="BE52" s="28" t="n">
        <v>588.0</v>
      </c>
      <c r="BF52" s="28" t="n">
        <v>596.0</v>
      </c>
      <c r="BG52" s="28" t="n">
        <v>604.0</v>
      </c>
      <c r="BH52" s="28" t="n">
        <v>614.0</v>
      </c>
      <c r="BI52" s="28" t="n">
        <v>626.0</v>
      </c>
      <c r="BJ52" s="28" t="n">
        <v>629.0</v>
      </c>
      <c r="BK52" s="28" t="n">
        <v>630.0</v>
      </c>
      <c r="BL52" s="28" t="n">
        <v>634.0</v>
      </c>
      <c r="BM52" s="28" t="n">
        <v>638.0</v>
      </c>
      <c r="BN52" s="28" t="n">
        <v>645.0</v>
      </c>
      <c r="BO52" s="28" t="n">
        <v>655.0</v>
      </c>
      <c r="BP52" s="28" t="n">
        <v>661.0</v>
      </c>
      <c r="BQ52" s="28" t="n">
        <v>663.0</v>
      </c>
      <c r="BR52" s="28" t="n">
        <v>663.0</v>
      </c>
      <c r="BS52" s="28" t="n">
        <v>664.0</v>
      </c>
      <c r="BT52" s="28" t="n">
        <v>664.0</v>
      </c>
      <c r="BU52" s="28" t="n">
        <v>664.0</v>
      </c>
    </row>
    <row r="53" spans="1:73">
      <c r="A53" s="28" t="n">
        <v>51.0</v>
      </c>
      <c r="B53" s="30" t="s">
        <v>54</v>
      </c>
      <c r="C53" s="28" t="n">
        <v>156.0</v>
      </c>
      <c r="D53" s="28" t="n">
        <v>0.0</v>
      </c>
      <c r="E53" s="28" t="n">
        <v>0.0</v>
      </c>
      <c r="F53" s="28" t="n">
        <v>0.0</v>
      </c>
      <c r="G53" s="28" t="n">
        <v>0.0</v>
      </c>
      <c r="H53" s="28" t="n">
        <v>0.0</v>
      </c>
      <c r="I53" s="28" t="n">
        <v>0.0</v>
      </c>
      <c r="J53" s="28" t="n">
        <v>0.0</v>
      </c>
      <c r="K53" s="28" t="n">
        <v>0.0</v>
      </c>
      <c r="L53" s="28" t="n">
        <v>0.0</v>
      </c>
      <c r="M53" s="28" t="n">
        <v>0.0</v>
      </c>
      <c r="N53" s="28" t="n">
        <v>0.0</v>
      </c>
      <c r="O53" s="28" t="n">
        <v>0.0</v>
      </c>
      <c r="P53" s="28" t="n">
        <v>0.0</v>
      </c>
      <c r="Q53" s="28" t="n">
        <v>0.0</v>
      </c>
      <c r="R53" s="28" t="n">
        <v>0.0</v>
      </c>
      <c r="S53" s="28" t="n">
        <v>0.0</v>
      </c>
      <c r="T53" s="28" t="n">
        <v>0.0</v>
      </c>
      <c r="U53" s="28" t="n">
        <v>0.0</v>
      </c>
      <c r="V53" s="28" t="n">
        <v>0.0</v>
      </c>
      <c r="W53" s="28" t="n">
        <v>0.0</v>
      </c>
      <c r="X53" s="28" t="n">
        <v>0.0</v>
      </c>
      <c r="Y53" s="28" t="n">
        <v>0.0</v>
      </c>
      <c r="Z53" s="28" t="n">
        <v>11.0</v>
      </c>
      <c r="AA53" s="28" t="n">
        <v>14.0</v>
      </c>
      <c r="AB53" s="28" t="n">
        <v>16.0</v>
      </c>
      <c r="AC53" s="28" t="n">
        <v>16.0</v>
      </c>
      <c r="AD53" s="28" t="n">
        <v>41.0</v>
      </c>
      <c r="AE53" s="28" t="n">
        <v>43.0</v>
      </c>
      <c r="AF53" s="28" t="n">
        <v>48.0</v>
      </c>
      <c r="AG53" s="28" t="n">
        <v>58.0</v>
      </c>
      <c r="AH53" s="28" t="n">
        <v>63.0</v>
      </c>
      <c r="AI53" s="28" t="n">
        <f t="normal">63+24</f>
        <v>87</v>
      </c>
      <c r="AJ53" s="28" t="n">
        <f t="normal">87+20</f>
        <v>107</v>
      </c>
      <c r="AK53" s="28" t="n">
        <f t="normal">107+14</f>
        <v>121</v>
      </c>
      <c r="AL53" s="28" t="n">
        <f t="normal">121+28</f>
        <v>149</v>
      </c>
      <c r="AM53" s="28" t="n">
        <f t="normal">149+35</f>
        <v>184</v>
      </c>
      <c r="AN53" s="28" t="n">
        <v>210.0</v>
      </c>
      <c r="AO53" s="28" t="n">
        <v>231.0</v>
      </c>
      <c r="AP53" s="28" t="n">
        <v>248.0</v>
      </c>
      <c r="AQ53" s="28" t="n">
        <v>268.0</v>
      </c>
      <c r="AR53" s="28" t="n">
        <v>316.0</v>
      </c>
      <c r="AS53" s="28" t="n">
        <v>337.0</v>
      </c>
      <c r="AT53" s="28" t="n">
        <v>356.0</v>
      </c>
      <c r="AU53" s="28" t="n">
        <v>388.0</v>
      </c>
      <c r="AV53" s="28" t="n">
        <v>408.0</v>
      </c>
      <c r="AW53" s="28" t="n">
        <v>438.0</v>
      </c>
      <c r="AX53" s="28" t="n">
        <v>461.0</v>
      </c>
      <c r="AY53" s="28" t="n">
        <v>467.0</v>
      </c>
      <c r="AZ53" s="28" t="n">
        <v>477.0</v>
      </c>
      <c r="BA53" s="28" t="n">
        <v>481.0</v>
      </c>
      <c r="BB53" s="28" t="n">
        <v>490.0</v>
      </c>
      <c r="BC53" s="28" t="n">
        <v>497.0</v>
      </c>
      <c r="BD53" s="28" t="n">
        <v>501.0</v>
      </c>
      <c r="BE53" s="28" t="n">
        <v>506.0</v>
      </c>
      <c r="BF53" s="28" t="n">
        <v>518.0</v>
      </c>
      <c r="BG53" s="28" t="n">
        <v>520.0</v>
      </c>
      <c r="BH53" s="28" t="n">
        <v>520.0</v>
      </c>
      <c r="BI53" s="28" t="n">
        <v>520.0</v>
      </c>
      <c r="BJ53" s="28" t="n">
        <v>520.0</v>
      </c>
      <c r="BK53" s="28" t="n">
        <v>526.0</v>
      </c>
      <c r="BL53" s="28" t="n">
        <v>529.0</v>
      </c>
      <c r="BM53" s="28" t="n">
        <v>531.0</v>
      </c>
      <c r="BN53" s="28" t="n">
        <v>535.0</v>
      </c>
      <c r="BO53" s="28" t="n">
        <v>538.0</v>
      </c>
      <c r="BP53" s="28" t="n">
        <v>542.0</v>
      </c>
      <c r="BQ53" s="28" t="n">
        <v>546.0</v>
      </c>
      <c r="BR53" s="28" t="n">
        <v>547.0</v>
      </c>
      <c r="BS53" s="28" t="n">
        <v>547.0</v>
      </c>
      <c r="BT53" s="28" t="n">
        <v>547.0</v>
      </c>
      <c r="BU53" s="28" t="n">
        <v>551.0</v>
      </c>
    </row>
    <row r="54" spans="1:73">
      <c r="A54" s="28" t="n">
        <v>52.0</v>
      </c>
      <c r="B54" s="30" t="s">
        <v>55</v>
      </c>
      <c r="C54" s="28" t="n">
        <v>161.0</v>
      </c>
      <c r="D54" s="28" t="n">
        <v>0.0</v>
      </c>
      <c r="E54" s="28" t="n">
        <v>0.0</v>
      </c>
      <c r="F54" s="28" t="n">
        <v>0.0</v>
      </c>
      <c r="G54" s="28" t="n">
        <v>0.0</v>
      </c>
      <c r="H54" s="28" t="n">
        <v>0.0</v>
      </c>
      <c r="I54" s="28" t="n">
        <v>0.0</v>
      </c>
      <c r="J54" s="28" t="n">
        <v>0.0</v>
      </c>
      <c r="K54" s="28" t="n">
        <v>0.0</v>
      </c>
      <c r="L54" s="28" t="n">
        <v>0.0</v>
      </c>
      <c r="M54" s="28" t="n">
        <v>0.0</v>
      </c>
      <c r="N54" s="28" t="n">
        <v>0.0</v>
      </c>
      <c r="O54" s="28" t="n">
        <v>0.0</v>
      </c>
      <c r="P54" s="28" t="n">
        <v>0.0</v>
      </c>
      <c r="Q54" s="28" t="n">
        <v>0.0</v>
      </c>
      <c r="R54" s="28" t="n">
        <v>0.0</v>
      </c>
      <c r="S54" s="28" t="n">
        <v>0.0</v>
      </c>
      <c r="T54" s="28" t="n">
        <v>0.0</v>
      </c>
      <c r="U54" s="28" t="n">
        <v>0.0</v>
      </c>
      <c r="V54" s="28" t="n">
        <v>0.0</v>
      </c>
      <c r="W54" s="28" t="n">
        <v>0.0</v>
      </c>
      <c r="X54" s="28" t="n">
        <v>0.0</v>
      </c>
      <c r="Y54" s="28" t="n">
        <v>1.0</v>
      </c>
      <c r="Z54" s="28" t="n">
        <v>1.0</v>
      </c>
      <c r="AA54" s="28" t="n">
        <v>1.0</v>
      </c>
      <c r="AB54" s="28" t="n">
        <v>1.0</v>
      </c>
      <c r="AC54" s="28" t="n">
        <v>10.0</v>
      </c>
      <c r="AD54" s="28" t="n">
        <v>12.0</v>
      </c>
      <c r="AE54" s="28" t="n">
        <v>12.0</v>
      </c>
      <c r="AF54" s="28" t="n">
        <v>13.0</v>
      </c>
      <c r="AG54" s="28" t="n">
        <v>21.0</v>
      </c>
      <c r="AH54" s="28" t="n">
        <v>21.0</v>
      </c>
      <c r="AI54" s="28" t="n">
        <f t="normal">21+6</f>
        <v>27</v>
      </c>
      <c r="AJ54" s="28" t="n">
        <f t="normal">27+12</f>
        <v>39</v>
      </c>
      <c r="AK54" s="28" t="n">
        <f t="normal">39+16</f>
        <v>55</v>
      </c>
      <c r="AL54" s="28" t="n">
        <f t="normal">55+18</f>
        <v>73</v>
      </c>
      <c r="AM54" s="28" t="n">
        <f t="normal">73+60</f>
        <v>133</v>
      </c>
      <c r="AN54" s="28" t="n">
        <v>165.0</v>
      </c>
      <c r="AO54" s="28" t="n">
        <v>198.0</v>
      </c>
      <c r="AP54" s="28" t="n">
        <v>232.0</v>
      </c>
      <c r="AQ54" s="28" t="n">
        <v>258.0</v>
      </c>
      <c r="AR54" s="28" t="n">
        <v>282.0</v>
      </c>
      <c r="AS54" s="28" t="n">
        <v>286.0</v>
      </c>
      <c r="AT54" s="28" t="n">
        <v>307.0</v>
      </c>
      <c r="AU54" s="28" t="n">
        <v>332.0</v>
      </c>
      <c r="AV54" s="28" t="n">
        <v>362.0</v>
      </c>
      <c r="AW54" s="28" t="n">
        <v>371.0</v>
      </c>
      <c r="AX54" s="28" t="n">
        <v>393.0</v>
      </c>
      <c r="AY54" s="28" t="n">
        <v>414.0</v>
      </c>
      <c r="AZ54" s="28" t="n">
        <v>421.0</v>
      </c>
      <c r="BA54" s="28" t="n">
        <v>435.0</v>
      </c>
      <c r="BB54" s="28" t="n">
        <v>442.0</v>
      </c>
      <c r="BC54" s="28" t="n">
        <v>451.0</v>
      </c>
      <c r="BD54" s="28" t="n">
        <v>457.0</v>
      </c>
      <c r="BE54" s="28" t="n">
        <v>461.0</v>
      </c>
      <c r="BF54" s="28" t="n">
        <v>471.0</v>
      </c>
      <c r="BG54" s="28" t="n">
        <v>473.0</v>
      </c>
      <c r="BH54" s="28" t="n">
        <v>474.0</v>
      </c>
      <c r="BI54" s="28" t="n">
        <v>476.0</v>
      </c>
      <c r="BJ54" s="28" t="n">
        <v>476.0</v>
      </c>
      <c r="BK54" s="28" t="n">
        <v>477.0</v>
      </c>
      <c r="BL54" s="28" t="n">
        <v>477.0</v>
      </c>
      <c r="BM54" s="28" t="n">
        <v>477.0</v>
      </c>
      <c r="BN54" s="28" t="n">
        <v>478.0</v>
      </c>
      <c r="BO54" s="28" t="n">
        <v>479.0</v>
      </c>
      <c r="BP54" s="28" t="n">
        <v>479.0</v>
      </c>
      <c r="BQ54" s="28" t="n">
        <v>481.0</v>
      </c>
      <c r="BR54" s="28" t="n">
        <v>481.0</v>
      </c>
      <c r="BS54" s="28" t="n">
        <v>481.0</v>
      </c>
      <c r="BT54" s="28" t="n">
        <v>481.0</v>
      </c>
      <c r="BU54" s="28" t="n">
        <v>481.0</v>
      </c>
    </row>
    <row r="55" spans="1:73">
      <c r="A55" s="28" t="n">
        <v>53.0</v>
      </c>
      <c r="B55" s="30" t="s">
        <v>56</v>
      </c>
      <c r="C55" s="28" t="n">
        <v>81.0</v>
      </c>
      <c r="D55" s="28" t="n">
        <v>0.0</v>
      </c>
      <c r="E55" s="28" t="n">
        <v>0.0</v>
      </c>
      <c r="F55" s="28" t="n">
        <v>0.0</v>
      </c>
      <c r="G55" s="28" t="n">
        <v>0.0</v>
      </c>
      <c r="H55" s="28" t="n">
        <v>0.0</v>
      </c>
      <c r="I55" s="28" t="n">
        <v>0.0</v>
      </c>
      <c r="J55" s="28" t="n">
        <v>0.0</v>
      </c>
      <c r="K55" s="28" t="n">
        <v>0.0</v>
      </c>
      <c r="L55" s="28" t="n">
        <v>0.0</v>
      </c>
      <c r="M55" s="28" t="n">
        <v>0.0</v>
      </c>
      <c r="N55" s="28" t="n">
        <v>0.0</v>
      </c>
      <c r="O55" s="28" t="n">
        <v>0.0</v>
      </c>
      <c r="P55" s="28" t="n">
        <v>0.0</v>
      </c>
      <c r="Q55" s="28" t="n">
        <v>0.0</v>
      </c>
      <c r="R55" s="28" t="n">
        <v>0.0</v>
      </c>
      <c r="S55" s="28" t="n">
        <v>0.0</v>
      </c>
      <c r="T55" s="28" t="n">
        <v>0.0</v>
      </c>
      <c r="U55" s="28" t="n">
        <v>1.0</v>
      </c>
      <c r="V55" s="28" t="n">
        <v>5.0</v>
      </c>
      <c r="W55" s="28" t="n">
        <v>5.0</v>
      </c>
      <c r="X55" s="28" t="n">
        <v>6.0</v>
      </c>
      <c r="Y55" s="28" t="n">
        <v>10.0</v>
      </c>
      <c r="Z55" s="28" t="n">
        <v>10.0</v>
      </c>
      <c r="AA55" s="28" t="n">
        <v>13.0</v>
      </c>
      <c r="AB55" s="28" t="n">
        <v>20.0</v>
      </c>
      <c r="AC55" s="28" t="n">
        <v>24.0</v>
      </c>
      <c r="AD55" s="28" t="n">
        <v>31.0</v>
      </c>
      <c r="AE55" s="28" t="n">
        <v>38.0</v>
      </c>
      <c r="AF55" s="28" t="n">
        <v>48.0</v>
      </c>
      <c r="AG55" s="28" t="n">
        <v>58.0</v>
      </c>
      <c r="AH55" s="28" t="n">
        <v>71.0</v>
      </c>
      <c r="AI55" s="28" t="n">
        <f t="normal">71+5</f>
        <v>76</v>
      </c>
      <c r="AJ55" s="28" t="n">
        <f t="normal">76+5</f>
        <v>81</v>
      </c>
      <c r="AK55" s="28" t="n">
        <f t="normal">81+9</f>
        <v>90</v>
      </c>
      <c r="AL55" s="28" t="n">
        <f t="normal">90+6</f>
        <v>96</v>
      </c>
      <c r="AM55" s="28" t="n">
        <f t="normal">96+6</f>
        <v>102</v>
      </c>
      <c r="AN55" s="28" t="n">
        <v>112.0</v>
      </c>
      <c r="AO55" s="28" t="n">
        <v>117.0</v>
      </c>
      <c r="AP55" s="28" t="n">
        <v>123.0</v>
      </c>
      <c r="AQ55" s="28" t="n">
        <v>146.0</v>
      </c>
      <c r="AR55" s="28" t="n">
        <v>151.0</v>
      </c>
      <c r="AS55" s="28" t="n">
        <v>158.0</v>
      </c>
      <c r="AT55" s="28" t="n">
        <v>164.0</v>
      </c>
      <c r="AU55" s="28" t="n">
        <v>172.0</v>
      </c>
      <c r="AV55" s="28" t="n">
        <v>181.0</v>
      </c>
      <c r="AW55" s="28" t="n">
        <v>192.0</v>
      </c>
      <c r="AX55" s="28" t="n">
        <v>193.0</v>
      </c>
      <c r="AY55" s="28" t="n">
        <v>198.0</v>
      </c>
      <c r="AZ55" s="28" t="n">
        <v>205.0</v>
      </c>
      <c r="BA55" s="28" t="n">
        <v>207.0</v>
      </c>
      <c r="BB55" s="28" t="n">
        <v>226.0</v>
      </c>
      <c r="BC55" s="28" t="n">
        <v>231.0</v>
      </c>
      <c r="BD55" s="28" t="n">
        <v>231.0</v>
      </c>
      <c r="BE55" s="28" t="n">
        <v>233.0</v>
      </c>
      <c r="BF55" s="28" t="n">
        <v>233.0</v>
      </c>
      <c r="BG55" s="28" t="n">
        <v>235.0</v>
      </c>
      <c r="BH55" s="28" t="n">
        <v>235.0</v>
      </c>
      <c r="BI55" s="28" t="n">
        <v>236.0</v>
      </c>
      <c r="BJ55" s="28" t="n">
        <v>238.0</v>
      </c>
      <c r="BK55" s="28" t="n">
        <v>241.0</v>
      </c>
      <c r="BL55" s="28" t="n">
        <v>242.0</v>
      </c>
      <c r="BM55" s="28" t="n">
        <v>243.0</v>
      </c>
      <c r="BN55" s="28" t="n">
        <v>245.0</v>
      </c>
      <c r="BO55" s="28" t="n">
        <v>245.0</v>
      </c>
      <c r="BP55" s="28" t="n">
        <v>245.0</v>
      </c>
      <c r="BQ55" s="28" t="n">
        <v>245.0</v>
      </c>
      <c r="BR55" s="28" t="n">
        <v>245.0</v>
      </c>
      <c r="BS55" s="28" t="n">
        <v>245.0</v>
      </c>
      <c r="BT55" s="28" t="n">
        <v>245.0</v>
      </c>
      <c r="BU55" s="28" t="n">
        <v>245.0</v>
      </c>
    </row>
    <row r="56" spans="1:73">
      <c r="A56" s="28" t="n">
        <v>54.0</v>
      </c>
      <c r="B56" s="30" t="s">
        <v>57</v>
      </c>
      <c r="C56" s="28" t="n">
        <v>96.0</v>
      </c>
      <c r="D56" s="28" t="n">
        <v>0.0</v>
      </c>
      <c r="E56" s="28" t="n">
        <v>0.0</v>
      </c>
      <c r="F56" s="28" t="n">
        <v>0.0</v>
      </c>
      <c r="G56" s="28" t="n">
        <v>0.0</v>
      </c>
      <c r="H56" s="28" t="n">
        <v>0.0</v>
      </c>
      <c r="I56" s="28" t="n">
        <v>0.0</v>
      </c>
      <c r="J56" s="28" t="n">
        <v>0.0</v>
      </c>
      <c r="K56" s="28" t="n">
        <v>0.0</v>
      </c>
      <c r="L56" s="28" t="n">
        <v>0.0</v>
      </c>
      <c r="M56" s="28" t="n">
        <v>0.0</v>
      </c>
      <c r="N56" s="28" t="n">
        <v>0.0</v>
      </c>
      <c r="O56" s="28" t="n">
        <v>0.0</v>
      </c>
      <c r="P56" s="30" t="n">
        <v>0.0</v>
      </c>
      <c r="Q56" s="28" t="n">
        <v>0.0</v>
      </c>
      <c r="R56" s="28" t="n">
        <v>0.0</v>
      </c>
      <c r="S56" s="28" t="n">
        <v>0.0</v>
      </c>
      <c r="T56" s="28" t="n">
        <v>0.0</v>
      </c>
      <c r="U56" s="28" t="n">
        <v>0.0</v>
      </c>
      <c r="V56" s="28" t="n">
        <v>0.0</v>
      </c>
      <c r="W56" s="28" t="n">
        <v>0.0</v>
      </c>
      <c r="X56" s="28" t="n">
        <v>0.0</v>
      </c>
      <c r="Y56" s="28" t="n">
        <v>0.0</v>
      </c>
      <c r="Z56" s="28" t="n">
        <v>0.0</v>
      </c>
      <c r="AA56" s="28" t="n">
        <v>1.0</v>
      </c>
      <c r="AB56" s="28" t="n">
        <v>2.0</v>
      </c>
      <c r="AC56" s="28" t="n">
        <v>3.0</v>
      </c>
      <c r="AD56" s="28" t="n">
        <v>3.0</v>
      </c>
      <c r="AE56" s="28" t="n">
        <v>8.0</v>
      </c>
      <c r="AF56" s="28" t="n">
        <v>8.0</v>
      </c>
      <c r="AG56" s="28" t="n">
        <v>11.0</v>
      </c>
      <c r="AH56" s="28" t="n">
        <v>12.0</v>
      </c>
      <c r="AI56" s="28" t="n">
        <v>12.0</v>
      </c>
      <c r="AJ56" s="28" t="n">
        <v>18.0</v>
      </c>
      <c r="AK56" s="28" t="n">
        <f t="normal">18+9</f>
        <v>27</v>
      </c>
      <c r="AL56" s="28" t="n">
        <f t="normal">27+13</f>
        <v>40</v>
      </c>
      <c r="AM56" s="28" t="n">
        <f t="normal">40+9</f>
        <v>49</v>
      </c>
      <c r="AN56" s="28" t="n">
        <v>57.0</v>
      </c>
      <c r="AO56" s="28" t="n">
        <v>67.0</v>
      </c>
      <c r="AP56" s="28" t="n">
        <v>78.0</v>
      </c>
      <c r="AQ56" s="28" t="n">
        <v>82.0</v>
      </c>
      <c r="AR56" s="28" t="n">
        <v>91.0</v>
      </c>
      <c r="AS56" s="28" t="n">
        <v>94.0</v>
      </c>
      <c r="AT56" s="28" t="n">
        <v>97.0</v>
      </c>
      <c r="AU56" s="28" t="n">
        <v>99.0</v>
      </c>
      <c r="AV56" s="28" t="n">
        <v>107.0</v>
      </c>
      <c r="AW56" s="28" t="n">
        <v>119.0</v>
      </c>
      <c r="AX56" s="28" t="n">
        <v>122.0</v>
      </c>
      <c r="AY56" s="28" t="n">
        <v>128.0</v>
      </c>
      <c r="AZ56" s="28" t="n">
        <v>142.0</v>
      </c>
      <c r="BA56" s="28" t="n">
        <v>151.0</v>
      </c>
      <c r="BB56" s="28" t="n">
        <v>159.0</v>
      </c>
      <c r="BC56" s="28" t="n">
        <v>160.0</v>
      </c>
      <c r="BD56" s="28" t="n">
        <v>168.0</v>
      </c>
      <c r="BE56" s="28" t="n">
        <v>172.0</v>
      </c>
      <c r="BF56" s="28" t="n">
        <v>176.0</v>
      </c>
      <c r="BG56" s="28" t="n">
        <v>179.0</v>
      </c>
      <c r="BH56" s="28" t="n">
        <v>180.0</v>
      </c>
      <c r="BI56" s="28" t="n">
        <v>182.0</v>
      </c>
      <c r="BJ56" s="28" t="n">
        <v>182.0</v>
      </c>
      <c r="BK56" s="28" t="n">
        <v>182.0</v>
      </c>
      <c r="BL56" s="28" t="n">
        <v>183.0</v>
      </c>
      <c r="BM56" s="28" t="n">
        <v>184.0</v>
      </c>
      <c r="BN56" s="28" t="n">
        <v>184.0</v>
      </c>
      <c r="BO56" s="28" t="n">
        <v>187.0</v>
      </c>
      <c r="BP56" s="28" t="n">
        <v>187.0</v>
      </c>
      <c r="BQ56" s="28" t="n">
        <v>187.0</v>
      </c>
      <c r="BR56" s="28" t="n">
        <v>187.0</v>
      </c>
      <c r="BS56" s="28" t="n">
        <v>187.0</v>
      </c>
      <c r="BT56" s="28" t="n">
        <v>187.0</v>
      </c>
      <c r="BU56" s="28" t="n">
        <v>187.0</v>
      </c>
    </row>
    <row r="57" spans="1:73">
      <c r="A57" s="28" t="n">
        <v>55.0</v>
      </c>
      <c r="B57" s="30" t="s">
        <v>58</v>
      </c>
      <c r="C57" s="28" t="n">
        <v>818.0</v>
      </c>
      <c r="D57" s="28" t="n">
        <v>0.0</v>
      </c>
      <c r="E57" s="28" t="n">
        <v>0.0</v>
      </c>
      <c r="F57" s="28" t="n">
        <v>0.0</v>
      </c>
      <c r="G57" s="28" t="n">
        <v>0.0</v>
      </c>
      <c r="H57" s="28" t="n">
        <v>0.0</v>
      </c>
      <c r="I57" s="28" t="n">
        <v>0.0</v>
      </c>
      <c r="J57" s="28" t="n">
        <v>0.0</v>
      </c>
      <c r="K57" s="28" t="n">
        <v>0.0</v>
      </c>
      <c r="L57" s="28" t="n">
        <v>1.0</v>
      </c>
      <c r="M57" s="28" t="n">
        <v>1.0</v>
      </c>
      <c r="N57" s="28" t="n">
        <v>1.0</v>
      </c>
      <c r="O57" s="28" t="n">
        <v>1.0</v>
      </c>
      <c r="P57" s="28" t="n">
        <v>1.0</v>
      </c>
      <c r="Q57" s="28" t="n">
        <v>3.0</v>
      </c>
      <c r="R57" s="28" t="n">
        <v>3.0</v>
      </c>
      <c r="S57" s="28" t="n">
        <v>7.0</v>
      </c>
      <c r="T57" s="28" t="n">
        <v>8.0</v>
      </c>
      <c r="U57" s="28" t="n">
        <v>10.0</v>
      </c>
      <c r="V57" s="28" t="n">
        <v>15.0</v>
      </c>
      <c r="W57" s="28" t="n">
        <v>17.0</v>
      </c>
      <c r="X57" s="28" t="n">
        <v>28.0</v>
      </c>
      <c r="Y57" s="28" t="n">
        <v>28.0</v>
      </c>
      <c r="Z57" s="28" t="n">
        <v>36.0</v>
      </c>
      <c r="AA57" s="28" t="n">
        <v>49.0</v>
      </c>
      <c r="AB57" s="28" t="n">
        <v>70.0</v>
      </c>
      <c r="AC57" s="28" t="n">
        <v>78.0</v>
      </c>
      <c r="AD57" s="28" t="n">
        <v>99.0</v>
      </c>
      <c r="AE57" s="28" t="n">
        <v>107.0</v>
      </c>
      <c r="AF57" s="28" t="n">
        <v>120.0</v>
      </c>
      <c r="AG57" s="28" t="n">
        <v>140.0</v>
      </c>
      <c r="AH57" s="28" t="n">
        <v>159.0</v>
      </c>
      <c r="AI57" s="28" t="n">
        <v>169.0</v>
      </c>
      <c r="AJ57" s="28" t="n">
        <v>182.0</v>
      </c>
      <c r="AK57" s="28" t="n">
        <v>194.0</v>
      </c>
      <c r="AL57" s="28" t="n">
        <v>208.0</v>
      </c>
      <c r="AM57" s="28" t="n">
        <v>228.0</v>
      </c>
      <c r="AN57" s="28" t="n">
        <v>245.0</v>
      </c>
      <c r="AO57" s="28" t="n">
        <v>268.0</v>
      </c>
      <c r="AP57" s="28" t="n">
        <v>280.0</v>
      </c>
      <c r="AQ57" s="28" t="n">
        <v>292.0</v>
      </c>
      <c r="AR57" s="28" t="n">
        <v>306.0</v>
      </c>
      <c r="AS57" s="28" t="n">
        <v>317.0</v>
      </c>
      <c r="AT57" s="28" t="n">
        <v>354.0</v>
      </c>
      <c r="AU57" s="28" t="n">
        <v>384.0</v>
      </c>
      <c r="AV57" s="28" t="n">
        <v>405.0</v>
      </c>
      <c r="AW57" s="28" t="n">
        <v>432.0</v>
      </c>
      <c r="AX57" s="28" t="n">
        <v>447.0</v>
      </c>
      <c r="AY57" s="28" t="n">
        <v>456.0</v>
      </c>
      <c r="AZ57" s="28" t="n">
        <v>466.0</v>
      </c>
      <c r="BA57" s="28" t="n">
        <v>478.0</v>
      </c>
      <c r="BB57" s="28" t="n">
        <v>482.0</v>
      </c>
      <c r="BC57" s="28" t="n">
        <v>487.0</v>
      </c>
      <c r="BD57" s="28" t="n">
        <v>488.0</v>
      </c>
      <c r="BE57" s="28" t="n">
        <v>492.0</v>
      </c>
      <c r="BF57" s="28" t="n">
        <v>493.0</v>
      </c>
      <c r="BG57" s="28" t="n">
        <v>499.0</v>
      </c>
      <c r="BH57" s="28" t="n">
        <v>501.0</v>
      </c>
      <c r="BI57" s="28" t="n">
        <v>501.0</v>
      </c>
      <c r="BJ57" s="28" t="n">
        <v>501.0</v>
      </c>
      <c r="BK57" s="28" t="n">
        <v>501.0</v>
      </c>
      <c r="BL57" s="28" t="n">
        <v>501.0</v>
      </c>
      <c r="BM57" s="28" t="n">
        <v>503.0</v>
      </c>
      <c r="BN57" s="28" t="n">
        <v>503.0</v>
      </c>
      <c r="BO57" s="28" t="n">
        <v>503.0</v>
      </c>
      <c r="BP57" s="28" t="n">
        <v>503.0</v>
      </c>
      <c r="BQ57" s="28" t="n">
        <v>503.0</v>
      </c>
      <c r="BR57" s="28" t="n">
        <v>503.0</v>
      </c>
      <c r="BS57" s="28" t="n">
        <v>503.0</v>
      </c>
      <c r="BT57" s="28" t="n">
        <v>503.0</v>
      </c>
      <c r="BU57" s="28" t="n">
        <v>503.0</v>
      </c>
    </row>
    <row r="58" spans="1:73">
      <c r="A58" s="28" t="n">
        <v>56.0</v>
      </c>
      <c r="B58" s="30" t="s">
        <v>59</v>
      </c>
      <c r="C58" s="28" t="n">
        <v>908.0</v>
      </c>
      <c r="D58" s="28" t="n">
        <v>0.0</v>
      </c>
      <c r="E58" s="28" t="n">
        <v>0.0</v>
      </c>
      <c r="F58" s="28" t="n">
        <v>0.0</v>
      </c>
      <c r="G58" s="28" t="n">
        <v>0.0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0.0</v>
      </c>
      <c r="M58" s="28" t="n">
        <v>0.0</v>
      </c>
      <c r="N58" s="28" t="n">
        <v>0.0</v>
      </c>
      <c r="O58" s="28" t="n">
        <v>0.0</v>
      </c>
      <c r="P58" s="28" t="n">
        <v>0.0</v>
      </c>
      <c r="Q58" s="28" t="n">
        <v>0.0</v>
      </c>
      <c r="R58" s="28" t="n">
        <v>0.0</v>
      </c>
      <c r="S58" s="28" t="n">
        <v>0.0</v>
      </c>
      <c r="T58" s="28" t="n">
        <v>0.0</v>
      </c>
      <c r="U58" s="28" t="n">
        <v>0.0</v>
      </c>
      <c r="V58" s="28" t="n">
        <v>0.0</v>
      </c>
      <c r="W58" s="28" t="n">
        <v>6.0</v>
      </c>
      <c r="X58" s="28" t="n">
        <v>9.0</v>
      </c>
      <c r="Y58" s="28" t="n">
        <v>9.0</v>
      </c>
      <c r="Z58" s="28" t="n">
        <v>9.0</v>
      </c>
      <c r="AA58" s="28" t="n">
        <v>24.0</v>
      </c>
      <c r="AB58" s="28" t="n">
        <v>28.0</v>
      </c>
      <c r="AC58" s="28" t="n">
        <v>28.0</v>
      </c>
      <c r="AD58" s="28" t="n">
        <v>34.0</v>
      </c>
      <c r="AE58" s="28" t="n">
        <v>38.0</v>
      </c>
      <c r="AF58" s="28" t="n">
        <v>49.0</v>
      </c>
      <c r="AG58" s="28" t="n">
        <v>60.0</v>
      </c>
      <c r="AH58" s="28" t="n">
        <v>64.0</v>
      </c>
      <c r="AI58" s="28" t="n">
        <v>74.0</v>
      </c>
      <c r="AJ58" s="28" t="n">
        <v>84.0</v>
      </c>
      <c r="AK58" s="28" t="n">
        <v>110.0</v>
      </c>
      <c r="AL58" s="28" t="n">
        <v>122.0</v>
      </c>
      <c r="AM58" s="28" t="n">
        <v>153.0</v>
      </c>
      <c r="AN58" s="28" t="n">
        <v>169.0</v>
      </c>
      <c r="AO58" s="28" t="n">
        <v>174.0</v>
      </c>
      <c r="AP58" s="28" t="n">
        <v>184.0</v>
      </c>
      <c r="AQ58" s="28" t="n">
        <v>191.0</v>
      </c>
      <c r="AR58" s="28" t="n">
        <v>208.0</v>
      </c>
      <c r="AS58" s="28" t="n">
        <v>219.0</v>
      </c>
      <c r="AT58" s="28" t="n">
        <v>227.0</v>
      </c>
      <c r="AU58" s="28" t="n">
        <v>239.0</v>
      </c>
      <c r="AV58" s="28" t="n">
        <v>258.0</v>
      </c>
      <c r="AW58" s="28" t="n">
        <v>261.0</v>
      </c>
      <c r="AX58" s="28" t="n">
        <v>262.0</v>
      </c>
      <c r="AY58" s="28" t="n">
        <v>267.0</v>
      </c>
      <c r="AZ58" s="28" t="n">
        <v>267.0</v>
      </c>
      <c r="BA58" s="28" t="n">
        <v>268.0</v>
      </c>
      <c r="BB58" s="28" t="n">
        <v>268.0</v>
      </c>
      <c r="BC58" s="28" t="n">
        <v>269.0</v>
      </c>
      <c r="BD58" s="28" t="n">
        <v>271.0</v>
      </c>
      <c r="BE58" s="28" t="n">
        <v>271.0</v>
      </c>
      <c r="BF58" s="28" t="n">
        <v>271.0</v>
      </c>
      <c r="BG58" s="28" t="n">
        <v>271.0</v>
      </c>
      <c r="BH58" s="28" t="n">
        <v>271.0</v>
      </c>
      <c r="BI58" s="28" t="n">
        <v>271.0</v>
      </c>
      <c r="BJ58" s="28" t="n">
        <v>271.0</v>
      </c>
      <c r="BK58" s="28" t="n">
        <v>272.0</v>
      </c>
      <c r="BL58" s="28" t="n">
        <v>272.0</v>
      </c>
      <c r="BM58" s="28" t="n">
        <v>272.0</v>
      </c>
      <c r="BN58" s="28" t="n">
        <v>272.0</v>
      </c>
      <c r="BO58" s="28" t="n">
        <v>272.0</v>
      </c>
      <c r="BP58" s="28" t="n">
        <v>272.0</v>
      </c>
      <c r="BQ58" s="28" t="n">
        <v>272.0</v>
      </c>
      <c r="BR58" s="28" t="n">
        <v>272.0</v>
      </c>
      <c r="BS58" s="28" t="n">
        <v>272.0</v>
      </c>
      <c r="BT58" s="28" t="n">
        <v>272.0</v>
      </c>
      <c r="BU58" s="28" t="n">
        <v>272.0</v>
      </c>
    </row>
    <row r="59" spans="1:73">
      <c r="A59" s="28" t="n">
        <v>57.0</v>
      </c>
      <c r="B59" s="30" t="s">
        <v>60</v>
      </c>
      <c r="C59" s="28" t="n">
        <v>600.0</v>
      </c>
      <c r="D59" s="28" t="n">
        <v>0.0</v>
      </c>
      <c r="E59" s="28" t="n">
        <v>0.0</v>
      </c>
      <c r="F59" s="28" t="n">
        <v>0.0</v>
      </c>
      <c r="G59" s="28" t="n">
        <v>0.0</v>
      </c>
      <c r="H59" s="28" t="n">
        <v>0.0</v>
      </c>
      <c r="I59" s="28" t="n">
        <v>0.0</v>
      </c>
      <c r="J59" s="28" t="n">
        <v>0.0</v>
      </c>
      <c r="K59" s="28" t="n">
        <v>0.0</v>
      </c>
      <c r="L59" s="28" t="n">
        <v>0.0</v>
      </c>
      <c r="M59" s="28" t="n">
        <v>0.0</v>
      </c>
      <c r="N59" s="28" t="n">
        <v>0.0</v>
      </c>
      <c r="O59" s="28" t="n">
        <v>0.0</v>
      </c>
      <c r="P59" s="28" t="n">
        <v>0.0</v>
      </c>
      <c r="Q59" s="28" t="n">
        <v>0.0</v>
      </c>
      <c r="R59" s="28" t="n">
        <v>0.0</v>
      </c>
      <c r="S59" s="28" t="n">
        <v>0.0</v>
      </c>
      <c r="T59" s="28" t="n">
        <v>1.0</v>
      </c>
      <c r="U59" s="28" t="n">
        <v>4.0</v>
      </c>
      <c r="V59" s="28" t="n">
        <v>7.0</v>
      </c>
      <c r="W59" s="28" t="n">
        <v>11.0</v>
      </c>
      <c r="X59" s="28" t="n">
        <v>11.0</v>
      </c>
      <c r="Y59" s="28" t="n">
        <v>14.0</v>
      </c>
      <c r="Z59" s="28" t="n">
        <v>14.0</v>
      </c>
      <c r="AA59" s="28" t="n">
        <v>17.0</v>
      </c>
      <c r="AB59" s="28" t="n">
        <v>25.0</v>
      </c>
      <c r="AC59" s="28" t="n">
        <v>27.0</v>
      </c>
      <c r="AD59" s="28" t="n">
        <v>35.0</v>
      </c>
      <c r="AE59" s="28" t="n">
        <v>38.0</v>
      </c>
      <c r="AF59" s="28" t="n">
        <v>46.0</v>
      </c>
      <c r="AG59" s="28" t="n">
        <v>49.0</v>
      </c>
      <c r="AH59" s="28" t="n">
        <v>53.0</v>
      </c>
      <c r="AI59" s="28" t="n">
        <v>60.0</v>
      </c>
      <c r="AJ59" s="28" t="n">
        <v>63.0</v>
      </c>
      <c r="AK59" s="28" t="n">
        <v>64.0</v>
      </c>
      <c r="AL59" s="28" t="n">
        <v>69.0</v>
      </c>
      <c r="AM59" s="28" t="n">
        <v>74.0</v>
      </c>
      <c r="AN59" s="28" t="n">
        <v>77.0</v>
      </c>
      <c r="AO59" s="28" t="n">
        <v>84.0</v>
      </c>
      <c r="AP59" s="28" t="n">
        <v>92.0</v>
      </c>
      <c r="AQ59" s="28" t="n">
        <v>98.0</v>
      </c>
      <c r="AR59" s="28" t="n">
        <v>98.0</v>
      </c>
      <c r="AS59" s="28" t="n">
        <v>98.0</v>
      </c>
      <c r="AT59" s="28" t="n">
        <v>101.0</v>
      </c>
      <c r="AU59" s="28" t="n">
        <v>103.0</v>
      </c>
      <c r="AV59" s="28" t="n">
        <v>106.0</v>
      </c>
      <c r="AW59" s="28" t="n">
        <v>107.0</v>
      </c>
      <c r="AX59" s="28" t="n">
        <v>108.0</v>
      </c>
      <c r="AY59" s="28" t="n">
        <v>112.0</v>
      </c>
      <c r="AZ59" s="28" t="n">
        <v>120.0</v>
      </c>
      <c r="BA59" s="28" t="n">
        <v>127.0</v>
      </c>
      <c r="BB59" s="28" t="n">
        <v>129.0</v>
      </c>
      <c r="BC59" s="28" t="n">
        <v>130.0</v>
      </c>
      <c r="BD59" s="28" t="n">
        <v>134.0</v>
      </c>
      <c r="BE59" s="28" t="n">
        <v>137.0</v>
      </c>
      <c r="BF59" s="28" t="n">
        <v>139.0</v>
      </c>
      <c r="BG59" s="28" t="n">
        <v>144.0</v>
      </c>
      <c r="BH59" s="28" t="n">
        <v>146.0</v>
      </c>
      <c r="BI59" s="28" t="n">
        <v>146.0</v>
      </c>
      <c r="BJ59" s="28" t="n">
        <v>146.0</v>
      </c>
      <c r="BK59" s="28" t="n">
        <v>146.0</v>
      </c>
      <c r="BL59" s="28" t="n">
        <v>146.0</v>
      </c>
      <c r="BM59" s="28" t="n">
        <v>146.0</v>
      </c>
      <c r="BN59" s="28" t="n">
        <v>146.0</v>
      </c>
      <c r="BO59" s="28" t="n">
        <v>146.0</v>
      </c>
      <c r="BP59" s="28" t="n">
        <v>146.0</v>
      </c>
      <c r="BQ59" s="28" t="n">
        <v>146.0</v>
      </c>
      <c r="BR59" s="28" t="n">
        <v>146.0</v>
      </c>
      <c r="BS59" s="28" t="n">
        <v>146.0</v>
      </c>
      <c r="BT59" s="28" t="n">
        <v>146.0</v>
      </c>
      <c r="BU59" s="28" t="n">
        <v>146.0</v>
      </c>
    </row>
    <row r="60" spans="1:73">
      <c r="A60" s="28" t="n">
        <v>58.0</v>
      </c>
      <c r="B60" s="30" t="s">
        <v>61</v>
      </c>
      <c r="C60" s="28" t="n">
        <v>1195.0</v>
      </c>
      <c r="D60" s="28" t="n">
        <v>0.0</v>
      </c>
      <c r="E60" s="28" t="n">
        <v>0.0</v>
      </c>
      <c r="F60" s="28" t="n">
        <v>0.0</v>
      </c>
      <c r="G60" s="28" t="n">
        <v>0.0</v>
      </c>
      <c r="H60" s="28" t="n">
        <v>0.0</v>
      </c>
      <c r="I60" s="28" t="n">
        <v>0.0</v>
      </c>
      <c r="J60" s="28" t="n">
        <v>0.0</v>
      </c>
      <c r="K60" s="28" t="n">
        <v>0.0</v>
      </c>
      <c r="L60" s="28" t="n">
        <v>0.0</v>
      </c>
      <c r="M60" s="28" t="n">
        <v>0.0</v>
      </c>
      <c r="N60" s="28" t="n">
        <v>0.0</v>
      </c>
      <c r="O60" s="28" t="n">
        <v>0.0</v>
      </c>
      <c r="P60" s="28" t="n">
        <v>0.0</v>
      </c>
      <c r="Q60" s="28" t="n">
        <v>0.0</v>
      </c>
      <c r="R60" s="28" t="n">
        <v>0.0</v>
      </c>
      <c r="S60" s="28" t="n">
        <v>0.0</v>
      </c>
      <c r="T60" s="28" t="n">
        <v>0.0</v>
      </c>
      <c r="U60" s="28" t="n">
        <v>0.0</v>
      </c>
      <c r="V60" s="28" t="n">
        <v>0.0</v>
      </c>
      <c r="W60" s="28" t="n">
        <v>1.0</v>
      </c>
      <c r="X60" s="28" t="n">
        <v>3.0</v>
      </c>
      <c r="Y60" s="28" t="n">
        <v>4.0</v>
      </c>
      <c r="Z60" s="28" t="n">
        <v>4.0</v>
      </c>
      <c r="AA60" s="28" t="n">
        <v>10.0</v>
      </c>
      <c r="AB60" s="28" t="n">
        <v>21.0</v>
      </c>
      <c r="AC60" s="28" t="n">
        <v>27.0</v>
      </c>
      <c r="AD60" s="28" t="n">
        <v>31.0</v>
      </c>
      <c r="AE60" s="28" t="n">
        <v>32.0</v>
      </c>
      <c r="AF60" s="28" t="n">
        <v>34.0</v>
      </c>
      <c r="AG60" s="28" t="n">
        <v>42.0</v>
      </c>
      <c r="AH60" s="28" t="n">
        <v>44.0</v>
      </c>
      <c r="AI60" s="28" t="n">
        <v>51.0</v>
      </c>
      <c r="AJ60" s="28" t="n">
        <v>59.0</v>
      </c>
      <c r="AK60" s="28" t="n">
        <v>63.0</v>
      </c>
      <c r="AL60" s="28" t="n">
        <v>66.0</v>
      </c>
      <c r="AM60" s="28" t="n">
        <v>73.0</v>
      </c>
      <c r="AN60" s="28" t="n">
        <v>83.0</v>
      </c>
      <c r="AO60" s="28" t="n">
        <v>106.0</v>
      </c>
      <c r="AP60" s="28" t="n">
        <v>114.0</v>
      </c>
      <c r="AQ60" s="28" t="n">
        <v>124.0</v>
      </c>
      <c r="AR60" s="28" t="n">
        <v>129.0</v>
      </c>
      <c r="AS60" s="28" t="n">
        <v>129.0</v>
      </c>
      <c r="AT60" s="28" t="n">
        <v>135.0</v>
      </c>
      <c r="AU60" s="28" t="n">
        <v>139.0</v>
      </c>
      <c r="AV60" s="28" t="n">
        <v>143.0</v>
      </c>
      <c r="AW60" s="28" t="n">
        <v>145.0</v>
      </c>
      <c r="AX60" s="28" t="n">
        <v>149.0</v>
      </c>
      <c r="AY60" s="28" t="n">
        <v>149.0</v>
      </c>
      <c r="AZ60" s="28" t="n">
        <v>150.0</v>
      </c>
      <c r="BA60" s="28" t="n">
        <v>151.0</v>
      </c>
      <c r="BB60" s="28" t="n">
        <v>152.0</v>
      </c>
      <c r="BC60" s="28" t="n">
        <v>152.0</v>
      </c>
      <c r="BD60" s="28" t="n">
        <v>152.0</v>
      </c>
      <c r="BE60" s="28" t="n">
        <v>152.0</v>
      </c>
      <c r="BF60" s="28" t="n">
        <v>152.0</v>
      </c>
      <c r="BG60" s="28" t="n">
        <v>152.0</v>
      </c>
      <c r="BH60" s="28" t="n">
        <v>153.0</v>
      </c>
      <c r="BI60" s="28" t="n">
        <v>153.0</v>
      </c>
      <c r="BJ60" s="28" t="n">
        <v>153.0</v>
      </c>
      <c r="BK60" s="28" t="n">
        <v>153.0</v>
      </c>
      <c r="BL60" s="28" t="n">
        <v>153.0</v>
      </c>
      <c r="BM60" s="28" t="n">
        <v>153.0</v>
      </c>
      <c r="BN60" s="28" t="n">
        <v>153.0</v>
      </c>
      <c r="BO60" s="28" t="n">
        <v>153.0</v>
      </c>
      <c r="BP60" s="28" t="n">
        <v>153.0</v>
      </c>
      <c r="BQ60" s="28" t="n">
        <v>153.0</v>
      </c>
      <c r="BR60" s="28" t="n">
        <v>153.0</v>
      </c>
      <c r="BS60" s="28" t="n">
        <v>153.0</v>
      </c>
      <c r="BT60" s="28" t="n">
        <v>153.0</v>
      </c>
      <c r="BU60" s="28" t="n">
        <v>153.0</v>
      </c>
    </row>
    <row r="61" spans="1:73">
      <c r="A61" s="26" t="n">
        <v>59.0</v>
      </c>
      <c r="B61" s="26" t="s">
        <v>62</v>
      </c>
      <c r="C61" s="26" t="n">
        <v>5147.0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 t="n">
        <v>0.0</v>
      </c>
      <c r="R61" s="26" t="n">
        <v>0.0</v>
      </c>
      <c r="S61" s="26" t="n">
        <v>0.0</v>
      </c>
      <c r="T61" s="26" t="n">
        <v>0.0</v>
      </c>
      <c r="U61" s="26" t="n">
        <v>0.0</v>
      </c>
      <c r="V61" s="26" t="n">
        <v>0.0</v>
      </c>
      <c r="W61" s="26" t="n">
        <v>0.0</v>
      </c>
      <c r="X61" s="26" t="n">
        <v>0.0</v>
      </c>
      <c r="Y61" s="26" t="n">
        <v>1.0</v>
      </c>
      <c r="Z61" s="26" t="n">
        <v>2.0</v>
      </c>
      <c r="AA61" s="26" t="n">
        <v>2.0</v>
      </c>
      <c r="AB61" s="26" t="n">
        <v>2.0</v>
      </c>
      <c r="AC61" s="26" t="n">
        <v>3.0</v>
      </c>
      <c r="AD61" s="26" t="n">
        <v>4.0</v>
      </c>
      <c r="AE61" s="26" t="n">
        <v>6.0</v>
      </c>
      <c r="AF61" s="26" t="n">
        <v>7.0</v>
      </c>
      <c r="AG61" s="26" t="n">
        <v>7.0</v>
      </c>
      <c r="AH61" s="26" t="n">
        <v>7.0</v>
      </c>
      <c r="AI61" s="26" t="n">
        <v>9.0</v>
      </c>
      <c r="AJ61" s="26" t="n">
        <v>9.0</v>
      </c>
      <c r="AK61" s="26" t="n">
        <v>10.0</v>
      </c>
      <c r="AL61" s="26" t="n">
        <v>11.0</v>
      </c>
      <c r="AM61" s="26" t="n">
        <v>14.0</v>
      </c>
      <c r="AN61" s="26" t="n">
        <v>14.0</v>
      </c>
      <c r="AO61" s="26" t="n">
        <v>14.0</v>
      </c>
      <c r="AP61" s="26" t="n">
        <v>16.0</v>
      </c>
      <c r="AQ61" s="26" t="n">
        <v>18.0</v>
      </c>
      <c r="AR61" s="26" t="n">
        <v>18.0</v>
      </c>
      <c r="AS61" s="26" t="n">
        <v>22.0</v>
      </c>
      <c r="AT61" s="26" t="n">
        <v>22.0</v>
      </c>
      <c r="AU61" s="26" t="n">
        <v>22.0</v>
      </c>
      <c r="AV61" s="26" t="n">
        <v>22.0</v>
      </c>
      <c r="AW61" s="26" t="n">
        <v>27.0</v>
      </c>
      <c r="AX61" s="26" t="n">
        <v>30.0</v>
      </c>
      <c r="AY61" s="26" t="n">
        <v>30.0</v>
      </c>
      <c r="AZ61" s="26" t="n">
        <v>30.0</v>
      </c>
      <c r="BA61" s="26" t="n">
        <v>41.0</v>
      </c>
      <c r="BB61" s="26" t="n">
        <v>41.0</v>
      </c>
      <c r="BC61" s="26" t="n">
        <v>108.0</v>
      </c>
      <c r="BD61" s="26" t="n">
        <v>118.0</v>
      </c>
      <c r="BE61" s="26" t="n">
        <v>118.0</v>
      </c>
      <c r="BF61" s="26" t="n">
        <v>118.0</v>
      </c>
      <c r="BG61" s="26" t="n">
        <v>247.0</v>
      </c>
      <c r="BH61" s="26" t="n">
        <v>288.0</v>
      </c>
      <c r="BI61" s="26" t="n">
        <v>333.0</v>
      </c>
      <c r="BJ61" s="26" t="n">
        <v>510.0</v>
      </c>
      <c r="BK61" s="26" t="n">
        <v>714.0</v>
      </c>
      <c r="BL61" s="26" t="n">
        <v>834.0</v>
      </c>
      <c r="BM61" s="26" t="n">
        <v>1137.0</v>
      </c>
      <c r="BN61" s="26" t="n">
        <v>1401.0</v>
      </c>
      <c r="BO61" s="26" t="n">
        <v>1540.0</v>
      </c>
      <c r="BP61" s="26" t="n">
        <v>1947.0</v>
      </c>
      <c r="BQ61" s="26" t="n">
        <v>2233.0</v>
      </c>
      <c r="BR61" s="26" t="n">
        <v>2612.0</v>
      </c>
      <c r="BS61" s="26" t="n">
        <v>3166.0</v>
      </c>
      <c r="BT61" s="26" t="n">
        <v>3507.0</v>
      </c>
      <c r="BU61" s="26" t="n">
        <v>3730.0</v>
      </c>
    </row>
    <row r="62" spans="1:73">
      <c r="A62" s="26" t="n">
        <v>60.0</v>
      </c>
      <c r="B62" s="26" t="s">
        <v>63</v>
      </c>
      <c r="C62" s="26" t="n">
        <v>717.0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 t="n">
        <v>0.0</v>
      </c>
      <c r="R62" s="26" t="n">
        <v>0.0</v>
      </c>
      <c r="S62" s="26" t="n">
        <v>0.0</v>
      </c>
      <c r="T62" s="26" t="n">
        <v>0.0</v>
      </c>
      <c r="U62" s="26" t="n">
        <v>0.0</v>
      </c>
      <c r="V62" s="26" t="n">
        <v>0.0</v>
      </c>
      <c r="W62" s="26" t="n">
        <v>0.0</v>
      </c>
      <c r="X62" s="26" t="n">
        <v>0.0</v>
      </c>
      <c r="Y62" s="26" t="n">
        <v>0.0</v>
      </c>
      <c r="Z62" s="26" t="n">
        <v>1.0</v>
      </c>
      <c r="AA62" s="26" t="n">
        <v>1.0</v>
      </c>
      <c r="AB62" s="26" t="n">
        <v>1.0</v>
      </c>
      <c r="AC62" s="26" t="n">
        <v>1.0</v>
      </c>
      <c r="AD62" s="26" t="n">
        <v>1.0</v>
      </c>
      <c r="AE62" s="26" t="n">
        <v>1.0</v>
      </c>
      <c r="AF62" s="26" t="n">
        <v>1.0</v>
      </c>
      <c r="AG62" s="26" t="n">
        <v>2.0</v>
      </c>
      <c r="AH62" s="26" t="n">
        <v>2.0</v>
      </c>
      <c r="AI62" s="26" t="n">
        <v>2.0</v>
      </c>
      <c r="AJ62" s="26" t="n">
        <v>2.0</v>
      </c>
      <c r="AK62" s="26" t="n">
        <v>2.0</v>
      </c>
      <c r="AL62" s="26" t="n">
        <v>2.0</v>
      </c>
      <c r="AM62" s="26" t="n">
        <v>2.0</v>
      </c>
      <c r="AN62" s="26" t="n">
        <v>2.0</v>
      </c>
      <c r="AO62" s="26" t="n">
        <v>2.0</v>
      </c>
      <c r="AP62" s="26" t="n">
        <v>2.0</v>
      </c>
      <c r="AQ62" s="26" t="n">
        <v>2.0</v>
      </c>
      <c r="AR62" s="26" t="n">
        <v>5.0</v>
      </c>
      <c r="AS62" s="26" t="n">
        <v>5.0</v>
      </c>
      <c r="AT62" s="26" t="n">
        <v>5.0</v>
      </c>
      <c r="AU62" s="26" t="n">
        <v>6.0</v>
      </c>
      <c r="AV62" s="26" t="n">
        <v>9.0</v>
      </c>
      <c r="AW62" s="26" t="n">
        <v>9.0</v>
      </c>
      <c r="AX62" s="26" t="n">
        <v>12.0</v>
      </c>
      <c r="AY62" s="26" t="n">
        <v>12.0</v>
      </c>
      <c r="AZ62" s="26" t="n">
        <v>12.0</v>
      </c>
      <c r="BA62" s="26" t="n">
        <v>12.0</v>
      </c>
      <c r="BB62" s="26" t="n">
        <v>12.0</v>
      </c>
      <c r="BC62" s="26" t="n">
        <v>12.0</v>
      </c>
      <c r="BD62" s="26" t="n">
        <v>13.0</v>
      </c>
      <c r="BE62" s="26" t="n">
        <v>15.0</v>
      </c>
      <c r="BF62" s="26" t="n">
        <v>15.0</v>
      </c>
      <c r="BG62" s="26" t="n">
        <v>17.0</v>
      </c>
      <c r="BH62" s="26" t="n">
        <v>17.0</v>
      </c>
      <c r="BI62" s="26" t="n">
        <v>17.0</v>
      </c>
      <c r="BJ62" s="26" t="n">
        <v>20.0</v>
      </c>
      <c r="BK62" s="26" t="n">
        <v>20.0</v>
      </c>
      <c r="BL62" s="26" t="n">
        <v>20.0</v>
      </c>
      <c r="BM62" s="26" t="n">
        <v>22.0</v>
      </c>
      <c r="BN62" s="26" t="n">
        <v>22.0</v>
      </c>
      <c r="BO62" s="26" t="n">
        <v>22.0</v>
      </c>
      <c r="BP62" s="26" t="n">
        <v>26.0</v>
      </c>
      <c r="BQ62" s="26" t="n">
        <v>28.0</v>
      </c>
      <c r="BR62" s="26" t="n">
        <v>28.0</v>
      </c>
      <c r="BS62" s="26" t="n">
        <v>28.0</v>
      </c>
      <c r="BT62" s="26" t="n">
        <v>29.0</v>
      </c>
      <c r="BU62" s="26" t="n">
        <v>29.0</v>
      </c>
    </row>
    <row r="63" spans="1:73">
      <c r="A63" s="26" t="n">
        <v>61.0</v>
      </c>
      <c r="B63" s="26" t="s">
        <v>64</v>
      </c>
      <c r="C63" s="26" t="n">
        <v>6904.0</v>
      </c>
      <c r="D63" s="26"/>
      <c r="E63" s="26" t="n">
        <v>0.0</v>
      </c>
      <c r="F63" s="26" t="n">
        <v>0.0</v>
      </c>
      <c r="G63" s="26" t="n">
        <v>0.0</v>
      </c>
      <c r="H63" s="26" t="n">
        <v>0.0</v>
      </c>
      <c r="I63" s="26" t="n">
        <v>0.0</v>
      </c>
      <c r="J63" s="26" t="n">
        <v>0.0</v>
      </c>
      <c r="K63" s="26" t="n">
        <v>2.0</v>
      </c>
      <c r="L63" s="26" t="n">
        <v>2.0</v>
      </c>
      <c r="M63" s="26" t="n">
        <v>2.0</v>
      </c>
      <c r="N63" s="26" t="n">
        <v>3.0</v>
      </c>
      <c r="O63" s="26" t="n">
        <v>5.0</v>
      </c>
      <c r="P63" s="26" t="n">
        <v>5.0</v>
      </c>
      <c r="Q63" s="26" t="n">
        <v>5.0</v>
      </c>
      <c r="R63" s="26" t="n">
        <v>5.0</v>
      </c>
      <c r="S63" s="26" t="n">
        <v>5.0</v>
      </c>
      <c r="T63" s="26" t="n">
        <v>7.0</v>
      </c>
      <c r="U63" s="26" t="n">
        <v>7.0</v>
      </c>
      <c r="V63" s="26" t="n">
        <v>8.0</v>
      </c>
      <c r="W63" s="26" t="n">
        <v>8.0</v>
      </c>
      <c r="X63" s="26" t="n">
        <v>8.0</v>
      </c>
      <c r="Y63" s="26" t="n">
        <v>9.0</v>
      </c>
      <c r="Z63" s="26" t="n">
        <v>9.0</v>
      </c>
      <c r="AA63" s="26" t="n">
        <v>9.0</v>
      </c>
      <c r="AB63" s="26" t="n">
        <v>9.0</v>
      </c>
      <c r="AC63" s="26" t="n">
        <v>10.0</v>
      </c>
      <c r="AD63" s="26" t="n">
        <v>10.0</v>
      </c>
      <c r="AE63" s="26" t="n">
        <v>10.0</v>
      </c>
      <c r="AF63" s="26" t="n">
        <v>11.0</v>
      </c>
      <c r="AG63" s="26" t="n">
        <v>12.0</v>
      </c>
      <c r="AH63" s="26" t="n">
        <v>13.0</v>
      </c>
      <c r="AI63" s="26" t="n">
        <v>14.0</v>
      </c>
      <c r="AJ63" s="26" t="n">
        <v>15.0</v>
      </c>
      <c r="AK63" s="26" t="n">
        <v>15.0</v>
      </c>
      <c r="AL63" s="26" t="n">
        <v>17.0</v>
      </c>
      <c r="AM63" s="26" t="n">
        <v>17.0</v>
      </c>
      <c r="AN63" s="26" t="n">
        <v>17.0</v>
      </c>
      <c r="AO63" s="26" t="n">
        <v>19.0</v>
      </c>
      <c r="AP63" s="26" t="n">
        <v>21.0</v>
      </c>
      <c r="AQ63" s="26" t="n">
        <v>21.0</v>
      </c>
      <c r="AR63" s="26" t="n">
        <v>21.0</v>
      </c>
      <c r="AS63" s="26" t="n">
        <v>22.0</v>
      </c>
      <c r="AT63" s="26" t="n">
        <v>22.0</v>
      </c>
      <c r="AU63" s="26" t="n">
        <v>22.0</v>
      </c>
      <c r="AV63" s="26" t="n">
        <v>28.0</v>
      </c>
      <c r="AW63" s="26" t="n">
        <v>28.0</v>
      </c>
      <c r="AX63" s="26" t="n">
        <v>28.0</v>
      </c>
      <c r="AY63" s="26" t="n">
        <v>31.0</v>
      </c>
      <c r="AZ63" s="26" t="n">
        <v>31.0</v>
      </c>
      <c r="BA63" s="26" t="n">
        <v>31.0</v>
      </c>
      <c r="BB63" s="26" t="n">
        <v>31.0</v>
      </c>
      <c r="BC63" s="26" t="n">
        <v>31.0</v>
      </c>
      <c r="BD63" s="26" t="n">
        <v>31.0</v>
      </c>
      <c r="BE63" s="26" t="n">
        <v>31.0</v>
      </c>
      <c r="BF63" s="26" t="n">
        <v>31.0</v>
      </c>
      <c r="BG63" s="26" t="n">
        <v>33.0</v>
      </c>
      <c r="BH63" s="26" t="n">
        <v>34.0</v>
      </c>
      <c r="BI63" s="26" t="n">
        <v>34.0</v>
      </c>
      <c r="BJ63" s="26" t="n">
        <v>34.0</v>
      </c>
      <c r="BK63" s="26" t="n">
        <v>35.0</v>
      </c>
      <c r="BL63" s="26" t="n">
        <v>35.0</v>
      </c>
      <c r="BM63" s="26" t="n">
        <v>37.0</v>
      </c>
      <c r="BN63" s="26" t="n">
        <v>41.0</v>
      </c>
      <c r="BO63" s="26" t="n">
        <v>42.0</v>
      </c>
      <c r="BP63" s="26" t="n">
        <v>42.0</v>
      </c>
      <c r="BQ63" s="26" t="n">
        <v>43.0</v>
      </c>
      <c r="BR63" s="26" t="n">
        <v>44.0</v>
      </c>
      <c r="BS63" s="26" t="n">
        <v>44.0</v>
      </c>
      <c r="BT63" s="26" t="n">
        <v>52.0</v>
      </c>
      <c r="BU63" s="26" t="n">
        <v>52.0</v>
      </c>
    </row>
    <row r="64" spans="1:73">
      <c r="A64" s="26" t="n">
        <v>62.0</v>
      </c>
      <c r="B64" s="26" t="s">
        <v>65</v>
      </c>
      <c r="C64" s="26" t="n">
        <v>561.0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 t="n">
        <v>9.0</v>
      </c>
      <c r="AF64" s="26" t="n">
        <v>15.0</v>
      </c>
      <c r="AG64" s="26" t="n">
        <v>15.0</v>
      </c>
      <c r="AH64" s="26" t="n">
        <v>15.0</v>
      </c>
      <c r="AI64" s="26" t="n">
        <v>15.0</v>
      </c>
      <c r="AJ64" s="26" t="n">
        <v>15.0</v>
      </c>
      <c r="AK64" s="26" t="n">
        <v>20.0</v>
      </c>
      <c r="AL64" s="26" t="n">
        <v>25.0</v>
      </c>
      <c r="AM64" s="26" t="n">
        <v>30.0</v>
      </c>
      <c r="AN64" s="26" t="n">
        <v>33.0</v>
      </c>
      <c r="AO64" s="26" t="n">
        <v>43.0</v>
      </c>
      <c r="AP64" s="26" t="n">
        <v>49.0</v>
      </c>
      <c r="AQ64" s="26" t="n">
        <v>51.0</v>
      </c>
      <c r="AR64" s="26" t="n">
        <v>51.0</v>
      </c>
      <c r="AS64" s="26" t="n">
        <v>53.0</v>
      </c>
      <c r="AT64" s="26" t="n">
        <v>62.0</v>
      </c>
      <c r="AU64" s="26" t="n">
        <v>62.0</v>
      </c>
      <c r="AV64" s="26" t="n">
        <v>69.0</v>
      </c>
      <c r="AW64" s="26" t="n">
        <v>72.0</v>
      </c>
      <c r="AX64" s="26" t="n">
        <v>72.0</v>
      </c>
      <c r="AY64" s="26" t="n">
        <v>78.0</v>
      </c>
      <c r="AZ64" s="26" t="n">
        <v>78.0</v>
      </c>
      <c r="BA64" s="26" t="n">
        <v>78.0</v>
      </c>
      <c r="BB64" s="26" t="n">
        <v>78.0</v>
      </c>
      <c r="BC64" s="26" t="n">
        <v>78.0</v>
      </c>
      <c r="BD64" s="26" t="n">
        <v>78.0</v>
      </c>
      <c r="BE64" s="26" t="n">
        <v>78.0</v>
      </c>
      <c r="BF64" s="26" t="n">
        <v>78.0</v>
      </c>
      <c r="BG64" s="26" t="n">
        <v>78.0</v>
      </c>
      <c r="BH64" s="26" t="n">
        <v>96.0</v>
      </c>
      <c r="BI64" s="26" t="n">
        <v>96.0</v>
      </c>
      <c r="BJ64" s="26" t="n">
        <v>97.0</v>
      </c>
      <c r="BK64" s="26" t="n">
        <v>105.0</v>
      </c>
      <c r="BL64" s="26" t="n">
        <v>105.0</v>
      </c>
      <c r="BM64" s="26" t="n">
        <v>109.0</v>
      </c>
      <c r="BN64" s="26" t="n">
        <v>114.0</v>
      </c>
      <c r="BO64" s="26" t="n">
        <v>114.0</v>
      </c>
      <c r="BP64" s="26" t="n">
        <v>124.0</v>
      </c>
      <c r="BQ64" s="26" t="n">
        <v>124.0</v>
      </c>
      <c r="BR64" s="26" t="n">
        <v>124.0</v>
      </c>
      <c r="BS64" s="26" t="n">
        <v>144.0</v>
      </c>
      <c r="BT64" s="26" t="n">
        <v>152.0</v>
      </c>
      <c r="BU64" s="26" t="n">
        <v>156.0</v>
      </c>
    </row>
    <row r="65" spans="1:73">
      <c r="A65" s="26" t="n">
        <v>63.0</v>
      </c>
      <c r="B65" s="26" t="s">
        <v>66</v>
      </c>
      <c r="C65" s="26" t="n">
        <v>12680.0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 t="n">
        <v>1.0</v>
      </c>
      <c r="S65" s="26" t="n">
        <v>1.0</v>
      </c>
      <c r="T65" s="26" t="n">
        <v>1.0</v>
      </c>
      <c r="U65" s="26" t="n">
        <v>1.0</v>
      </c>
      <c r="V65" s="26" t="n">
        <v>1.0</v>
      </c>
      <c r="W65" s="26" t="n">
        <v>1.0</v>
      </c>
      <c r="X65" s="26" t="n">
        <v>1.0</v>
      </c>
      <c r="Y65" s="26" t="n">
        <v>2.0</v>
      </c>
      <c r="Z65" s="26" t="n">
        <v>4.0</v>
      </c>
      <c r="AA65" s="26" t="n">
        <v>4.0</v>
      </c>
      <c r="AB65" s="26" t="n">
        <v>4.0</v>
      </c>
      <c r="AC65" s="26" t="n">
        <v>4.0</v>
      </c>
      <c r="AD65" s="26" t="n">
        <v>9.0</v>
      </c>
      <c r="AE65" s="26" t="n">
        <v>9.0</v>
      </c>
      <c r="AF65" s="26" t="n">
        <v>10.0</v>
      </c>
      <c r="AG65" s="26" t="n">
        <v>11.0</v>
      </c>
      <c r="AH65" s="26" t="n">
        <v>12.0</v>
      </c>
      <c r="AI65" s="26" t="n">
        <v>12.0</v>
      </c>
      <c r="AJ65" s="26" t="n">
        <v>12.0</v>
      </c>
      <c r="AK65" s="26" t="n">
        <v>16.0</v>
      </c>
      <c r="AL65" s="26" t="n">
        <v>16.0</v>
      </c>
      <c r="AM65" s="26" t="n">
        <v>18.0</v>
      </c>
      <c r="AN65" s="26" t="n">
        <v>20.0</v>
      </c>
      <c r="AO65" s="26" t="n">
        <v>20.0</v>
      </c>
      <c r="AP65" s="26" t="n">
        <v>20.0</v>
      </c>
      <c r="AQ65" s="26" t="n">
        <v>22.0</v>
      </c>
      <c r="AR65" s="26" t="n">
        <v>22.0</v>
      </c>
      <c r="AS65" s="26" t="n">
        <v>22.0</v>
      </c>
      <c r="AT65" s="26" t="n">
        <v>22.0</v>
      </c>
      <c r="AU65" s="26" t="n">
        <v>22.0</v>
      </c>
      <c r="AV65" s="26" t="n">
        <v>22.0</v>
      </c>
      <c r="AW65" s="26" t="n">
        <v>32.0</v>
      </c>
      <c r="AX65" s="26" t="n">
        <v>32.0</v>
      </c>
      <c r="AY65" s="26" t="n">
        <v>32.0</v>
      </c>
      <c r="AZ65" s="26" t="n">
        <v>43.0</v>
      </c>
      <c r="BA65" s="26" t="n">
        <v>43.0</v>
      </c>
      <c r="BB65" s="26" t="n">
        <v>43.0</v>
      </c>
      <c r="BC65" s="26" t="n">
        <v>46.0</v>
      </c>
      <c r="BD65" s="26" t="n">
        <v>76.0</v>
      </c>
      <c r="BE65" s="26" t="n">
        <v>76.0</v>
      </c>
      <c r="BF65" s="26" t="n">
        <v>76.0</v>
      </c>
      <c r="BG65" s="26" t="n">
        <v>101.0</v>
      </c>
      <c r="BH65" s="26" t="n">
        <v>101.0</v>
      </c>
      <c r="BI65" s="26" t="n">
        <v>102.0</v>
      </c>
      <c r="BJ65" s="26" t="n">
        <v>102.0</v>
      </c>
      <c r="BK65" s="26" t="n">
        <v>135.0</v>
      </c>
      <c r="BL65" s="26" t="n">
        <v>144.0</v>
      </c>
      <c r="BM65" s="26" t="n">
        <v>157.0</v>
      </c>
      <c r="BN65" s="26" t="n">
        <v>157.0</v>
      </c>
      <c r="BO65" s="26" t="n">
        <v>171.0</v>
      </c>
      <c r="BP65" s="26" t="n">
        <v>191.0</v>
      </c>
      <c r="BQ65" s="26" t="n">
        <v>215.0</v>
      </c>
      <c r="BR65" s="26" t="n">
        <v>215.0</v>
      </c>
      <c r="BS65" s="26" t="n">
        <v>235.0</v>
      </c>
      <c r="BT65" s="26" t="n">
        <v>235.0</v>
      </c>
      <c r="BU65" s="26" t="n">
        <v>285.0</v>
      </c>
    </row>
    <row r="66" spans="1:73">
      <c r="A66" s="26" t="n">
        <v>64.0</v>
      </c>
      <c r="B66" s="26" t="s">
        <v>67</v>
      </c>
      <c r="C66" s="26" t="n">
        <v>8180.0</v>
      </c>
      <c r="D66" s="26" t="n">
        <v>0.0</v>
      </c>
      <c r="E66" s="26" t="n">
        <v>0.0</v>
      </c>
      <c r="F66" s="26" t="n">
        <v>0.0</v>
      </c>
      <c r="G66" s="26" t="n">
        <v>0.0</v>
      </c>
      <c r="H66" s="26" t="n">
        <v>0.0</v>
      </c>
      <c r="I66" s="26" t="n">
        <v>0.0</v>
      </c>
      <c r="J66" s="26" t="n">
        <v>0.0</v>
      </c>
      <c r="K66" s="26" t="n">
        <v>0.0</v>
      </c>
      <c r="L66" s="26" t="n">
        <v>0.0</v>
      </c>
      <c r="M66" s="26" t="n">
        <v>0.0</v>
      </c>
      <c r="N66" s="26" t="n">
        <v>0.0</v>
      </c>
      <c r="O66" s="26" t="n">
        <v>0.0</v>
      </c>
      <c r="P66" s="26" t="n">
        <v>0.0</v>
      </c>
      <c r="Q66" s="26" t="n">
        <v>0.0</v>
      </c>
      <c r="R66" s="26" t="n">
        <v>0.0</v>
      </c>
      <c r="S66" s="26" t="n">
        <v>0.0</v>
      </c>
      <c r="T66" s="26" t="n">
        <v>0.0</v>
      </c>
      <c r="U66" s="26" t="n">
        <v>0.0</v>
      </c>
      <c r="V66" s="26" t="n">
        <v>0.0</v>
      </c>
      <c r="W66" s="26" t="n">
        <v>0.0</v>
      </c>
      <c r="X66" s="26" t="n">
        <v>0.0</v>
      </c>
      <c r="Y66" s="26" t="n">
        <v>0.0</v>
      </c>
      <c r="Z66" s="26" t="n">
        <v>0.0</v>
      </c>
      <c r="AA66" s="26" t="n">
        <v>0.0</v>
      </c>
      <c r="AB66" s="26" t="n">
        <v>0.0</v>
      </c>
      <c r="AC66" s="26" t="n">
        <v>0.0</v>
      </c>
      <c r="AD66" s="26" t="n">
        <v>0.0</v>
      </c>
      <c r="AE66" s="26" t="n">
        <v>0.0</v>
      </c>
      <c r="AF66" s="26" t="n">
        <v>0.0</v>
      </c>
      <c r="AG66" s="26" t="n">
        <v>0.0</v>
      </c>
      <c r="AH66" s="26" t="n">
        <v>0.0</v>
      </c>
      <c r="AI66" s="26" t="n">
        <v>0.0</v>
      </c>
      <c r="AJ66" s="26" t="n">
        <v>0.0</v>
      </c>
      <c r="AK66" s="26" t="n">
        <v>0.0</v>
      </c>
      <c r="AL66" s="26" t="n">
        <v>0.0</v>
      </c>
      <c r="AM66" s="26" t="n">
        <v>0.0</v>
      </c>
      <c r="AN66" s="26" t="n">
        <v>0.0</v>
      </c>
      <c r="AO66" s="26" t="n">
        <v>0.0</v>
      </c>
      <c r="AP66" s="26" t="n">
        <v>0.0</v>
      </c>
      <c r="AQ66" s="26" t="n">
        <v>0.0</v>
      </c>
      <c r="AR66" s="26" t="n">
        <v>0.0</v>
      </c>
      <c r="AS66" s="26" t="n">
        <v>0.0</v>
      </c>
      <c r="AT66" s="26" t="n">
        <v>49.0</v>
      </c>
      <c r="AU66" s="26" t="n">
        <v>49.0</v>
      </c>
      <c r="AV66" s="26" t="n">
        <v>73.0</v>
      </c>
      <c r="AW66" s="26" t="n">
        <v>123.0</v>
      </c>
      <c r="AX66" s="26" t="n">
        <v>175.0</v>
      </c>
      <c r="AY66" s="26" t="n">
        <v>291.0</v>
      </c>
      <c r="AZ66" s="26" t="n">
        <v>291.0</v>
      </c>
      <c r="BA66" s="26" t="n">
        <v>552.0</v>
      </c>
      <c r="BB66" s="26" t="n">
        <v>739.0</v>
      </c>
      <c r="BC66" s="26" t="n">
        <v>913.0</v>
      </c>
      <c r="BD66" s="26" t="n">
        <v>1669.0</v>
      </c>
      <c r="BE66" s="26" t="n">
        <v>2134.0</v>
      </c>
      <c r="BF66" s="26" t="n">
        <v>2394.0</v>
      </c>
      <c r="BG66" s="26" t="n">
        <v>2731.0</v>
      </c>
      <c r="BH66" s="26" t="n">
        <v>2959.0</v>
      </c>
      <c r="BI66" s="26" t="n">
        <v>3276.0</v>
      </c>
      <c r="BJ66" s="26" t="n">
        <v>3276.0</v>
      </c>
      <c r="BK66" s="26" t="n">
        <v>4339.0</v>
      </c>
      <c r="BL66" s="26" t="n">
        <v>4590.0</v>
      </c>
      <c r="BM66" s="26" t="n">
        <v>4996.0</v>
      </c>
      <c r="BN66" s="26" t="n">
        <v>5389.0</v>
      </c>
      <c r="BO66" s="26" t="n">
        <v>5710.0</v>
      </c>
      <c r="BP66" s="26" t="n">
        <v>5979.0</v>
      </c>
      <c r="BQ66" s="26" t="n">
        <v>6745.0</v>
      </c>
      <c r="BR66" s="26" t="n">
        <v>7635.0</v>
      </c>
      <c r="BS66" s="26" t="n">
        <v>7931.0</v>
      </c>
      <c r="BT66" s="26" t="n">
        <v>8376.0</v>
      </c>
      <c r="BU66" s="26" t="n">
        <v>8913.0</v>
      </c>
    </row>
    <row r="67" spans="1:73">
      <c r="A67" s="26" t="n">
        <v>65.0</v>
      </c>
      <c r="B67" s="26" t="s">
        <v>68</v>
      </c>
      <c r="C67" s="26" t="n">
        <v>32717.0</v>
      </c>
      <c r="D67" s="26" t="n">
        <v>0.0</v>
      </c>
      <c r="E67" s="26" t="n">
        <v>0.0</v>
      </c>
      <c r="F67" s="26" t="n">
        <v>0.0</v>
      </c>
      <c r="G67" s="26" t="n">
        <v>0.0</v>
      </c>
      <c r="H67" s="26" t="n">
        <v>0.0</v>
      </c>
      <c r="I67" s="26" t="n">
        <v>0.0</v>
      </c>
      <c r="J67" s="26" t="n">
        <v>0.0</v>
      </c>
      <c r="K67" s="26" t="n">
        <v>0.0</v>
      </c>
      <c r="L67" s="26" t="n">
        <v>0.0</v>
      </c>
      <c r="M67" s="26" t="n">
        <v>0.0</v>
      </c>
      <c r="N67" s="26" t="n">
        <v>0.0</v>
      </c>
      <c r="O67" s="26" t="n">
        <v>0.0</v>
      </c>
      <c r="P67" s="26" t="n">
        <v>0.0</v>
      </c>
      <c r="Q67" s="26" t="n">
        <v>0.0</v>
      </c>
      <c r="R67" s="26" t="n">
        <v>0.0</v>
      </c>
      <c r="S67" s="26" t="n">
        <v>0.0</v>
      </c>
      <c r="T67" s="26" t="n">
        <v>0.0</v>
      </c>
      <c r="U67" s="26" t="n">
        <v>0.0</v>
      </c>
      <c r="V67" s="26" t="n">
        <v>0.0</v>
      </c>
      <c r="W67" s="26" t="n">
        <v>0.0</v>
      </c>
      <c r="X67" s="26" t="n">
        <v>0.0</v>
      </c>
      <c r="Y67" s="26" t="n">
        <v>0.0</v>
      </c>
      <c r="Z67" s="26" t="n">
        <v>0.0</v>
      </c>
      <c r="AA67" s="26" t="n">
        <v>0.0</v>
      </c>
      <c r="AB67" s="26" t="n">
        <v>0.0</v>
      </c>
      <c r="AC67" s="26" t="n">
        <v>3.0</v>
      </c>
      <c r="AD67" s="26" t="n">
        <v>3.0</v>
      </c>
      <c r="AE67" s="26" t="n">
        <v>3.0</v>
      </c>
      <c r="AF67" s="26" t="n">
        <v>3.0</v>
      </c>
      <c r="AG67" s="26" t="n">
        <v>3.0</v>
      </c>
      <c r="AH67" s="26" t="n">
        <v>3.0</v>
      </c>
      <c r="AI67" s="26" t="n">
        <v>3.0</v>
      </c>
      <c r="AJ67" s="26" t="n">
        <v>3.0</v>
      </c>
      <c r="AK67" s="26" t="n">
        <v>3.0</v>
      </c>
      <c r="AL67" s="26" t="n">
        <v>3.0</v>
      </c>
      <c r="AM67" s="26" t="n">
        <v>3.0</v>
      </c>
      <c r="AN67" s="26" t="n">
        <v>3.0</v>
      </c>
      <c r="AO67" s="26" t="n">
        <v>5.0</v>
      </c>
      <c r="AP67" s="26" t="n">
        <v>5.0</v>
      </c>
      <c r="AQ67" s="26" t="n">
        <v>5.0</v>
      </c>
      <c r="AR67" s="26" t="n">
        <v>5.0</v>
      </c>
      <c r="AS67" s="26" t="n">
        <v>6.0</v>
      </c>
      <c r="AT67" s="26" t="n">
        <v>6.0</v>
      </c>
      <c r="AU67" s="26" t="n">
        <v>6.0</v>
      </c>
      <c r="AV67" s="26" t="n">
        <v>7.0</v>
      </c>
      <c r="AW67" s="26" t="n">
        <v>7.0</v>
      </c>
      <c r="AX67" s="26" t="n">
        <v>7.0</v>
      </c>
      <c r="AY67" s="26" t="n">
        <v>7.0</v>
      </c>
      <c r="AZ67" s="26" t="n">
        <v>8.0</v>
      </c>
      <c r="BA67" s="26" t="n">
        <v>8.0</v>
      </c>
      <c r="BB67" s="26" t="n">
        <v>8.0</v>
      </c>
      <c r="BC67" s="26" t="n">
        <v>8.0</v>
      </c>
      <c r="BD67" s="26" t="n">
        <v>8.0</v>
      </c>
      <c r="BE67" s="26" t="n">
        <v>8.0</v>
      </c>
      <c r="BF67" s="26" t="n">
        <v>8.0</v>
      </c>
      <c r="BG67" s="26" t="n">
        <v>8.0</v>
      </c>
      <c r="BH67" s="26" t="n">
        <v>8.0</v>
      </c>
      <c r="BI67" s="26" t="n">
        <v>30.0</v>
      </c>
      <c r="BJ67" s="26" t="n">
        <v>31.0</v>
      </c>
      <c r="BK67" s="26" t="n">
        <v>41.0</v>
      </c>
      <c r="BL67" s="26" t="n">
        <v>56.0</v>
      </c>
      <c r="BM67" s="26" t="n">
        <v>66.0</v>
      </c>
      <c r="BN67" s="26" t="n">
        <v>74.0</v>
      </c>
      <c r="BO67" s="26" t="n">
        <v>74.0</v>
      </c>
      <c r="BP67" s="26" t="n">
        <v>106.0</v>
      </c>
      <c r="BQ67" s="26" t="n">
        <v>147.0</v>
      </c>
      <c r="BR67" s="26" t="n">
        <v>171.0</v>
      </c>
      <c r="BS67" s="26" t="n">
        <v>178.0</v>
      </c>
      <c r="BT67" s="26" t="n">
        <v>178.0</v>
      </c>
      <c r="BU67" s="26" t="n">
        <v>348.0</v>
      </c>
    </row>
    <row r="68" spans="1:73">
      <c r="A68" s="26" t="n">
        <v>66.0</v>
      </c>
      <c r="B68" s="26" t="s">
        <v>69</v>
      </c>
      <c r="C68" s="26" t="n">
        <v>6043.0</v>
      </c>
      <c r="D68" s="26" t="n">
        <v>0.0</v>
      </c>
      <c r="E68" s="26" t="n">
        <v>0.0</v>
      </c>
      <c r="F68" s="26" t="n">
        <v>0.0</v>
      </c>
      <c r="G68" s="26" t="n">
        <v>0.0</v>
      </c>
      <c r="H68" s="26" t="n">
        <v>0.0</v>
      </c>
      <c r="I68" s="26" t="n">
        <v>0.0</v>
      </c>
      <c r="J68" s="26" t="n">
        <v>0.0</v>
      </c>
      <c r="K68" s="26" t="n">
        <v>0.0</v>
      </c>
      <c r="L68" s="26" t="n">
        <v>0.0</v>
      </c>
      <c r="M68" s="26" t="n">
        <v>0.0</v>
      </c>
      <c r="N68" s="26" t="n">
        <v>0.0</v>
      </c>
      <c r="O68" s="26" t="n">
        <v>0.0</v>
      </c>
      <c r="P68" s="26" t="n">
        <v>0.0</v>
      </c>
      <c r="Q68" s="26" t="n">
        <v>0.0</v>
      </c>
      <c r="R68" s="26" t="n">
        <v>0.0</v>
      </c>
      <c r="S68" s="26" t="n">
        <v>0.0</v>
      </c>
      <c r="T68" s="26" t="n">
        <v>0.0</v>
      </c>
      <c r="U68" s="26" t="n">
        <v>0.0</v>
      </c>
      <c r="V68" s="26" t="n">
        <v>0.0</v>
      </c>
      <c r="W68" s="26" t="n">
        <v>0.0</v>
      </c>
      <c r="X68" s="26" t="n">
        <v>0.0</v>
      </c>
      <c r="Y68" s="26" t="n">
        <v>0.0</v>
      </c>
      <c r="Z68" s="26" t="n">
        <v>0.0</v>
      </c>
      <c r="AA68" s="26" t="n">
        <v>0.0</v>
      </c>
      <c r="AB68" s="26" t="n">
        <v>0.0</v>
      </c>
      <c r="AC68" s="26" t="n">
        <v>0.0</v>
      </c>
      <c r="AD68" s="26" t="n">
        <v>0.0</v>
      </c>
      <c r="AE68" s="26" t="n">
        <v>0.0</v>
      </c>
      <c r="AF68" s="26" t="n">
        <v>0.0</v>
      </c>
      <c r="AG68" s="26" t="n">
        <v>0.0</v>
      </c>
      <c r="AH68" s="26" t="n">
        <v>0.0</v>
      </c>
      <c r="AI68" s="26" t="n">
        <v>0.0</v>
      </c>
      <c r="AJ68" s="26" t="n">
        <v>0.0</v>
      </c>
      <c r="AK68" s="26" t="n">
        <v>0.0</v>
      </c>
      <c r="AL68" s="26" t="n">
        <v>0.0</v>
      </c>
      <c r="AM68" s="26" t="n">
        <v>0.0</v>
      </c>
      <c r="AN68" s="26" t="n">
        <v>0.0</v>
      </c>
      <c r="AO68" s="26" t="n">
        <v>0.0</v>
      </c>
      <c r="AP68" s="26" t="n">
        <v>1.0</v>
      </c>
      <c r="AQ68" s="26" t="n">
        <v>1.0</v>
      </c>
      <c r="AR68" s="26" t="n">
        <v>1.0</v>
      </c>
      <c r="AS68" s="26" t="n">
        <v>1.0</v>
      </c>
      <c r="AT68" s="26" t="n">
        <v>3.0</v>
      </c>
      <c r="AU68" s="26" t="n">
        <v>45.0</v>
      </c>
      <c r="AV68" s="26" t="n">
        <v>46.0</v>
      </c>
      <c r="AW68" s="26" t="n">
        <v>46.0</v>
      </c>
      <c r="AX68" s="26" t="n">
        <v>83.0</v>
      </c>
      <c r="AY68" s="26" t="n">
        <v>149.0</v>
      </c>
      <c r="AZ68" s="26" t="n">
        <v>160.0</v>
      </c>
      <c r="BA68" s="26" t="n">
        <v>276.0</v>
      </c>
      <c r="BB68" s="26" t="n">
        <v>414.0</v>
      </c>
      <c r="BC68" s="26" t="n">
        <v>523.0</v>
      </c>
      <c r="BD68" s="26" t="n">
        <v>589.0</v>
      </c>
      <c r="BE68" s="26" t="n">
        <v>622.0</v>
      </c>
      <c r="BF68" s="26" t="n">
        <v>724.0</v>
      </c>
      <c r="BG68" s="26" t="n">
        <v>724.0</v>
      </c>
      <c r="BH68" s="26" t="n">
        <v>1045.0</v>
      </c>
      <c r="BI68" s="26" t="n">
        <v>1258.0</v>
      </c>
      <c r="BJ68" s="26" t="n">
        <v>1439.0</v>
      </c>
      <c r="BK68" s="26" t="n">
        <v>1966.0</v>
      </c>
      <c r="BL68" s="26" t="n">
        <v>2335.0</v>
      </c>
      <c r="BM68" s="26" t="n">
        <v>2749.0</v>
      </c>
      <c r="BN68" s="26" t="n">
        <v>2941.0</v>
      </c>
      <c r="BO68" s="26" t="n">
        <v>2941.0</v>
      </c>
      <c r="BP68" s="26" t="n">
        <v>4440.0</v>
      </c>
      <c r="BQ68" s="26" t="n">
        <v>5129.0</v>
      </c>
      <c r="BR68" s="26" t="n">
        <v>6072.0</v>
      </c>
      <c r="BS68" s="26" t="n">
        <v>7024.0</v>
      </c>
      <c r="BT68" s="26" t="n">
        <v>7432.0</v>
      </c>
      <c r="BU68" s="26" t="n">
        <v>8326.0</v>
      </c>
    </row>
    <row r="69" spans="1:73">
      <c r="A69" s="26" t="n">
        <v>67.0</v>
      </c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 t="n">
        <v>0.0</v>
      </c>
      <c r="L69" s="26" t="n">
        <v>0.0</v>
      </c>
      <c r="M69" s="26" t="n">
        <v>0.0</v>
      </c>
      <c r="N69" s="26" t="n">
        <v>0.0</v>
      </c>
      <c r="O69" s="26" t="n">
        <v>0.0</v>
      </c>
      <c r="P69" s="26" t="n">
        <v>0.0</v>
      </c>
      <c r="Q69" s="26" t="n">
        <v>0.0</v>
      </c>
      <c r="R69" s="26" t="n">
        <v>0.0</v>
      </c>
      <c r="S69" s="26" t="n">
        <v>0.0</v>
      </c>
      <c r="T69" s="26" t="n">
        <v>0.0</v>
      </c>
      <c r="U69" s="26" t="n">
        <v>0.0</v>
      </c>
      <c r="V69" s="26" t="n">
        <v>0.0</v>
      </c>
      <c r="W69" s="26" t="n">
        <v>0.0</v>
      </c>
      <c r="X69" s="26" t="n">
        <v>0.0</v>
      </c>
      <c r="Y69" s="26" t="n">
        <v>0.0</v>
      </c>
      <c r="Z69" s="26" t="n">
        <v>0.0</v>
      </c>
      <c r="AA69" s="26" t="n">
        <v>0.0</v>
      </c>
      <c r="AB69" s="26" t="n">
        <v>0.0</v>
      </c>
      <c r="AC69" s="26" t="n">
        <v>0.0</v>
      </c>
      <c r="AD69" s="26" t="n">
        <v>0.0</v>
      </c>
      <c r="AE69" s="26" t="n">
        <v>0.0</v>
      </c>
      <c r="AF69" s="26" t="n">
        <v>2.0</v>
      </c>
      <c r="AG69" s="26" t="n">
        <v>2.0</v>
      </c>
      <c r="AH69" s="26" t="n">
        <v>2.0</v>
      </c>
      <c r="AI69" s="26" t="n">
        <v>4.0</v>
      </c>
      <c r="AJ69" s="26" t="n">
        <v>4.0</v>
      </c>
      <c r="AK69" s="26" t="n">
        <v>4.0</v>
      </c>
      <c r="AL69" s="26" t="n">
        <v>4.0</v>
      </c>
      <c r="AM69" s="26" t="n">
        <v>4.0</v>
      </c>
      <c r="AN69" s="26" t="n">
        <v>4.0</v>
      </c>
      <c r="AO69" s="26" t="n">
        <v>4.0</v>
      </c>
      <c r="AP69" s="26" t="n">
        <v>4.0</v>
      </c>
      <c r="AQ69" s="26" t="n">
        <v>4.0</v>
      </c>
      <c r="AR69" s="26" t="n">
        <v>4.0</v>
      </c>
      <c r="AS69" s="26" t="n">
        <v>11.0</v>
      </c>
      <c r="AT69" s="26" t="n">
        <v>11.0</v>
      </c>
      <c r="AU69" s="26" t="n">
        <v>11.0</v>
      </c>
      <c r="AV69" s="26" t="n">
        <v>11.0</v>
      </c>
      <c r="AW69" s="26" t="n">
        <v>12.0</v>
      </c>
      <c r="AX69" s="26" t="n">
        <v>12.0</v>
      </c>
      <c r="AY69" s="26" t="n">
        <v>12.0</v>
      </c>
      <c r="AZ69" s="26" t="n">
        <v>12.0</v>
      </c>
      <c r="BA69" s="26" t="n">
        <v>12.0</v>
      </c>
      <c r="BB69" s="26" t="n">
        <v>12.0</v>
      </c>
      <c r="BC69" s="26" t="n">
        <v>12.0</v>
      </c>
      <c r="BD69" s="26" t="n">
        <v>12.0</v>
      </c>
      <c r="BE69" s="26" t="n">
        <v>12.0</v>
      </c>
      <c r="BF69" s="26" t="n">
        <v>12.0</v>
      </c>
      <c r="BG69" s="26" t="n">
        <v>12.0</v>
      </c>
      <c r="BH69" s="26" t="n">
        <v>12.0</v>
      </c>
      <c r="BI69" s="26" t="n">
        <v>12.0</v>
      </c>
      <c r="BJ69" s="26" t="n">
        <v>12.0</v>
      </c>
      <c r="BK69" s="26" t="n">
        <v>12.0</v>
      </c>
      <c r="BL69" s="26" t="n">
        <v>31.0</v>
      </c>
      <c r="BM69" s="26" t="n">
        <v>31.0</v>
      </c>
      <c r="BN69" s="26" t="n">
        <v>602.0</v>
      </c>
      <c r="BO69" s="26" t="n">
        <v>602.0</v>
      </c>
      <c r="BP69" s="26" t="n">
        <v>1300.0</v>
      </c>
      <c r="BQ69" s="26" t="n">
        <v>1587.0</v>
      </c>
      <c r="BR69" s="26" t="n">
        <v>1587.0</v>
      </c>
      <c r="BS69" s="26" t="n">
        <v>2200.0</v>
      </c>
      <c r="BT69" s="26" t="n">
        <v>2207.0</v>
      </c>
      <c r="BU69" s="26" t="n">
        <v>3288.0</v>
      </c>
    </row>
    <row r="70" spans="1:73">
      <c r="A70" s="26" t="n">
        <v>68.0</v>
      </c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 t="n">
        <v>0.0</v>
      </c>
      <c r="L70" s="26" t="n">
        <v>0.0</v>
      </c>
      <c r="M70" s="26" t="n">
        <v>0.0</v>
      </c>
      <c r="N70" s="26" t="n">
        <v>0.0</v>
      </c>
      <c r="O70" s="26" t="n">
        <v>0.0</v>
      </c>
      <c r="P70" s="26" t="n">
        <v>0.0</v>
      </c>
      <c r="Q70" s="26" t="n">
        <v>0.0</v>
      </c>
      <c r="R70" s="26" t="n">
        <v>0.0</v>
      </c>
      <c r="S70" s="26" t="n">
        <v>0.0</v>
      </c>
      <c r="T70" s="26" t="n">
        <v>0.0</v>
      </c>
      <c r="U70" s="26" t="n">
        <v>0.0</v>
      </c>
      <c r="V70" s="26" t="n">
        <v>0.0</v>
      </c>
      <c r="W70" s="26" t="n">
        <v>0.0</v>
      </c>
      <c r="X70" s="26" t="n">
        <v>0.0</v>
      </c>
      <c r="Y70" s="26" t="n">
        <v>0.0</v>
      </c>
      <c r="Z70" s="26" t="n">
        <v>0.0</v>
      </c>
      <c r="AA70" s="26" t="n">
        <v>0.0</v>
      </c>
      <c r="AB70" s="26" t="n">
        <v>0.0</v>
      </c>
      <c r="AC70" s="26" t="n">
        <v>0.0</v>
      </c>
      <c r="AD70" s="26" t="n">
        <v>0.0</v>
      </c>
      <c r="AE70" s="26" t="n">
        <v>0.0</v>
      </c>
      <c r="AF70" s="26" t="n">
        <v>0.0</v>
      </c>
      <c r="AG70" s="26" t="n">
        <v>1.0</v>
      </c>
      <c r="AH70" s="26" t="n">
        <v>1.0</v>
      </c>
      <c r="AI70" s="26" t="n">
        <v>1.0</v>
      </c>
      <c r="AJ70" s="26" t="n">
        <v>1.0</v>
      </c>
      <c r="AK70" s="26" t="n">
        <v>1.0</v>
      </c>
      <c r="AL70" s="26" t="n">
        <v>12.0</v>
      </c>
      <c r="AM70" s="26" t="n">
        <v>12.0</v>
      </c>
      <c r="AN70" s="26" t="n">
        <v>12.0</v>
      </c>
      <c r="AO70" s="26" t="n">
        <v>14.0</v>
      </c>
      <c r="AP70" s="26" t="n">
        <v>14.0</v>
      </c>
      <c r="AQ70" s="26" t="n">
        <v>14.0</v>
      </c>
      <c r="AR70" s="26" t="n">
        <v>14.0</v>
      </c>
      <c r="AS70" s="26" t="n">
        <v>14.0</v>
      </c>
      <c r="AT70" s="26" t="n">
        <v>15.0</v>
      </c>
      <c r="AU70" s="26" t="n">
        <v>16.0</v>
      </c>
      <c r="AV70" s="26" t="n">
        <v>16.0</v>
      </c>
      <c r="AW70" s="26" t="n">
        <v>16.0</v>
      </c>
      <c r="AX70" s="26" t="n">
        <v>16.0</v>
      </c>
      <c r="AY70" s="26" t="n">
        <v>16.0</v>
      </c>
      <c r="AZ70" s="26" t="n">
        <v>16.0</v>
      </c>
      <c r="BA70" s="26" t="n">
        <v>16.0</v>
      </c>
      <c r="BB70" s="26" t="n">
        <v>16.0</v>
      </c>
      <c r="BC70" s="26" t="n">
        <v>17.0</v>
      </c>
      <c r="BD70" s="26" t="n">
        <v>18.0</v>
      </c>
      <c r="BE70" s="26" t="n">
        <v>18.0</v>
      </c>
      <c r="BF70" s="26" t="n">
        <v>18.0</v>
      </c>
      <c r="BG70" s="26" t="n">
        <v>18.0</v>
      </c>
      <c r="BH70" s="26" t="n">
        <v>25.0</v>
      </c>
      <c r="BI70" s="26" t="n">
        <v>25.0</v>
      </c>
      <c r="BJ70" s="26" t="n">
        <v>46.0</v>
      </c>
      <c r="BK70" s="26" t="n">
        <v>46.0</v>
      </c>
      <c r="BL70" s="26" t="n">
        <v>46.0</v>
      </c>
      <c r="BM70" s="26" t="n">
        <v>49.0</v>
      </c>
      <c r="BN70" s="26" t="n">
        <v>67.0</v>
      </c>
      <c r="BO70" s="26" t="n">
        <v>73.0</v>
      </c>
      <c r="BP70" s="26" t="n">
        <v>113.0</v>
      </c>
      <c r="BQ70" s="26" t="n">
        <v>115.0</v>
      </c>
      <c r="BR70" s="26" t="n">
        <v>202.0</v>
      </c>
      <c r="BS70" s="26" t="n">
        <v>266.0</v>
      </c>
      <c r="BT70" s="26" t="n">
        <v>453.0</v>
      </c>
      <c r="BU70" s="26" t="n">
        <v>3243.0</v>
      </c>
    </row>
    <row r="71" spans="1:73">
      <c r="A71" s="26" t="n">
        <v>69.0</v>
      </c>
      <c r="B71" s="26" t="s">
        <v>72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 t="n">
        <v>0.0</v>
      </c>
      <c r="V71" s="26" t="n">
        <v>0.0</v>
      </c>
      <c r="W71" s="26" t="n">
        <v>0.0</v>
      </c>
      <c r="X71" s="26" t="n">
        <v>0.0</v>
      </c>
      <c r="Y71" s="26" t="n">
        <v>0.0</v>
      </c>
      <c r="Z71" s="26" t="n">
        <v>0.0</v>
      </c>
      <c r="AA71" s="26" t="n">
        <v>0.0</v>
      </c>
      <c r="AB71" s="26" t="n">
        <v>0.0</v>
      </c>
      <c r="AC71" s="26" t="n">
        <v>0.0</v>
      </c>
      <c r="AD71" s="26" t="n">
        <v>0.0</v>
      </c>
      <c r="AE71" s="26" t="n">
        <v>0.0</v>
      </c>
      <c r="AF71" s="26" t="n">
        <v>0.0</v>
      </c>
      <c r="AG71" s="26" t="n">
        <v>0.0</v>
      </c>
      <c r="AH71" s="26" t="n">
        <v>0.0</v>
      </c>
      <c r="AI71" s="26" t="n">
        <v>2.0</v>
      </c>
      <c r="AJ71" s="26" t="n">
        <v>2.0</v>
      </c>
      <c r="AK71" s="26" t="n">
        <v>2.0</v>
      </c>
      <c r="AL71" s="26" t="n">
        <v>2.0</v>
      </c>
      <c r="AM71" s="26" t="n">
        <v>2.0</v>
      </c>
      <c r="AN71" s="26" t="n">
        <v>2.0</v>
      </c>
      <c r="AO71" s="26" t="n">
        <v>2.0</v>
      </c>
      <c r="AP71" s="26" t="n">
        <v>2.0</v>
      </c>
      <c r="AQ71" s="26" t="n">
        <v>2.0</v>
      </c>
      <c r="AR71" s="26" t="n">
        <v>2.0</v>
      </c>
      <c r="AS71" s="26" t="n">
        <v>2.0</v>
      </c>
      <c r="AT71" s="26" t="n">
        <v>2.0</v>
      </c>
      <c r="AU71" s="26" t="n">
        <v>2.0</v>
      </c>
      <c r="AV71" s="26" t="n">
        <v>2.0</v>
      </c>
      <c r="AW71" s="26" t="n">
        <v>2.0</v>
      </c>
      <c r="AX71" s="26" t="n">
        <v>2.0</v>
      </c>
      <c r="AY71" s="26" t="n">
        <v>2.0</v>
      </c>
      <c r="AZ71" s="26" t="n">
        <v>2.0</v>
      </c>
      <c r="BA71" s="26" t="n">
        <v>2.0</v>
      </c>
      <c r="BB71" s="26" t="n">
        <v>2.0</v>
      </c>
      <c r="BC71" s="26" t="n">
        <v>2.0</v>
      </c>
      <c r="BD71" s="26" t="n">
        <v>30.0</v>
      </c>
      <c r="BE71" s="26" t="n">
        <v>30.0</v>
      </c>
      <c r="BF71" s="26" t="n">
        <v>32.0</v>
      </c>
      <c r="BG71" s="26" t="n">
        <v>32.0</v>
      </c>
      <c r="BH71" s="26" t="n">
        <v>183.0</v>
      </c>
      <c r="BI71" s="26" t="n">
        <v>189.0</v>
      </c>
      <c r="BJ71" s="26" t="n">
        <v>193.0</v>
      </c>
      <c r="BK71" s="26" t="n">
        <v>517.0</v>
      </c>
      <c r="BL71" s="26" t="n">
        <v>571.0</v>
      </c>
      <c r="BM71" s="26" t="n">
        <v>571.0</v>
      </c>
      <c r="BN71" s="26" t="n">
        <v>530.0</v>
      </c>
      <c r="BO71" s="26" t="n">
        <v>1028.0</v>
      </c>
      <c r="BP71" s="26" t="n">
        <v>1107.0</v>
      </c>
      <c r="BQ71" s="26" t="n">
        <v>1588.0</v>
      </c>
      <c r="BR71" s="26" t="n">
        <v>1588.0</v>
      </c>
      <c r="BS71" s="26" t="n">
        <v>2575.0</v>
      </c>
      <c r="BT71" s="26" t="n">
        <v>3355.0</v>
      </c>
      <c r="BU71" s="26" t="n">
        <v>3794.0</v>
      </c>
    </row>
    <row r="72" spans="1:73">
      <c r="A72" s="26" t="n">
        <v>70.0</v>
      </c>
      <c r="B72" s="26" t="s">
        <v>73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 t="n">
        <v>0.0</v>
      </c>
      <c r="BA72" s="26" t="n">
        <v>0.0</v>
      </c>
      <c r="BB72" s="26" t="n">
        <v>0.0</v>
      </c>
      <c r="BC72" s="26" t="n">
        <v>0.0</v>
      </c>
      <c r="BD72" s="26" t="n">
        <v>0.0</v>
      </c>
      <c r="BE72" s="26" t="n">
        <v>0.0</v>
      </c>
      <c r="BF72" s="26" t="n">
        <v>0.0</v>
      </c>
      <c r="BG72" s="26" t="n">
        <v>0.0</v>
      </c>
      <c r="BH72" s="26" t="n">
        <v>0.0</v>
      </c>
      <c r="BI72" s="26" t="n">
        <v>0.0</v>
      </c>
      <c r="BJ72" s="26" t="n">
        <v>0.0</v>
      </c>
      <c r="BK72" s="26" t="n">
        <v>0.0</v>
      </c>
      <c r="BL72" s="26" t="n">
        <v>2.0</v>
      </c>
      <c r="BM72" s="26" t="n">
        <v>2.0</v>
      </c>
      <c r="BN72" s="26" t="n">
        <v>2.0</v>
      </c>
      <c r="BO72" s="26" t="n">
        <v>2.0</v>
      </c>
      <c r="BP72" s="26" t="n">
        <v>2.0</v>
      </c>
      <c r="BQ72" s="26" t="n">
        <v>2.0</v>
      </c>
      <c r="BR72" s="26" t="n">
        <v>2.0</v>
      </c>
      <c r="BS72" s="26" t="n">
        <v>2.0</v>
      </c>
      <c r="BT72" s="26" t="n">
        <v>2.0</v>
      </c>
      <c r="BU72" s="26" t="n">
        <v>2.0</v>
      </c>
    </row>
    <row r="73" spans="1:73">
      <c r="A73" s="26" t="n">
        <v>71.0</v>
      </c>
      <c r="B73" s="26" t="s">
        <v>74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 t="n">
        <v>1.0</v>
      </c>
      <c r="BG73" s="26" t="n">
        <v>1.0</v>
      </c>
      <c r="BH73" s="26" t="n">
        <v>1.0</v>
      </c>
      <c r="BI73" s="26" t="n">
        <v>1.0</v>
      </c>
      <c r="BJ73" s="26" t="n">
        <v>1.0</v>
      </c>
      <c r="BK73" s="26" t="n">
        <v>1.0</v>
      </c>
      <c r="BL73" s="26" t="n">
        <v>1.0</v>
      </c>
      <c r="BM73" s="26" t="n">
        <v>1.0</v>
      </c>
      <c r="BN73" s="26" t="n">
        <v>1.0</v>
      </c>
      <c r="BO73" s="26" t="n">
        <v>1.0</v>
      </c>
      <c r="BP73" s="26" t="n">
        <v>1.0</v>
      </c>
      <c r="BQ73" s="26" t="n">
        <v>1.0</v>
      </c>
      <c r="BR73" s="26" t="n">
        <v>16.0</v>
      </c>
      <c r="BS73" s="26" t="n">
        <v>16.0</v>
      </c>
      <c r="BT73" s="26" t="n">
        <v>16.0</v>
      </c>
      <c r="BU73" s="26" t="n">
        <v>16.0</v>
      </c>
    </row>
    <row r="74" spans="1:73">
      <c r="A74" s="26" t="n">
        <v>72.0</v>
      </c>
      <c r="B74" s="26" t="s">
        <v>75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 t="n">
        <v>1.0</v>
      </c>
      <c r="AL74" s="26" t="n">
        <v>1.0</v>
      </c>
      <c r="AM74" s="26" t="n">
        <v>1.0</v>
      </c>
      <c r="AN74" s="26" t="n">
        <v>1.0</v>
      </c>
      <c r="AO74" s="26" t="n">
        <v>1.0</v>
      </c>
      <c r="AP74" s="26" t="n">
        <v>1.0</v>
      </c>
      <c r="AQ74" s="26" t="n">
        <v>1.0</v>
      </c>
      <c r="AR74" s="26" t="n">
        <v>1.0</v>
      </c>
      <c r="AS74" s="26" t="n">
        <v>1.0</v>
      </c>
      <c r="AT74" s="26" t="n">
        <v>1.0</v>
      </c>
      <c r="AU74" s="26" t="n">
        <v>1.0</v>
      </c>
      <c r="AV74" s="26" t="n">
        <v>1.0</v>
      </c>
      <c r="AW74" s="26" t="n">
        <v>1.0</v>
      </c>
      <c r="AX74" s="26" t="n">
        <v>1.0</v>
      </c>
      <c r="AY74" s="26" t="n">
        <v>1.0</v>
      </c>
      <c r="AZ74" s="26" t="n">
        <v>1.0</v>
      </c>
      <c r="BA74" s="26" t="n">
        <v>1.0</v>
      </c>
      <c r="BB74" s="26" t="n">
        <v>1.0</v>
      </c>
      <c r="BC74" s="26" t="n">
        <v>1.0</v>
      </c>
      <c r="BD74" s="26" t="n">
        <v>1.0</v>
      </c>
      <c r="BE74" s="26" t="n">
        <v>1.0</v>
      </c>
      <c r="BF74" s="26" t="n">
        <v>1.0</v>
      </c>
      <c r="BG74" s="26" t="n">
        <v>1.0</v>
      </c>
      <c r="BH74" s="26" t="n">
        <v>1.0</v>
      </c>
      <c r="BI74" s="26" t="n">
        <v>1.0</v>
      </c>
      <c r="BJ74" s="26" t="n">
        <v>1.0</v>
      </c>
      <c r="BK74" s="26" t="n">
        <v>1.0</v>
      </c>
      <c r="BL74" s="26" t="n">
        <v>1.0</v>
      </c>
      <c r="BM74" s="26" t="n">
        <v>1.0</v>
      </c>
      <c r="BN74" s="26" t="n">
        <v>1.0</v>
      </c>
      <c r="BO74" s="26" t="n">
        <v>1.0</v>
      </c>
      <c r="BP74" s="26" t="n">
        <v>31.0</v>
      </c>
      <c r="BQ74" s="26" t="n">
        <v>31.0</v>
      </c>
      <c r="BR74" s="26" t="n">
        <v>31.0</v>
      </c>
      <c r="BS74" s="26" t="n">
        <v>263.0</v>
      </c>
      <c r="BT74" s="26" t="n">
        <v>401.0</v>
      </c>
      <c r="BU74" s="26" t="n">
        <v>461.0</v>
      </c>
    </row>
    <row r="75" spans="1:73">
      <c r="A75" s="26" t="n">
        <v>73.0</v>
      </c>
      <c r="B75" s="26" t="s">
        <v>76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 t="n">
        <v>1.0</v>
      </c>
      <c r="AG75" s="26" t="n">
        <v>1.0</v>
      </c>
      <c r="AH75" s="26" t="n">
        <v>1.0</v>
      </c>
      <c r="AI75" s="26" t="n">
        <v>1.0</v>
      </c>
      <c r="AJ75" s="26" t="n">
        <v>8.0</v>
      </c>
      <c r="AK75" s="26" t="n">
        <v>8.0</v>
      </c>
      <c r="AL75" s="26" t="n">
        <v>8.0</v>
      </c>
      <c r="AM75" s="26" t="n">
        <v>8.0</v>
      </c>
      <c r="AN75" s="26" t="n">
        <v>8.0</v>
      </c>
      <c r="AO75" s="26" t="n">
        <v>8.0</v>
      </c>
      <c r="AP75" s="26" t="n">
        <v>8.0</v>
      </c>
      <c r="AQ75" s="26" t="n">
        <v>8.0</v>
      </c>
      <c r="AR75" s="26" t="n">
        <v>8.0</v>
      </c>
      <c r="AS75" s="26" t="n">
        <v>8.0</v>
      </c>
      <c r="AT75" s="26" t="n">
        <v>8.0</v>
      </c>
      <c r="AU75" s="26" t="n">
        <v>8.0</v>
      </c>
      <c r="AV75" s="26" t="n">
        <v>8.0</v>
      </c>
      <c r="AW75" s="26" t="n">
        <v>8.0</v>
      </c>
      <c r="AX75" s="26" t="n">
        <v>8.0</v>
      </c>
      <c r="AY75" s="26" t="n">
        <v>8.0</v>
      </c>
      <c r="AZ75" s="26" t="n">
        <v>8.0</v>
      </c>
      <c r="BA75" s="26" t="n">
        <v>8.0</v>
      </c>
      <c r="BB75" s="26" t="n">
        <v>8.0</v>
      </c>
      <c r="BC75" s="26" t="n">
        <v>8.0</v>
      </c>
      <c r="BD75" s="26" t="n">
        <v>18.0</v>
      </c>
      <c r="BE75" s="26" t="n">
        <v>18.0</v>
      </c>
      <c r="BF75" s="26" t="n">
        <v>18.0</v>
      </c>
      <c r="BG75" s="26" t="n">
        <v>18.0</v>
      </c>
      <c r="BH75" s="26" t="n">
        <v>18.0</v>
      </c>
      <c r="BI75" s="26" t="n">
        <v>18.0</v>
      </c>
      <c r="BJ75" s="26" t="n">
        <v>18.0</v>
      </c>
      <c r="BK75" s="26" t="n">
        <v>18.0</v>
      </c>
      <c r="BL75" s="26" t="n">
        <v>18.0</v>
      </c>
      <c r="BM75" s="26" t="n">
        <v>20.0</v>
      </c>
      <c r="BN75" s="26" t="n">
        <v>53.0</v>
      </c>
      <c r="BO75" s="26" t="n">
        <v>53.0</v>
      </c>
      <c r="BP75" s="26" t="n">
        <v>53.0</v>
      </c>
      <c r="BQ75" s="26" t="n">
        <v>67.0</v>
      </c>
      <c r="BR75" s="26" t="n">
        <v>67.0</v>
      </c>
      <c r="BS75" s="26" t="n">
        <v>67.0</v>
      </c>
      <c r="BT75" s="26" t="n">
        <v>135.0</v>
      </c>
      <c r="BU75" s="26" t="n">
        <v>135.0</v>
      </c>
    </row>
    <row r="76" spans="1:73">
      <c r="A76" s="26" t="n">
        <v>74.0</v>
      </c>
      <c r="B76" s="26" t="s">
        <v>77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 t="n">
        <v>0.0</v>
      </c>
      <c r="BA76" s="26" t="n">
        <v>2.0</v>
      </c>
      <c r="BB76" s="26" t="n">
        <v>3.0</v>
      </c>
      <c r="BC76" s="26" t="n">
        <v>3.0</v>
      </c>
      <c r="BD76" s="26" t="n">
        <v>3.0</v>
      </c>
      <c r="BE76" s="26" t="n">
        <v>3.0</v>
      </c>
      <c r="BF76" s="26" t="n">
        <v>3.0</v>
      </c>
      <c r="BG76" s="26" t="n">
        <v>3.0</v>
      </c>
      <c r="BH76" s="26" t="n">
        <v>3.0</v>
      </c>
      <c r="BI76" s="26" t="n">
        <v>4.0</v>
      </c>
      <c r="BJ76" s="26" t="n">
        <v>4.0</v>
      </c>
      <c r="BK76" s="26" t="n">
        <v>4.0</v>
      </c>
      <c r="BL76" s="26" t="n">
        <v>4.0</v>
      </c>
      <c r="BM76" s="26" t="n">
        <v>4.0</v>
      </c>
      <c r="BN76" s="26" t="n">
        <v>4.0</v>
      </c>
      <c r="BO76" s="26" t="n">
        <v>4.0</v>
      </c>
      <c r="BP76" s="26" t="n">
        <v>4.0</v>
      </c>
      <c r="BQ76" s="26" t="n">
        <v>4.0</v>
      </c>
      <c r="BR76" s="26" t="n">
        <v>4.0</v>
      </c>
      <c r="BS76" s="26" t="n">
        <v>131.0</v>
      </c>
      <c r="BT76" s="26" t="n">
        <v>131.0</v>
      </c>
      <c r="BU76" s="26" t="n">
        <v>131.0</v>
      </c>
    </row>
    <row r="77" spans="1:73">
      <c r="A77" s="26" t="n">
        <v>75.0</v>
      </c>
      <c r="B77" s="26" t="s">
        <v>78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 t="n">
        <v>0.0</v>
      </c>
      <c r="BK77" s="26" t="n">
        <v>8.0</v>
      </c>
      <c r="BL77" s="26" t="n">
        <v>8.0</v>
      </c>
      <c r="BM77" s="26" t="n">
        <v>8.0</v>
      </c>
      <c r="BN77" s="26" t="n">
        <v>8.0</v>
      </c>
      <c r="BO77" s="26" t="n">
        <v>8.0</v>
      </c>
      <c r="BP77" s="26" t="n">
        <v>14.0</v>
      </c>
      <c r="BQ77" s="26" t="n">
        <v>19.0</v>
      </c>
      <c r="BR77" s="26" t="n">
        <v>19.0</v>
      </c>
      <c r="BS77" s="26" t="n">
        <v>19.0</v>
      </c>
      <c r="BT77" s="26" t="n">
        <v>29.0</v>
      </c>
      <c r="BU77" s="26" t="n">
        <v>29.0</v>
      </c>
    </row>
    <row r="78" spans="1:73">
      <c r="A78" s="26" t="n">
        <v>76.0</v>
      </c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 t="n">
        <v>0.0</v>
      </c>
      <c r="L78" s="26" t="n">
        <v>0.0</v>
      </c>
      <c r="M78" s="26" t="n">
        <v>0.0</v>
      </c>
      <c r="N78" s="26" t="n">
        <v>0.0</v>
      </c>
      <c r="O78" s="26" t="n">
        <v>0.0</v>
      </c>
      <c r="P78" s="26" t="n">
        <v>0.0</v>
      </c>
      <c r="Q78" s="26" t="n">
        <v>0.0</v>
      </c>
      <c r="R78" s="26" t="n">
        <v>0.0</v>
      </c>
      <c r="S78" s="26" t="n">
        <v>0.0</v>
      </c>
      <c r="T78" s="26" t="n">
        <v>0.0</v>
      </c>
      <c r="U78" s="26" t="n">
        <v>0.0</v>
      </c>
      <c r="V78" s="26" t="n">
        <v>0.0</v>
      </c>
      <c r="W78" s="26" t="n">
        <v>0.0</v>
      </c>
      <c r="X78" s="26" t="n">
        <v>0.0</v>
      </c>
      <c r="Y78" s="26" t="n">
        <v>0.0</v>
      </c>
      <c r="Z78" s="26" t="n">
        <v>0.0</v>
      </c>
      <c r="AA78" s="26" t="n">
        <v>0.0</v>
      </c>
      <c r="AB78" s="26" t="n">
        <v>0.0</v>
      </c>
      <c r="AC78" s="26" t="n">
        <v>0.0</v>
      </c>
      <c r="AD78" s="26" t="n">
        <v>0.0</v>
      </c>
      <c r="AE78" s="26" t="n">
        <v>0.0</v>
      </c>
      <c r="AF78" s="26" t="n">
        <v>1.0</v>
      </c>
      <c r="AG78" s="26" t="n">
        <v>1.0</v>
      </c>
      <c r="AH78" s="26" t="n">
        <v>1.0</v>
      </c>
      <c r="AI78" s="26" t="n">
        <v>1.0</v>
      </c>
      <c r="AJ78" s="26" t="n">
        <v>1.0</v>
      </c>
      <c r="AK78" s="26" t="n">
        <v>1.0</v>
      </c>
      <c r="AL78" s="26" t="n">
        <v>1.0</v>
      </c>
      <c r="AM78" s="26" t="n">
        <v>1.0</v>
      </c>
      <c r="AN78" s="26" t="n">
        <v>1.0</v>
      </c>
      <c r="AO78" s="26" t="n">
        <v>3.0</v>
      </c>
      <c r="AP78" s="26" t="n">
        <v>3.0</v>
      </c>
      <c r="AQ78" s="26" t="n">
        <v>3.0</v>
      </c>
      <c r="AR78" s="26" t="n">
        <v>3.0</v>
      </c>
      <c r="AS78" s="26" t="n">
        <v>3.0</v>
      </c>
      <c r="AT78" s="26" t="n">
        <v>3.0</v>
      </c>
      <c r="AU78" s="26" t="n">
        <v>6.0</v>
      </c>
      <c r="AV78" s="26" t="n">
        <v>6.0</v>
      </c>
      <c r="AW78" s="26" t="n">
        <v>6.0</v>
      </c>
      <c r="AX78" s="26" t="n">
        <v>6.0</v>
      </c>
      <c r="AY78" s="26" t="n">
        <v>6.0</v>
      </c>
      <c r="AZ78" s="26" t="n">
        <v>6.0</v>
      </c>
      <c r="BA78" s="26" t="n">
        <v>6.0</v>
      </c>
      <c r="BB78" s="26" t="n">
        <v>6.0</v>
      </c>
      <c r="BC78" s="26" t="n">
        <v>6.0</v>
      </c>
      <c r="BD78" s="26" t="n">
        <v>8.0</v>
      </c>
      <c r="BE78" s="26" t="n">
        <v>8.0</v>
      </c>
      <c r="BF78" s="26" t="n">
        <v>8.0</v>
      </c>
      <c r="BG78" s="26" t="n">
        <v>8.0</v>
      </c>
      <c r="BH78" s="26" t="n">
        <v>8.0</v>
      </c>
      <c r="BI78" s="26" t="n">
        <v>8.0</v>
      </c>
      <c r="BJ78" s="26" t="n">
        <v>8.0</v>
      </c>
      <c r="BK78" s="26" t="n">
        <v>8.0</v>
      </c>
      <c r="BL78" s="26" t="n">
        <v>8.0</v>
      </c>
      <c r="BM78" s="26" t="n">
        <v>10.0</v>
      </c>
      <c r="BN78" s="26" t="n">
        <v>10.0</v>
      </c>
      <c r="BO78" s="26" t="n">
        <v>10.0</v>
      </c>
      <c r="BP78" s="26" t="n">
        <v>10.0</v>
      </c>
      <c r="BQ78" s="26" t="n">
        <v>10.0</v>
      </c>
      <c r="BR78" s="26" t="n">
        <v>10.0</v>
      </c>
      <c r="BS78" s="26" t="n">
        <v>10.0</v>
      </c>
      <c r="BT78" s="26" t="n">
        <v>14.0</v>
      </c>
      <c r="BU78" s="26" t="n">
        <v>110.0</v>
      </c>
    </row>
    <row r="79" spans="1:73">
      <c r="A79" s="26" t="n">
        <v>77.0</v>
      </c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 t="n">
        <v>0.0</v>
      </c>
      <c r="L79" s="26" t="n">
        <v>0.0</v>
      </c>
      <c r="M79" s="26" t="n">
        <v>0.0</v>
      </c>
      <c r="N79" s="26" t="n">
        <v>0.0</v>
      </c>
      <c r="O79" s="26" t="n">
        <v>0.0</v>
      </c>
      <c r="P79" s="26" t="n">
        <v>0.0</v>
      </c>
      <c r="Q79" s="26" t="n">
        <v>0.0</v>
      </c>
      <c r="R79" s="26" t="n">
        <v>0.0</v>
      </c>
      <c r="S79" s="26" t="n">
        <v>0.0</v>
      </c>
      <c r="T79" s="26" t="n">
        <v>0.0</v>
      </c>
      <c r="U79" s="26" t="n">
        <v>0.0</v>
      </c>
      <c r="V79" s="26" t="n">
        <v>0.0</v>
      </c>
      <c r="W79" s="26" t="n">
        <v>0.0</v>
      </c>
      <c r="X79" s="26" t="n">
        <v>0.0</v>
      </c>
      <c r="Y79" s="26" t="n">
        <v>0.0</v>
      </c>
      <c r="Z79" s="26" t="n">
        <v>0.0</v>
      </c>
      <c r="AA79" s="26" t="n">
        <v>1.0</v>
      </c>
      <c r="AB79" s="26" t="n">
        <v>1.0</v>
      </c>
      <c r="AC79" s="26" t="n">
        <v>1.0</v>
      </c>
      <c r="AD79" s="26" t="n">
        <v>1.0</v>
      </c>
      <c r="AE79" s="26" t="n">
        <v>3.0</v>
      </c>
      <c r="AF79" s="26" t="n">
        <v>3.0</v>
      </c>
      <c r="AG79" s="26" t="n">
        <v>3.0</v>
      </c>
      <c r="AH79" s="26" t="n">
        <v>3.0</v>
      </c>
      <c r="AI79" s="26" t="n">
        <v>7.0</v>
      </c>
      <c r="AJ79" s="26" t="n">
        <v>7.0</v>
      </c>
      <c r="AK79" s="26" t="n">
        <v>7.0</v>
      </c>
      <c r="AL79" s="26" t="n">
        <v>13.0</v>
      </c>
      <c r="AM79" s="26" t="n">
        <v>15.0</v>
      </c>
      <c r="AN79" s="26" t="n">
        <v>15.0</v>
      </c>
      <c r="AO79" s="26" t="n">
        <v>15.0</v>
      </c>
      <c r="AP79" s="26" t="n">
        <v>15.0</v>
      </c>
      <c r="AQ79" s="26" t="n">
        <v>15.0</v>
      </c>
      <c r="AR79" s="26" t="n">
        <v>18.0</v>
      </c>
      <c r="AS79" s="26" t="n">
        <v>18.0</v>
      </c>
      <c r="AT79" s="26" t="n">
        <v>18.0</v>
      </c>
      <c r="AU79" s="26" t="n">
        <v>18.0</v>
      </c>
      <c r="AV79" s="26" t="n">
        <v>18.0</v>
      </c>
      <c r="AW79" s="26" t="n">
        <v>18.0</v>
      </c>
      <c r="AX79" s="26" t="n">
        <v>18.0</v>
      </c>
      <c r="AY79" s="26" t="n">
        <v>18.0</v>
      </c>
      <c r="AZ79" s="26" t="n">
        <v>22.0</v>
      </c>
      <c r="BA79" s="26" t="n">
        <v>22.0</v>
      </c>
      <c r="BB79" s="26" t="n">
        <v>22.0</v>
      </c>
      <c r="BC79" s="26" t="n">
        <v>22.0</v>
      </c>
      <c r="BD79" s="26" t="n">
        <v>23.0</v>
      </c>
      <c r="BE79" s="26" t="n">
        <v>24.0</v>
      </c>
      <c r="BF79" s="26" t="n">
        <v>24.0</v>
      </c>
      <c r="BG79" s="26" t="n">
        <v>24.0</v>
      </c>
      <c r="BH79" s="26" t="n">
        <v>26.0</v>
      </c>
      <c r="BI79" s="26" t="n">
        <v>26.0</v>
      </c>
      <c r="BJ79" s="26" t="n">
        <v>26.0</v>
      </c>
      <c r="BK79" s="26" t="n">
        <v>35.0</v>
      </c>
      <c r="BL79" s="26" t="n">
        <v>35.0</v>
      </c>
      <c r="BM79" s="26" t="n">
        <v>35.0</v>
      </c>
      <c r="BN79" s="26" t="n">
        <v>49.0</v>
      </c>
      <c r="BO79" s="26" t="n">
        <v>60.0</v>
      </c>
      <c r="BP79" s="26" t="n">
        <v>75.0</v>
      </c>
      <c r="BQ79" s="26" t="n">
        <v>87.0</v>
      </c>
      <c r="BR79" s="26" t="n">
        <v>114.0</v>
      </c>
      <c r="BS79" s="26" t="n">
        <v>139.0</v>
      </c>
      <c r="BT79" s="26" t="n">
        <v>159.0</v>
      </c>
      <c r="BU79" s="26" t="n">
        <v>183.0</v>
      </c>
    </row>
    <row r="80" spans="1:73">
      <c r="A80" s="26" t="n">
        <v>78.0</v>
      </c>
      <c r="B80" s="26" t="s">
        <v>81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 t="n">
        <v>1.0</v>
      </c>
      <c r="AG80" s="26" t="n">
        <v>1.0</v>
      </c>
      <c r="AH80" s="26" t="n">
        <v>1.0</v>
      </c>
      <c r="AI80" s="26" t="n">
        <v>1.0</v>
      </c>
      <c r="AJ80" s="26" t="n">
        <v>1.0</v>
      </c>
      <c r="AK80" s="26" t="n">
        <v>1.0</v>
      </c>
      <c r="AL80" s="26" t="n">
        <v>1.0</v>
      </c>
      <c r="AM80" s="26" t="n">
        <v>1.0</v>
      </c>
      <c r="AN80" s="26" t="n">
        <v>1.0</v>
      </c>
      <c r="AO80" s="26" t="n">
        <v>1.0</v>
      </c>
      <c r="AP80" s="26" t="n">
        <v>1.0</v>
      </c>
      <c r="AQ80" s="26" t="n">
        <v>1.0</v>
      </c>
      <c r="AR80" s="26" t="n">
        <v>1.0</v>
      </c>
      <c r="AS80" s="26" t="n">
        <v>1.0</v>
      </c>
      <c r="AT80" s="26" t="n">
        <v>1.0</v>
      </c>
      <c r="AU80" s="26" t="n">
        <v>1.0</v>
      </c>
      <c r="AV80" s="26" t="n">
        <v>1.0</v>
      </c>
      <c r="AW80" s="26" t="n">
        <v>1.0</v>
      </c>
      <c r="AX80" s="26" t="n">
        <v>1.0</v>
      </c>
      <c r="AY80" s="26" t="n">
        <v>1.0</v>
      </c>
      <c r="AZ80" s="26" t="n">
        <v>1.0</v>
      </c>
      <c r="BA80" s="26" t="n">
        <v>1.0</v>
      </c>
      <c r="BB80" s="26" t="n">
        <v>1.0</v>
      </c>
      <c r="BC80" s="26" t="n">
        <v>1.0</v>
      </c>
      <c r="BD80" s="26" t="n">
        <v>1.0</v>
      </c>
      <c r="BE80" s="26" t="n">
        <v>1.0</v>
      </c>
      <c r="BF80" s="26" t="n">
        <v>1.0</v>
      </c>
      <c r="BG80" s="26" t="n">
        <v>2.0</v>
      </c>
      <c r="BH80" s="26" t="n">
        <v>2.0</v>
      </c>
      <c r="BI80" s="26" t="n">
        <v>2.0</v>
      </c>
      <c r="BJ80" s="26" t="n">
        <v>2.0</v>
      </c>
      <c r="BK80" s="26" t="n">
        <v>2.0</v>
      </c>
      <c r="BL80" s="26" t="n">
        <v>2.0</v>
      </c>
      <c r="BM80" s="26" t="n">
        <v>2.0</v>
      </c>
      <c r="BN80" s="26" t="n">
        <v>4.0</v>
      </c>
      <c r="BO80" s="26" t="n">
        <v>7.0</v>
      </c>
      <c r="BP80" s="26" t="n">
        <v>8.0</v>
      </c>
      <c r="BQ80" s="26" t="n">
        <v>8.0</v>
      </c>
      <c r="BR80" s="26" t="n">
        <v>13.0</v>
      </c>
      <c r="BS80" s="26" t="n">
        <v>17.0</v>
      </c>
      <c r="BT80" s="26" t="n">
        <v>18.0</v>
      </c>
      <c r="BU80" s="26" t="n">
        <v>20.0</v>
      </c>
    </row>
    <row r="81" spans="1:73">
      <c r="A81" s="26" t="n">
        <v>79.0</v>
      </c>
      <c r="B81" s="26" t="s">
        <v>82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 t="n">
        <v>2.0</v>
      </c>
      <c r="T81" s="26" t="n">
        <v>2.0</v>
      </c>
      <c r="U81" s="26" t="n">
        <v>2.0</v>
      </c>
      <c r="V81" s="26" t="n">
        <v>2.0</v>
      </c>
      <c r="W81" s="26" t="n">
        <v>2.0</v>
      </c>
      <c r="X81" s="26" t="n">
        <v>2.0</v>
      </c>
      <c r="Y81" s="26" t="n">
        <v>2.0</v>
      </c>
      <c r="Z81" s="26" t="n">
        <v>2.0</v>
      </c>
      <c r="AA81" s="26" t="n">
        <v>2.0</v>
      </c>
      <c r="AB81" s="26" t="n">
        <v>2.0</v>
      </c>
      <c r="AC81" s="26" t="n">
        <v>2.0</v>
      </c>
      <c r="AD81" s="26" t="n">
        <v>2.0</v>
      </c>
      <c r="AE81" s="26" t="n">
        <v>2.0</v>
      </c>
      <c r="AF81" s="26" t="n">
        <v>2.0</v>
      </c>
      <c r="AG81" s="26" t="n">
        <v>8.0</v>
      </c>
      <c r="AH81" s="26" t="n">
        <v>8.0</v>
      </c>
      <c r="AI81" s="26" t="n">
        <v>8.0</v>
      </c>
      <c r="AJ81" s="26" t="n">
        <v>8.0</v>
      </c>
      <c r="AK81" s="26" t="n">
        <v>10.0</v>
      </c>
      <c r="AL81" s="26" t="n">
        <v>10.0</v>
      </c>
      <c r="AM81" s="26" t="n">
        <v>10.0</v>
      </c>
      <c r="AN81" s="26" t="n">
        <v>10.0</v>
      </c>
      <c r="AO81" s="26" t="n">
        <v>11.0</v>
      </c>
      <c r="AP81" s="26" t="n">
        <v>11.0</v>
      </c>
      <c r="AQ81" s="26" t="n">
        <v>11.0</v>
      </c>
      <c r="AR81" s="26" t="n">
        <v>11.0</v>
      </c>
      <c r="AS81" s="26" t="n">
        <v>11.0</v>
      </c>
      <c r="AT81" s="26" t="n">
        <v>11.0</v>
      </c>
      <c r="AU81" s="26" t="n">
        <v>11.0</v>
      </c>
      <c r="AV81" s="26" t="n">
        <v>11.0</v>
      </c>
      <c r="AW81" s="26" t="n">
        <v>11.0</v>
      </c>
      <c r="AX81" s="26" t="n">
        <v>11.0</v>
      </c>
      <c r="AY81" s="26" t="n">
        <v>11.0</v>
      </c>
      <c r="AZ81" s="26" t="n">
        <v>11.0</v>
      </c>
      <c r="BA81" s="26" t="n">
        <v>11.0</v>
      </c>
      <c r="BB81" s="26" t="n">
        <v>21.0</v>
      </c>
      <c r="BC81" s="26" t="n">
        <v>21.0</v>
      </c>
      <c r="BD81" s="26" t="n">
        <v>21.0</v>
      </c>
      <c r="BE81" s="26" t="n">
        <v>21.0</v>
      </c>
      <c r="BF81" s="26" t="n">
        <v>21.0</v>
      </c>
      <c r="BG81" s="26" t="n">
        <v>21.0</v>
      </c>
      <c r="BH81" s="26" t="n">
        <v>21.0</v>
      </c>
      <c r="BI81" s="26" t="n">
        <v>21.0</v>
      </c>
      <c r="BJ81" s="26" t="n">
        <v>23.0</v>
      </c>
      <c r="BK81" s="26" t="n">
        <v>23.0</v>
      </c>
      <c r="BL81" s="26" t="n">
        <v>23.0</v>
      </c>
      <c r="BM81" s="26" t="n">
        <v>23.0</v>
      </c>
      <c r="BN81" s="26" t="n">
        <v>27.0</v>
      </c>
      <c r="BO81" s="26" t="n">
        <v>43.0</v>
      </c>
      <c r="BP81" s="26" t="n">
        <v>43.0</v>
      </c>
      <c r="BQ81" s="26" t="n">
        <v>46.0</v>
      </c>
      <c r="BR81" s="26" t="n">
        <v>46.0</v>
      </c>
      <c r="BS81" s="26" t="n">
        <v>88.0</v>
      </c>
      <c r="BT81" s="26" t="n">
        <v>119.0</v>
      </c>
      <c r="BU81" s="26" t="n">
        <v>119.0</v>
      </c>
    </row>
    <row r="82" spans="1:73">
      <c r="A82" s="26" t="n">
        <v>80.0</v>
      </c>
      <c r="B82" s="29" t="s">
        <v>83</v>
      </c>
      <c r="C82" s="26"/>
      <c r="D82" s="26"/>
      <c r="E82" s="26"/>
      <c r="F82" s="26"/>
      <c r="G82" s="26"/>
      <c r="H82" s="26"/>
      <c r="I82" s="26"/>
      <c r="J82" s="41"/>
      <c r="K82" s="41" t="n">
        <v>0.0</v>
      </c>
      <c r="L82" s="41" t="n">
        <v>0.0</v>
      </c>
      <c r="M82" s="41" t="n">
        <v>0.0</v>
      </c>
      <c r="N82" s="41" t="n">
        <v>0.0</v>
      </c>
      <c r="O82" s="41" t="n">
        <v>0.0</v>
      </c>
      <c r="P82" s="41" t="n">
        <v>0.0</v>
      </c>
      <c r="Q82" s="41" t="n">
        <v>0.0</v>
      </c>
      <c r="R82" s="41" t="n">
        <v>0.0</v>
      </c>
      <c r="S82" s="41" t="n">
        <v>0.0</v>
      </c>
      <c r="T82" s="41" t="n">
        <v>0.0</v>
      </c>
      <c r="U82" s="41" t="n">
        <v>0.0</v>
      </c>
      <c r="V82" s="41" t="n">
        <v>0.0</v>
      </c>
      <c r="W82" s="41" t="n">
        <v>0.0</v>
      </c>
      <c r="X82" s="41" t="n">
        <v>0.0</v>
      </c>
      <c r="Y82" s="41" t="n">
        <v>0.0</v>
      </c>
      <c r="Z82" s="41" t="n">
        <v>0.0</v>
      </c>
      <c r="AA82" s="41" t="n">
        <v>0.0</v>
      </c>
      <c r="AB82" s="41" t="n">
        <v>0.0</v>
      </c>
      <c r="AC82" s="41" t="n">
        <v>0.0</v>
      </c>
      <c r="AD82" s="41" t="n">
        <v>0.0</v>
      </c>
      <c r="AE82" s="41" t="n">
        <v>0.0</v>
      </c>
      <c r="AF82" s="41" t="n">
        <v>0.0</v>
      </c>
      <c r="AG82" s="41" t="n">
        <v>0.0</v>
      </c>
      <c r="AH82" s="41" t="n">
        <v>0.0</v>
      </c>
      <c r="AI82" s="41" t="n">
        <v>0.0</v>
      </c>
      <c r="AJ82" s="41" t="n">
        <v>0.0</v>
      </c>
      <c r="AK82" s="41" t="n">
        <v>0.0</v>
      </c>
      <c r="AL82" s="41" t="n">
        <v>0.0</v>
      </c>
      <c r="AM82" s="41" t="n">
        <v>0.0</v>
      </c>
      <c r="AN82" s="41" t="n">
        <v>0.0</v>
      </c>
      <c r="AO82" s="41" t="n">
        <v>0.0</v>
      </c>
      <c r="AP82" s="41" t="n">
        <v>0.0</v>
      </c>
      <c r="AQ82" s="41" t="n">
        <v>0.0</v>
      </c>
      <c r="AR82" s="41" t="n">
        <v>0.0</v>
      </c>
      <c r="AS82" s="41" t="n">
        <v>0.0</v>
      </c>
      <c r="AT82" s="41" t="n">
        <v>0.0</v>
      </c>
      <c r="AU82" s="41" t="n">
        <v>0.0</v>
      </c>
      <c r="AV82" s="41" t="n">
        <v>0.0</v>
      </c>
      <c r="AW82" s="41" t="n">
        <v>0.0</v>
      </c>
      <c r="AX82" s="41" t="n">
        <v>0.0</v>
      </c>
      <c r="AY82" s="41" t="n">
        <v>0.0</v>
      </c>
      <c r="AZ82" s="41" t="n">
        <v>0.0</v>
      </c>
      <c r="BA82" s="41" t="n">
        <v>0.0</v>
      </c>
      <c r="BB82" s="41" t="n">
        <v>0.0</v>
      </c>
      <c r="BC82" s="41" t="n">
        <v>1.0</v>
      </c>
      <c r="BD82" s="41" t="n">
        <v>1.0</v>
      </c>
      <c r="BE82" s="41" t="n">
        <v>1.0</v>
      </c>
      <c r="BF82" s="41" t="n">
        <v>1.0</v>
      </c>
      <c r="BG82" s="41" t="n">
        <v>1.0</v>
      </c>
      <c r="BH82" s="41" t="n">
        <v>1.0</v>
      </c>
      <c r="BI82" s="41" t="n">
        <v>1.0</v>
      </c>
      <c r="BJ82" s="41" t="n">
        <v>1.0</v>
      </c>
      <c r="BK82" s="41" t="n">
        <v>1.0</v>
      </c>
      <c r="BL82" s="41" t="n">
        <v>1.0</v>
      </c>
      <c r="BM82" s="41" t="n">
        <v>1.0</v>
      </c>
      <c r="BN82" s="41" t="n">
        <v>1.0</v>
      </c>
      <c r="BO82" s="41" t="n">
        <v>1.0</v>
      </c>
      <c r="BP82" s="41" t="n">
        <v>1.0</v>
      </c>
      <c r="BQ82" s="41" t="n">
        <v>1.0</v>
      </c>
      <c r="BR82" s="41" t="n">
        <v>1.0</v>
      </c>
      <c r="BS82" s="41" t="n">
        <v>1.0</v>
      </c>
      <c r="BT82" s="41" t="n">
        <v>24.0</v>
      </c>
      <c r="BU82" s="41" t="n">
        <v>36.0</v>
      </c>
    </row>
    <row r="83" spans="1:73">
      <c r="A83" s="26" t="n">
        <v>81.0</v>
      </c>
      <c r="B83" s="29" t="s">
        <v>84</v>
      </c>
      <c r="C83" s="26"/>
      <c r="D83" s="26"/>
      <c r="E83" s="26"/>
      <c r="F83" s="26"/>
      <c r="G83" s="26"/>
      <c r="H83" s="26"/>
      <c r="I83" s="26"/>
      <c r="J83" s="41"/>
      <c r="K83" s="41" t="n">
        <v>0.0</v>
      </c>
      <c r="L83" s="41" t="n">
        <v>0.0</v>
      </c>
      <c r="M83" s="41" t="n">
        <v>0.0</v>
      </c>
      <c r="N83" s="41" t="n">
        <v>0.0</v>
      </c>
      <c r="O83" s="41" t="n">
        <v>0.0</v>
      </c>
      <c r="P83" s="41" t="n">
        <v>0.0</v>
      </c>
      <c r="Q83" s="41" t="n">
        <v>0.0</v>
      </c>
      <c r="R83" s="41" t="n">
        <v>0.0</v>
      </c>
      <c r="S83" s="41" t="n">
        <v>0.0</v>
      </c>
      <c r="T83" s="41" t="n">
        <v>0.0</v>
      </c>
      <c r="U83" s="41" t="n">
        <v>0.0</v>
      </c>
      <c r="V83" s="41" t="n">
        <v>0.0</v>
      </c>
      <c r="W83" s="41" t="n">
        <v>0.0</v>
      </c>
      <c r="X83" s="41" t="n">
        <v>0.0</v>
      </c>
      <c r="Y83" s="41" t="n">
        <v>0.0</v>
      </c>
      <c r="Z83" s="41" t="n">
        <v>0.0</v>
      </c>
      <c r="AA83" s="41" t="n">
        <v>0.0</v>
      </c>
      <c r="AB83" s="41" t="n">
        <v>0.0</v>
      </c>
      <c r="AC83" s="41" t="n">
        <v>0.0</v>
      </c>
      <c r="AD83" s="41" t="n">
        <v>0.0</v>
      </c>
      <c r="AE83" s="41" t="n">
        <v>0.0</v>
      </c>
      <c r="AF83" s="41" t="n">
        <v>0.0</v>
      </c>
      <c r="AG83" s="41" t="n">
        <v>0.0</v>
      </c>
      <c r="AH83" s="41" t="n">
        <v>0.0</v>
      </c>
      <c r="AI83" s="41" t="n">
        <v>0.0</v>
      </c>
      <c r="AJ83" s="41" t="n">
        <v>0.0</v>
      </c>
      <c r="AK83" s="41" t="n">
        <v>0.0</v>
      </c>
      <c r="AL83" s="41" t="n">
        <v>0.0</v>
      </c>
      <c r="AM83" s="41" t="n">
        <v>0.0</v>
      </c>
      <c r="AN83" s="41" t="n">
        <v>0.0</v>
      </c>
      <c r="AO83" s="41" t="n">
        <v>0.0</v>
      </c>
      <c r="AP83" s="41" t="n">
        <v>0.0</v>
      </c>
      <c r="AQ83" s="41" t="n">
        <v>0.0</v>
      </c>
      <c r="AR83" s="41" t="n">
        <v>0.0</v>
      </c>
      <c r="AS83" s="41" t="n">
        <v>0.0</v>
      </c>
      <c r="AT83" s="41" t="n">
        <v>0.0</v>
      </c>
      <c r="AU83" s="41" t="n">
        <v>0.0</v>
      </c>
      <c r="AV83" s="41" t="n">
        <v>0.0</v>
      </c>
      <c r="AW83" s="41" t="n">
        <v>0.0</v>
      </c>
      <c r="AX83" s="41" t="n">
        <v>0.0</v>
      </c>
      <c r="AY83" s="41" t="n">
        <v>0.0</v>
      </c>
      <c r="AZ83" s="41" t="n">
        <v>0.0</v>
      </c>
      <c r="BA83" s="41" t="n">
        <v>0.0</v>
      </c>
      <c r="BB83" s="41" t="n">
        <v>0.0</v>
      </c>
      <c r="BC83" s="41" t="n">
        <v>0.0</v>
      </c>
      <c r="BD83" s="41" t="n">
        <v>0.0</v>
      </c>
      <c r="BE83" s="41" t="n">
        <v>0.0</v>
      </c>
      <c r="BF83" s="41" t="n">
        <v>1.0</v>
      </c>
      <c r="BG83" s="41" t="n">
        <v>1.0</v>
      </c>
      <c r="BH83" s="41" t="n">
        <v>1.0</v>
      </c>
      <c r="BI83" s="41" t="n">
        <v>1.0</v>
      </c>
      <c r="BJ83" s="41" t="n">
        <v>1.0</v>
      </c>
      <c r="BK83" s="41" t="n">
        <v>1.0</v>
      </c>
      <c r="BL83" s="41" t="n">
        <v>1.0</v>
      </c>
      <c r="BM83" s="41" t="n">
        <v>1.0</v>
      </c>
      <c r="BN83" s="41" t="n">
        <v>1.0</v>
      </c>
      <c r="BO83" s="41" t="n">
        <v>1.0</v>
      </c>
      <c r="BP83" s="41" t="n">
        <v>1.0</v>
      </c>
      <c r="BQ83" s="41" t="n">
        <v>1.0</v>
      </c>
      <c r="BR83" s="41" t="n">
        <v>1.0</v>
      </c>
      <c r="BS83" s="41" t="n">
        <v>1.0</v>
      </c>
      <c r="BT83" s="41" t="n">
        <v>6.0</v>
      </c>
      <c r="BU83" s="41" t="n">
        <v>6.0</v>
      </c>
    </row>
    <row r="84" spans="1:73">
      <c r="A84" s="26" t="n">
        <v>82.0</v>
      </c>
      <c r="B84" s="29" t="s">
        <v>85</v>
      </c>
      <c r="C84" s="26"/>
      <c r="D84" s="26"/>
      <c r="E84" s="26"/>
      <c r="F84" s="26"/>
      <c r="G84" s="26"/>
      <c r="H84" s="26"/>
      <c r="I84" s="26"/>
      <c r="J84" s="41"/>
      <c r="K84" s="41" t="n">
        <v>0.0</v>
      </c>
      <c r="L84" s="41" t="n">
        <v>0.0</v>
      </c>
      <c r="M84" s="41" t="n">
        <v>0.0</v>
      </c>
      <c r="N84" s="41" t="n">
        <v>0.0</v>
      </c>
      <c r="O84" s="41" t="n">
        <v>0.0</v>
      </c>
      <c r="P84" s="41" t="n">
        <v>0.0</v>
      </c>
      <c r="Q84" s="41" t="n">
        <v>0.0</v>
      </c>
      <c r="R84" s="41" t="n">
        <v>0.0</v>
      </c>
      <c r="S84" s="41" t="n">
        <v>0.0</v>
      </c>
      <c r="T84" s="41" t="n">
        <v>0.0</v>
      </c>
      <c r="U84" s="41" t="n">
        <v>0.0</v>
      </c>
      <c r="V84" s="41" t="n">
        <v>0.0</v>
      </c>
      <c r="W84" s="41" t="n">
        <v>0.0</v>
      </c>
      <c r="X84" s="41" t="n">
        <v>0.0</v>
      </c>
      <c r="Y84" s="41" t="n">
        <v>0.0</v>
      </c>
      <c r="Z84" s="41" t="n">
        <v>0.0</v>
      </c>
      <c r="AA84" s="41" t="n">
        <v>0.0</v>
      </c>
      <c r="AB84" s="41" t="n">
        <v>0.0</v>
      </c>
      <c r="AC84" s="41" t="n">
        <v>0.0</v>
      </c>
      <c r="AD84" s="41" t="n">
        <v>0.0</v>
      </c>
      <c r="AE84" s="41" t="n">
        <v>0.0</v>
      </c>
      <c r="AF84" s="41" t="n">
        <v>0.0</v>
      </c>
      <c r="AG84" s="41" t="n">
        <v>0.0</v>
      </c>
      <c r="AH84" s="41" t="n">
        <v>0.0</v>
      </c>
      <c r="AI84" s="41" t="n">
        <v>0.0</v>
      </c>
      <c r="AJ84" s="41" t="n">
        <v>0.0</v>
      </c>
      <c r="AK84" s="41" t="n">
        <v>0.0</v>
      </c>
      <c r="AL84" s="41" t="n">
        <v>0.0</v>
      </c>
      <c r="AM84" s="41" t="n">
        <v>0.0</v>
      </c>
      <c r="AN84" s="41" t="n">
        <v>0.0</v>
      </c>
      <c r="AO84" s="41" t="n">
        <v>0.0</v>
      </c>
      <c r="AP84" s="41" t="n">
        <v>0.0</v>
      </c>
      <c r="AQ84" s="41" t="n">
        <v>0.0</v>
      </c>
      <c r="AR84" s="41" t="n">
        <v>0.0</v>
      </c>
      <c r="AS84" s="41" t="n">
        <v>0.0</v>
      </c>
      <c r="AT84" s="41" t="n">
        <v>0.0</v>
      </c>
      <c r="AU84" s="41" t="n">
        <v>0.0</v>
      </c>
      <c r="AV84" s="41" t="n">
        <v>0.0</v>
      </c>
      <c r="AW84" s="41" t="n">
        <v>0.0</v>
      </c>
      <c r="AX84" s="41" t="n">
        <v>0.0</v>
      </c>
      <c r="AY84" s="41" t="n">
        <v>0.0</v>
      </c>
      <c r="AZ84" s="41" t="n">
        <v>0.0</v>
      </c>
      <c r="BA84" s="41" t="n">
        <v>0.0</v>
      </c>
      <c r="BB84" s="41" t="n">
        <v>0.0</v>
      </c>
      <c r="BC84" s="41" t="n">
        <v>0.0</v>
      </c>
      <c r="BD84" s="41" t="n">
        <v>0.0</v>
      </c>
      <c r="BE84" s="41" t="n">
        <v>0.0</v>
      </c>
      <c r="BF84" s="41" t="n">
        <v>2.0</v>
      </c>
      <c r="BG84" s="41" t="n">
        <v>4.0</v>
      </c>
      <c r="BH84" s="41" t="n">
        <v>4.0</v>
      </c>
      <c r="BI84" s="41" t="n">
        <v>4.0</v>
      </c>
      <c r="BJ84" s="41" t="n">
        <v>6.0</v>
      </c>
      <c r="BK84" s="41" t="n">
        <v>6.0</v>
      </c>
      <c r="BL84" s="41" t="n">
        <v>6.0</v>
      </c>
      <c r="BM84" s="41" t="n">
        <v>6.0</v>
      </c>
      <c r="BN84" s="41" t="n">
        <v>6.0</v>
      </c>
      <c r="BO84" s="41" t="n">
        <v>9.0</v>
      </c>
      <c r="BP84" s="41" t="n">
        <v>9.0</v>
      </c>
      <c r="BQ84" s="41" t="n">
        <v>9.0</v>
      </c>
      <c r="BR84" s="41" t="n">
        <v>9.0</v>
      </c>
      <c r="BS84" s="41" t="n">
        <v>9.0</v>
      </c>
      <c r="BT84" s="41" t="n">
        <v>9.0</v>
      </c>
      <c r="BU84" s="41" t="n">
        <v>9.0</v>
      </c>
    </row>
    <row r="85" spans="1:73">
      <c r="A85" s="26" t="n">
        <v>83.0</v>
      </c>
      <c r="B85" s="29" t="s">
        <v>86</v>
      </c>
      <c r="C85" s="26"/>
      <c r="D85" s="26"/>
      <c r="E85" s="26"/>
      <c r="F85" s="26"/>
      <c r="G85" s="26"/>
      <c r="H85" s="26"/>
      <c r="I85" s="26"/>
      <c r="J85" s="41"/>
      <c r="K85" s="41" t="n">
        <v>0.0</v>
      </c>
      <c r="L85" s="41" t="n">
        <v>0.0</v>
      </c>
      <c r="M85" s="41" t="n">
        <v>0.0</v>
      </c>
      <c r="N85" s="41" t="n">
        <v>0.0</v>
      </c>
      <c r="O85" s="41" t="n">
        <v>0.0</v>
      </c>
      <c r="P85" s="41" t="n">
        <v>0.0</v>
      </c>
      <c r="Q85" s="41" t="n">
        <v>0.0</v>
      </c>
      <c r="R85" s="41" t="n">
        <v>0.0</v>
      </c>
      <c r="S85" s="41" t="n">
        <v>0.0</v>
      </c>
      <c r="T85" s="41" t="n">
        <v>0.0</v>
      </c>
      <c r="U85" s="41" t="n">
        <v>0.0</v>
      </c>
      <c r="V85" s="41" t="n">
        <v>0.0</v>
      </c>
      <c r="W85" s="41" t="n">
        <v>0.0</v>
      </c>
      <c r="X85" s="41" t="n">
        <v>0.0</v>
      </c>
      <c r="Y85" s="41" t="n">
        <v>0.0</v>
      </c>
      <c r="Z85" s="41" t="n">
        <v>0.0</v>
      </c>
      <c r="AA85" s="41" t="n">
        <v>0.0</v>
      </c>
      <c r="AB85" s="41" t="n">
        <v>0.0</v>
      </c>
      <c r="AC85" s="41" t="n">
        <v>0.0</v>
      </c>
      <c r="AD85" s="41" t="n">
        <v>0.0</v>
      </c>
      <c r="AE85" s="41" t="n">
        <v>0.0</v>
      </c>
      <c r="AF85" s="41" t="n">
        <v>0.0</v>
      </c>
      <c r="AG85" s="41" t="n">
        <v>0.0</v>
      </c>
      <c r="AH85" s="41" t="n">
        <v>0.0</v>
      </c>
      <c r="AI85" s="41" t="n">
        <v>0.0</v>
      </c>
      <c r="AJ85" s="41" t="n">
        <v>0.0</v>
      </c>
      <c r="AK85" s="41" t="n">
        <v>0.0</v>
      </c>
      <c r="AL85" s="41" t="n">
        <v>0.0</v>
      </c>
      <c r="AM85" s="41" t="n">
        <v>0.0</v>
      </c>
      <c r="AN85" s="41" t="n">
        <v>0.0</v>
      </c>
      <c r="AO85" s="41" t="n">
        <v>0.0</v>
      </c>
      <c r="AP85" s="41" t="n">
        <v>0.0</v>
      </c>
      <c r="AQ85" s="41" t="n">
        <v>0.0</v>
      </c>
      <c r="AR85" s="41" t="n">
        <v>0.0</v>
      </c>
      <c r="AS85" s="41" t="n">
        <v>0.0</v>
      </c>
      <c r="AT85" s="41" t="n">
        <v>0.0</v>
      </c>
      <c r="AU85" s="41" t="n">
        <v>0.0</v>
      </c>
      <c r="AV85" s="41" t="n">
        <v>0.0</v>
      </c>
      <c r="AW85" s="41" t="n">
        <v>0.0</v>
      </c>
      <c r="AX85" s="41" t="n">
        <v>0.0</v>
      </c>
      <c r="AY85" s="41" t="n">
        <v>0.0</v>
      </c>
      <c r="AZ85" s="41" t="n">
        <v>0.0</v>
      </c>
      <c r="BA85" s="41" t="n">
        <v>0.0</v>
      </c>
      <c r="BB85" s="41" t="n">
        <v>0.0</v>
      </c>
      <c r="BC85" s="41" t="n">
        <v>0.0</v>
      </c>
      <c r="BD85" s="41" t="n">
        <v>0.0</v>
      </c>
      <c r="BE85" s="41" t="n">
        <v>0.0</v>
      </c>
      <c r="BF85" s="41" t="n">
        <v>0.0</v>
      </c>
      <c r="BG85" s="41" t="n">
        <v>0.0</v>
      </c>
      <c r="BH85" s="41" t="n">
        <v>0.0</v>
      </c>
      <c r="BI85" s="41" t="n">
        <v>0.0</v>
      </c>
      <c r="BJ85" s="41" t="n">
        <v>0.0</v>
      </c>
      <c r="BK85" s="41" t="n">
        <v>0.0</v>
      </c>
      <c r="BL85" s="41" t="n">
        <v>0.0</v>
      </c>
      <c r="BM85" s="41" t="n">
        <v>0.0</v>
      </c>
      <c r="BN85" s="41" t="n">
        <v>0.0</v>
      </c>
      <c r="BO85" s="41" t="n">
        <v>0.0</v>
      </c>
      <c r="BP85" s="41" t="n">
        <v>0.0</v>
      </c>
      <c r="BQ85" s="41" t="n">
        <v>0.0</v>
      </c>
      <c r="BR85" s="41" t="n">
        <v>0.0</v>
      </c>
      <c r="BS85" s="41" t="n">
        <v>6.0</v>
      </c>
      <c r="BT85" s="41" t="n">
        <v>6.0</v>
      </c>
      <c r="BU85" s="41" t="n">
        <v>6.0</v>
      </c>
    </row>
    <row r="86" spans="1:73">
      <c r="A86" s="26" t="n">
        <v>84.0</v>
      </c>
      <c r="B86" s="29" t="s">
        <v>87</v>
      </c>
      <c r="C86" s="26"/>
      <c r="D86" s="26"/>
      <c r="E86" s="26"/>
      <c r="F86" s="26"/>
      <c r="G86" s="26"/>
      <c r="H86" s="26"/>
      <c r="I86" s="26"/>
      <c r="J86" s="41"/>
      <c r="K86" s="41" t="n">
        <v>0.0</v>
      </c>
      <c r="L86" s="41" t="n">
        <v>0.0</v>
      </c>
      <c r="M86" s="41" t="n">
        <v>0.0</v>
      </c>
      <c r="N86" s="41" t="n">
        <v>0.0</v>
      </c>
      <c r="O86" s="41" t="n">
        <v>0.0</v>
      </c>
      <c r="P86" s="41" t="n">
        <v>0.0</v>
      </c>
      <c r="Q86" s="41" t="n">
        <v>0.0</v>
      </c>
      <c r="R86" s="41" t="n">
        <v>0.0</v>
      </c>
      <c r="S86" s="41" t="n">
        <v>0.0</v>
      </c>
      <c r="T86" s="41" t="n">
        <v>0.0</v>
      </c>
      <c r="U86" s="41" t="n">
        <v>0.0</v>
      </c>
      <c r="V86" s="41" t="n">
        <v>0.0</v>
      </c>
      <c r="W86" s="41" t="n">
        <v>0.0</v>
      </c>
      <c r="X86" s="41" t="n">
        <v>0.0</v>
      </c>
      <c r="Y86" s="41" t="n">
        <v>0.0</v>
      </c>
      <c r="Z86" s="41" t="n">
        <v>0.0</v>
      </c>
      <c r="AA86" s="41" t="n">
        <v>0.0</v>
      </c>
      <c r="AB86" s="41" t="n">
        <v>0.0</v>
      </c>
      <c r="AC86" s="41" t="n">
        <v>0.0</v>
      </c>
      <c r="AD86" s="41" t="n">
        <v>0.0</v>
      </c>
      <c r="AE86" s="41" t="n">
        <v>0.0</v>
      </c>
      <c r="AF86" s="41" t="n">
        <v>0.0</v>
      </c>
      <c r="AG86" s="41" t="n">
        <v>0.0</v>
      </c>
      <c r="AH86" s="41" t="n">
        <v>0.0</v>
      </c>
      <c r="AI86" s="41" t="n">
        <v>0.0</v>
      </c>
      <c r="AJ86" s="41" t="n">
        <v>0.0</v>
      </c>
      <c r="AK86" s="41" t="n">
        <v>0.0</v>
      </c>
      <c r="AL86" s="41" t="n">
        <v>0.0</v>
      </c>
      <c r="AM86" s="41" t="n">
        <v>0.0</v>
      </c>
      <c r="AN86" s="41" t="n">
        <v>0.0</v>
      </c>
      <c r="AO86" s="41" t="n">
        <v>0.0</v>
      </c>
      <c r="AP86" s="41" t="n">
        <v>0.0</v>
      </c>
      <c r="AQ86" s="41" t="n">
        <v>0.0</v>
      </c>
      <c r="AR86" s="41" t="n">
        <v>0.0</v>
      </c>
      <c r="AS86" s="41" t="n">
        <v>0.0</v>
      </c>
      <c r="AT86" s="41" t="n">
        <v>0.0</v>
      </c>
      <c r="AU86" s="41" t="n">
        <v>0.0</v>
      </c>
      <c r="AV86" s="41" t="n">
        <v>0.0</v>
      </c>
      <c r="AW86" s="41" t="n">
        <v>0.0</v>
      </c>
      <c r="AX86" s="41" t="n">
        <v>0.0</v>
      </c>
      <c r="AY86" s="41" t="n">
        <v>0.0</v>
      </c>
      <c r="AZ86" s="41" t="n">
        <v>0.0</v>
      </c>
      <c r="BA86" s="41" t="n">
        <v>0.0</v>
      </c>
      <c r="BB86" s="41" t="n">
        <v>0.0</v>
      </c>
      <c r="BC86" s="41" t="n">
        <v>0.0</v>
      </c>
      <c r="BD86" s="41" t="n">
        <v>0.0</v>
      </c>
      <c r="BE86" s="41" t="n">
        <v>0.0</v>
      </c>
      <c r="BF86" s="41" t="n">
        <v>0.0</v>
      </c>
      <c r="BG86" s="41" t="n">
        <v>0.0</v>
      </c>
      <c r="BH86" s="41" t="n">
        <v>0.0</v>
      </c>
      <c r="BI86" s="41" t="n">
        <v>0.0</v>
      </c>
      <c r="BJ86" s="41" t="n">
        <v>0.0</v>
      </c>
      <c r="BK86" s="41" t="n">
        <v>4.0</v>
      </c>
      <c r="BL86" s="41" t="n">
        <v>4.0</v>
      </c>
      <c r="BM86" s="41" t="n">
        <v>4.0</v>
      </c>
      <c r="BN86" s="41" t="n">
        <v>4.0</v>
      </c>
      <c r="BO86" s="41" t="n">
        <v>4.0</v>
      </c>
      <c r="BP86" s="41" t="n">
        <v>4.0</v>
      </c>
      <c r="BQ86" s="41" t="n">
        <v>10.0</v>
      </c>
      <c r="BR86" s="41" t="n">
        <v>27.0</v>
      </c>
      <c r="BS86" s="41" t="n">
        <v>33.0</v>
      </c>
      <c r="BT86" s="41" t="n">
        <v>33.0</v>
      </c>
      <c r="BU86" s="41" t="n">
        <v>41.0</v>
      </c>
    </row>
    <row r="87" spans="1:73">
      <c r="A87" s="26" t="n">
        <v>85.0</v>
      </c>
      <c r="B87" s="29" t="s">
        <v>88</v>
      </c>
      <c r="C87" s="26"/>
      <c r="D87" s="26"/>
      <c r="E87" s="26"/>
      <c r="F87" s="26"/>
      <c r="G87" s="26"/>
      <c r="H87" s="26"/>
      <c r="I87" s="26"/>
      <c r="J87" s="41"/>
      <c r="K87" s="41" t="n">
        <v>0.0</v>
      </c>
      <c r="L87" s="41" t="n">
        <v>0.0</v>
      </c>
      <c r="M87" s="41" t="n">
        <v>0.0</v>
      </c>
      <c r="N87" s="41" t="n">
        <v>0.0</v>
      </c>
      <c r="O87" s="41" t="n">
        <v>0.0</v>
      </c>
      <c r="P87" s="41" t="n">
        <v>0.0</v>
      </c>
      <c r="Q87" s="41" t="n">
        <v>0.0</v>
      </c>
      <c r="R87" s="41" t="n">
        <v>0.0</v>
      </c>
      <c r="S87" s="41" t="n">
        <v>0.0</v>
      </c>
      <c r="T87" s="41" t="n">
        <v>0.0</v>
      </c>
      <c r="U87" s="41" t="n">
        <v>0.0</v>
      </c>
      <c r="V87" s="41" t="n">
        <v>0.0</v>
      </c>
      <c r="W87" s="41" t="n">
        <v>0.0</v>
      </c>
      <c r="X87" s="41" t="n">
        <v>0.0</v>
      </c>
      <c r="Y87" s="41" t="n">
        <v>0.0</v>
      </c>
      <c r="Z87" s="41" t="n">
        <v>0.0</v>
      </c>
      <c r="AA87" s="41" t="n">
        <v>0.0</v>
      </c>
      <c r="AB87" s="41" t="n">
        <v>0.0</v>
      </c>
      <c r="AC87" s="41" t="n">
        <v>0.0</v>
      </c>
      <c r="AD87" s="41" t="n">
        <v>0.0</v>
      </c>
      <c r="AE87" s="41" t="n">
        <v>0.0</v>
      </c>
      <c r="AF87" s="41" t="n">
        <v>0.0</v>
      </c>
      <c r="AG87" s="41" t="n">
        <v>0.0</v>
      </c>
      <c r="AH87" s="41" t="n">
        <v>0.0</v>
      </c>
      <c r="AI87" s="41" t="n">
        <v>0.0</v>
      </c>
      <c r="AJ87" s="41" t="n">
        <v>0.0</v>
      </c>
      <c r="AK87" s="41" t="n">
        <v>0.0</v>
      </c>
      <c r="AL87" s="41" t="n">
        <v>0.0</v>
      </c>
      <c r="AM87" s="41" t="n">
        <v>0.0</v>
      </c>
      <c r="AN87" s="41" t="n">
        <v>0.0</v>
      </c>
      <c r="AO87" s="41" t="n">
        <v>0.0</v>
      </c>
      <c r="AP87" s="41" t="n">
        <v>0.0</v>
      </c>
      <c r="AQ87" s="41" t="n">
        <v>0.0</v>
      </c>
      <c r="AR87" s="41" t="n">
        <v>0.0</v>
      </c>
      <c r="AS87" s="41" t="n">
        <v>0.0</v>
      </c>
      <c r="AT87" s="41" t="n">
        <v>0.0</v>
      </c>
      <c r="AU87" s="41" t="n">
        <v>0.0</v>
      </c>
      <c r="AV87" s="41" t="n">
        <v>0.0</v>
      </c>
      <c r="AW87" s="41" t="n">
        <v>0.0</v>
      </c>
      <c r="AX87" s="41" t="n">
        <v>0.0</v>
      </c>
      <c r="AY87" s="41" t="n">
        <v>0.0</v>
      </c>
      <c r="AZ87" s="41" t="n">
        <v>0.0</v>
      </c>
      <c r="BA87" s="41" t="n">
        <v>0.0</v>
      </c>
      <c r="BB87" s="41" t="n">
        <v>0.0</v>
      </c>
      <c r="BC87" s="41" t="n">
        <v>0.0</v>
      </c>
      <c r="BD87" s="41" t="n">
        <v>0.0</v>
      </c>
      <c r="BE87" s="41" t="n">
        <v>0.0</v>
      </c>
      <c r="BF87" s="41" t="n">
        <v>0.0</v>
      </c>
      <c r="BG87" s="41" t="n">
        <v>0.0</v>
      </c>
      <c r="BH87" s="41" t="n">
        <v>0.0</v>
      </c>
      <c r="BI87" s="41" t="n">
        <v>0.0</v>
      </c>
      <c r="BJ87" s="41" t="n">
        <v>0.0</v>
      </c>
      <c r="BK87" s="41" t="n">
        <v>0.0</v>
      </c>
      <c r="BL87" s="41" t="n">
        <v>0.0</v>
      </c>
      <c r="BM87" s="41" t="n">
        <v>0.0</v>
      </c>
      <c r="BN87" s="41" t="n">
        <v>5.0</v>
      </c>
      <c r="BO87" s="41" t="n">
        <v>5.0</v>
      </c>
      <c r="BP87" s="41" t="n">
        <v>5.0</v>
      </c>
      <c r="BQ87" s="41" t="n">
        <v>5.0</v>
      </c>
      <c r="BR87" s="41" t="n">
        <v>5.0</v>
      </c>
      <c r="BS87" s="41" t="n">
        <v>5.0</v>
      </c>
      <c r="BT87" s="41" t="n">
        <v>5.0</v>
      </c>
      <c r="BU87" s="41" t="n">
        <v>5.0</v>
      </c>
    </row>
    <row r="88" spans="1:73">
      <c r="A88" s="26" t="n">
        <v>86.0</v>
      </c>
      <c r="B88" s="29" t="s">
        <v>89</v>
      </c>
      <c r="C88" s="26"/>
      <c r="D88" s="26"/>
      <c r="E88" s="26"/>
      <c r="F88" s="26"/>
      <c r="G88" s="26"/>
      <c r="H88" s="26"/>
      <c r="I88" s="26"/>
      <c r="J88" s="41"/>
      <c r="K88" s="41" t="n">
        <v>0.0</v>
      </c>
      <c r="L88" s="41" t="n">
        <v>0.0</v>
      </c>
      <c r="M88" s="41" t="n">
        <v>0.0</v>
      </c>
      <c r="N88" s="41" t="n">
        <v>0.0</v>
      </c>
      <c r="O88" s="41" t="n">
        <v>0.0</v>
      </c>
      <c r="P88" s="41" t="n">
        <v>0.0</v>
      </c>
      <c r="Q88" s="41" t="n">
        <v>0.0</v>
      </c>
      <c r="R88" s="41" t="n">
        <v>0.0</v>
      </c>
      <c r="S88" s="41" t="n">
        <v>0.0</v>
      </c>
      <c r="T88" s="41" t="n">
        <v>0.0</v>
      </c>
      <c r="U88" s="41" t="n">
        <v>0.0</v>
      </c>
      <c r="V88" s="41" t="n">
        <v>0.0</v>
      </c>
      <c r="W88" s="41" t="n">
        <v>0.0</v>
      </c>
      <c r="X88" s="41" t="n">
        <v>0.0</v>
      </c>
      <c r="Y88" s="41" t="n">
        <v>0.0</v>
      </c>
      <c r="Z88" s="41" t="n">
        <v>0.0</v>
      </c>
      <c r="AA88" s="41" t="n">
        <v>0.0</v>
      </c>
      <c r="AB88" s="41" t="n">
        <v>0.0</v>
      </c>
      <c r="AC88" s="41" t="n">
        <v>0.0</v>
      </c>
      <c r="AD88" s="41" t="n">
        <v>0.0</v>
      </c>
      <c r="AE88" s="41" t="n">
        <v>0.0</v>
      </c>
      <c r="AF88" s="41" t="n">
        <v>0.0</v>
      </c>
      <c r="AG88" s="41" t="n">
        <v>0.0</v>
      </c>
      <c r="AH88" s="41" t="n">
        <v>0.0</v>
      </c>
      <c r="AI88" s="41" t="n">
        <v>0.0</v>
      </c>
      <c r="AJ88" s="41" t="n">
        <v>0.0</v>
      </c>
      <c r="AK88" s="41" t="n">
        <v>0.0</v>
      </c>
      <c r="AL88" s="41" t="n">
        <v>0.0</v>
      </c>
      <c r="AM88" s="41" t="n">
        <v>0.0</v>
      </c>
      <c r="AN88" s="41" t="n">
        <v>0.0</v>
      </c>
      <c r="AO88" s="41" t="n">
        <v>0.0</v>
      </c>
      <c r="AP88" s="41" t="n">
        <v>0.0</v>
      </c>
      <c r="AQ88" s="41" t="n">
        <v>0.0</v>
      </c>
      <c r="AR88" s="41" t="n">
        <v>0.0</v>
      </c>
      <c r="AS88" s="41" t="n">
        <v>0.0</v>
      </c>
      <c r="AT88" s="41" t="n">
        <v>0.0</v>
      </c>
      <c r="AU88" s="41" t="n">
        <v>0.0</v>
      </c>
      <c r="AV88" s="41" t="n">
        <v>0.0</v>
      </c>
      <c r="AW88" s="41" t="n">
        <v>0.0</v>
      </c>
      <c r="AX88" s="41" t="n">
        <v>0.0</v>
      </c>
      <c r="AY88" s="41" t="n">
        <v>0.0</v>
      </c>
      <c r="AZ88" s="41" t="n">
        <v>0.0</v>
      </c>
      <c r="BA88" s="41" t="n">
        <v>0.0</v>
      </c>
      <c r="BB88" s="41" t="n">
        <v>0.0</v>
      </c>
      <c r="BC88" s="41" t="n">
        <v>0.0</v>
      </c>
      <c r="BD88" s="41" t="n">
        <v>0.0</v>
      </c>
      <c r="BE88" s="41" t="n">
        <v>0.0</v>
      </c>
      <c r="BF88" s="41" t="n">
        <v>0.0</v>
      </c>
      <c r="BG88" s="41" t="n">
        <v>0.0</v>
      </c>
      <c r="BH88" s="41" t="n">
        <v>0.0</v>
      </c>
      <c r="BI88" s="41" t="n">
        <v>0.0</v>
      </c>
      <c r="BJ88" s="41" t="n">
        <v>1.0</v>
      </c>
      <c r="BK88" s="41" t="n">
        <v>2.0</v>
      </c>
      <c r="BL88" s="41" t="n">
        <v>2.0</v>
      </c>
      <c r="BM88" s="41" t="n">
        <v>3.0</v>
      </c>
      <c r="BN88" s="41" t="n">
        <v>3.0</v>
      </c>
      <c r="BO88" s="41" t="n">
        <v>3.0</v>
      </c>
      <c r="BP88" s="41" t="n">
        <v>3.0</v>
      </c>
      <c r="BQ88" s="41" t="n">
        <v>4.0</v>
      </c>
      <c r="BR88" s="41" t="n">
        <v>4.0</v>
      </c>
      <c r="BS88" s="41" t="n">
        <v>5.0</v>
      </c>
      <c r="BT88" s="41" t="n">
        <v>14.0</v>
      </c>
      <c r="BU88" s="41" t="n">
        <v>22.0</v>
      </c>
    </row>
    <row r="89" spans="1:73">
      <c r="A89" s="26" t="n">
        <v>87.0</v>
      </c>
      <c r="B89" s="29" t="s">
        <v>90</v>
      </c>
      <c r="C89" s="26"/>
      <c r="D89" s="26"/>
      <c r="E89" s="26"/>
      <c r="F89" s="26"/>
      <c r="G89" s="26"/>
      <c r="H89" s="26"/>
      <c r="I89" s="26"/>
      <c r="J89" s="41"/>
      <c r="K89" s="41" t="n">
        <v>0.0</v>
      </c>
      <c r="L89" s="41" t="n">
        <v>0.0</v>
      </c>
      <c r="M89" s="41" t="n">
        <v>0.0</v>
      </c>
      <c r="N89" s="41" t="n">
        <v>0.0</v>
      </c>
      <c r="O89" s="41" t="n">
        <v>0.0</v>
      </c>
      <c r="P89" s="41" t="n">
        <v>0.0</v>
      </c>
      <c r="Q89" s="41" t="n">
        <v>0.0</v>
      </c>
      <c r="R89" s="41" t="n">
        <v>0.0</v>
      </c>
      <c r="S89" s="41" t="n">
        <v>0.0</v>
      </c>
      <c r="T89" s="41" t="n">
        <v>0.0</v>
      </c>
      <c r="U89" s="41" t="n">
        <v>0.0</v>
      </c>
      <c r="V89" s="41" t="n">
        <v>0.0</v>
      </c>
      <c r="W89" s="41" t="n">
        <v>0.0</v>
      </c>
      <c r="X89" s="41" t="n">
        <v>0.0</v>
      </c>
      <c r="Y89" s="41" t="n">
        <v>0.0</v>
      </c>
      <c r="Z89" s="41" t="n">
        <v>0.0</v>
      </c>
      <c r="AA89" s="41" t="n">
        <v>0.0</v>
      </c>
      <c r="AB89" s="41" t="n">
        <v>0.0</v>
      </c>
      <c r="AC89" s="41" t="n">
        <v>0.0</v>
      </c>
      <c r="AD89" s="41" t="n">
        <v>0.0</v>
      </c>
      <c r="AE89" s="41" t="n">
        <v>0.0</v>
      </c>
      <c r="AF89" s="41" t="n">
        <v>0.0</v>
      </c>
      <c r="AG89" s="41" t="n">
        <v>0.0</v>
      </c>
      <c r="AH89" s="41" t="n">
        <v>0.0</v>
      </c>
      <c r="AI89" s="41" t="n">
        <v>0.0</v>
      </c>
      <c r="AJ89" s="41" t="n">
        <v>0.0</v>
      </c>
      <c r="AK89" s="41" t="n">
        <v>0.0</v>
      </c>
      <c r="AL89" s="41" t="n">
        <v>0.0</v>
      </c>
      <c r="AM89" s="41" t="n">
        <v>0.0</v>
      </c>
      <c r="AN89" s="41" t="n">
        <v>0.0</v>
      </c>
      <c r="AO89" s="41" t="n">
        <v>0.0</v>
      </c>
      <c r="AP89" s="41" t="n">
        <v>0.0</v>
      </c>
      <c r="AQ89" s="41" t="n">
        <v>0.0</v>
      </c>
      <c r="AR89" s="41" t="n">
        <v>0.0</v>
      </c>
      <c r="AS89" s="41" t="n">
        <v>0.0</v>
      </c>
      <c r="AT89" s="41" t="n">
        <v>0.0</v>
      </c>
      <c r="AU89" s="41" t="n">
        <v>1.0</v>
      </c>
      <c r="AV89" s="41" t="n">
        <v>1.0</v>
      </c>
      <c r="AW89" s="41" t="n">
        <v>1.0</v>
      </c>
      <c r="AX89" s="41" t="n">
        <v>1.0</v>
      </c>
      <c r="AY89" s="41" t="n">
        <v>1.0</v>
      </c>
      <c r="AZ89" s="41" t="n">
        <v>1.0</v>
      </c>
      <c r="BA89" s="41" t="n">
        <v>1.0</v>
      </c>
      <c r="BB89" s="41" t="n">
        <v>1.0</v>
      </c>
      <c r="BC89" s="41" t="n">
        <v>2.0</v>
      </c>
      <c r="BD89" s="41" t="n">
        <v>2.0</v>
      </c>
      <c r="BE89" s="41" t="n">
        <v>2.0</v>
      </c>
      <c r="BF89" s="41" t="n">
        <v>2.0</v>
      </c>
      <c r="BG89" s="41" t="n">
        <v>4.0</v>
      </c>
      <c r="BH89" s="41" t="n">
        <v>4.0</v>
      </c>
      <c r="BI89" s="41" t="n">
        <v>4.0</v>
      </c>
      <c r="BJ89" s="41" t="n">
        <v>4.0</v>
      </c>
      <c r="BK89" s="41" t="n">
        <v>4.0</v>
      </c>
      <c r="BL89" s="41" t="n">
        <v>4.0</v>
      </c>
      <c r="BM89" s="41" t="n">
        <v>4.0</v>
      </c>
      <c r="BN89" s="41" t="n">
        <v>11.0</v>
      </c>
      <c r="BO89" s="41" t="n">
        <v>11.0</v>
      </c>
      <c r="BP89" s="41" t="n">
        <v>11.0</v>
      </c>
      <c r="BQ89" s="41" t="n">
        <v>15.0</v>
      </c>
      <c r="BR89" s="41" t="n">
        <v>15.0</v>
      </c>
      <c r="BS89" s="41" t="n">
        <v>37.0</v>
      </c>
      <c r="BT89" s="41" t="n">
        <v>41.0</v>
      </c>
      <c r="BU89" s="41" t="n">
        <v>53.0</v>
      </c>
    </row>
    <row r="90" spans="1:73">
      <c r="A90" s="26" t="n">
        <v>88.0</v>
      </c>
      <c r="B90" s="29" t="s">
        <v>91</v>
      </c>
      <c r="C90" s="26"/>
      <c r="D90" s="26"/>
      <c r="E90" s="26"/>
      <c r="F90" s="26"/>
      <c r="G90" s="26"/>
      <c r="H90" s="26"/>
      <c r="I90" s="26"/>
      <c r="J90" s="41"/>
      <c r="K90" s="41" t="n">
        <v>0.0</v>
      </c>
      <c r="L90" s="41" t="n">
        <v>0.0</v>
      </c>
      <c r="M90" s="41" t="n">
        <v>0.0</v>
      </c>
      <c r="N90" s="41" t="n">
        <v>0.0</v>
      </c>
      <c r="O90" s="41" t="n">
        <v>0.0</v>
      </c>
      <c r="P90" s="41" t="n">
        <v>0.0</v>
      </c>
      <c r="Q90" s="41" t="n">
        <v>0.0</v>
      </c>
      <c r="R90" s="41" t="n">
        <v>0.0</v>
      </c>
      <c r="S90" s="41" t="n">
        <v>0.0</v>
      </c>
      <c r="T90" s="41" t="n">
        <v>0.0</v>
      </c>
      <c r="U90" s="41" t="n">
        <v>0.0</v>
      </c>
      <c r="V90" s="41" t="n">
        <v>0.0</v>
      </c>
      <c r="W90" s="41" t="n">
        <v>0.0</v>
      </c>
      <c r="X90" s="41" t="n">
        <v>0.0</v>
      </c>
      <c r="Y90" s="41" t="n">
        <v>0.0</v>
      </c>
      <c r="Z90" s="41" t="n">
        <v>0.0</v>
      </c>
      <c r="AA90" s="41" t="n">
        <v>0.0</v>
      </c>
      <c r="AB90" s="41" t="n">
        <v>0.0</v>
      </c>
      <c r="AC90" s="41" t="n">
        <v>0.0</v>
      </c>
      <c r="AD90" s="41" t="n">
        <v>0.0</v>
      </c>
      <c r="AE90" s="41" t="n">
        <v>0.0</v>
      </c>
      <c r="AF90" s="41" t="n">
        <v>1.0</v>
      </c>
      <c r="AG90" s="41" t="n">
        <v>1.0</v>
      </c>
      <c r="AH90" s="41" t="n">
        <v>1.0</v>
      </c>
      <c r="AI90" s="41" t="n">
        <v>1.0</v>
      </c>
      <c r="AJ90" s="41" t="n">
        <v>1.0</v>
      </c>
      <c r="AK90" s="41" t="n">
        <v>1.0</v>
      </c>
      <c r="AL90" s="41" t="n">
        <v>1.0</v>
      </c>
      <c r="AM90" s="41" t="n">
        <v>1.0</v>
      </c>
      <c r="AN90" s="41" t="n">
        <v>1.0</v>
      </c>
      <c r="AO90" s="41" t="n">
        <v>1.0</v>
      </c>
      <c r="AP90" s="41" t="n">
        <v>1.0</v>
      </c>
      <c r="AQ90" s="41" t="n">
        <v>1.0</v>
      </c>
      <c r="AR90" s="41" t="n">
        <v>1.0</v>
      </c>
      <c r="AS90" s="41" t="n">
        <v>1.0</v>
      </c>
      <c r="AT90" s="41" t="n">
        <v>1.0</v>
      </c>
      <c r="AU90" s="41" t="n">
        <v>1.0</v>
      </c>
      <c r="AV90" s="41" t="n">
        <v>1.0</v>
      </c>
      <c r="AW90" s="41" t="n">
        <v>1.0</v>
      </c>
      <c r="AX90" s="41" t="n">
        <v>1.0</v>
      </c>
      <c r="AY90" s="41" t="n">
        <v>1.0</v>
      </c>
      <c r="AZ90" s="41" t="n">
        <v>1.0</v>
      </c>
      <c r="BA90" s="41" t="n">
        <v>1.0</v>
      </c>
      <c r="BB90" s="41" t="n">
        <v>1.0</v>
      </c>
      <c r="BC90" s="41" t="n">
        <v>1.0</v>
      </c>
      <c r="BD90" s="41" t="n">
        <v>1.0</v>
      </c>
      <c r="BE90" s="41" t="n">
        <v>1.0</v>
      </c>
      <c r="BF90" s="41" t="n">
        <v>1.0</v>
      </c>
      <c r="BG90" s="41" t="n">
        <v>1.0</v>
      </c>
      <c r="BH90" s="41" t="n">
        <v>1.0</v>
      </c>
      <c r="BI90" s="41" t="n">
        <v>1.0</v>
      </c>
      <c r="BJ90" s="41" t="n">
        <v>1.0</v>
      </c>
      <c r="BK90" s="41" t="n">
        <v>1.0</v>
      </c>
      <c r="BL90" s="41" t="n">
        <v>10.0</v>
      </c>
      <c r="BM90" s="41" t="n">
        <v>10.0</v>
      </c>
      <c r="BN90" s="41" t="n">
        <v>10.0</v>
      </c>
      <c r="BO90" s="41" t="n">
        <v>10.0</v>
      </c>
      <c r="BP90" s="41" t="n">
        <v>10.0</v>
      </c>
      <c r="BQ90" s="41" t="n">
        <v>10.0</v>
      </c>
      <c r="BR90" s="41" t="n">
        <v>10.0</v>
      </c>
      <c r="BS90" s="41" t="n">
        <v>10.0</v>
      </c>
      <c r="BT90" s="41" t="n">
        <v>10.0</v>
      </c>
      <c r="BU90" s="41" t="n">
        <v>10.0</v>
      </c>
    </row>
    <row r="91" spans="1:73">
      <c r="A91" s="26" t="n">
        <v>89.0</v>
      </c>
      <c r="B91" s="29" t="s">
        <v>92</v>
      </c>
      <c r="C91" s="26"/>
      <c r="D91" s="26"/>
      <c r="E91" s="26"/>
      <c r="F91" s="26"/>
      <c r="G91" s="26"/>
      <c r="H91" s="26"/>
      <c r="I91" s="26"/>
      <c r="J91" s="41"/>
      <c r="K91" s="41" t="n">
        <v>0.0</v>
      </c>
      <c r="L91" s="41" t="n">
        <v>0.0</v>
      </c>
      <c r="M91" s="41" t="n">
        <v>0.0</v>
      </c>
      <c r="N91" s="41" t="n">
        <v>0.0</v>
      </c>
      <c r="O91" s="41" t="n">
        <v>0.0</v>
      </c>
      <c r="P91" s="41" t="n">
        <v>0.0</v>
      </c>
      <c r="Q91" s="41" t="n">
        <v>0.0</v>
      </c>
      <c r="R91" s="41" t="n">
        <v>0.0</v>
      </c>
      <c r="S91" s="41" t="n">
        <v>0.0</v>
      </c>
      <c r="T91" s="41" t="n">
        <v>0.0</v>
      </c>
      <c r="U91" s="41" t="n">
        <v>0.0</v>
      </c>
      <c r="V91" s="41" t="n">
        <v>0.0</v>
      </c>
      <c r="W91" s="41" t="n">
        <v>0.0</v>
      </c>
      <c r="X91" s="41" t="n">
        <v>0.0</v>
      </c>
      <c r="Y91" s="41" t="n">
        <v>0.0</v>
      </c>
      <c r="Z91" s="41" t="n">
        <v>0.0</v>
      </c>
      <c r="AA91" s="41" t="n">
        <v>0.0</v>
      </c>
      <c r="AB91" s="41" t="n">
        <v>0.0</v>
      </c>
      <c r="AC91" s="41" t="n">
        <v>0.0</v>
      </c>
      <c r="AD91" s="41" t="n">
        <v>0.0</v>
      </c>
      <c r="AE91" s="41" t="n">
        <v>0.0</v>
      </c>
      <c r="AF91" s="41" t="n">
        <v>0.0</v>
      </c>
      <c r="AG91" s="41" t="n">
        <v>0.0</v>
      </c>
      <c r="AH91" s="41" t="n">
        <v>0.0</v>
      </c>
      <c r="AI91" s="41" t="n">
        <v>0.0</v>
      </c>
      <c r="AJ91" s="41" t="n">
        <v>0.0</v>
      </c>
      <c r="AK91" s="41" t="n">
        <v>0.0</v>
      </c>
      <c r="AL91" s="41" t="n">
        <v>0.0</v>
      </c>
      <c r="AM91" s="41" t="n">
        <v>0.0</v>
      </c>
      <c r="AN91" s="41" t="n">
        <v>0.0</v>
      </c>
      <c r="AO91" s="41" t="n">
        <v>0.0</v>
      </c>
      <c r="AP91" s="41" t="n">
        <v>0.0</v>
      </c>
      <c r="AQ91" s="41" t="n">
        <v>0.0</v>
      </c>
      <c r="AR91" s="41" t="n">
        <v>0.0</v>
      </c>
      <c r="AS91" s="41" t="n">
        <v>0.0</v>
      </c>
      <c r="AT91" s="41" t="n">
        <v>0.0</v>
      </c>
      <c r="AU91" s="41" t="n">
        <v>0.0</v>
      </c>
      <c r="AV91" s="41" t="n">
        <v>0.0</v>
      </c>
      <c r="AW91" s="41" t="n">
        <v>0.0</v>
      </c>
      <c r="AX91" s="41" t="n">
        <v>0.0</v>
      </c>
      <c r="AY91" s="41" t="n">
        <v>0.0</v>
      </c>
      <c r="AZ91" s="41" t="n">
        <v>0.0</v>
      </c>
      <c r="BA91" s="41" t="n">
        <v>0.0</v>
      </c>
      <c r="BB91" s="41" t="n">
        <v>0.0</v>
      </c>
      <c r="BC91" s="41" t="n">
        <v>0.0</v>
      </c>
      <c r="BD91" s="41" t="n">
        <v>0.0</v>
      </c>
      <c r="BE91" s="41" t="n">
        <v>0.0</v>
      </c>
      <c r="BF91" s="41" t="n">
        <v>0.0</v>
      </c>
      <c r="BG91" s="41" t="n">
        <v>0.0</v>
      </c>
      <c r="BH91" s="41" t="n">
        <v>0.0</v>
      </c>
      <c r="BI91" s="41" t="n">
        <v>0.0</v>
      </c>
      <c r="BJ91" s="41" t="n">
        <v>0.0</v>
      </c>
      <c r="BK91" s="41" t="n">
        <v>0.0</v>
      </c>
      <c r="BL91" s="41" t="n">
        <v>0.0</v>
      </c>
      <c r="BM91" s="41" t="n">
        <v>3.0</v>
      </c>
      <c r="BN91" s="41" t="n">
        <v>3.0</v>
      </c>
      <c r="BO91" s="41" t="n">
        <v>3.0</v>
      </c>
      <c r="BP91" s="41" t="n">
        <v>3.0</v>
      </c>
      <c r="BQ91" s="41" t="n">
        <v>4.0</v>
      </c>
      <c r="BR91" s="41" t="n">
        <v>6.0</v>
      </c>
      <c r="BS91" s="41" t="n">
        <v>6.0</v>
      </c>
      <c r="BT91" s="41" t="n">
        <v>7.0</v>
      </c>
      <c r="BU91" s="41" t="n">
        <v>10.0</v>
      </c>
    </row>
    <row r="92" spans="1:73">
      <c r="A92" s="26" t="n">
        <v>90.0</v>
      </c>
      <c r="B92" s="29" t="s">
        <v>93</v>
      </c>
      <c r="C92" s="26"/>
      <c r="D92" s="26"/>
      <c r="E92" s="26"/>
      <c r="F92" s="26"/>
      <c r="G92" s="26"/>
      <c r="H92" s="26"/>
      <c r="I92" s="26"/>
      <c r="J92" s="41"/>
      <c r="K92" s="41" t="n">
        <v>0.0</v>
      </c>
      <c r="L92" s="41" t="n">
        <v>0.0</v>
      </c>
      <c r="M92" s="41" t="n">
        <v>0.0</v>
      </c>
      <c r="N92" s="41" t="n">
        <v>0.0</v>
      </c>
      <c r="O92" s="41" t="n">
        <v>0.0</v>
      </c>
      <c r="P92" s="41" t="n">
        <v>0.0</v>
      </c>
      <c r="Q92" s="41" t="n">
        <v>0.0</v>
      </c>
      <c r="R92" s="41" t="n">
        <v>0.0</v>
      </c>
      <c r="S92" s="41" t="n">
        <v>0.0</v>
      </c>
      <c r="T92" s="41" t="n">
        <v>0.0</v>
      </c>
      <c r="U92" s="41" t="n">
        <v>0.0</v>
      </c>
      <c r="V92" s="41" t="n">
        <v>0.0</v>
      </c>
      <c r="W92" s="41" t="n">
        <v>0.0</v>
      </c>
      <c r="X92" s="41" t="n">
        <v>0.0</v>
      </c>
      <c r="Y92" s="41" t="n">
        <v>0.0</v>
      </c>
      <c r="Z92" s="41" t="n">
        <v>0.0</v>
      </c>
      <c r="AA92" s="41" t="n">
        <v>0.0</v>
      </c>
      <c r="AB92" s="41" t="n">
        <v>0.0</v>
      </c>
      <c r="AC92" s="41" t="n">
        <v>0.0</v>
      </c>
      <c r="AD92" s="41" t="n">
        <v>0.0</v>
      </c>
      <c r="AE92" s="41" t="n">
        <v>0.0</v>
      </c>
      <c r="AF92" s="41" t="n">
        <v>0.0</v>
      </c>
      <c r="AG92" s="41" t="n">
        <v>0.0</v>
      </c>
      <c r="AH92" s="41" t="n">
        <v>0.0</v>
      </c>
      <c r="AI92" s="41" t="n">
        <v>0.0</v>
      </c>
      <c r="AJ92" s="41" t="n">
        <v>0.0</v>
      </c>
      <c r="AK92" s="41" t="n">
        <v>0.0</v>
      </c>
      <c r="AL92" s="41" t="n">
        <v>0.0</v>
      </c>
      <c r="AM92" s="41" t="n">
        <v>0.0</v>
      </c>
      <c r="AN92" s="41" t="n">
        <v>0.0</v>
      </c>
      <c r="AO92" s="41" t="n">
        <v>0.0</v>
      </c>
      <c r="AP92" s="41" t="n">
        <v>0.0</v>
      </c>
      <c r="AQ92" s="41" t="n">
        <v>0.0</v>
      </c>
      <c r="AR92" s="41" t="n">
        <v>0.0</v>
      </c>
      <c r="AS92" s="41" t="n">
        <v>0.0</v>
      </c>
      <c r="AT92" s="41" t="n">
        <v>0.0</v>
      </c>
      <c r="AU92" s="41" t="n">
        <v>0.0</v>
      </c>
      <c r="AV92" s="41" t="n">
        <v>0.0</v>
      </c>
      <c r="AW92" s="41" t="n">
        <v>0.0</v>
      </c>
      <c r="AX92" s="41" t="n">
        <v>0.0</v>
      </c>
      <c r="AY92" s="41" t="n">
        <v>0.0</v>
      </c>
      <c r="AZ92" s="41" t="n">
        <v>0.0</v>
      </c>
      <c r="BA92" s="41" t="n">
        <v>0.0</v>
      </c>
      <c r="BB92" s="41" t="n">
        <v>0.0</v>
      </c>
      <c r="BC92" s="41" t="n">
        <v>0.0</v>
      </c>
      <c r="BD92" s="41" t="n">
        <v>0.0</v>
      </c>
      <c r="BE92" s="41" t="n">
        <v>0.0</v>
      </c>
      <c r="BF92" s="41" t="n">
        <v>0.0</v>
      </c>
      <c r="BG92" s="41" t="n">
        <v>0.0</v>
      </c>
      <c r="BH92" s="41" t="n">
        <v>0.0</v>
      </c>
      <c r="BI92" s="41" t="n">
        <v>0.0</v>
      </c>
      <c r="BJ92" s="41" t="n">
        <v>0.0</v>
      </c>
      <c r="BK92" s="41" t="n">
        <v>0.0</v>
      </c>
      <c r="BL92" s="41" t="n">
        <v>0.0</v>
      </c>
      <c r="BM92" s="41" t="n">
        <v>1.0</v>
      </c>
      <c r="BN92" s="41" t="n">
        <v>2.0</v>
      </c>
      <c r="BO92" s="41" t="n">
        <v>2.0</v>
      </c>
      <c r="BP92" s="41" t="n">
        <v>2.0</v>
      </c>
      <c r="BQ92" s="41" t="n">
        <v>2.0</v>
      </c>
      <c r="BR92" s="41" t="n">
        <v>2.0</v>
      </c>
      <c r="BS92" s="41" t="n">
        <v>2.0</v>
      </c>
      <c r="BT92" s="41" t="n">
        <v>2.0</v>
      </c>
      <c r="BU92" s="41" t="n">
        <v>2.0</v>
      </c>
    </row>
    <row r="93" spans="1:73">
      <c r="A93" s="26" t="n">
        <v>91.0</v>
      </c>
      <c r="B93" s="29" t="s">
        <v>94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 t="n">
        <v>6.0</v>
      </c>
      <c r="BR93" s="26" t="n">
        <v>6.0</v>
      </c>
      <c r="BS93" s="26" t="n">
        <v>8.0</v>
      </c>
      <c r="BT93" s="26" t="n">
        <v>11.0</v>
      </c>
      <c r="BU93" s="26" t="n">
        <v>17.0</v>
      </c>
    </row>
    <row r="94" spans="1:73">
      <c r="A94" s="26" t="n">
        <v>92.0</v>
      </c>
      <c r="B94" s="26" t="s">
        <v>95</v>
      </c>
      <c r="C94" s="26"/>
      <c r="D94" s="26"/>
      <c r="E94" s="26"/>
      <c r="F94" s="26"/>
      <c r="G94" s="26"/>
      <c r="H94" s="26"/>
      <c r="I94" s="26"/>
      <c r="J94" s="26"/>
      <c r="K94" s="26" t="n">
        <v>0.0</v>
      </c>
      <c r="L94" s="26" t="n">
        <v>0.0</v>
      </c>
      <c r="M94" s="26" t="n">
        <v>0.0</v>
      </c>
      <c r="N94" s="26" t="n">
        <v>0.0</v>
      </c>
      <c r="O94" s="26" t="n">
        <v>3.0</v>
      </c>
      <c r="P94" s="26" t="n">
        <v>3.0</v>
      </c>
      <c r="Q94" s="26" t="n">
        <v>6.0</v>
      </c>
      <c r="R94" s="26" t="n">
        <v>6.0</v>
      </c>
      <c r="S94" s="26" t="n">
        <v>8.0</v>
      </c>
      <c r="T94" s="26" t="n">
        <v>8.0</v>
      </c>
      <c r="U94" s="26" t="n">
        <v>9.0</v>
      </c>
      <c r="V94" s="26" t="n">
        <v>9.0</v>
      </c>
      <c r="W94" s="26" t="n">
        <v>9.0</v>
      </c>
      <c r="X94" s="26" t="n">
        <v>9.0</v>
      </c>
      <c r="Y94" s="26" t="n">
        <v>9.0</v>
      </c>
      <c r="Z94" s="26" t="n">
        <v>11.0</v>
      </c>
      <c r="AA94" s="26" t="n">
        <v>13.0</v>
      </c>
      <c r="AB94" s="26" t="n">
        <v>21.0</v>
      </c>
      <c r="AC94" s="26" t="n">
        <v>26.0</v>
      </c>
      <c r="AD94" s="26" t="n">
        <v>29.0</v>
      </c>
      <c r="AE94" s="26" t="n">
        <v>48.0</v>
      </c>
      <c r="AF94" s="26" t="n">
        <v>71.0</v>
      </c>
      <c r="AG94" s="26" t="n">
        <v>82.0</v>
      </c>
      <c r="AH94" s="26" t="n">
        <v>85.0</v>
      </c>
      <c r="AI94" s="26" t="n">
        <v>101.0</v>
      </c>
      <c r="AJ94" s="26" t="n">
        <v>117.0</v>
      </c>
      <c r="AK94" s="26" t="n">
        <v>128.0</v>
      </c>
      <c r="AL94" s="26" t="n">
        <v>153.0</v>
      </c>
      <c r="AM94" s="26" t="n">
        <v>169.0</v>
      </c>
      <c r="AN94" s="26" t="n">
        <v>175.0</v>
      </c>
      <c r="AO94" s="26" t="n">
        <v>197.0</v>
      </c>
      <c r="AP94" s="26" t="n">
        <v>199.0</v>
      </c>
      <c r="AQ94" s="26" t="n">
        <v>224.0</v>
      </c>
      <c r="AR94" s="26" t="n">
        <v>237.0</v>
      </c>
      <c r="AS94" s="26" t="n">
        <v>255.0</v>
      </c>
      <c r="AT94" s="26" t="n">
        <v>331.0</v>
      </c>
      <c r="AU94" s="26" t="n">
        <v>379.0</v>
      </c>
      <c r="AV94" s="26" t="n">
        <v>420.0</v>
      </c>
      <c r="AW94" s="26" t="n">
        <v>503.0</v>
      </c>
      <c r="AX94" s="26" t="n">
        <v>598.0</v>
      </c>
      <c r="AY94" s="26" t="n">
        <v>792.0</v>
      </c>
      <c r="AZ94" s="26" t="n">
        <v>825.0</v>
      </c>
      <c r="BA94" s="26" t="n">
        <v>1216.0</v>
      </c>
      <c r="BB94" s="26" t="n">
        <v>1557.0</v>
      </c>
      <c r="BC94" s="26" t="n">
        <v>1978.0</v>
      </c>
      <c r="BD94" s="26" t="n">
        <v>2881.0</v>
      </c>
      <c r="BE94" s="26" t="n">
        <v>3375.0</v>
      </c>
      <c r="BF94" s="26" t="n">
        <v>3777.0</v>
      </c>
      <c r="BG94" s="26" t="n">
        <v>4553.0</v>
      </c>
      <c r="BH94" s="26" t="n">
        <v>5209.0</v>
      </c>
      <c r="BI94" s="26" t="n">
        <v>6197.0</v>
      </c>
      <c r="BJ94" s="26" t="n">
        <v>6939.0</v>
      </c>
      <c r="BK94" s="26" t="n">
        <v>8633.0</v>
      </c>
      <c r="BL94" s="26" t="n">
        <v>9608.0</v>
      </c>
      <c r="BM94" s="26" t="n">
        <v>11038.0</v>
      </c>
      <c r="BN94" s="26" t="n">
        <v>12251.0</v>
      </c>
      <c r="BO94" s="26" t="n">
        <v>13378.0</v>
      </c>
      <c r="BP94" s="26" t="n">
        <v>16581.0</v>
      </c>
      <c r="BQ94" s="26" t="n">
        <v>19424.0</v>
      </c>
      <c r="BR94" s="26" t="n">
        <v>21687.0</v>
      </c>
      <c r="BS94" s="26" t="n">
        <v>25225.0</v>
      </c>
      <c r="BT94" s="26" t="n">
        <v>27444.0</v>
      </c>
      <c r="BU94" s="26" t="n">
        <v>31953.0</v>
      </c>
    </row>
    <row r="95" spans="1:73">
      <c r="A95" s="26" t="n">
        <v>93.0</v>
      </c>
      <c r="B95" s="29" t="s">
        <v>96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41" t="n">
        <v>1.0</v>
      </c>
      <c r="BF95" s="41" t="n">
        <v>1.0</v>
      </c>
      <c r="BG95" s="41" t="n">
        <v>1.0</v>
      </c>
      <c r="BH95" s="41" t="n">
        <v>2.0</v>
      </c>
      <c r="BI95" s="41" t="n">
        <v>2.0</v>
      </c>
      <c r="BJ95" s="41" t="n">
        <v>2.0</v>
      </c>
      <c r="BK95" s="41" t="n">
        <v>2.0</v>
      </c>
      <c r="BL95" s="41" t="n">
        <v>2.0</v>
      </c>
      <c r="BM95" s="41" t="n">
        <v>2.0</v>
      </c>
      <c r="BN95" s="41" t="n">
        <v>2.0</v>
      </c>
      <c r="BO95" s="41" t="n">
        <v>2.0</v>
      </c>
      <c r="BP95" s="41" t="n">
        <v>13.0</v>
      </c>
      <c r="BQ95" s="41" t="n">
        <v>13.0</v>
      </c>
      <c r="BR95" s="41" t="n">
        <v>13.0</v>
      </c>
      <c r="BS95" s="41" t="n">
        <v>13.0</v>
      </c>
      <c r="BT95" s="41" t="n">
        <v>13.0</v>
      </c>
      <c r="BU95" s="41" t="n">
        <v>18.0</v>
      </c>
    </row>
    <row r="96" spans="1:73">
      <c r="A96" s="26" t="n">
        <v>94.0</v>
      </c>
      <c r="B96" s="29" t="s">
        <v>97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41" t="n">
        <v>2.0</v>
      </c>
      <c r="AG96" s="41" t="n">
        <v>2.0</v>
      </c>
      <c r="AH96" s="41" t="n">
        <v>2.0</v>
      </c>
      <c r="AI96" s="41" t="n">
        <v>2.0</v>
      </c>
      <c r="AJ96" s="41" t="n">
        <v>2.0</v>
      </c>
      <c r="AK96" s="41" t="n">
        <v>2.0</v>
      </c>
      <c r="AL96" s="41" t="n">
        <v>2.0</v>
      </c>
      <c r="AM96" s="41" t="n">
        <v>2.0</v>
      </c>
      <c r="AN96" s="41" t="n">
        <v>2.0</v>
      </c>
      <c r="AO96" s="41" t="n">
        <v>2.0</v>
      </c>
      <c r="AP96" s="41" t="n">
        <v>2.0</v>
      </c>
      <c r="AQ96" s="41" t="n">
        <v>2.0</v>
      </c>
      <c r="AR96" s="41" t="n">
        <v>2.0</v>
      </c>
      <c r="AS96" s="41" t="n">
        <v>2.0</v>
      </c>
      <c r="AT96" s="41" t="n">
        <v>2.0</v>
      </c>
      <c r="AU96" s="41" t="n">
        <v>2.0</v>
      </c>
      <c r="AV96" s="41" t="n">
        <v>2.0</v>
      </c>
      <c r="AW96" s="41" t="n">
        <v>2.0</v>
      </c>
      <c r="AX96" s="41" t="n">
        <v>2.0</v>
      </c>
      <c r="AY96" s="41" t="n">
        <v>2.0</v>
      </c>
      <c r="AZ96" s="41" t="n">
        <v>2.0</v>
      </c>
      <c r="BA96" s="41" t="n">
        <v>2.0</v>
      </c>
      <c r="BB96" s="41" t="n">
        <v>2.0</v>
      </c>
      <c r="BC96" s="41" t="n">
        <v>2.0</v>
      </c>
      <c r="BD96" s="41" t="n">
        <v>2.0</v>
      </c>
      <c r="BE96" s="41" t="n">
        <v>3.0</v>
      </c>
      <c r="BF96" s="41" t="n">
        <v>3.0</v>
      </c>
      <c r="BG96" s="41" t="n">
        <v>3.0</v>
      </c>
      <c r="BH96" s="41" t="n">
        <v>3.0</v>
      </c>
      <c r="BI96" s="41" t="n">
        <v>3.0</v>
      </c>
      <c r="BJ96" s="41" t="n">
        <v>3.0</v>
      </c>
      <c r="BK96" s="41" t="n">
        <v>8.0</v>
      </c>
      <c r="BL96" s="41" t="n">
        <v>8.0</v>
      </c>
      <c r="BM96" s="41" t="n">
        <v>8.0</v>
      </c>
      <c r="BN96" s="41" t="n">
        <v>8.0</v>
      </c>
      <c r="BO96" s="41" t="n">
        <v>8.0</v>
      </c>
      <c r="BP96" s="41" t="n">
        <v>9.0</v>
      </c>
      <c r="BQ96" s="41" t="n">
        <v>9.0</v>
      </c>
      <c r="BR96" s="41" t="n">
        <v>12.0</v>
      </c>
      <c r="BS96" s="41" t="n">
        <v>16.0</v>
      </c>
      <c r="BT96" s="26" t="n">
        <v>17.0</v>
      </c>
      <c r="BU96" s="26" t="n">
        <v>22.0</v>
      </c>
    </row>
    <row r="97" spans="1:7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</row>
    <row r="98" spans="1:7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</row>
    <row r="99" spans="1:7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</row>
    <row r="100" spans="1:7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</row>
    <row r="101" spans="1:7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</row>
    <row r="102" spans="1:7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</row>
    <row r="103" spans="1:7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</row>
    <row r="104" spans="1:7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</row>
    <row r="105" spans="1:7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</row>
    <row r="106" spans="1:7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</row>
    <row r="107" spans="1:7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</row>
    <row r="108" spans="1:7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</row>
    <row r="109" spans="1:7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</row>
    <row r="110" spans="1:7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</row>
    <row r="111" spans="1:7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</row>
    <row r="112" spans="1:7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</row>
    <row r="113" spans="1:7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</row>
    <row r="114" spans="1:7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</row>
    <row r="115" spans="1:7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</row>
    <row r="116" spans="1:7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</row>
    <row r="117" spans="1:7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</row>
    <row r="118" spans="1:7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</row>
    <row r="119" spans="1:7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</row>
    <row r="120" spans="1:7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</row>
    <row r="121" spans="1:7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</row>
    <row r="122" spans="1:7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</row>
    <row r="123" spans="1:7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</row>
    <row r="124" spans="1:7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</row>
    <row r="125" spans="1:7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</row>
    <row r="126" spans="1:7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</row>
    <row r="127" spans="1:7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</row>
    <row r="128" spans="1:7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</row>
    <row r="129" spans="1:7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</row>
    <row r="130" spans="1:7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</row>
    <row r="131" spans="1:7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</row>
    <row r="132" spans="1:7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</row>
    <row r="133" spans="1:7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</row>
    <row r="134" spans="1:7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</row>
    <row r="135" spans="1:7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</row>
    <row r="136" spans="1:7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</row>
    <row r="137" spans="1:7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</row>
    <row r="138" spans="1:7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</row>
    <row r="139" spans="1:7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</row>
    <row r="140" spans="1:7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</row>
    <row r="141" spans="1:7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</row>
    <row r="142" spans="1:7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</row>
    <row r="143" spans="1:7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</row>
    <row r="144" spans="1:7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</row>
    <row r="145" spans="1:7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</row>
    <row r="146" spans="1:7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</row>
    <row r="147" spans="1:7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</row>
    <row r="148" spans="1:7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</row>
    <row r="149" spans="1:7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</row>
    <row r="150" spans="1:7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</row>
    <row r="151" spans="1:7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</row>
    <row r="152" spans="1:7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</row>
    <row r="153" spans="1:7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</row>
    <row r="154" spans="1:7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</row>
    <row r="155" spans="1:7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</row>
    <row r="156" spans="1:7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</row>
    <row r="157" spans="1:7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</row>
    <row r="158" spans="1:7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</row>
    <row r="159" spans="1:7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</row>
    <row r="160" spans="1:7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</row>
    <row r="161" spans="1:7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</row>
    <row r="162" spans="1:7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</row>
    <row r="163" spans="1:7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</row>
    <row r="164" spans="1:7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</row>
    <row r="165" spans="1:7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</row>
    <row r="166" spans="1:7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</row>
    <row r="167" spans="1:7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</row>
    <row r="168" spans="1:7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</row>
    <row r="169" spans="1:7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</row>
    <row r="170" spans="1:7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</row>
    <row r="171" spans="1:7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</row>
    <row r="172" spans="1:7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</row>
    <row r="173" spans="1: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</row>
    <row r="174" spans="1:7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</row>
    <row r="175" spans="1:7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</row>
    <row r="176" spans="1:7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</row>
    <row r="177" spans="1:7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</row>
    <row r="178" spans="1:7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</row>
    <row r="179" spans="1:7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</row>
    <row r="180" spans="1:7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</row>
    <row r="181" spans="1:7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</row>
    <row r="182" spans="1:7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</row>
    <row r="183" spans="1:7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</row>
    <row r="184" spans="1:7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</row>
    <row r="185" spans="1:7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</row>
    <row r="186" spans="1:7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</row>
    <row r="187" spans="1:7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</row>
    <row r="188" spans="1:7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</row>
    <row r="189" spans="1:7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</row>
    <row r="190" spans="1:7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</row>
    <row r="191" spans="1:7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</row>
    <row r="192" spans="1:7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</row>
    <row r="193" spans="1:7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</row>
    <row r="194" spans="1:7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</row>
    <row r="195" spans="1:7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</row>
    <row r="196" spans="1:7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</row>
    <row r="197" spans="1:7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</row>
    <row r="198" spans="1:7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</row>
    <row r="199" spans="1:7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</row>
    <row r="200" spans="1:7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</row>
    <row r="201" spans="1:73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</row>
    <row r="202" spans="1:7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</row>
    <row r="203" spans="1:7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</row>
    <row r="204" spans="1:73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</row>
    <row r="205" spans="1:73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</row>
    <row r="206" spans="1:7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</row>
    <row r="207" spans="1:73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</row>
    <row r="208" spans="1:73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</row>
    <row r="209" spans="1:73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</row>
    <row r="210" spans="1:73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</row>
    <row r="211" spans="1:73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</row>
    <row r="212" spans="1:73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</row>
    <row r="213" spans="1:7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</row>
    <row r="214" spans="1:73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</row>
    <row r="215" spans="1:73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</row>
    <row r="216" spans="1:73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</row>
    <row r="217" spans="1:73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</row>
    <row r="218" spans="1:73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</row>
    <row r="219" spans="1:73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</row>
    <row r="220" spans="1:73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</row>
    <row r="221" spans="1:73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</row>
    <row r="222" spans="1:73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</row>
    <row r="223" spans="1:7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</row>
    <row r="224" spans="1:73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U223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11.80722891566265" customWidth="true"/>
    <col min="2" max="2" width="11.80722891566265" customWidth="true"/>
    <col min="3" max="3" width="11.80722891566265" customWidth="true"/>
    <col min="4" max="4" width="11.80722891566265" customWidth="true"/>
    <col min="5" max="5" width="11.80722891566265" customWidth="true"/>
    <col min="6" max="6" width="11.80722891566265" customWidth="true"/>
    <col min="7" max="7" width="11.80722891566265" customWidth="true"/>
    <col min="8" max="8" width="11.80722891566265" customWidth="true"/>
    <col min="9" max="9" width="11.80722891566265" customWidth="true"/>
    <col min="10" max="10" width="11.80722891566265" customWidth="true"/>
    <col min="11" max="11" width="11.80722891566265" customWidth="true"/>
    <col min="12" max="12" width="11.80722891566265" customWidth="true"/>
    <col min="13" max="13" width="11.80722891566265" customWidth="true"/>
    <col min="14" max="14" width="11.80722891566265" customWidth="true"/>
    <col min="15" max="15" width="11.80722891566265" customWidth="true"/>
    <col min="16" max="16" width="11.80722891566265" customWidth="true"/>
    <col min="17" max="17" width="11.80722891566265" customWidth="true"/>
    <col min="18" max="18" width="11.80722891566265" customWidth="true"/>
    <col min="19" max="19" width="11.80722891566265" customWidth="true"/>
    <col min="20" max="20" width="11.80722891566265" customWidth="true"/>
    <col min="21" max="21" width="11.80722891566265" customWidth="true"/>
    <col min="22" max="22" width="11.80722891566265" customWidth="true"/>
    <col min="23" max="23" width="11.80722891566265" customWidth="true"/>
    <col min="24" max="24" width="11.80722891566265" customWidth="true"/>
    <col min="25" max="25" width="11.80722891566265" customWidth="true"/>
    <col min="26" max="26" width="11.80722891566265" customWidth="true"/>
    <col min="27" max="27" width="11.80722891566265" customWidth="true"/>
    <col min="28" max="28" width="11.80722891566265" customWidth="true"/>
    <col min="29" max="29" width="11.80722891566265" customWidth="true"/>
    <col min="30" max="30" width="11.80722891566265" customWidth="true"/>
    <col min="31" max="31" width="11.80722891566265" customWidth="true"/>
    <col min="32" max="32" width="11.80722891566265" customWidth="true"/>
    <col min="33" max="33" width="11.80722891566265" customWidth="true"/>
    <col min="34" max="34" width="11.80722891566265" customWidth="true"/>
    <col min="35" max="35" width="11.80722891566265" customWidth="true"/>
    <col min="36" max="36" width="11.80722891566265" customWidth="true"/>
    <col min="37" max="37" width="11.80722891566265" customWidth="true"/>
    <col min="38" max="38" width="11.80722891566265" customWidth="true"/>
    <col min="39" max="39" width="11.80722891566265" customWidth="true"/>
    <col min="40" max="40" width="11.80722891566265" customWidth="true"/>
    <col min="41" max="41" width="11.80722891566265" customWidth="true"/>
    <col min="42" max="42" width="11.80722891566265" customWidth="true"/>
    <col min="43" max="43" width="11.80722891566265" customWidth="true"/>
    <col min="44" max="44" width="11.80722891566265" customWidth="true"/>
    <col min="45" max="45" width="11.80722891566265" customWidth="true"/>
    <col min="46" max="46" width="11.80722891566265" customWidth="true"/>
    <col min="47" max="47" width="11.80722891566265" customWidth="true"/>
    <col min="48" max="48" width="11.80722891566265" customWidth="true"/>
    <col min="49" max="49" width="11.80722891566265" customWidth="true"/>
    <col min="50" max="50" width="11.80722891566265" customWidth="true"/>
    <col min="51" max="51" width="11.80722891566265" customWidth="true"/>
    <col min="52" max="52" width="11.80722891566265" customWidth="true"/>
    <col min="53" max="53" width="11.80722891566265" customWidth="true"/>
    <col min="54" max="54" width="11.80722891566265" customWidth="true"/>
    <col min="55" max="55" width="11.80722891566265" customWidth="true"/>
    <col min="56" max="56" width="11.80722891566265" customWidth="true"/>
    <col min="57" max="57" width="11.80722891566265" customWidth="true"/>
    <col min="58" max="58" width="11.80722891566265" customWidth="true"/>
    <col min="59" max="59" width="11.80722891566265" customWidth="true"/>
    <col min="60" max="60" width="11.80722891566265" customWidth="true"/>
    <col min="61" max="61" width="11.80722891566265" customWidth="true"/>
    <col min="62" max="62" width="11.80722891566265" customWidth="true"/>
    <col min="63" max="63" width="11.80722891566265" customWidth="true"/>
    <col min="64" max="64" width="11.80722891566265" customWidth="true"/>
    <col min="65" max="65" width="11.80722891566265" customWidth="true"/>
    <col min="66" max="66" width="11.80722891566265" customWidth="true"/>
    <col min="67" max="67" width="11.80722891566265" customWidth="true"/>
    <col min="68" max="68" width="11.80722891566265" customWidth="true"/>
    <col min="69" max="69" width="11.80722891566265" customWidth="true"/>
    <col min="70" max="70" width="11.80722891566265" customWidth="true"/>
    <col min="71" max="71" width="11.80722891566265" customWidth="true"/>
    <col min="72" max="72" width="11.80722891566265" customWidth="true"/>
    <col min="73" max="73" width="11.80722891566265" customWidth="true"/>
  </cols>
  <sheetData>
    <row r="1" spans="1:73">
      <c r="A1" s="23" t="s">
        <v>0</v>
      </c>
      <c r="B1" s="23" t="s">
        <v>1</v>
      </c>
      <c r="C1" s="23" t="s">
        <v>2</v>
      </c>
      <c r="D1" s="24" t="n">
        <v>43845.0</v>
      </c>
      <c r="E1" s="24" t="n">
        <v>43846.0</v>
      </c>
      <c r="F1" s="24" t="n">
        <v>43847.0</v>
      </c>
      <c r="G1" s="24" t="n">
        <v>43848.0</v>
      </c>
      <c r="H1" s="24" t="n">
        <v>43849.0</v>
      </c>
      <c r="I1" s="24" t="n">
        <v>43850.0</v>
      </c>
      <c r="J1" s="24" t="n">
        <v>43851.0</v>
      </c>
      <c r="K1" s="24" t="n">
        <v>43852.0</v>
      </c>
      <c r="L1" s="25" t="n">
        <v>43853.0</v>
      </c>
      <c r="M1" s="25" t="n">
        <v>43854.0</v>
      </c>
      <c r="N1" s="25" t="n">
        <v>43855.0</v>
      </c>
      <c r="O1" s="25" t="n">
        <v>43856.0</v>
      </c>
      <c r="P1" s="25" t="n">
        <v>43857.0</v>
      </c>
      <c r="Q1" s="25" t="n">
        <v>43858.0</v>
      </c>
      <c r="R1" s="25" t="n">
        <v>43859.0</v>
      </c>
      <c r="S1" s="25" t="n">
        <v>43860.0</v>
      </c>
      <c r="T1" s="25" t="n">
        <v>43861.0</v>
      </c>
      <c r="U1" s="25" t="n">
        <v>43862.0</v>
      </c>
      <c r="V1" s="25" t="n">
        <v>43863.0</v>
      </c>
      <c r="W1" s="25" t="n">
        <v>43864.0</v>
      </c>
      <c r="X1" s="25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</row>
    <row r="2" spans="1:73">
      <c r="A2" s="23" t="n">
        <v>0.0</v>
      </c>
      <c r="B2" s="23" t="s">
        <v>3</v>
      </c>
      <c r="C2" s="26" t="n">
        <v>221.0</v>
      </c>
      <c r="D2" s="26" t="n">
        <v>0.0</v>
      </c>
      <c r="E2" s="26" t="n">
        <v>0.0</v>
      </c>
      <c r="F2" s="26" t="n">
        <v>0.0</v>
      </c>
      <c r="G2" s="26" t="n">
        <v>0.0</v>
      </c>
      <c r="H2" s="26" t="n">
        <v>0.0</v>
      </c>
      <c r="I2" s="26" t="n">
        <v>0.0</v>
      </c>
      <c r="J2" s="26" t="n">
        <v>0.0</v>
      </c>
      <c r="K2" s="26" t="n">
        <v>0.0</v>
      </c>
      <c r="L2" s="26" t="n">
        <v>0.0</v>
      </c>
      <c r="M2" s="26" t="n">
        <v>0.0</v>
      </c>
      <c r="N2" s="26" t="n">
        <v>0.0</v>
      </c>
      <c r="O2" s="26" t="n">
        <v>0.0</v>
      </c>
      <c r="P2" s="26" t="n">
        <v>0.0</v>
      </c>
      <c r="Q2" s="26" t="n">
        <v>0.0</v>
      </c>
      <c r="R2" s="26" t="n">
        <v>0.0</v>
      </c>
      <c r="S2" s="26" t="n">
        <v>0.0</v>
      </c>
      <c r="T2" s="26" t="n">
        <v>0.0</v>
      </c>
      <c r="U2" s="26" t="n">
        <v>0.0</v>
      </c>
      <c r="V2" s="26" t="n">
        <v>0.0</v>
      </c>
      <c r="W2" s="26" t="n">
        <v>0.0</v>
      </c>
      <c r="X2" s="26" t="n">
        <v>0.0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</row>
    <row r="3" spans="1:73">
      <c r="A3" s="27" t="n">
        <v>1.0</v>
      </c>
      <c r="B3" s="27" t="s">
        <v>4</v>
      </c>
      <c r="C3" s="28" t="n">
        <v>1363.0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0.0</v>
      </c>
      <c r="L3" s="28" t="n">
        <v>0.0</v>
      </c>
      <c r="M3" s="28" t="n">
        <v>0.0</v>
      </c>
      <c r="N3" s="28" t="n">
        <v>0.0</v>
      </c>
      <c r="O3" s="28" t="n">
        <v>0.0</v>
      </c>
      <c r="P3" s="28" t="n">
        <v>1.0</v>
      </c>
      <c r="Q3" s="28" t="n">
        <v>1.0</v>
      </c>
      <c r="R3" s="28" t="n">
        <v>1.0</v>
      </c>
      <c r="S3" s="28" t="n">
        <v>1.0</v>
      </c>
      <c r="T3" s="28" t="n">
        <v>1.0</v>
      </c>
      <c r="U3" s="28" t="n">
        <v>1.0</v>
      </c>
      <c r="V3" s="28" t="n">
        <v>1.0</v>
      </c>
      <c r="W3" s="28" t="n">
        <v>1.0</v>
      </c>
      <c r="X3" s="28" t="n">
        <v>1.0</v>
      </c>
      <c r="Y3" s="28" t="n">
        <v>1.0</v>
      </c>
      <c r="Z3" s="28" t="n">
        <v>1.0</v>
      </c>
      <c r="AA3" s="28" t="n">
        <v>2.0</v>
      </c>
      <c r="AB3" s="28" t="n">
        <v>2.0</v>
      </c>
      <c r="AC3" s="28" t="n">
        <v>2.0</v>
      </c>
      <c r="AD3" s="28" t="n">
        <v>3.0</v>
      </c>
      <c r="AE3" s="28" t="n">
        <v>3.0</v>
      </c>
      <c r="AF3" s="28" t="n">
        <v>3.0</v>
      </c>
      <c r="AG3" s="28" t="n">
        <v>3.0</v>
      </c>
      <c r="AH3" s="28" t="n">
        <v>4.0</v>
      </c>
      <c r="AI3" s="28" t="n">
        <v>4.0</v>
      </c>
      <c r="AJ3" s="28" t="n">
        <v>4.0</v>
      </c>
      <c r="AK3" s="28" t="n">
        <v>4.0</v>
      </c>
      <c r="AL3" s="28" t="n">
        <v>4.0</v>
      </c>
      <c r="AM3" s="28" t="n">
        <v>4.0</v>
      </c>
      <c r="AN3" s="28" t="n">
        <v>4.0</v>
      </c>
      <c r="AO3" s="28" t="n">
        <v>4.0</v>
      </c>
      <c r="AP3" s="28" t="n">
        <v>4.0</v>
      </c>
      <c r="AQ3" s="28" t="n">
        <v>4.0</v>
      </c>
      <c r="AR3" s="28" t="n">
        <v>4.0</v>
      </c>
      <c r="AS3" s="28" t="n">
        <v>4.0</v>
      </c>
      <c r="AT3" s="28" t="n">
        <v>5.0</v>
      </c>
      <c r="AU3" s="28" t="n">
        <v>7.0</v>
      </c>
      <c r="AV3" s="28" t="n">
        <v>8.0</v>
      </c>
      <c r="AW3" s="28" t="n">
        <v>8.0</v>
      </c>
      <c r="AX3" s="28" t="n">
        <v>8.0</v>
      </c>
      <c r="AY3" s="28" t="n">
        <v>8.0</v>
      </c>
      <c r="AZ3" s="28" t="n">
        <v>8.0</v>
      </c>
      <c r="BA3" s="28" t="n">
        <v>8.0</v>
      </c>
      <c r="BB3" s="28" t="n">
        <v>8.0</v>
      </c>
      <c r="BC3" s="28" t="n">
        <v>8.0</v>
      </c>
      <c r="BD3" s="28" t="n">
        <v>8.0</v>
      </c>
      <c r="BE3" s="28" t="n">
        <v>8.0</v>
      </c>
      <c r="BF3" s="28" t="n">
        <v>8.0</v>
      </c>
      <c r="BG3" s="28" t="n">
        <v>8.0</v>
      </c>
      <c r="BH3" s="28" t="n">
        <v>8.0</v>
      </c>
      <c r="BI3" s="28" t="n">
        <v>8.0</v>
      </c>
      <c r="BJ3" s="28" t="n">
        <v>8.0</v>
      </c>
      <c r="BK3" s="28" t="n">
        <v>8.0</v>
      </c>
      <c r="BL3" s="28" t="n">
        <v>8.0</v>
      </c>
      <c r="BM3" s="28" t="n">
        <v>8.0</v>
      </c>
      <c r="BN3" s="28" t="n">
        <v>8.0</v>
      </c>
      <c r="BO3" s="28" t="n">
        <v>8.0</v>
      </c>
      <c r="BP3" s="28" t="n">
        <v>8.0</v>
      </c>
      <c r="BQ3" s="28" t="n">
        <v>8.0</v>
      </c>
      <c r="BR3" s="28" t="n">
        <v>8.0</v>
      </c>
      <c r="BS3" s="28" t="n">
        <v>8.0</v>
      </c>
      <c r="BT3" s="28" t="n">
        <v>8.0</v>
      </c>
      <c r="BU3" s="28" t="n">
        <v>8.0</v>
      </c>
    </row>
    <row r="4" spans="1:73">
      <c r="A4" s="23" t="n">
        <v>2.0</v>
      </c>
      <c r="B4" s="23" t="s">
        <v>5</v>
      </c>
      <c r="C4" s="26" t="n">
        <v>791.0</v>
      </c>
      <c r="D4" s="26" t="n">
        <v>0.0</v>
      </c>
      <c r="E4" s="26" t="n">
        <v>0.0</v>
      </c>
      <c r="F4" s="26" t="n">
        <v>0.0</v>
      </c>
      <c r="G4" s="26" t="n">
        <v>0.0</v>
      </c>
      <c r="H4" s="26" t="n">
        <v>0.0</v>
      </c>
      <c r="I4" s="26" t="n">
        <v>0.0</v>
      </c>
      <c r="J4" s="26" t="n">
        <v>0.0</v>
      </c>
      <c r="K4" s="26" t="n">
        <v>0.0</v>
      </c>
      <c r="L4" s="26" t="n">
        <v>0.0</v>
      </c>
      <c r="M4" s="26" t="n">
        <v>0.0</v>
      </c>
      <c r="N4" s="26" t="n">
        <v>0.0</v>
      </c>
      <c r="O4" s="26" t="n">
        <v>0.0</v>
      </c>
      <c r="P4" s="26" t="n">
        <v>0.0</v>
      </c>
      <c r="Q4" s="26" t="n">
        <v>0.0</v>
      </c>
      <c r="R4" s="26" t="n">
        <v>0.0</v>
      </c>
      <c r="S4" s="26" t="n">
        <v>0.0</v>
      </c>
      <c r="T4" s="26" t="n">
        <v>0.0</v>
      </c>
      <c r="U4" s="26" t="n">
        <v>0.0</v>
      </c>
      <c r="V4" s="26" t="n">
        <v>0.0</v>
      </c>
      <c r="W4" s="26" t="n">
        <v>0.0</v>
      </c>
      <c r="X4" s="26" t="n">
        <v>0.0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</row>
    <row r="5" spans="1:73">
      <c r="A5" s="23" t="n">
        <v>3.0</v>
      </c>
      <c r="B5" s="23" t="s">
        <v>6</v>
      </c>
      <c r="C5" s="26" t="n">
        <v>167.0</v>
      </c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6" t="n">
        <v>0.0</v>
      </c>
      <c r="M5" s="26" t="n">
        <v>0.0</v>
      </c>
      <c r="N5" s="26" t="n">
        <v>0.0</v>
      </c>
      <c r="O5" s="26" t="n">
        <v>0.0</v>
      </c>
      <c r="P5" s="26" t="n">
        <v>0.0</v>
      </c>
      <c r="Q5" s="26" t="n">
        <v>0.0</v>
      </c>
      <c r="R5" s="26" t="n">
        <v>1.0</v>
      </c>
      <c r="S5" s="26" t="n">
        <v>0.0</v>
      </c>
      <c r="T5" s="26" t="n">
        <v>0.0</v>
      </c>
      <c r="U5" s="26" t="n">
        <v>0.0</v>
      </c>
      <c r="V5" s="26" t="n">
        <v>0.0</v>
      </c>
      <c r="W5" s="26" t="n">
        <v>0.0</v>
      </c>
      <c r="X5" s="26" t="n">
        <v>0.0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</row>
    <row r="6" spans="1:73">
      <c r="A6" s="27" t="n">
        <v>4.0</v>
      </c>
      <c r="B6" s="27" t="s">
        <v>7</v>
      </c>
      <c r="C6" s="28" t="n">
        <v>834.0</v>
      </c>
      <c r="D6" s="28" t="n">
        <v>1.0</v>
      </c>
      <c r="E6" s="28" t="n">
        <v>1.0</v>
      </c>
      <c r="F6" s="28" t="n">
        <v>2.0</v>
      </c>
      <c r="G6" s="28" t="n">
        <v>3.0</v>
      </c>
      <c r="H6" s="28" t="n">
        <v>3.0</v>
      </c>
      <c r="I6" s="28" t="n">
        <v>5.0</v>
      </c>
      <c r="J6" s="28" t="n">
        <v>9.0</v>
      </c>
      <c r="K6" s="28" t="n">
        <v>17.0</v>
      </c>
      <c r="L6" s="28" t="n">
        <v>23.0</v>
      </c>
      <c r="M6" s="28" t="n">
        <v>38.0</v>
      </c>
      <c r="N6" s="28" t="n">
        <v>45.0</v>
      </c>
      <c r="O6" s="28" t="n">
        <v>63.0</v>
      </c>
      <c r="P6" s="28" t="n">
        <v>85.0</v>
      </c>
      <c r="Q6" s="28" t="n">
        <v>104.0</v>
      </c>
      <c r="R6" s="28" t="n">
        <v>129.0</v>
      </c>
      <c r="S6" s="28" t="n">
        <v>159.0</v>
      </c>
      <c r="T6" s="28" t="n">
        <v>192.0</v>
      </c>
      <c r="U6" s="28" t="n">
        <v>224.0</v>
      </c>
      <c r="V6" s="28" t="n">
        <v>265.0</v>
      </c>
      <c r="W6" s="28" t="n">
        <v>303.0</v>
      </c>
      <c r="X6" s="28" t="n">
        <v>362.0</v>
      </c>
      <c r="Y6" s="28" t="n">
        <v>414.0</v>
      </c>
      <c r="Z6" s="28" t="n">
        <v>478.0</v>
      </c>
      <c r="AA6" s="28" t="n">
        <v>545.0</v>
      </c>
      <c r="AB6" s="28" t="n">
        <v>608.0</v>
      </c>
      <c r="AC6" s="28" t="n">
        <v>681.0</v>
      </c>
      <c r="AD6" s="28" t="n">
        <v>748.0</v>
      </c>
      <c r="AE6" s="28" t="n">
        <v>820.0</v>
      </c>
      <c r="AF6" s="28" t="n">
        <v>928.0</v>
      </c>
      <c r="AG6" s="28" t="n">
        <v>1016.0</v>
      </c>
      <c r="AH6" s="28" t="n">
        <v>1123.0</v>
      </c>
      <c r="AI6" s="28" t="n">
        <v>1233.0</v>
      </c>
      <c r="AJ6" s="28" t="n">
        <v>1309.0</v>
      </c>
      <c r="AK6" s="28" t="n">
        <v>1381.0</v>
      </c>
      <c r="AL6" s="28" t="n">
        <v>1497.0</v>
      </c>
      <c r="AM6" s="28" t="n">
        <v>1585.0</v>
      </c>
      <c r="AN6" s="28" t="n">
        <v>1684.0</v>
      </c>
      <c r="AO6" s="28" t="n">
        <v>1774.0</v>
      </c>
      <c r="AP6" s="28" t="n">
        <v>1856.0</v>
      </c>
      <c r="AQ6" s="28" t="n">
        <v>1987.0</v>
      </c>
      <c r="AR6" s="28" t="n">
        <v>2043.0</v>
      </c>
      <c r="AS6" s="28" t="n">
        <v>2085.0</v>
      </c>
      <c r="AT6" s="28" t="n">
        <v>2104.0</v>
      </c>
      <c r="AU6" s="28" t="n">
        <v>2132.0</v>
      </c>
      <c r="AV6" s="28" t="n">
        <v>2169.0</v>
      </c>
      <c r="AW6" s="28" t="n">
        <v>2195.0</v>
      </c>
      <c r="AX6" s="28" t="n">
        <v>2227.0</v>
      </c>
      <c r="AY6" s="28" t="n">
        <v>2251.0</v>
      </c>
      <c r="AZ6" s="28" t="n">
        <v>2282.0</v>
      </c>
      <c r="BA6" s="28" t="n">
        <v>2305.0</v>
      </c>
      <c r="BB6" s="28" t="n">
        <v>2328.0</v>
      </c>
      <c r="BC6" s="28" t="n">
        <v>2349.0</v>
      </c>
      <c r="BD6" s="28" t="n">
        <v>2370.0</v>
      </c>
      <c r="BE6" s="28" t="n">
        <v>2388.0</v>
      </c>
      <c r="BF6" s="28" t="n">
        <v>2404.0</v>
      </c>
      <c r="BG6" s="28" t="n">
        <v>2423.0</v>
      </c>
      <c r="BH6" s="28" t="n">
        <v>2430.0</v>
      </c>
      <c r="BI6" s="28" t="n">
        <v>2436.0</v>
      </c>
      <c r="BJ6" s="28" t="n">
        <v>2446.0</v>
      </c>
      <c r="BK6" s="28" t="n">
        <v>2456.0</v>
      </c>
      <c r="BL6" s="28" t="n">
        <v>2469.0</v>
      </c>
      <c r="BM6" s="28" t="n">
        <v>2480.0</v>
      </c>
      <c r="BN6" s="28" t="n">
        <v>2490.0</v>
      </c>
      <c r="BO6" s="28" t="n">
        <v>2496.0</v>
      </c>
      <c r="BP6" s="28" t="n">
        <v>2498.0</v>
      </c>
      <c r="BQ6" s="28" t="n">
        <v>2504.0</v>
      </c>
      <c r="BR6" s="28" t="n">
        <v>2508.0</v>
      </c>
      <c r="BS6" s="28" t="n">
        <v>2517.0</v>
      </c>
      <c r="BT6" s="28" t="n">
        <v>2524.0</v>
      </c>
      <c r="BU6" s="28" t="n">
        <v>2526.0</v>
      </c>
    </row>
    <row r="7" spans="1:73">
      <c r="A7" s="23" t="n">
        <v>5.0</v>
      </c>
      <c r="B7" s="23" t="s">
        <v>8</v>
      </c>
      <c r="C7" s="26" t="n">
        <v>827.0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0.0</v>
      </c>
      <c r="K7" s="26" t="n">
        <v>0.0</v>
      </c>
      <c r="L7" s="26" t="n">
        <v>0.0</v>
      </c>
      <c r="M7" s="26" t="n">
        <v>0.0</v>
      </c>
      <c r="N7" s="26" t="n">
        <v>0.0</v>
      </c>
      <c r="O7" s="26" t="n">
        <v>0.0</v>
      </c>
      <c r="P7" s="26" t="n">
        <v>0.0</v>
      </c>
      <c r="Q7" s="26" t="n">
        <v>0.0</v>
      </c>
      <c r="R7" s="26" t="n">
        <v>0.0</v>
      </c>
      <c r="S7" s="26" t="n">
        <v>0.0</v>
      </c>
      <c r="T7" s="26" t="n">
        <v>0.0</v>
      </c>
      <c r="U7" s="26" t="n">
        <v>0.0</v>
      </c>
      <c r="V7" s="26" t="n">
        <v>0.0</v>
      </c>
      <c r="W7" s="26" t="n">
        <v>0.0</v>
      </c>
      <c r="X7" s="26" t="n">
        <v>0.0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</row>
    <row r="8" spans="1:73">
      <c r="A8" s="23" t="n">
        <v>6.0</v>
      </c>
      <c r="B8" s="23" t="s">
        <v>9</v>
      </c>
      <c r="C8" s="26" t="n">
        <v>596.0</v>
      </c>
      <c r="D8" s="26" t="n">
        <v>0.0</v>
      </c>
      <c r="E8" s="26" t="n">
        <v>0.0</v>
      </c>
      <c r="F8" s="26" t="n">
        <v>0.0</v>
      </c>
      <c r="G8" s="26" t="n">
        <v>0.0</v>
      </c>
      <c r="H8" s="26" t="n">
        <v>0.0</v>
      </c>
      <c r="I8" s="26" t="n">
        <v>0.0</v>
      </c>
      <c r="J8" s="26" t="n">
        <v>0.0</v>
      </c>
      <c r="K8" s="26" t="n">
        <v>0.0</v>
      </c>
      <c r="L8" s="26" t="n">
        <v>0.0</v>
      </c>
      <c r="M8" s="26" t="n">
        <v>0.0</v>
      </c>
      <c r="N8" s="26" t="n">
        <v>0.0</v>
      </c>
      <c r="O8" s="26" t="n">
        <v>0.0</v>
      </c>
      <c r="P8" s="26" t="n">
        <v>0.0</v>
      </c>
      <c r="Q8" s="26" t="n">
        <v>0.0</v>
      </c>
      <c r="R8" s="26" t="n">
        <v>0.0</v>
      </c>
      <c r="S8" s="26" t="n">
        <v>0.0</v>
      </c>
      <c r="T8" s="26" t="n">
        <v>0.0</v>
      </c>
      <c r="U8" s="26" t="n">
        <v>0.0</v>
      </c>
      <c r="V8" s="26" t="n">
        <v>0.0</v>
      </c>
      <c r="W8" s="26" t="n">
        <v>0.0</v>
      </c>
      <c r="X8" s="26" t="n">
        <v>0.0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</row>
    <row r="9" spans="1:73">
      <c r="A9" s="23" t="n">
        <v>7.0</v>
      </c>
      <c r="B9" s="23" t="s">
        <v>10</v>
      </c>
      <c r="C9" s="26" t="n">
        <v>54.0</v>
      </c>
      <c r="D9" s="26" t="n">
        <v>0.0</v>
      </c>
      <c r="E9" s="26" t="n">
        <v>0.0</v>
      </c>
      <c r="F9" s="26" t="n">
        <v>0.0</v>
      </c>
      <c r="G9" s="26" t="n">
        <v>0.0</v>
      </c>
      <c r="H9" s="26" t="n">
        <v>0.0</v>
      </c>
      <c r="I9" s="26" t="n">
        <v>0.0</v>
      </c>
      <c r="J9" s="26" t="n">
        <v>0.0</v>
      </c>
      <c r="K9" s="26" t="n">
        <v>0.0</v>
      </c>
      <c r="L9" s="26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0.0</v>
      </c>
      <c r="S9" s="26" t="n">
        <v>0.0</v>
      </c>
      <c r="T9" s="26" t="n">
        <v>0.0</v>
      </c>
      <c r="U9" s="26" t="n">
        <v>0.0</v>
      </c>
      <c r="V9" s="26" t="n">
        <v>0.0</v>
      </c>
      <c r="W9" s="26" t="n">
        <v>0.0</v>
      </c>
      <c r="X9" s="26" t="n">
        <v>0.0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</row>
    <row r="10" spans="1:73">
      <c r="A10" s="23" t="n">
        <v>8.0</v>
      </c>
      <c r="B10" s="23" t="s">
        <v>11</v>
      </c>
      <c r="C10" s="26" t="n">
        <v>324.0</v>
      </c>
      <c r="D10" s="26" t="n">
        <v>0.0</v>
      </c>
      <c r="E10" s="26" t="n">
        <v>0.0</v>
      </c>
      <c r="F10" s="26" t="n">
        <v>0.0</v>
      </c>
      <c r="G10" s="26" t="n">
        <v>0.0</v>
      </c>
      <c r="H10" s="26" t="n">
        <v>0.0</v>
      </c>
      <c r="I10" s="26" t="n">
        <v>0.0</v>
      </c>
      <c r="J10" s="26" t="n">
        <v>0.0</v>
      </c>
      <c r="K10" s="26" t="n">
        <v>0.0</v>
      </c>
      <c r="L10" s="26" t="n">
        <v>0.0</v>
      </c>
      <c r="M10" s="26" t="n">
        <v>0.0</v>
      </c>
      <c r="N10" s="26" t="n">
        <v>0.0</v>
      </c>
      <c r="O10" s="26" t="n">
        <v>0.0</v>
      </c>
      <c r="P10" s="26" t="n">
        <v>0.0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0.0</v>
      </c>
      <c r="W10" s="26" t="n">
        <v>0.0</v>
      </c>
      <c r="X10" s="26" t="n">
        <v>0.0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</row>
    <row r="11" spans="1:73">
      <c r="A11" s="23" t="n">
        <v>9.0</v>
      </c>
      <c r="B11" s="23" t="s">
        <v>12</v>
      </c>
      <c r="C11" s="26" t="n">
        <v>560.0</v>
      </c>
      <c r="D11" s="26" t="n">
        <v>0.0</v>
      </c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 t="n">
        <v>0.0</v>
      </c>
      <c r="K11" s="26" t="n">
        <v>0.0</v>
      </c>
      <c r="L11" s="26" t="n">
        <v>0.0</v>
      </c>
      <c r="M11" s="26" t="n">
        <v>0.0</v>
      </c>
      <c r="N11" s="26" t="n">
        <v>0.0</v>
      </c>
      <c r="O11" s="26" t="n">
        <v>0.0</v>
      </c>
      <c r="P11" s="26" t="n">
        <v>0.0</v>
      </c>
      <c r="Q11" s="26" t="n">
        <v>0.0</v>
      </c>
      <c r="R11" s="26" t="n">
        <v>0.0</v>
      </c>
      <c r="S11" s="26" t="n">
        <v>0.0</v>
      </c>
      <c r="T11" s="26" t="n">
        <v>0.0</v>
      </c>
      <c r="U11" s="26" t="n">
        <v>0.0</v>
      </c>
      <c r="V11" s="26" t="n">
        <v>0.0</v>
      </c>
      <c r="W11" s="26" t="n">
        <v>0.0</v>
      </c>
      <c r="X11" s="26" t="n">
        <v>0.0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</row>
    <row r="12" spans="1:73">
      <c r="A12" s="23" t="n">
        <v>10.0</v>
      </c>
      <c r="B12" s="23" t="s">
        <v>13</v>
      </c>
      <c r="C12" s="26" t="n">
        <v>753.0</v>
      </c>
      <c r="D12" s="26" t="n">
        <v>0.0</v>
      </c>
      <c r="E12" s="26" t="n">
        <v>0.0</v>
      </c>
      <c r="F12" s="26" t="n">
        <v>0.0</v>
      </c>
      <c r="G12" s="26" t="n">
        <v>0.0</v>
      </c>
      <c r="H12" s="26" t="n">
        <v>0.0</v>
      </c>
      <c r="I12" s="26" t="n">
        <v>0.0</v>
      </c>
      <c r="J12" s="26" t="n">
        <v>0.0</v>
      </c>
      <c r="K12" s="26" t="n">
        <v>0.0</v>
      </c>
      <c r="L12" s="26" t="n">
        <v>0.0</v>
      </c>
      <c r="M12" s="26" t="n">
        <v>0.0</v>
      </c>
      <c r="N12" s="26" t="n">
        <v>0.0</v>
      </c>
      <c r="O12" s="26" t="n">
        <v>0.0</v>
      </c>
      <c r="P12" s="26" t="n">
        <v>0.0</v>
      </c>
      <c r="Q12" s="26" t="n">
        <v>0.0</v>
      </c>
      <c r="R12" s="26" t="n">
        <v>0.0</v>
      </c>
      <c r="S12" s="26" t="n">
        <v>0.0</v>
      </c>
      <c r="T12" s="26" t="n">
        <v>0.0</v>
      </c>
      <c r="U12" s="26" t="n">
        <v>0.0</v>
      </c>
      <c r="V12" s="26" t="n">
        <v>0.0</v>
      </c>
      <c r="W12" s="26" t="n">
        <v>0.0</v>
      </c>
      <c r="X12" s="26" t="n">
        <v>0.0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</row>
    <row r="13" spans="1:73">
      <c r="A13" s="27" t="n">
        <v>11.0</v>
      </c>
      <c r="B13" s="27" t="s">
        <v>14</v>
      </c>
      <c r="C13" s="28" t="n">
        <v>523.0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0.0</v>
      </c>
      <c r="R13" s="28" t="n">
        <v>0.0</v>
      </c>
      <c r="S13" s="28" t="n">
        <v>0.0</v>
      </c>
      <c r="T13" s="28" t="n">
        <v>0.0</v>
      </c>
      <c r="U13" s="28" t="n">
        <v>0.0</v>
      </c>
      <c r="V13" s="28" t="n">
        <v>0.0</v>
      </c>
      <c r="W13" s="28" t="n">
        <v>0.0</v>
      </c>
      <c r="X13" s="28" t="n">
        <v>0.0</v>
      </c>
      <c r="Y13" s="28" t="n">
        <v>0.0</v>
      </c>
      <c r="Z13" s="28" t="n">
        <v>0.0</v>
      </c>
      <c r="AA13" s="28" t="n">
        <v>0.0</v>
      </c>
      <c r="AB13" s="28" t="n">
        <v>0.0</v>
      </c>
      <c r="AC13" s="28" t="n">
        <v>0.0</v>
      </c>
      <c r="AD13" s="28" t="n">
        <v>0.0</v>
      </c>
      <c r="AE13" s="28" t="n">
        <v>0.0</v>
      </c>
      <c r="AF13" s="28" t="n">
        <v>0.0</v>
      </c>
      <c r="AG13" s="28" t="n">
        <v>0.0</v>
      </c>
      <c r="AH13" s="28" t="n">
        <v>0.0</v>
      </c>
      <c r="AI13" s="28" t="n">
        <v>0.0</v>
      </c>
      <c r="AJ13" s="28" t="n">
        <v>0.0</v>
      </c>
      <c r="AK13" s="28" t="n">
        <v>0.0</v>
      </c>
      <c r="AL13" s="28" t="n">
        <v>0.0</v>
      </c>
      <c r="AM13" s="28" t="n">
        <v>0.0</v>
      </c>
      <c r="AN13" s="28" t="n">
        <v>0.0</v>
      </c>
      <c r="AO13" s="28" t="n">
        <v>0.0</v>
      </c>
      <c r="AP13" s="28" t="n">
        <v>0.0</v>
      </c>
      <c r="AQ13" s="28" t="n">
        <v>0.0</v>
      </c>
      <c r="AR13" s="28" t="n">
        <v>0.0</v>
      </c>
      <c r="AS13" s="28" t="n">
        <v>0.0</v>
      </c>
      <c r="AT13" s="28" t="n">
        <v>0.0</v>
      </c>
      <c r="AU13" s="28" t="n">
        <v>0.0</v>
      </c>
      <c r="AV13" s="28" t="n">
        <v>0.0</v>
      </c>
      <c r="AW13" s="28" t="n">
        <v>0.0</v>
      </c>
      <c r="AX13" s="28" t="n">
        <v>0.0</v>
      </c>
      <c r="AY13" s="28" t="n">
        <v>0.0</v>
      </c>
      <c r="AZ13" s="28" t="n">
        <v>0.0</v>
      </c>
      <c r="BA13" s="28" t="n">
        <v>0.0</v>
      </c>
      <c r="BB13" s="28" t="n">
        <v>0.0</v>
      </c>
      <c r="BC13" s="28" t="n">
        <v>0.0</v>
      </c>
      <c r="BD13" s="28" t="n">
        <v>0.0</v>
      </c>
      <c r="BE13" s="28" t="n">
        <v>0.0</v>
      </c>
      <c r="BF13" s="28" t="n">
        <v>0.0</v>
      </c>
      <c r="BG13" s="28" t="n">
        <v>0.0</v>
      </c>
      <c r="BH13" s="28" t="n">
        <v>0.0</v>
      </c>
      <c r="BI13" s="28" t="n">
        <v>0.0</v>
      </c>
      <c r="BJ13" s="28" t="n">
        <v>0.0</v>
      </c>
      <c r="BK13" s="28" t="n">
        <v>0.0</v>
      </c>
      <c r="BL13" s="28" t="n">
        <v>0.0</v>
      </c>
      <c r="BM13" s="28" t="n">
        <v>0.0</v>
      </c>
      <c r="BN13" s="28" t="n">
        <v>0.0</v>
      </c>
      <c r="BO13" s="28" t="n">
        <v>0.0</v>
      </c>
      <c r="BP13" s="28" t="n">
        <v>0.0</v>
      </c>
      <c r="BQ13" s="28" t="n">
        <v>0.0</v>
      </c>
      <c r="BR13" s="28" t="n">
        <v>0.0</v>
      </c>
      <c r="BS13" s="28" t="n">
        <v>0.0</v>
      </c>
      <c r="BT13" s="28" t="n">
        <v>0.0</v>
      </c>
      <c r="BU13" s="28" t="n">
        <v>0.0</v>
      </c>
    </row>
    <row r="14" spans="1:73">
      <c r="A14" s="23" t="n">
        <v>12.0</v>
      </c>
      <c r="B14" s="23" t="s">
        <v>15</v>
      </c>
      <c r="C14" s="26" t="n">
        <v>241.0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0.0</v>
      </c>
      <c r="T14" s="26" t="n">
        <v>0.0</v>
      </c>
      <c r="U14" s="26" t="n">
        <v>0.0</v>
      </c>
      <c r="V14" s="26" t="n">
        <v>0.0</v>
      </c>
      <c r="W14" s="26" t="n">
        <v>0.0</v>
      </c>
      <c r="X14" s="26" t="n">
        <v>0.0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</row>
    <row r="15" spans="1:73">
      <c r="A15" s="27" t="n">
        <v>13.0</v>
      </c>
      <c r="B15" s="27" t="s">
        <v>16</v>
      </c>
      <c r="C15" s="28" t="n">
        <v>730.0</v>
      </c>
      <c r="D15" s="28" t="n">
        <v>0.0</v>
      </c>
      <c r="E15" s="28" t="n">
        <v>0.0</v>
      </c>
      <c r="F15" s="28" t="n">
        <v>0.0</v>
      </c>
      <c r="G15" s="28" t="n">
        <v>0.0</v>
      </c>
      <c r="H15" s="28" t="n">
        <v>0.0</v>
      </c>
      <c r="I15" s="28" t="n">
        <v>0.0</v>
      </c>
      <c r="J15" s="30" t="n">
        <v>0.0</v>
      </c>
      <c r="K15" s="28" t="n">
        <v>0.0</v>
      </c>
      <c r="L15" s="28" t="n">
        <v>0.0</v>
      </c>
      <c r="M15" s="28" t="n">
        <v>0.0</v>
      </c>
      <c r="N15" s="28" t="n">
        <v>0.0</v>
      </c>
      <c r="O15" s="28" t="n">
        <v>0.0</v>
      </c>
      <c r="P15" s="28" t="n">
        <v>0.0</v>
      </c>
      <c r="Q15" s="28" t="n">
        <v>0.0</v>
      </c>
      <c r="R15" s="28" t="n">
        <v>0.0</v>
      </c>
      <c r="S15" s="28" t="n">
        <v>0.0</v>
      </c>
      <c r="T15" s="28" t="n">
        <v>0.0</v>
      </c>
      <c r="U15" s="28" t="n">
        <v>0.0</v>
      </c>
      <c r="V15" s="28" t="n">
        <v>0.0</v>
      </c>
      <c r="W15" s="28" t="n">
        <v>0.0</v>
      </c>
      <c r="X15" s="28" t="n">
        <v>0.0</v>
      </c>
      <c r="Y15" s="28" t="n">
        <v>0.0</v>
      </c>
      <c r="Z15" s="28" t="n">
        <v>0.0</v>
      </c>
      <c r="AA15" s="28" t="n">
        <v>0.0</v>
      </c>
      <c r="AB15" s="28" t="n">
        <v>0.0</v>
      </c>
      <c r="AC15" s="28" t="n">
        <v>0.0</v>
      </c>
      <c r="AD15" s="28" t="n">
        <v>1.0</v>
      </c>
      <c r="AE15" s="28" t="n">
        <v>1.0</v>
      </c>
      <c r="AF15" s="28" t="n">
        <v>1.0</v>
      </c>
      <c r="AG15" s="28" t="n">
        <v>1.0</v>
      </c>
      <c r="AH15" s="28" t="n">
        <v>1.0</v>
      </c>
      <c r="AI15" s="28" t="n">
        <v>1.0</v>
      </c>
      <c r="AJ15" s="28" t="n">
        <v>1.0</v>
      </c>
      <c r="AK15" s="28" t="n">
        <v>1.0</v>
      </c>
      <c r="AL15" s="28" t="n">
        <v>1.0</v>
      </c>
      <c r="AM15" s="28" t="n">
        <v>1.0</v>
      </c>
      <c r="AN15" s="28" t="n">
        <v>1.0</v>
      </c>
      <c r="AO15" s="28" t="n">
        <v>1.0</v>
      </c>
      <c r="AP15" s="28" t="n">
        <v>1.0</v>
      </c>
      <c r="AQ15" s="28" t="n">
        <v>1.0</v>
      </c>
      <c r="AR15" s="28" t="n">
        <v>1.0</v>
      </c>
      <c r="AS15" s="28" t="n">
        <v>1.0</v>
      </c>
      <c r="AT15" s="28" t="n">
        <v>1.0</v>
      </c>
      <c r="AU15" s="28" t="n">
        <v>1.0</v>
      </c>
      <c r="AV15" s="28" t="n">
        <v>1.0</v>
      </c>
      <c r="AW15" s="28" t="n">
        <v>1.0</v>
      </c>
      <c r="AX15" s="28" t="n">
        <v>1.0</v>
      </c>
      <c r="AY15" s="28" t="n">
        <v>1.0</v>
      </c>
      <c r="AZ15" s="28" t="n">
        <v>1.0</v>
      </c>
      <c r="BA15" s="28" t="n">
        <v>1.0</v>
      </c>
      <c r="BB15" s="28" t="n">
        <v>1.0</v>
      </c>
      <c r="BC15" s="28" t="n">
        <v>1.0</v>
      </c>
      <c r="BD15" s="28" t="n">
        <v>1.0</v>
      </c>
      <c r="BE15" s="28" t="n">
        <v>1.0</v>
      </c>
      <c r="BF15" s="28" t="n">
        <v>1.0</v>
      </c>
      <c r="BG15" s="28" t="n">
        <v>1.0</v>
      </c>
      <c r="BH15" s="28" t="n">
        <v>1.0</v>
      </c>
      <c r="BI15" s="28" t="n">
        <v>1.0</v>
      </c>
      <c r="BJ15" s="28" t="n">
        <v>1.0</v>
      </c>
      <c r="BK15" s="28" t="n">
        <v>1.0</v>
      </c>
      <c r="BL15" s="28" t="n">
        <v>1.0</v>
      </c>
      <c r="BM15" s="28" t="n">
        <v>1.0</v>
      </c>
      <c r="BN15" s="28" t="n">
        <v>1.0</v>
      </c>
      <c r="BO15" s="28" t="n">
        <v>1.0</v>
      </c>
      <c r="BP15" s="28" t="n">
        <v>1.0</v>
      </c>
      <c r="BQ15" s="28" t="n">
        <v>1.0</v>
      </c>
      <c r="BR15" s="28" t="n">
        <v>1.0</v>
      </c>
      <c r="BS15" s="28" t="n">
        <v>1.0</v>
      </c>
      <c r="BT15" s="28" t="n">
        <v>1.0</v>
      </c>
      <c r="BU15" s="28" t="n">
        <v>1.0</v>
      </c>
    </row>
    <row r="16" spans="1:73">
      <c r="A16" s="27" t="n">
        <v>14.0</v>
      </c>
      <c r="B16" s="27" t="s">
        <v>17</v>
      </c>
      <c r="C16" s="28" t="n">
        <v>736.0</v>
      </c>
      <c r="D16" s="28" t="n">
        <v>0.0</v>
      </c>
      <c r="E16" s="28" t="n">
        <v>0.0</v>
      </c>
      <c r="F16" s="28" t="n">
        <v>0.0</v>
      </c>
      <c r="G16" s="28" t="n">
        <v>0.0</v>
      </c>
      <c r="H16" s="28" t="n">
        <v>0.0</v>
      </c>
      <c r="I16" s="28" t="n">
        <v>0.0</v>
      </c>
      <c r="J16" s="28" t="n">
        <v>0.0</v>
      </c>
      <c r="K16" s="28" t="n">
        <v>0.0</v>
      </c>
      <c r="L16" s="28" t="n">
        <v>0.0</v>
      </c>
      <c r="M16" s="28" t="n">
        <v>0.0</v>
      </c>
      <c r="N16" s="28" t="n">
        <v>0.0</v>
      </c>
      <c r="O16" s="28" t="n">
        <v>0.0</v>
      </c>
      <c r="P16" s="28" t="n">
        <v>0.0</v>
      </c>
      <c r="Q16" s="28" t="n">
        <v>0.0</v>
      </c>
      <c r="R16" s="28" t="n">
        <v>0.0</v>
      </c>
      <c r="S16" s="28" t="n">
        <v>0.0</v>
      </c>
      <c r="T16" s="28" t="n">
        <v>0.0</v>
      </c>
      <c r="U16" s="28" t="n">
        <v>0.0</v>
      </c>
      <c r="V16" s="28" t="n">
        <v>0.0</v>
      </c>
      <c r="W16" s="28" t="n">
        <v>0.0</v>
      </c>
      <c r="X16" s="28" t="n">
        <v>0.0</v>
      </c>
      <c r="Y16" s="28" t="n">
        <v>0.0</v>
      </c>
      <c r="Z16" s="28" t="n">
        <v>0.0</v>
      </c>
      <c r="AA16" s="28" t="n">
        <v>0.0</v>
      </c>
      <c r="AB16" s="28" t="n">
        <v>0.0</v>
      </c>
      <c r="AC16" s="28" t="n">
        <v>0.0</v>
      </c>
      <c r="AD16" s="28" t="n">
        <v>0.0</v>
      </c>
      <c r="AE16" s="28" t="n">
        <v>0.0</v>
      </c>
      <c r="AF16" s="28" t="n">
        <v>0.0</v>
      </c>
      <c r="AG16" s="28" t="n">
        <v>0.0</v>
      </c>
      <c r="AH16" s="28" t="n">
        <v>0.0</v>
      </c>
      <c r="AI16" s="28" t="n">
        <v>0.0</v>
      </c>
      <c r="AJ16" s="28" t="n">
        <v>0.0</v>
      </c>
      <c r="AK16" s="28" t="n">
        <v>0.0</v>
      </c>
      <c r="AL16" s="28" t="n">
        <v>0.0</v>
      </c>
      <c r="AM16" s="28" t="n">
        <v>0.0</v>
      </c>
      <c r="AN16" s="28" t="n">
        <v>0.0</v>
      </c>
      <c r="AO16" s="28" t="n">
        <v>0.0</v>
      </c>
      <c r="AP16" s="28" t="n">
        <v>0.0</v>
      </c>
      <c r="AQ16" s="28" t="n">
        <v>0.0</v>
      </c>
      <c r="AR16" s="28" t="n">
        <v>0.0</v>
      </c>
      <c r="AS16" s="28" t="n">
        <v>0.0</v>
      </c>
      <c r="AT16" s="28" t="n">
        <v>0.0</v>
      </c>
      <c r="AU16" s="28" t="n">
        <v>0.0</v>
      </c>
      <c r="AV16" s="28" t="n">
        <v>0.0</v>
      </c>
      <c r="AW16" s="28" t="n">
        <v>0.0</v>
      </c>
      <c r="AX16" s="28" t="n">
        <v>0.0</v>
      </c>
      <c r="AY16" s="28" t="n">
        <v>0.0</v>
      </c>
      <c r="AZ16" s="28" t="n">
        <v>0.0</v>
      </c>
      <c r="BA16" s="28" t="n">
        <v>0.0</v>
      </c>
      <c r="BB16" s="28" t="n">
        <v>0.0</v>
      </c>
      <c r="BC16" s="28" t="n">
        <v>0.0</v>
      </c>
      <c r="BD16" s="28" t="n">
        <v>0.0</v>
      </c>
      <c r="BE16" s="28" t="n">
        <v>0.0</v>
      </c>
      <c r="BF16" s="28" t="n">
        <v>0.0</v>
      </c>
      <c r="BG16" s="28" t="n">
        <v>0.0</v>
      </c>
      <c r="BH16" s="28" t="n">
        <v>0.0</v>
      </c>
      <c r="BI16" s="28" t="n">
        <v>0.0</v>
      </c>
      <c r="BJ16" s="28" t="n">
        <v>0.0</v>
      </c>
      <c r="BK16" s="28" t="n">
        <v>0.0</v>
      </c>
      <c r="BL16" s="28" t="n">
        <v>0.0</v>
      </c>
      <c r="BM16" s="28" t="n">
        <v>0.0</v>
      </c>
      <c r="BN16" s="28" t="n">
        <v>0.0</v>
      </c>
      <c r="BO16" s="28" t="n">
        <v>0.0</v>
      </c>
      <c r="BP16" s="28" t="n">
        <v>0.0</v>
      </c>
      <c r="BQ16" s="28" t="n">
        <v>0.0</v>
      </c>
      <c r="BR16" s="28" t="n">
        <v>0.0</v>
      </c>
      <c r="BS16" s="28" t="n">
        <v>0.0</v>
      </c>
      <c r="BT16" s="28" t="n">
        <v>0.0</v>
      </c>
      <c r="BU16" s="28" t="n">
        <v>0.0</v>
      </c>
    </row>
    <row r="17" spans="1:73">
      <c r="A17" s="23" t="n">
        <v>15.0</v>
      </c>
      <c r="B17" s="23" t="s">
        <v>18</v>
      </c>
      <c r="C17" s="29" t="n">
        <v>1038.0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0.0</v>
      </c>
      <c r="R17" s="26" t="n">
        <v>0.0</v>
      </c>
      <c r="S17" s="26" t="n">
        <v>0.0</v>
      </c>
      <c r="T17" s="26" t="n">
        <v>0.0</v>
      </c>
      <c r="U17" s="26" t="n">
        <v>0.0</v>
      </c>
      <c r="V17" s="26" t="n">
        <v>0.0</v>
      </c>
      <c r="W17" s="26" t="n">
        <v>0.0</v>
      </c>
      <c r="X17" s="26" t="n">
        <v>0.0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</row>
    <row r="18" spans="1:73">
      <c r="A18" s="23" t="n">
        <v>16.0</v>
      </c>
      <c r="B18" s="23" t="s">
        <v>98</v>
      </c>
      <c r="C18" s="26" t="n">
        <v>1044.0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0.0</v>
      </c>
      <c r="P18" s="26" t="n">
        <v>0.0</v>
      </c>
      <c r="Q18" s="26" t="n">
        <v>0.0</v>
      </c>
      <c r="R18" s="26" t="n">
        <v>0.0</v>
      </c>
      <c r="S18" s="26" t="n">
        <v>0.0</v>
      </c>
      <c r="T18" s="26" t="n">
        <v>0.0</v>
      </c>
      <c r="U18" s="26" t="n">
        <v>0.0</v>
      </c>
      <c r="V18" s="26" t="n">
        <v>0.0</v>
      </c>
      <c r="W18" s="26" t="n">
        <v>0.0</v>
      </c>
      <c r="X18" s="26" t="n">
        <v>1.0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</row>
    <row r="19" spans="1:73">
      <c r="A19" s="23" t="n">
        <v>17.0</v>
      </c>
      <c r="B19" s="23" t="s">
        <v>20</v>
      </c>
      <c r="C19" s="26" t="n">
        <v>370.0</v>
      </c>
      <c r="D19" s="26" t="n">
        <v>0.0</v>
      </c>
      <c r="E19" s="26" t="n">
        <v>0.0</v>
      </c>
      <c r="F19" s="26" t="n">
        <v>0.0</v>
      </c>
      <c r="G19" s="26" t="n">
        <v>0.0</v>
      </c>
      <c r="H19" s="26" t="n">
        <v>0.0</v>
      </c>
      <c r="I19" s="26" t="n">
        <v>0.0</v>
      </c>
      <c r="J19" s="26" t="n">
        <v>0.0</v>
      </c>
      <c r="K19" s="26" t="n">
        <v>0.0</v>
      </c>
      <c r="L19" s="26" t="n">
        <v>0.0</v>
      </c>
      <c r="M19" s="26" t="n">
        <v>0.0</v>
      </c>
      <c r="N19" s="26" t="n">
        <v>0.0</v>
      </c>
      <c r="O19" s="26" t="n">
        <v>0.0</v>
      </c>
      <c r="P19" s="26" t="n">
        <v>0.0</v>
      </c>
      <c r="Q19" s="26" t="n">
        <v>0.0</v>
      </c>
      <c r="R19" s="26" t="n">
        <v>0.0</v>
      </c>
      <c r="S19" s="26" t="n">
        <v>0.0</v>
      </c>
      <c r="T19" s="26" t="n">
        <v>0.0</v>
      </c>
      <c r="U19" s="26" t="n">
        <v>0.0</v>
      </c>
      <c r="V19" s="26" t="n">
        <v>0.0</v>
      </c>
      <c r="W19" s="26" t="n">
        <v>0.0</v>
      </c>
      <c r="X19" s="26" t="n">
        <v>0.0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</row>
    <row r="20" spans="1:73">
      <c r="A20" s="23" t="n">
        <v>18.0</v>
      </c>
      <c r="B20" s="23" t="s">
        <v>21</v>
      </c>
      <c r="C20" s="26" t="n">
        <v>401.0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0.0</v>
      </c>
      <c r="R20" s="26" t="n">
        <v>0.0</v>
      </c>
      <c r="S20" s="26" t="n">
        <v>0.0</v>
      </c>
      <c r="T20" s="26" t="n">
        <v>0.0</v>
      </c>
      <c r="U20" s="26" t="n">
        <v>0.0</v>
      </c>
      <c r="V20" s="26" t="n">
        <v>0.0</v>
      </c>
      <c r="W20" s="26" t="n">
        <v>0.0</v>
      </c>
      <c r="X20" s="26" t="n">
        <v>0.0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</row>
    <row r="21" spans="1:73">
      <c r="A21" s="27" t="n">
        <v>19.0</v>
      </c>
      <c r="B21" s="27" t="s">
        <v>22</v>
      </c>
      <c r="C21" s="28" t="n">
        <v>962.0</v>
      </c>
      <c r="D21" s="28" t="n">
        <v>0.0</v>
      </c>
      <c r="E21" s="28" t="n">
        <v>0.0</v>
      </c>
      <c r="F21" s="28" t="n">
        <v>0.0</v>
      </c>
      <c r="G21" s="28" t="n">
        <v>0.0</v>
      </c>
      <c r="H21" s="28" t="n">
        <v>0.0</v>
      </c>
      <c r="I21" s="28" t="n">
        <v>0.0</v>
      </c>
      <c r="J21" s="28" t="n">
        <v>0.0</v>
      </c>
      <c r="K21" s="28" t="n">
        <v>0.0</v>
      </c>
      <c r="L21" s="28" t="n">
        <v>0.0</v>
      </c>
      <c r="M21" s="28" t="n">
        <v>0.0</v>
      </c>
      <c r="N21" s="28" t="n">
        <v>0.0</v>
      </c>
      <c r="O21" s="28" t="n">
        <v>0.0</v>
      </c>
      <c r="P21" s="28" t="n">
        <v>0.0</v>
      </c>
      <c r="Q21" s="28" t="n">
        <v>0.0</v>
      </c>
      <c r="R21" s="28" t="n">
        <v>0.0</v>
      </c>
      <c r="S21" s="28" t="n">
        <v>0.0</v>
      </c>
      <c r="T21" s="28" t="n">
        <v>0.0</v>
      </c>
      <c r="U21" s="28" t="n">
        <v>0.0</v>
      </c>
      <c r="V21" s="28" t="n">
        <v>0.0</v>
      </c>
      <c r="W21" s="28" t="n">
        <v>0.0</v>
      </c>
      <c r="X21" s="28" t="n">
        <v>0.0</v>
      </c>
      <c r="Y21" s="28" t="n">
        <v>0.0</v>
      </c>
      <c r="Z21" s="28" t="n">
        <v>0.0</v>
      </c>
      <c r="AA21" s="28" t="n">
        <v>0.0</v>
      </c>
      <c r="AB21" s="28" t="n">
        <v>0.0</v>
      </c>
      <c r="AC21" s="28" t="n">
        <v>0.0</v>
      </c>
      <c r="AD21" s="28" t="n">
        <v>0.0</v>
      </c>
      <c r="AE21" s="28" t="n">
        <v>0.0</v>
      </c>
      <c r="AF21" s="28" t="n">
        <v>1.0</v>
      </c>
      <c r="AG21" s="28" t="n">
        <v>3.0</v>
      </c>
      <c r="AH21" s="28" t="n">
        <v>3.0</v>
      </c>
      <c r="AI21" s="28" t="n">
        <v>3.0</v>
      </c>
      <c r="AJ21" s="28" t="n">
        <v>3.0</v>
      </c>
      <c r="AK21" s="28" t="n">
        <v>3.0</v>
      </c>
      <c r="AL21" s="28" t="n">
        <v>3.0</v>
      </c>
      <c r="AM21" s="28" t="n">
        <v>3.0</v>
      </c>
      <c r="AN21" s="28" t="n">
        <v>3.0</v>
      </c>
      <c r="AO21" s="28" t="n">
        <v>3.0</v>
      </c>
      <c r="AP21" s="28" t="n">
        <v>3.0</v>
      </c>
      <c r="AQ21" s="28" t="n">
        <v>3.0</v>
      </c>
      <c r="AR21" s="28" t="n">
        <v>3.0</v>
      </c>
      <c r="AS21" s="28" t="n">
        <v>3.0</v>
      </c>
      <c r="AT21" s="28" t="n">
        <v>4.0</v>
      </c>
      <c r="AU21" s="28" t="n">
        <v>4.0</v>
      </c>
      <c r="AV21" s="28" t="n">
        <v>4.0</v>
      </c>
      <c r="AW21" s="28" t="n">
        <v>4.0</v>
      </c>
      <c r="AX21" s="28" t="n">
        <v>4.0</v>
      </c>
      <c r="AY21" s="28" t="n">
        <v>4.0</v>
      </c>
      <c r="AZ21" s="28" t="n">
        <v>4.0</v>
      </c>
      <c r="BA21" s="28" t="n">
        <v>4.0</v>
      </c>
      <c r="BB21" s="28" t="n">
        <v>4.0</v>
      </c>
      <c r="BC21" s="28" t="n">
        <v>4.0</v>
      </c>
      <c r="BD21" s="28" t="n">
        <v>4.0</v>
      </c>
      <c r="BE21" s="28" t="n">
        <v>4.0</v>
      </c>
      <c r="BF21" s="28" t="n">
        <v>4.0</v>
      </c>
      <c r="BG21" s="28" t="n">
        <v>4.0</v>
      </c>
      <c r="BH21" s="28" t="n">
        <v>4.0</v>
      </c>
      <c r="BI21" s="28" t="n">
        <v>4.0</v>
      </c>
      <c r="BJ21" s="28" t="n">
        <v>4.0</v>
      </c>
      <c r="BK21" s="28" t="n">
        <v>4.0</v>
      </c>
      <c r="BL21" s="28" t="n">
        <v>4.0</v>
      </c>
      <c r="BM21" s="28" t="n">
        <v>4.0</v>
      </c>
      <c r="BN21" s="28" t="n">
        <v>4.0</v>
      </c>
      <c r="BO21" s="28" t="n">
        <v>4.0</v>
      </c>
      <c r="BP21" s="28" t="n">
        <v>4.0</v>
      </c>
      <c r="BQ21" s="28" t="n">
        <v>4.0</v>
      </c>
      <c r="BR21" s="28" t="n">
        <v>4.0</v>
      </c>
      <c r="BS21" s="28" t="n">
        <v>4.0</v>
      </c>
      <c r="BT21" s="28" t="n">
        <v>4.0</v>
      </c>
      <c r="BU21" s="28" t="n">
        <v>4.0</v>
      </c>
    </row>
    <row r="22" spans="1:73">
      <c r="A22" s="27" t="n">
        <v>20.0</v>
      </c>
      <c r="B22" s="27" t="s">
        <v>23</v>
      </c>
      <c r="C22" s="28" t="n">
        <v>1450.0</v>
      </c>
      <c r="D22" s="28" t="n">
        <v>0.0</v>
      </c>
      <c r="E22" s="28" t="n">
        <v>0.0</v>
      </c>
      <c r="F22" s="28" t="n">
        <v>0.0</v>
      </c>
      <c r="G22" s="28" t="n">
        <v>0.0</v>
      </c>
      <c r="H22" s="28" t="n">
        <v>0.0</v>
      </c>
      <c r="I22" s="28" t="n">
        <v>0.0</v>
      </c>
      <c r="J22" s="28" t="n">
        <v>0.0</v>
      </c>
      <c r="K22" s="28" t="n">
        <v>0.0</v>
      </c>
      <c r="L22" s="28" t="n">
        <v>0.0</v>
      </c>
      <c r="M22" s="28" t="n">
        <v>0.0</v>
      </c>
      <c r="N22" s="28" t="n">
        <v>1.0</v>
      </c>
      <c r="O22" s="28" t="n">
        <v>1.0</v>
      </c>
      <c r="P22" s="28" t="n">
        <v>1.0</v>
      </c>
      <c r="Q22" s="28" t="n">
        <v>1.0</v>
      </c>
      <c r="R22" s="28" t="n">
        <v>1.0</v>
      </c>
      <c r="S22" s="28" t="n">
        <v>1.0</v>
      </c>
      <c r="T22" s="28" t="n">
        <v>1.0</v>
      </c>
      <c r="U22" s="28" t="n">
        <v>1.0</v>
      </c>
      <c r="V22" s="28" t="n">
        <v>1.0</v>
      </c>
      <c r="W22" s="28" t="n">
        <v>1.0</v>
      </c>
      <c r="X22" s="28" t="n">
        <v>1.0</v>
      </c>
      <c r="Y22" s="28" t="n">
        <v>1.0</v>
      </c>
      <c r="Z22" s="28" t="n">
        <v>1.0</v>
      </c>
      <c r="AA22" s="28" t="n">
        <v>1.0</v>
      </c>
      <c r="AB22" s="28" t="n">
        <v>1.0</v>
      </c>
      <c r="AC22" s="28" t="n">
        <v>1.0</v>
      </c>
      <c r="AD22" s="28" t="n">
        <v>1.0</v>
      </c>
      <c r="AE22" s="28" t="n">
        <v>1.0</v>
      </c>
      <c r="AF22" s="28" t="n">
        <v>1.0</v>
      </c>
      <c r="AG22" s="28" t="n">
        <v>1.0</v>
      </c>
      <c r="AH22" s="28" t="n">
        <v>1.0</v>
      </c>
      <c r="AI22" s="28" t="n">
        <v>1.0</v>
      </c>
      <c r="AJ22" s="28" t="n">
        <v>1.0</v>
      </c>
      <c r="AK22" s="28" t="n">
        <v>1.0</v>
      </c>
      <c r="AL22" s="28" t="n">
        <v>1.0</v>
      </c>
      <c r="AM22" s="28" t="n">
        <v>2.0</v>
      </c>
      <c r="AN22" s="28" t="n">
        <v>2.0</v>
      </c>
      <c r="AO22" s="28" t="n">
        <v>3.0</v>
      </c>
      <c r="AP22" s="28" t="n">
        <v>3.0</v>
      </c>
      <c r="AQ22" s="28" t="n">
        <v>3.0</v>
      </c>
      <c r="AR22" s="28" t="n">
        <v>3.0</v>
      </c>
      <c r="AS22" s="28" t="n">
        <v>3.0</v>
      </c>
      <c r="AT22" s="28" t="n">
        <v>3.0</v>
      </c>
      <c r="AU22" s="28" t="n">
        <v>3.0</v>
      </c>
      <c r="AV22" s="28" t="n">
        <v>3.0</v>
      </c>
      <c r="AW22" s="28" t="n">
        <v>3.0</v>
      </c>
      <c r="AX22" s="28" t="n">
        <v>3.0</v>
      </c>
      <c r="AY22" s="28" t="n">
        <v>3.0</v>
      </c>
      <c r="AZ22" s="28" t="n">
        <v>3.0</v>
      </c>
      <c r="BA22" s="28" t="n">
        <v>3.0</v>
      </c>
      <c r="BB22" s="28" t="n">
        <v>3.0</v>
      </c>
      <c r="BC22" s="28" t="n">
        <v>3.0</v>
      </c>
      <c r="BD22" s="28" t="n">
        <v>3.0</v>
      </c>
      <c r="BE22" s="28" t="n">
        <v>3.0</v>
      </c>
      <c r="BF22" s="28" t="n">
        <v>3.0</v>
      </c>
      <c r="BG22" s="28" t="n">
        <v>3.0</v>
      </c>
      <c r="BH22" s="28" t="n">
        <v>3.0</v>
      </c>
      <c r="BI22" s="28" t="n">
        <v>3.0</v>
      </c>
      <c r="BJ22" s="28" t="n">
        <v>3.0</v>
      </c>
      <c r="BK22" s="28" t="n">
        <v>3.0</v>
      </c>
      <c r="BL22" s="28" t="n">
        <v>3.0</v>
      </c>
      <c r="BM22" s="28" t="n">
        <v>3.0</v>
      </c>
      <c r="BN22" s="28" t="n">
        <v>3.0</v>
      </c>
      <c r="BO22" s="28" t="n">
        <v>3.0</v>
      </c>
      <c r="BP22" s="28" t="n">
        <v>3.0</v>
      </c>
      <c r="BQ22" s="28" t="n">
        <v>3.0</v>
      </c>
      <c r="BR22" s="28" t="n">
        <v>4.0</v>
      </c>
      <c r="BS22" s="28" t="n">
        <v>4.0</v>
      </c>
      <c r="BT22" s="28" t="n">
        <v>4.0</v>
      </c>
      <c r="BU22" s="28" t="n">
        <v>5.0</v>
      </c>
    </row>
    <row r="23" spans="1:73">
      <c r="A23" s="23" t="n">
        <v>21.0</v>
      </c>
      <c r="B23" s="23" t="s">
        <v>24</v>
      </c>
      <c r="C23" s="26" t="n">
        <v>184.0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0.0</v>
      </c>
      <c r="L23" s="26" t="n">
        <v>0.0</v>
      </c>
      <c r="M23" s="26" t="n">
        <v>0.0</v>
      </c>
      <c r="N23" s="26" t="n">
        <v>0.0</v>
      </c>
      <c r="O23" s="26" t="n">
        <v>0.0</v>
      </c>
      <c r="P23" s="26" t="n">
        <v>0.0</v>
      </c>
      <c r="Q23" s="26" t="n">
        <v>0.0</v>
      </c>
      <c r="R23" s="26" t="n">
        <v>0.0</v>
      </c>
      <c r="S23" s="26" t="n">
        <v>0.0</v>
      </c>
      <c r="T23" s="26" t="n">
        <v>0.0</v>
      </c>
      <c r="U23" s="26" t="n">
        <v>0.0</v>
      </c>
      <c r="V23" s="26" t="n">
        <v>0.0</v>
      </c>
      <c r="W23" s="26" t="n">
        <v>0.0</v>
      </c>
      <c r="X23" s="26" t="n">
        <v>0.0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</row>
    <row r="24" spans="1:73">
      <c r="A24" s="23" t="n">
        <v>22.0</v>
      </c>
      <c r="B24" s="23" t="s">
        <v>25</v>
      </c>
      <c r="C24" s="26" t="n">
        <v>734.0</v>
      </c>
      <c r="D24" s="26" t="n">
        <v>0.0</v>
      </c>
      <c r="E24" s="26" t="n">
        <v>0.0</v>
      </c>
      <c r="F24" s="26" t="n">
        <v>0.0</v>
      </c>
      <c r="G24" s="26" t="n">
        <v>0.0</v>
      </c>
      <c r="H24" s="26" t="n">
        <v>0.0</v>
      </c>
      <c r="I24" s="26" t="n">
        <v>0.0</v>
      </c>
      <c r="J24" s="26" t="n">
        <v>0.0</v>
      </c>
      <c r="K24" s="26" t="n">
        <v>0.0</v>
      </c>
      <c r="L24" s="26" t="n">
        <v>0.0</v>
      </c>
      <c r="M24" s="26" t="n">
        <v>0.0</v>
      </c>
      <c r="N24" s="26" t="n">
        <v>0.0</v>
      </c>
      <c r="O24" s="26" t="n">
        <v>0.0</v>
      </c>
      <c r="P24" s="26" t="n">
        <v>0.0</v>
      </c>
      <c r="Q24" s="26" t="n">
        <v>0.0</v>
      </c>
      <c r="R24" s="26" t="n">
        <v>0.0</v>
      </c>
      <c r="S24" s="26" t="n">
        <v>0.0</v>
      </c>
      <c r="T24" s="26" t="n">
        <v>0.0</v>
      </c>
      <c r="U24" s="26" t="n">
        <v>0.0</v>
      </c>
      <c r="V24" s="26" t="n">
        <v>0.0</v>
      </c>
      <c r="W24" s="26" t="n">
        <v>0.0</v>
      </c>
      <c r="X24" s="26" t="n">
        <v>0.0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</row>
    <row r="25" spans="1:73">
      <c r="A25" s="23" t="n">
        <v>23.0</v>
      </c>
      <c r="B25" s="23" t="s">
        <v>26</v>
      </c>
      <c r="C25" s="26" t="n">
        <v>1399.0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0.0</v>
      </c>
      <c r="R25" s="26" t="n">
        <v>1.0</v>
      </c>
      <c r="S25" s="26" t="n">
        <v>1.0</v>
      </c>
      <c r="T25" s="26" t="n">
        <v>1.0</v>
      </c>
      <c r="U25" s="26" t="n">
        <v>1.0</v>
      </c>
      <c r="V25" s="26" t="n">
        <v>1.0</v>
      </c>
      <c r="W25" s="26" t="n">
        <v>1.0</v>
      </c>
      <c r="X25" s="26" t="n">
        <v>1.0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</row>
    <row r="26" spans="1:73">
      <c r="A26" s="27" t="n">
        <v>24.0</v>
      </c>
      <c r="B26" s="27" t="s">
        <v>99</v>
      </c>
      <c r="C26" s="28" t="n">
        <v>870.0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0.0</v>
      </c>
      <c r="M26" s="28" t="n">
        <v>0.0</v>
      </c>
      <c r="N26" s="28" t="n">
        <v>0.0</v>
      </c>
      <c r="O26" s="28" t="n">
        <v>0.0</v>
      </c>
      <c r="P26" s="28" t="n">
        <v>0.0</v>
      </c>
      <c r="Q26" s="28" t="n">
        <v>0.0</v>
      </c>
      <c r="R26" s="28" t="n">
        <v>0.0</v>
      </c>
      <c r="S26" s="28" t="n">
        <v>0.0</v>
      </c>
      <c r="T26" s="28" t="n">
        <v>0.0</v>
      </c>
      <c r="U26" s="28" t="n">
        <v>0.0</v>
      </c>
      <c r="V26" s="28" t="n">
        <v>0.0</v>
      </c>
      <c r="W26" s="28" t="n">
        <v>0.0</v>
      </c>
      <c r="X26" s="28" t="n">
        <v>0.0</v>
      </c>
      <c r="Y26" s="28" t="n">
        <v>0.0</v>
      </c>
      <c r="Z26" s="28" t="n">
        <v>0.0</v>
      </c>
      <c r="AA26" s="28" t="n">
        <v>0.0</v>
      </c>
      <c r="AB26" s="28" t="n">
        <v>0.0</v>
      </c>
      <c r="AC26" s="28" t="n">
        <v>0.0</v>
      </c>
      <c r="AD26" s="28" t="n">
        <v>0.0</v>
      </c>
      <c r="AE26" s="28" t="n">
        <v>0.0</v>
      </c>
      <c r="AF26" s="28" t="n">
        <v>0.0</v>
      </c>
      <c r="AG26" s="28" t="n">
        <v>0.0</v>
      </c>
      <c r="AH26" s="28" t="n">
        <v>0.0</v>
      </c>
      <c r="AI26" s="28" t="n">
        <v>0.0</v>
      </c>
      <c r="AJ26" s="28" t="n">
        <v>0.0</v>
      </c>
      <c r="AK26" s="28" t="n">
        <v>0.0</v>
      </c>
      <c r="AL26" s="28" t="n">
        <v>0.0</v>
      </c>
      <c r="AM26" s="28" t="n">
        <v>0.0</v>
      </c>
      <c r="AN26" s="28" t="n">
        <v>0.0</v>
      </c>
      <c r="AO26" s="28" t="n">
        <v>0.0</v>
      </c>
      <c r="AP26" s="28" t="n">
        <v>0.0</v>
      </c>
      <c r="AQ26" s="28" t="n">
        <v>0.0</v>
      </c>
      <c r="AR26" s="28" t="n">
        <v>1.0</v>
      </c>
      <c r="AS26" s="28" t="n">
        <v>1.0</v>
      </c>
      <c r="AT26" s="28" t="n">
        <v>1.0</v>
      </c>
      <c r="AU26" s="28" t="n">
        <v>1.0</v>
      </c>
      <c r="AV26" s="28" t="n">
        <v>1.0</v>
      </c>
      <c r="AW26" s="28" t="n">
        <v>1.0</v>
      </c>
      <c r="AX26" s="28" t="n">
        <v>1.0</v>
      </c>
      <c r="AY26" s="28" t="n">
        <v>1.0</v>
      </c>
      <c r="AZ26" s="28" t="n">
        <v>1.0</v>
      </c>
      <c r="BA26" s="28" t="n">
        <v>1.0</v>
      </c>
      <c r="BB26" s="28" t="n">
        <v>1.0</v>
      </c>
      <c r="BC26" s="28" t="n">
        <v>1.0</v>
      </c>
      <c r="BD26" s="28" t="n">
        <v>1.0</v>
      </c>
      <c r="BE26" s="28" t="n">
        <v>1.0</v>
      </c>
      <c r="BF26" s="28" t="n">
        <v>1.0</v>
      </c>
      <c r="BG26" s="28" t="n">
        <v>1.0</v>
      </c>
      <c r="BH26" s="28" t="n">
        <v>1.0</v>
      </c>
      <c r="BI26" s="28" t="n">
        <v>1.0</v>
      </c>
      <c r="BJ26" s="28" t="n">
        <v>1.0</v>
      </c>
      <c r="BK26" s="28" t="n">
        <v>1.0</v>
      </c>
      <c r="BL26" s="28" t="n">
        <v>1.0</v>
      </c>
      <c r="BM26" s="28" t="n">
        <v>1.0</v>
      </c>
      <c r="BN26" s="28" t="n">
        <v>1.0</v>
      </c>
      <c r="BO26" s="28" t="n">
        <v>1.0</v>
      </c>
      <c r="BP26" s="28" t="n">
        <v>1.0</v>
      </c>
      <c r="BQ26" s="28" t="n">
        <v>1.0</v>
      </c>
      <c r="BR26" s="28" t="n">
        <v>1.0</v>
      </c>
      <c r="BS26" s="28" t="n">
        <v>1.0</v>
      </c>
      <c r="BT26" s="28" t="n">
        <v>1.0</v>
      </c>
      <c r="BU26" s="28" t="n">
        <v>1.0</v>
      </c>
    </row>
    <row r="27" spans="1:73">
      <c r="A27" s="23" t="n">
        <v>25.0</v>
      </c>
      <c r="B27" s="23" t="s">
        <v>28</v>
      </c>
      <c r="C27" s="26" t="n">
        <v>663.0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0.0</v>
      </c>
      <c r="U27" s="26" t="n">
        <v>0.0</v>
      </c>
      <c r="V27" s="26" t="n">
        <v>0.0</v>
      </c>
      <c r="W27" s="26" t="n">
        <v>0.0</v>
      </c>
      <c r="X27" s="26" t="n">
        <v>0.0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</row>
    <row r="28" spans="1:73">
      <c r="A28" s="23" t="n">
        <v>26.0</v>
      </c>
      <c r="B28" s="23" t="s">
        <v>29</v>
      </c>
      <c r="C28" s="26" t="n">
        <v>687.0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26" t="n">
        <v>0.0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</row>
    <row r="29" spans="1:73">
      <c r="A29" s="23" t="n">
        <v>27.0</v>
      </c>
      <c r="B29" s="23" t="s">
        <v>30</v>
      </c>
      <c r="C29" s="26" t="n">
        <v>203.0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6" t="n">
        <v>0.0</v>
      </c>
      <c r="T29" s="26" t="n">
        <v>0.0</v>
      </c>
      <c r="U29" s="26" t="n">
        <v>0.0</v>
      </c>
      <c r="V29" s="26" t="n">
        <v>0.0</v>
      </c>
      <c r="W29" s="26" t="n">
        <v>0.0</v>
      </c>
      <c r="X29" s="26" t="n">
        <v>0.0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</row>
    <row r="30" spans="1:73">
      <c r="A30" s="27" t="n">
        <v>28.0</v>
      </c>
      <c r="B30" s="27" t="s">
        <v>31</v>
      </c>
      <c r="C30" s="28" t="n">
        <v>591.0</v>
      </c>
      <c r="D30" s="28" t="n">
        <v>0.0</v>
      </c>
      <c r="E30" s="28" t="n">
        <v>0.0</v>
      </c>
      <c r="F30" s="28" t="n">
        <v>0.0</v>
      </c>
      <c r="G30" s="28" t="n">
        <v>0.0</v>
      </c>
      <c r="H30" s="28" t="n">
        <v>0.0</v>
      </c>
      <c r="I30" s="28" t="n">
        <v>0.0</v>
      </c>
      <c r="J30" s="28" t="n">
        <v>0.0</v>
      </c>
      <c r="K30" s="28" t="n">
        <v>0.0</v>
      </c>
      <c r="L30" s="28" t="n">
        <v>0.0</v>
      </c>
      <c r="M30" s="28" t="n">
        <v>0.0</v>
      </c>
      <c r="N30" s="28" t="n">
        <v>0.0</v>
      </c>
      <c r="O30" s="28" t="n">
        <v>0.0</v>
      </c>
      <c r="P30" s="28" t="n">
        <v>0.0</v>
      </c>
      <c r="Q30" s="28" t="n">
        <v>0.0</v>
      </c>
      <c r="R30" s="28" t="n">
        <v>0.0</v>
      </c>
      <c r="S30" s="28" t="n">
        <v>0.0</v>
      </c>
      <c r="T30" s="28" t="n">
        <v>0.0</v>
      </c>
      <c r="U30" s="28" t="n">
        <v>0.0</v>
      </c>
      <c r="V30" s="28" t="n">
        <v>0.0</v>
      </c>
      <c r="W30" s="28" t="n">
        <v>0.0</v>
      </c>
      <c r="X30" s="28" t="n">
        <v>0.0</v>
      </c>
      <c r="Y30" s="28" t="n">
        <v>0.0</v>
      </c>
      <c r="Z30" s="28" t="n">
        <v>0.0</v>
      </c>
      <c r="AA30" s="28" t="n">
        <v>0.0</v>
      </c>
      <c r="AB30" s="28" t="n">
        <v>0.0</v>
      </c>
      <c r="AC30" s="28" t="n">
        <v>0.0</v>
      </c>
      <c r="AD30" s="28" t="n">
        <v>0.0</v>
      </c>
      <c r="AE30" s="28" t="n">
        <v>0.0</v>
      </c>
      <c r="AF30" s="28" t="n">
        <v>0.0</v>
      </c>
      <c r="AG30" s="28" t="n">
        <v>0.0</v>
      </c>
      <c r="AH30" s="28" t="n">
        <v>0.0</v>
      </c>
      <c r="AI30" s="28" t="n">
        <v>0.0</v>
      </c>
      <c r="AJ30" s="28" t="n">
        <v>0.0</v>
      </c>
      <c r="AK30" s="28" t="n">
        <v>0.0</v>
      </c>
      <c r="AL30" s="28" t="n">
        <v>0.0</v>
      </c>
      <c r="AM30" s="28" t="n">
        <v>0.0</v>
      </c>
      <c r="AN30" s="28" t="n">
        <v>0.0</v>
      </c>
      <c r="AO30" s="28" t="n">
        <v>0.0</v>
      </c>
      <c r="AP30" s="28" t="n">
        <v>0.0</v>
      </c>
      <c r="AQ30" s="28" t="n">
        <v>0.0</v>
      </c>
      <c r="AR30" s="28" t="n">
        <v>0.0</v>
      </c>
      <c r="AS30" s="28" t="n">
        <v>0.0</v>
      </c>
      <c r="AT30" s="28" t="n">
        <v>0.0</v>
      </c>
      <c r="AU30" s="28" t="n">
        <v>0.0</v>
      </c>
      <c r="AV30" s="28" t="n">
        <v>0.0</v>
      </c>
      <c r="AW30" s="28" t="n">
        <v>0.0</v>
      </c>
      <c r="AX30" s="28" t="n">
        <v>0.0</v>
      </c>
      <c r="AY30" s="28" t="n">
        <v>0.0</v>
      </c>
      <c r="AZ30" s="28" t="n">
        <v>0.0</v>
      </c>
      <c r="BA30" s="28" t="n">
        <v>0.0</v>
      </c>
      <c r="BB30" s="28" t="n">
        <v>0.0</v>
      </c>
      <c r="BC30" s="28" t="n">
        <v>0.0</v>
      </c>
      <c r="BD30" s="28" t="n">
        <v>0.0</v>
      </c>
      <c r="BE30" s="28" t="n">
        <v>0.0</v>
      </c>
      <c r="BF30" s="28" t="n">
        <v>0.0</v>
      </c>
      <c r="BG30" s="28" t="n">
        <v>0.0</v>
      </c>
      <c r="BH30" s="28" t="n">
        <v>0.0</v>
      </c>
      <c r="BI30" s="28" t="n">
        <v>0.0</v>
      </c>
      <c r="BJ30" s="28" t="n">
        <v>0.0</v>
      </c>
      <c r="BK30" s="28" t="n">
        <v>0.0</v>
      </c>
      <c r="BL30" s="28" t="n">
        <v>0.0</v>
      </c>
      <c r="BM30" s="28" t="n">
        <v>0.0</v>
      </c>
      <c r="BN30" s="28" t="n">
        <v>0.0</v>
      </c>
      <c r="BO30" s="28" t="n">
        <v>0.0</v>
      </c>
      <c r="BP30" s="28" t="n">
        <v>0.0</v>
      </c>
      <c r="BQ30" s="28" t="n">
        <v>0.0</v>
      </c>
      <c r="BR30" s="28" t="n">
        <v>0.0</v>
      </c>
      <c r="BS30" s="28" t="n">
        <v>0.0</v>
      </c>
      <c r="BT30" s="28" t="n">
        <v>0.0</v>
      </c>
      <c r="BU30" s="28" t="n">
        <v>0.0</v>
      </c>
    </row>
    <row r="31" spans="1:73">
      <c r="A31" s="27" t="n">
        <v>29.0</v>
      </c>
      <c r="B31" s="27" t="s">
        <v>32</v>
      </c>
      <c r="C31" s="28" t="n">
        <v>385.0</v>
      </c>
      <c r="D31" s="28" t="n">
        <v>0.0</v>
      </c>
      <c r="E31" s="28" t="n">
        <v>0.0</v>
      </c>
      <c r="F31" s="28" t="n">
        <v>0.0</v>
      </c>
      <c r="G31" s="28" t="n">
        <v>0.0</v>
      </c>
      <c r="H31" s="28" t="n">
        <v>0.0</v>
      </c>
      <c r="I31" s="28" t="n">
        <v>0.0</v>
      </c>
      <c r="J31" s="28" t="n">
        <v>0.0</v>
      </c>
      <c r="K31" s="28" t="n">
        <v>0.0</v>
      </c>
      <c r="L31" s="28" t="n">
        <v>0.0</v>
      </c>
      <c r="M31" s="28" t="n">
        <v>0.0</v>
      </c>
      <c r="N31" s="28" t="n">
        <v>0.0</v>
      </c>
      <c r="O31" s="28" t="n">
        <v>0.0</v>
      </c>
      <c r="P31" s="28" t="n">
        <v>0.0</v>
      </c>
      <c r="Q31" s="28" t="n">
        <v>0.0</v>
      </c>
      <c r="R31" s="28" t="n">
        <v>0.0</v>
      </c>
      <c r="S31" s="28" t="n">
        <v>0.0</v>
      </c>
      <c r="T31" s="28" t="n">
        <v>0.0</v>
      </c>
      <c r="U31" s="28" t="n">
        <v>0.0</v>
      </c>
      <c r="V31" s="28" t="n">
        <v>0.0</v>
      </c>
      <c r="W31" s="28" t="n">
        <v>0.0</v>
      </c>
      <c r="X31" s="28" t="n">
        <v>0.0</v>
      </c>
      <c r="Y31" s="28" t="n">
        <v>0.0</v>
      </c>
      <c r="Z31" s="28" t="n">
        <v>0.0</v>
      </c>
      <c r="AA31" s="28" t="n">
        <v>0.0</v>
      </c>
      <c r="AB31" s="28" t="n">
        <v>0.0</v>
      </c>
      <c r="AC31" s="28" t="n">
        <v>0.0</v>
      </c>
      <c r="AD31" s="28" t="n">
        <v>0.0</v>
      </c>
      <c r="AE31" s="28" t="n">
        <v>0.0</v>
      </c>
      <c r="AF31" s="28" t="n">
        <v>0.0</v>
      </c>
      <c r="AG31" s="28" t="n">
        <v>0.0</v>
      </c>
      <c r="AH31" s="28" t="n">
        <v>0.0</v>
      </c>
      <c r="AI31" s="28" t="n">
        <v>0.0</v>
      </c>
      <c r="AJ31" s="28" t="n">
        <v>2.0</v>
      </c>
      <c r="AK31" s="28" t="n">
        <v>2.0</v>
      </c>
      <c r="AL31" s="28" t="n">
        <v>2.0</v>
      </c>
      <c r="AM31" s="28" t="n">
        <v>2.0</v>
      </c>
      <c r="AN31" s="28" t="n">
        <v>2.0</v>
      </c>
      <c r="AO31" s="28" t="n">
        <v>2.0</v>
      </c>
      <c r="AP31" s="28" t="n">
        <v>3.0</v>
      </c>
      <c r="AQ31" s="28" t="n">
        <v>3.0</v>
      </c>
      <c r="AR31" s="28" t="n">
        <v>3.0</v>
      </c>
      <c r="AS31" s="28" t="n">
        <v>3.0</v>
      </c>
      <c r="AT31" s="28" t="n">
        <v>3.0</v>
      </c>
      <c r="AU31" s="28" t="n">
        <v>3.0</v>
      </c>
      <c r="AV31" s="28" t="n">
        <v>3.0</v>
      </c>
      <c r="AW31" s="28" t="n">
        <v>3.0</v>
      </c>
      <c r="AX31" s="28" t="n">
        <v>3.0</v>
      </c>
      <c r="AY31" s="28" t="n">
        <v>3.0</v>
      </c>
      <c r="AZ31" s="28" t="n">
        <v>3.0</v>
      </c>
      <c r="BA31" s="28" t="n">
        <v>3.0</v>
      </c>
      <c r="BB31" s="28" t="n">
        <v>3.0</v>
      </c>
      <c r="BC31" s="28" t="n">
        <v>3.0</v>
      </c>
      <c r="BD31" s="28" t="n">
        <v>3.0</v>
      </c>
      <c r="BE31" s="28" t="n">
        <v>3.0</v>
      </c>
      <c r="BF31" s="28" t="n">
        <v>3.0</v>
      </c>
      <c r="BG31" s="28" t="n">
        <v>3.0</v>
      </c>
      <c r="BH31" s="28" t="n">
        <v>3.0</v>
      </c>
      <c r="BI31" s="28" t="n">
        <v>3.0</v>
      </c>
      <c r="BJ31" s="28" t="n">
        <v>3.0</v>
      </c>
      <c r="BK31" s="28" t="n">
        <v>3.0</v>
      </c>
      <c r="BL31" s="28" t="n">
        <v>3.0</v>
      </c>
      <c r="BM31" s="28" t="n">
        <v>3.0</v>
      </c>
      <c r="BN31" s="28" t="n">
        <v>3.0</v>
      </c>
      <c r="BO31" s="28" t="n">
        <v>3.0</v>
      </c>
      <c r="BP31" s="28" t="n">
        <v>3.0</v>
      </c>
      <c r="BQ31" s="28" t="n">
        <v>3.0</v>
      </c>
      <c r="BR31" s="28" t="n">
        <v>3.0</v>
      </c>
      <c r="BS31" s="28" t="n">
        <v>3.0</v>
      </c>
      <c r="BT31" s="28" t="n">
        <v>3.0</v>
      </c>
      <c r="BU31" s="28" t="n">
        <v>3.0</v>
      </c>
    </row>
    <row r="32" spans="1:73">
      <c r="A32" s="23" t="n">
        <v>30.0</v>
      </c>
      <c r="B32" s="23" t="s">
        <v>33</v>
      </c>
      <c r="C32" s="26" t="n">
        <v>268.0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6" t="n">
        <v>0.0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</row>
    <row r="33" spans="1:73">
      <c r="A33" s="23" t="n">
        <v>31.0</v>
      </c>
      <c r="B33" s="23" t="s">
        <v>34</v>
      </c>
      <c r="C33" s="26" t="n">
        <v>633.0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0.0</v>
      </c>
      <c r="W33" s="26" t="n">
        <v>0.0</v>
      </c>
      <c r="X33" s="26" t="n">
        <v>0.0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</row>
    <row r="34" spans="1:73">
      <c r="A34" s="27" t="n">
        <v>32.0</v>
      </c>
      <c r="B34" s="27" t="s">
        <v>35</v>
      </c>
      <c r="C34" s="28" t="n">
        <v>3392.0</v>
      </c>
      <c r="D34" s="28" t="n">
        <v>0.0</v>
      </c>
      <c r="E34" s="28" t="n">
        <v>0.0</v>
      </c>
      <c r="F34" s="28" t="n">
        <v>0.0</v>
      </c>
      <c r="G34" s="28" t="n">
        <v>0.0</v>
      </c>
      <c r="H34" s="28" t="n">
        <v>0.0</v>
      </c>
      <c r="I34" s="28" t="n">
        <v>0.0</v>
      </c>
      <c r="J34" s="28" t="n">
        <v>0.0</v>
      </c>
      <c r="K34" s="28" t="n">
        <v>0.0</v>
      </c>
      <c r="L34" s="28" t="n">
        <v>0.0</v>
      </c>
      <c r="M34" s="28" t="n">
        <v>0.0</v>
      </c>
      <c r="N34" s="28" t="n">
        <v>0.0</v>
      </c>
      <c r="O34" s="28" t="n">
        <v>0.0</v>
      </c>
      <c r="P34" s="28" t="n">
        <v>0.0</v>
      </c>
      <c r="Q34" s="28" t="n">
        <v>0.0</v>
      </c>
      <c r="R34" s="28" t="n">
        <v>0.0</v>
      </c>
      <c r="S34" s="28" t="n">
        <v>0.0</v>
      </c>
      <c r="T34" s="28" t="n">
        <v>1.0</v>
      </c>
      <c r="U34" s="28" t="n">
        <v>1.0</v>
      </c>
      <c r="V34" s="28" t="n">
        <v>2.0</v>
      </c>
      <c r="W34" s="28" t="n">
        <v>2.0</v>
      </c>
      <c r="X34" s="28" t="n">
        <v>2.0</v>
      </c>
      <c r="Y34" s="28" t="n">
        <v>2.0</v>
      </c>
      <c r="Z34" s="28" t="n">
        <v>2.0</v>
      </c>
      <c r="AA34" s="28" t="n">
        <v>2.0</v>
      </c>
      <c r="AB34" s="28" t="n">
        <v>2.0</v>
      </c>
      <c r="AC34" s="28" t="n">
        <v>2.0</v>
      </c>
      <c r="AD34" s="28" t="n">
        <v>2.0</v>
      </c>
      <c r="AE34" s="28" t="n">
        <v>3.0</v>
      </c>
      <c r="AF34" s="28" t="n">
        <v>3.0</v>
      </c>
      <c r="AG34" s="28" t="n">
        <v>4.0</v>
      </c>
      <c r="AH34" s="28" t="n">
        <v>5.0</v>
      </c>
      <c r="AI34" s="28" t="n">
        <v>5.0</v>
      </c>
      <c r="AJ34" s="28" t="n">
        <v>5.0</v>
      </c>
      <c r="AK34" s="28" t="n">
        <v>5.0</v>
      </c>
      <c r="AL34" s="28" t="n">
        <v>5.0</v>
      </c>
      <c r="AM34" s="28" t="n">
        <v>5.0</v>
      </c>
      <c r="AN34" s="28" t="n">
        <v>6.0</v>
      </c>
      <c r="AO34" s="28" t="n">
        <v>6.0</v>
      </c>
      <c r="AP34" s="28" t="n">
        <v>6.0</v>
      </c>
      <c r="AQ34" s="28" t="n">
        <v>6.0</v>
      </c>
      <c r="AR34" s="28" t="n">
        <v>6.0</v>
      </c>
      <c r="AS34" s="28" t="n">
        <v>6.0</v>
      </c>
      <c r="AT34" s="28" t="n">
        <v>6.0</v>
      </c>
      <c r="AU34" s="28" t="n">
        <v>6.0</v>
      </c>
      <c r="AV34" s="28" t="n">
        <v>6.0</v>
      </c>
      <c r="AW34" s="28" t="n">
        <v>6.0</v>
      </c>
      <c r="AX34" s="28" t="n">
        <v>6.0</v>
      </c>
      <c r="AY34" s="28" t="n">
        <v>6.0</v>
      </c>
      <c r="AZ34" s="28" t="n">
        <v>6.0</v>
      </c>
      <c r="BA34" s="28" t="n">
        <v>6.0</v>
      </c>
      <c r="BB34" s="28" t="n">
        <v>6.0</v>
      </c>
      <c r="BC34" s="28" t="n">
        <v>6.0</v>
      </c>
      <c r="BD34" s="28" t="n">
        <v>6.0</v>
      </c>
      <c r="BE34" s="28" t="n">
        <v>6.0</v>
      </c>
      <c r="BF34" s="28" t="n">
        <v>6.0</v>
      </c>
      <c r="BG34" s="28" t="n">
        <v>6.0</v>
      </c>
      <c r="BH34" s="28" t="n">
        <v>6.0</v>
      </c>
      <c r="BI34" s="28" t="n">
        <v>6.0</v>
      </c>
      <c r="BJ34" s="28" t="n">
        <v>6.0</v>
      </c>
      <c r="BK34" s="28" t="n">
        <v>6.0</v>
      </c>
      <c r="BL34" s="28" t="n">
        <v>6.0</v>
      </c>
      <c r="BM34" s="28" t="n">
        <v>6.0</v>
      </c>
      <c r="BN34" s="28" t="n">
        <v>6.0</v>
      </c>
      <c r="BO34" s="28" t="n">
        <v>6.0</v>
      </c>
      <c r="BP34" s="28" t="n">
        <v>6.0</v>
      </c>
      <c r="BQ34" s="28" t="n">
        <v>6.0</v>
      </c>
      <c r="BR34" s="28" t="n">
        <v>6.0</v>
      </c>
      <c r="BS34" s="28" t="n">
        <v>6.0</v>
      </c>
      <c r="BT34" s="28" t="n">
        <v>6.0</v>
      </c>
      <c r="BU34" s="28" t="n">
        <v>6.0</v>
      </c>
    </row>
    <row r="35" spans="1:73">
      <c r="A35" s="23" t="n">
        <v>33.0</v>
      </c>
      <c r="B35" s="23" t="s">
        <v>36</v>
      </c>
      <c r="C35" s="26" t="n">
        <v>752.0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6" t="n">
        <v>0.0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</row>
    <row r="36" spans="1:73">
      <c r="A36" s="23" t="n">
        <v>34.0</v>
      </c>
      <c r="B36" s="23" t="s">
        <v>37</v>
      </c>
      <c r="C36" s="26" t="n">
        <v>1000.0</v>
      </c>
      <c r="D36" s="26" t="n">
        <v>0.0</v>
      </c>
      <c r="E36" s="26" t="n">
        <v>0.0</v>
      </c>
      <c r="F36" s="26" t="n">
        <v>0.0</v>
      </c>
      <c r="G36" s="26" t="n">
        <v>0.0</v>
      </c>
      <c r="H36" s="26" t="n">
        <v>0.0</v>
      </c>
      <c r="I36" s="26" t="n">
        <v>0.0</v>
      </c>
      <c r="J36" s="26" t="n">
        <v>0.0</v>
      </c>
      <c r="K36" s="26" t="n">
        <v>0.0</v>
      </c>
      <c r="L36" s="26" t="n">
        <v>0.0</v>
      </c>
      <c r="M36" s="26" t="n">
        <v>0.0</v>
      </c>
      <c r="N36" s="26" t="n">
        <v>0.0</v>
      </c>
      <c r="O36" s="26" t="n">
        <v>0.0</v>
      </c>
      <c r="P36" s="26" t="n">
        <v>0.0</v>
      </c>
      <c r="Q36" s="26" t="n">
        <v>0.0</v>
      </c>
      <c r="R36" s="26" t="n">
        <v>0.0</v>
      </c>
      <c r="S36" s="26" t="n">
        <v>0.0</v>
      </c>
      <c r="T36" s="26" t="n">
        <v>0.0</v>
      </c>
      <c r="U36" s="26" t="n">
        <v>0.0</v>
      </c>
      <c r="V36" s="26" t="n">
        <v>0.0</v>
      </c>
      <c r="W36" s="26" t="n">
        <v>0.0</v>
      </c>
      <c r="X36" s="26" t="n">
        <v>0.0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</row>
    <row r="37" spans="1:73">
      <c r="A37" s="28" t="n">
        <v>35.0</v>
      </c>
      <c r="B37" s="34" t="s">
        <v>38</v>
      </c>
      <c r="C37" s="28" t="n">
        <v>696.0</v>
      </c>
      <c r="D37" s="28" t="n">
        <v>0.0</v>
      </c>
      <c r="E37" s="28" t="n">
        <v>0.0</v>
      </c>
      <c r="F37" s="28" t="n">
        <v>0.0</v>
      </c>
      <c r="G37" s="28" t="n">
        <v>0.0</v>
      </c>
      <c r="H37" s="28" t="n">
        <v>0.0</v>
      </c>
      <c r="I37" s="28" t="n">
        <v>0.0</v>
      </c>
      <c r="J37" s="28" t="n">
        <v>0.0</v>
      </c>
      <c r="K37" s="28" t="n">
        <v>0.0</v>
      </c>
      <c r="L37" s="28" t="n">
        <v>0.0</v>
      </c>
      <c r="M37" s="28" t="n">
        <v>0.0</v>
      </c>
      <c r="N37" s="28" t="n">
        <v>0.0</v>
      </c>
      <c r="O37" s="28" t="n">
        <v>0.0</v>
      </c>
      <c r="P37" s="28" t="n">
        <v>0.0</v>
      </c>
      <c r="Q37" s="28" t="n">
        <v>0.0</v>
      </c>
      <c r="R37" s="28" t="n">
        <v>0.0</v>
      </c>
      <c r="S37" s="28" t="n">
        <v>0.0</v>
      </c>
      <c r="T37" s="28" t="n">
        <v>0.0</v>
      </c>
      <c r="U37" s="28" t="n">
        <v>0.0</v>
      </c>
      <c r="V37" s="28" t="n">
        <v>0.0</v>
      </c>
      <c r="W37" s="28" t="n">
        <v>0.0</v>
      </c>
      <c r="X37" s="28" t="n">
        <v>0.0</v>
      </c>
      <c r="Y37" s="28" t="n">
        <v>0.0</v>
      </c>
      <c r="Z37" s="28" t="n">
        <v>0.0</v>
      </c>
      <c r="AA37" s="28" t="n">
        <v>0.0</v>
      </c>
      <c r="AB37" s="28" t="n">
        <v>0.0</v>
      </c>
      <c r="AC37" s="28" t="n">
        <v>0.0</v>
      </c>
      <c r="AD37" s="28" t="n">
        <v>0.0</v>
      </c>
      <c r="AE37" s="28" t="n">
        <v>0.0</v>
      </c>
      <c r="AF37" s="28" t="n">
        <v>0.0</v>
      </c>
      <c r="AG37" s="28" t="n">
        <v>0.0</v>
      </c>
      <c r="AH37" s="28" t="n">
        <v>0.0</v>
      </c>
      <c r="AI37" s="28" t="n">
        <v>1.0</v>
      </c>
      <c r="AJ37" s="28" t="n">
        <v>1.0</v>
      </c>
      <c r="AK37" s="28" t="n">
        <v>2.0</v>
      </c>
      <c r="AL37" s="28" t="n">
        <v>2.0</v>
      </c>
      <c r="AM37" s="28" t="n">
        <v>2.0</v>
      </c>
      <c r="AN37" s="28" t="n">
        <v>2.0</v>
      </c>
      <c r="AO37" s="28" t="n">
        <v>2.0</v>
      </c>
      <c r="AP37" s="28" t="n">
        <v>2.0</v>
      </c>
      <c r="AQ37" s="28" t="n">
        <v>2.0</v>
      </c>
      <c r="AR37" s="28" t="n">
        <v>2.0</v>
      </c>
      <c r="AS37" s="28" t="n">
        <v>2.0</v>
      </c>
      <c r="AT37" s="28" t="n">
        <v>2.0</v>
      </c>
      <c r="AU37" s="28" t="n">
        <v>2.0</v>
      </c>
      <c r="AV37" s="28" t="n">
        <v>2.0</v>
      </c>
      <c r="AW37" s="28" t="n">
        <v>2.0</v>
      </c>
      <c r="AX37" s="28" t="n">
        <v>2.0</v>
      </c>
      <c r="AY37" s="28" t="n">
        <v>2.0</v>
      </c>
      <c r="AZ37" s="28" t="n">
        <v>2.0</v>
      </c>
      <c r="BA37" s="28" t="n">
        <v>2.0</v>
      </c>
      <c r="BB37" s="28" t="n">
        <v>2.0</v>
      </c>
      <c r="BC37" s="28" t="n">
        <v>2.0</v>
      </c>
      <c r="BD37" s="28" t="n">
        <v>2.0</v>
      </c>
      <c r="BE37" s="28" t="n">
        <v>2.0</v>
      </c>
      <c r="BF37" s="28" t="n">
        <v>2.0</v>
      </c>
      <c r="BG37" s="28" t="n">
        <v>2.0</v>
      </c>
      <c r="BH37" s="28" t="n">
        <v>2.0</v>
      </c>
      <c r="BI37" s="28" t="n">
        <v>2.0</v>
      </c>
      <c r="BJ37" s="28" t="n">
        <v>2.0</v>
      </c>
      <c r="BK37" s="28" t="n">
        <v>2.0</v>
      </c>
      <c r="BL37" s="28" t="n">
        <v>2.0</v>
      </c>
      <c r="BM37" s="28" t="n">
        <v>2.0</v>
      </c>
      <c r="BN37" s="28" t="n">
        <v>2.0</v>
      </c>
      <c r="BO37" s="28" t="n">
        <v>2.0</v>
      </c>
      <c r="BP37" s="28" t="n">
        <v>2.0</v>
      </c>
      <c r="BQ37" s="28" t="n">
        <v>2.0</v>
      </c>
      <c r="BR37" s="28" t="n">
        <v>2.0</v>
      </c>
      <c r="BS37" s="28" t="n">
        <v>2.0</v>
      </c>
      <c r="BT37" s="28" t="n">
        <v>2.0</v>
      </c>
      <c r="BU37" s="28" t="n">
        <v>2.0</v>
      </c>
    </row>
    <row r="38" spans="1:73">
      <c r="A38" s="28" t="n">
        <v>36.0</v>
      </c>
      <c r="B38" s="30" t="s">
        <v>39</v>
      </c>
      <c r="C38" s="28" t="n">
        <v>130000.0</v>
      </c>
      <c r="D38" s="28" t="n">
        <v>2.0</v>
      </c>
      <c r="E38" s="28" t="n">
        <v>3.0</v>
      </c>
      <c r="F38" s="28" t="n">
        <v>3.0</v>
      </c>
      <c r="G38" s="28" t="n">
        <v>3.0</v>
      </c>
      <c r="H38" s="28" t="n">
        <v>4.0</v>
      </c>
      <c r="I38" s="28" t="n">
        <v>6.0</v>
      </c>
      <c r="J38" s="28" t="n">
        <v>9.0</v>
      </c>
      <c r="K38" s="28" t="n">
        <v>17.0</v>
      </c>
      <c r="L38" s="28" t="n">
        <v>25.0</v>
      </c>
      <c r="M38" s="28" t="n">
        <v>41.0</v>
      </c>
      <c r="N38" s="28" t="n">
        <v>56.0</v>
      </c>
      <c r="O38" s="28" t="n">
        <v>80.0</v>
      </c>
      <c r="P38" s="28" t="n">
        <v>106.0</v>
      </c>
      <c r="Q38" s="28" t="n">
        <v>132.0</v>
      </c>
      <c r="R38" s="28" t="n">
        <v>170.0</v>
      </c>
      <c r="S38" s="28" t="n">
        <v>213.0</v>
      </c>
      <c r="T38" s="28" t="n">
        <v>259.0</v>
      </c>
      <c r="U38" s="28" t="n">
        <v>304.0</v>
      </c>
      <c r="V38" s="28" t="n">
        <v>361.0</v>
      </c>
      <c r="W38" s="28" t="n">
        <v>426.0</v>
      </c>
      <c r="X38" s="28" t="n">
        <v>491.0</v>
      </c>
      <c r="Y38" s="28" t="n">
        <v>563.0</v>
      </c>
      <c r="Z38" s="28" t="n">
        <v>636.0</v>
      </c>
      <c r="AA38" s="30" t="n">
        <v>723.0</v>
      </c>
      <c r="AB38" s="28" t="n">
        <v>812.0</v>
      </c>
      <c r="AC38" s="28" t="n">
        <v>908.0</v>
      </c>
      <c r="AD38" s="28" t="n">
        <v>1016.0</v>
      </c>
      <c r="AE38" s="28" t="n">
        <v>1113.0</v>
      </c>
      <c r="AF38" s="28" t="n">
        <f t="normal">1380-121</f>
        <v>1259</v>
      </c>
      <c r="AG38" s="28" t="n">
        <v>1380.0</v>
      </c>
      <c r="AH38" s="28" t="n">
        <v>1523.0</v>
      </c>
      <c r="AI38" s="28" t="n">
        <v>1665.0</v>
      </c>
      <c r="AJ38" s="28" t="n">
        <v>1770.0</v>
      </c>
      <c r="AK38" s="28" t="n">
        <v>1868.0</v>
      </c>
      <c r="AL38" s="28" t="n">
        <v>2004.0</v>
      </c>
      <c r="AM38" s="28" t="n">
        <v>2118.0</v>
      </c>
      <c r="AN38" s="28" t="n">
        <v>2236.0</v>
      </c>
      <c r="AO38" s="28" t="n">
        <v>2345.0</v>
      </c>
      <c r="AP38" s="28" t="n">
        <v>2442.0</v>
      </c>
      <c r="AQ38" s="28" t="n">
        <v>2592.0</v>
      </c>
      <c r="AR38" s="28" t="n">
        <v>2663.0</v>
      </c>
      <c r="AS38" s="28" t="n">
        <v>2715.0</v>
      </c>
      <c r="AT38" s="28" t="n">
        <v>2744.0</v>
      </c>
      <c r="AU38" s="28" t="n">
        <v>2788.0</v>
      </c>
      <c r="AV38" s="28" t="n">
        <v>2835.0</v>
      </c>
      <c r="AW38" s="28" t="n">
        <v>2870.0</v>
      </c>
      <c r="AX38" s="28" t="n">
        <v>2912.0</v>
      </c>
      <c r="AY38" s="28" t="n">
        <v>2943.0</v>
      </c>
      <c r="AZ38" s="28" t="n">
        <v>2981.0</v>
      </c>
      <c r="BA38" s="28" t="n">
        <v>3012.0</v>
      </c>
      <c r="BB38" s="28" t="n">
        <v>3042.0</v>
      </c>
      <c r="BC38" s="28" t="n">
        <v>3070.0</v>
      </c>
      <c r="BD38" s="28" t="n">
        <v>3097.0</v>
      </c>
      <c r="BE38" s="28" t="n">
        <v>3119.0</v>
      </c>
      <c r="BF38" s="28" t="n">
        <v>3136.0</v>
      </c>
      <c r="BG38" s="28" t="n">
        <f t="normal">3136+22</f>
        <v>3158</v>
      </c>
      <c r="BH38" s="28" t="n">
        <v>3169.0</v>
      </c>
      <c r="BI38" s="28" t="n">
        <v>3176.0</v>
      </c>
      <c r="BJ38" s="28" t="n">
        <v>3189.0</v>
      </c>
      <c r="BK38" s="28" t="n">
        <v>3199.0</v>
      </c>
      <c r="BL38" s="28" t="n">
        <v>3213.0</v>
      </c>
      <c r="BM38" s="28" t="n">
        <v>3226.0</v>
      </c>
      <c r="BN38" s="28" t="n">
        <v>3237.0</v>
      </c>
      <c r="BO38" s="28" t="n">
        <v>3245.0</v>
      </c>
      <c r="BP38" s="28" t="n">
        <v>3248.0</v>
      </c>
      <c r="BQ38" s="28" t="n">
        <v>3255.0</v>
      </c>
      <c r="BR38" s="28" t="n">
        <v>3261.0</v>
      </c>
      <c r="BS38" s="28" t="n">
        <v>3270.0</v>
      </c>
      <c r="BT38" s="28" t="n">
        <v>3277.0</v>
      </c>
      <c r="BU38" s="28" t="n">
        <v>3281.0</v>
      </c>
    </row>
    <row r="39" spans="1:73">
      <c r="A39" s="28" t="n">
        <v>37.0</v>
      </c>
      <c r="B39" s="30" t="s">
        <v>40</v>
      </c>
      <c r="C39" s="28" t="n">
        <v>124667.0</v>
      </c>
      <c r="D39" s="28" t="n">
        <v>0.0</v>
      </c>
      <c r="E39" s="28" t="n">
        <v>0.0</v>
      </c>
      <c r="F39" s="28" t="n">
        <v>0.0</v>
      </c>
      <c r="G39" s="28" t="n">
        <v>0.0</v>
      </c>
      <c r="H39" s="28" t="n">
        <v>0.0</v>
      </c>
      <c r="I39" s="28" t="n">
        <v>0.0</v>
      </c>
      <c r="J39" s="28" t="n">
        <v>0.0</v>
      </c>
      <c r="K39" s="28" t="n">
        <v>1.0</v>
      </c>
      <c r="L39" s="28" t="n">
        <v>1.0</v>
      </c>
      <c r="M39" s="28" t="n">
        <v>2.0</v>
      </c>
      <c r="N39" s="28" t="n">
        <v>4.0</v>
      </c>
      <c r="O39" s="28" t="n">
        <v>4.0</v>
      </c>
      <c r="P39" s="28" t="n">
        <v>6.0</v>
      </c>
      <c r="Q39" s="28" t="n">
        <v>7.0</v>
      </c>
      <c r="R39" s="28" t="n">
        <v>8.0</v>
      </c>
      <c r="S39" s="28" t="n">
        <v>9.0</v>
      </c>
      <c r="T39" s="28" t="n">
        <v>10.0</v>
      </c>
      <c r="U39" s="28" t="n">
        <v>10.0</v>
      </c>
      <c r="V39" s="28" t="n">
        <v>11.0</v>
      </c>
      <c r="W39" s="28" t="n">
        <v>12.0</v>
      </c>
      <c r="X39" s="28" t="n">
        <v>12.0</v>
      </c>
      <c r="Y39" s="28" t="n">
        <v>14.0</v>
      </c>
      <c r="Z39" s="28" t="n">
        <v>17.0</v>
      </c>
      <c r="AA39" s="28" t="n">
        <f t="normal">723-699</f>
        <v>24</v>
      </c>
      <c r="AB39" s="28" t="n">
        <v>33.0</v>
      </c>
      <c r="AC39" s="30" t="n">
        <f t="normal">908-871</f>
        <v>37</v>
      </c>
      <c r="AD39" s="28" t="n">
        <v>42.0</v>
      </c>
      <c r="AE39" s="28" t="n">
        <v>45.0</v>
      </c>
      <c r="AF39" s="28" t="n">
        <v>57.0</v>
      </c>
      <c r="AG39" s="28" t="n">
        <f t="normal">1380-1318</f>
        <v>62</v>
      </c>
      <c r="AH39" s="28" t="n">
        <v>66.0</v>
      </c>
      <c r="AI39" s="28" t="n">
        <v>69.0</v>
      </c>
      <c r="AJ39" s="28" t="n">
        <v>74.0</v>
      </c>
      <c r="AK39" s="28" t="n">
        <f t="normal">1868-1789</f>
        <v>79</v>
      </c>
      <c r="AL39" s="28" t="n">
        <v>83.0</v>
      </c>
      <c r="AM39" s="28" t="n">
        <f t="normal">2118-2029</f>
        <v>89</v>
      </c>
      <c r="AN39" s="28" t="n">
        <v>92.0</v>
      </c>
      <c r="AO39" s="28" t="n">
        <f t="normal">2345-2250</f>
        <v>95</v>
      </c>
      <c r="AP39" s="28" t="n">
        <v>96.0</v>
      </c>
      <c r="AQ39" s="28" t="n">
        <v>97.0</v>
      </c>
      <c r="AR39" s="28" t="n">
        <v>100.0</v>
      </c>
      <c r="AS39" s="28" t="n">
        <v>100.0</v>
      </c>
      <c r="AT39" s="28" t="n">
        <v>103.0</v>
      </c>
      <c r="AU39" s="28" t="n">
        <v>106.0</v>
      </c>
      <c r="AV39" s="28" t="n">
        <v>108.0</v>
      </c>
      <c r="AW39" s="28" t="n">
        <v>109.0</v>
      </c>
      <c r="AX39" s="28" t="n">
        <f t="normal">2912-2803</f>
        <v>109</v>
      </c>
      <c r="AY39" s="28" t="n">
        <f t="normal">2943-2834</f>
        <v>109</v>
      </c>
      <c r="AZ39" s="28" t="n">
        <v>110.0</v>
      </c>
      <c r="BA39" s="28" t="n">
        <v>110.0</v>
      </c>
      <c r="BB39" s="28" t="n">
        <v>111.0</v>
      </c>
      <c r="BC39" s="28" t="n">
        <v>111.0</v>
      </c>
      <c r="BD39" s="28" t="n">
        <v>111.0</v>
      </c>
      <c r="BE39" s="28" t="n">
        <v>112.0</v>
      </c>
      <c r="BF39" s="28" t="n">
        <v>112.0</v>
      </c>
      <c r="BG39" s="28" t="n">
        <v>112.0</v>
      </c>
      <c r="BH39" s="28" t="n">
        <v>113.0</v>
      </c>
      <c r="BI39" s="28" t="n">
        <v>114.0</v>
      </c>
      <c r="BJ39" s="28" t="n">
        <v>114.0</v>
      </c>
      <c r="BK39" s="28" t="n">
        <v>114.0</v>
      </c>
      <c r="BL39" s="28" t="n">
        <v>114.0</v>
      </c>
      <c r="BM39" s="28" t="n">
        <v>115.0</v>
      </c>
      <c r="BN39" s="28" t="n">
        <v>115.0</v>
      </c>
      <c r="BO39" s="28" t="n">
        <v>115.0</v>
      </c>
      <c r="BP39" s="28" t="n">
        <v>116.0</v>
      </c>
      <c r="BQ39" s="28" t="n">
        <v>116.0</v>
      </c>
      <c r="BR39" s="28" t="n">
        <v>117.0</v>
      </c>
      <c r="BS39" s="28" t="n">
        <v>117.0</v>
      </c>
      <c r="BT39" s="28" t="n">
        <v>117.0</v>
      </c>
      <c r="BU39" s="28" t="n">
        <v>118.0</v>
      </c>
    </row>
    <row r="40" spans="1:73">
      <c r="A40" s="28" t="n">
        <v>38.0</v>
      </c>
      <c r="B40" s="30" t="s">
        <v>41</v>
      </c>
      <c r="C40" s="28" t="n">
        <v>5323.0</v>
      </c>
      <c r="D40" s="28" t="n">
        <v>0.0</v>
      </c>
      <c r="E40" s="28" t="n">
        <v>0.0</v>
      </c>
      <c r="F40" s="28" t="n">
        <v>0.0</v>
      </c>
      <c r="G40" s="28" t="n">
        <v>0.0</v>
      </c>
      <c r="H40" s="28" t="n">
        <v>0.0</v>
      </c>
      <c r="I40" s="28" t="n">
        <v>0.0</v>
      </c>
      <c r="J40" s="28" t="n">
        <v>0.0</v>
      </c>
      <c r="K40" s="28" t="n">
        <v>0.0</v>
      </c>
      <c r="L40" s="28" t="n">
        <v>1.0</v>
      </c>
      <c r="M40" s="28" t="n">
        <v>7.0</v>
      </c>
      <c r="N40" s="28" t="n">
        <v>13.0</v>
      </c>
      <c r="O40" s="28" t="n">
        <v>13.0</v>
      </c>
      <c r="P40" s="28" t="n">
        <v>15.0</v>
      </c>
      <c r="Q40" s="28" t="n">
        <v>21.0</v>
      </c>
      <c r="R40" s="28" t="n">
        <v>33.0</v>
      </c>
      <c r="S40" s="28" t="n">
        <v>45.0</v>
      </c>
      <c r="T40" s="28" t="n">
        <v>57.0</v>
      </c>
      <c r="U40" s="28" t="n">
        <v>70.0</v>
      </c>
      <c r="V40" s="28" t="n">
        <v>85.0</v>
      </c>
      <c r="W40" s="28" t="n">
        <v>101.0</v>
      </c>
      <c r="X40" s="28" t="n">
        <v>101.0</v>
      </c>
      <c r="Y40" s="28" t="n">
        <v>135.0</v>
      </c>
      <c r="Z40" s="28" t="n">
        <v>141.0</v>
      </c>
      <c r="AA40" s="28" t="n">
        <f t="normal">699-545</f>
        <v>154</v>
      </c>
      <c r="AB40" s="28" t="n">
        <v>172.0</v>
      </c>
      <c r="AC40" s="30" t="n">
        <f t="normal">871-681</f>
        <v>190</v>
      </c>
      <c r="AD40" s="28" t="n">
        <f t="normal">974-748</f>
        <v>226</v>
      </c>
      <c r="AE40" s="28" t="n">
        <v>248.0</v>
      </c>
      <c r="AF40" s="28" t="n">
        <v>274.0</v>
      </c>
      <c r="AG40" s="28" t="n">
        <f t="normal">1318-1016</f>
        <v>302</v>
      </c>
      <c r="AH40" s="28" t="n">
        <v>334.0</v>
      </c>
      <c r="AI40" s="28" t="n">
        <v>363.0</v>
      </c>
      <c r="AJ40" s="28" t="n">
        <v>387.0</v>
      </c>
      <c r="AK40" s="28" t="n">
        <f t="normal">1789-1381</f>
        <v>408</v>
      </c>
      <c r="AL40" s="28" t="n">
        <f t="normal">1921-1497</f>
        <v>424</v>
      </c>
      <c r="AM40" s="28" t="n">
        <f t="normal">2029-1585</f>
        <v>444</v>
      </c>
      <c r="AN40" s="28" t="n">
        <f t="normal">2144-1684</f>
        <v>460</v>
      </c>
      <c r="AO40" s="28" t="n">
        <f t="normal">2250-1774</f>
        <v>476</v>
      </c>
      <c r="AP40" s="28" t="n">
        <f t="normal">2346-1856</f>
        <v>490</v>
      </c>
      <c r="AQ40" s="28" t="n">
        <f t="normal">2495-1987</f>
        <v>508</v>
      </c>
      <c r="AR40" s="28" t="n">
        <f t="normal">2563-2043</f>
        <v>520</v>
      </c>
      <c r="AS40" s="28" t="n">
        <v>530.0</v>
      </c>
      <c r="AT40" s="28" t="n">
        <f t="normal">2641-2104</f>
        <v>537</v>
      </c>
      <c r="AU40" s="28" t="n">
        <f t="normal">2682-2132</f>
        <v>550</v>
      </c>
      <c r="AV40" s="28" t="n">
        <f t="normal">2727-2169</f>
        <v>558</v>
      </c>
      <c r="AW40" s="28" t="n">
        <v>566.0</v>
      </c>
      <c r="AX40" s="28" t="n">
        <f t="normal">2803-2227</f>
        <v>576</v>
      </c>
      <c r="AY40" s="28" t="n">
        <f t="normal">2834-2251</f>
        <v>583</v>
      </c>
      <c r="AZ40" s="28" t="n">
        <f t="normal">2871-2282</f>
        <v>589</v>
      </c>
      <c r="BA40" s="28" t="n">
        <v>597.0</v>
      </c>
      <c r="BB40" s="28" t="n">
        <f t="normal">2931-BB6</f>
        <v>603</v>
      </c>
      <c r="BC40" s="28" t="n">
        <f t="normal">2959-2349</f>
        <v>610</v>
      </c>
      <c r="BD40" s="28" t="n">
        <f t="normal">2986-2370</f>
        <v>616</v>
      </c>
      <c r="BE40" s="28" t="n">
        <v>619.0</v>
      </c>
      <c r="BF40" s="28" t="n">
        <v>620.0</v>
      </c>
      <c r="BG40" s="28" t="n">
        <v>623.0</v>
      </c>
      <c r="BH40" s="28" t="n">
        <v>626.0</v>
      </c>
      <c r="BI40" s="28" t="n">
        <v>626.0</v>
      </c>
      <c r="BJ40" s="28" t="n">
        <v>629.0</v>
      </c>
      <c r="BK40" s="28" t="n">
        <v>629.0</v>
      </c>
      <c r="BL40" s="28" t="n">
        <f t="normal">3099-2469</f>
        <v>630</v>
      </c>
      <c r="BM40" s="28" t="n">
        <v>631.0</v>
      </c>
      <c r="BN40" s="28" t="n">
        <f t="normal">3122-2490</f>
        <v>632</v>
      </c>
      <c r="BO40" s="28" t="n">
        <v>634.0</v>
      </c>
      <c r="BP40" s="28" t="n">
        <v>634.0</v>
      </c>
      <c r="BQ40" s="28" t="n">
        <v>635.0</v>
      </c>
      <c r="BR40" s="28" t="n">
        <v>636.0</v>
      </c>
      <c r="BS40" s="28" t="n">
        <v>636.0</v>
      </c>
      <c r="BT40" s="28" t="n">
        <v>636.0</v>
      </c>
      <c r="BU40" s="28" t="n">
        <v>637.0</v>
      </c>
    </row>
    <row r="41" spans="1:73">
      <c r="A41" s="28" t="n">
        <v>39.0</v>
      </c>
      <c r="B41" s="30" t="s">
        <v>42</v>
      </c>
      <c r="C41" s="28" t="n">
        <v>818.0</v>
      </c>
      <c r="D41" s="28" t="n">
        <v>0.0</v>
      </c>
      <c r="E41" s="28" t="n">
        <v>0.0</v>
      </c>
      <c r="F41" s="28" t="n">
        <v>0.0</v>
      </c>
      <c r="G41" s="28" t="n">
        <v>0.0</v>
      </c>
      <c r="H41" s="28" t="n">
        <v>0.0</v>
      </c>
      <c r="I41" s="28" t="n">
        <v>0.0</v>
      </c>
      <c r="J41" s="28" t="n">
        <v>0.0</v>
      </c>
      <c r="K41" s="28" t="n">
        <v>0.0</v>
      </c>
      <c r="L41" s="28" t="n">
        <v>0.0</v>
      </c>
      <c r="M41" s="28" t="n">
        <v>0.0</v>
      </c>
      <c r="N41" s="28" t="n">
        <v>0.0</v>
      </c>
      <c r="O41" s="28" t="n">
        <v>0.0</v>
      </c>
      <c r="P41" s="28" t="n">
        <v>0.0</v>
      </c>
      <c r="Q41" s="28" t="n">
        <v>0.0</v>
      </c>
      <c r="R41" s="28"/>
      <c r="S41" s="28" t="n">
        <v>0.0</v>
      </c>
      <c r="T41" s="28" t="n">
        <v>0.0</v>
      </c>
      <c r="U41" s="28" t="n">
        <v>0.0</v>
      </c>
      <c r="V41" s="28" t="n">
        <v>0.0</v>
      </c>
      <c r="W41" s="28" t="n">
        <v>0.0</v>
      </c>
      <c r="X41" s="28" t="n">
        <v>0.0</v>
      </c>
      <c r="Y41" s="28" t="n">
        <v>0.0</v>
      </c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</row>
    <row r="42" spans="1:73">
      <c r="A42" s="28" t="n">
        <v>40.0</v>
      </c>
      <c r="B42" s="30" t="s">
        <v>43</v>
      </c>
      <c r="C42" s="30" t="n">
        <v>252.0</v>
      </c>
      <c r="D42" s="28" t="n">
        <v>0.0</v>
      </c>
      <c r="E42" s="28" t="n">
        <v>0.0</v>
      </c>
      <c r="F42" s="28" t="n">
        <v>0.0</v>
      </c>
      <c r="G42" s="28" t="n">
        <v>0.0</v>
      </c>
      <c r="H42" s="28" t="n">
        <v>0.0</v>
      </c>
      <c r="I42" s="28" t="n">
        <v>0.0</v>
      </c>
      <c r="J42" s="28" t="n">
        <v>0.0</v>
      </c>
      <c r="K42" s="28" t="n">
        <v>0.0</v>
      </c>
      <c r="L42" s="28" t="n">
        <v>0.0</v>
      </c>
      <c r="M42" s="28" t="n">
        <v>0.0</v>
      </c>
      <c r="N42" s="28" t="n">
        <v>0.0</v>
      </c>
      <c r="O42" s="28" t="n">
        <v>0.0</v>
      </c>
      <c r="P42" s="28" t="n">
        <v>0.0</v>
      </c>
      <c r="Q42" s="28" t="n">
        <v>0.0</v>
      </c>
      <c r="R42" s="28" t="n">
        <v>0.0</v>
      </c>
      <c r="S42" s="28" t="n">
        <v>0.0</v>
      </c>
      <c r="T42" s="28" t="n">
        <v>1.0</v>
      </c>
      <c r="U42" s="28" t="n">
        <v>3.0</v>
      </c>
      <c r="V42" s="28" t="n">
        <v>5.0</v>
      </c>
      <c r="W42" s="28" t="n">
        <v>6.0</v>
      </c>
      <c r="X42" s="28" t="n">
        <v>8.0</v>
      </c>
      <c r="Y42" s="28" t="n">
        <v>9.0</v>
      </c>
      <c r="Z42" s="28" t="n">
        <v>9.0</v>
      </c>
      <c r="AA42" s="28" t="n">
        <v>9.0</v>
      </c>
      <c r="AB42" s="28" t="n">
        <v>9.0</v>
      </c>
      <c r="AC42" s="28" t="n">
        <v>10.0</v>
      </c>
      <c r="AD42" s="28" t="n">
        <v>12.0</v>
      </c>
      <c r="AE42" s="28" t="n">
        <v>12.0</v>
      </c>
      <c r="AF42" s="28" t="n">
        <v>14.0</v>
      </c>
      <c r="AG42" s="28" t="n">
        <v>16.0</v>
      </c>
      <c r="AH42" s="28" t="n">
        <v>19.0</v>
      </c>
      <c r="AI42" s="28" t="n">
        <v>22.0</v>
      </c>
      <c r="AJ42" s="28" t="n">
        <v>24.0</v>
      </c>
      <c r="AK42" s="28" t="n">
        <v>25.0</v>
      </c>
      <c r="AL42" s="28" t="n">
        <v>26.0</v>
      </c>
      <c r="AM42" s="28" t="n">
        <v>27.0</v>
      </c>
      <c r="AN42" s="28" t="n">
        <v>28.0</v>
      </c>
      <c r="AO42" s="28" t="n">
        <v>29.0</v>
      </c>
      <c r="AP42" s="28" t="n">
        <v>30.0</v>
      </c>
      <c r="AQ42" s="28" t="n">
        <v>33.0</v>
      </c>
      <c r="AR42" s="28" t="n">
        <v>36.0</v>
      </c>
      <c r="AS42" s="28" t="n">
        <v>37.0</v>
      </c>
      <c r="AT42" s="28" t="n">
        <v>37.0</v>
      </c>
      <c r="AU42" s="28" t="n">
        <v>38.0</v>
      </c>
      <c r="AV42" s="28" t="n">
        <v>40.0</v>
      </c>
      <c r="AW42" s="28" t="n">
        <v>40.0</v>
      </c>
      <c r="AX42" s="28" t="n">
        <v>40.0</v>
      </c>
      <c r="AY42" s="28" t="n">
        <v>42.0</v>
      </c>
      <c r="AZ42" s="30" t="n">
        <v>42.0</v>
      </c>
      <c r="BA42" s="30" t="n">
        <v>42.0</v>
      </c>
      <c r="BB42" s="30" t="n">
        <v>42.0</v>
      </c>
      <c r="BC42" s="30" t="n">
        <v>43.0</v>
      </c>
      <c r="BD42" s="30" t="n">
        <v>43.0</v>
      </c>
      <c r="BE42" s="30" t="n">
        <v>44.0</v>
      </c>
      <c r="BF42" s="30" t="n">
        <v>44.0</v>
      </c>
      <c r="BG42" s="30" t="n">
        <v>44.0</v>
      </c>
      <c r="BH42" s="30" t="n">
        <v>45.0</v>
      </c>
      <c r="BI42" s="30" t="n">
        <v>45.0</v>
      </c>
      <c r="BJ42" s="30" t="n">
        <v>45.0</v>
      </c>
      <c r="BK42" s="30" t="n">
        <v>45.0</v>
      </c>
      <c r="BL42" s="30" t="n">
        <v>45.0</v>
      </c>
      <c r="BM42" s="30" t="n">
        <v>45.0</v>
      </c>
      <c r="BN42" s="30" t="n">
        <v>45.0</v>
      </c>
      <c r="BO42" s="30" t="n">
        <v>45.0</v>
      </c>
      <c r="BP42" s="30" t="n">
        <v>45.0</v>
      </c>
      <c r="BQ42" s="30" t="n">
        <v>45.0</v>
      </c>
      <c r="BR42" s="30" t="n">
        <v>45.0</v>
      </c>
      <c r="BS42" s="30" t="n">
        <v>45.0</v>
      </c>
      <c r="BT42" s="30" t="n">
        <v>45.0</v>
      </c>
      <c r="BU42" s="30" t="n">
        <v>45.0</v>
      </c>
    </row>
    <row r="43" spans="1:73">
      <c r="A43" s="28" t="n">
        <v>41.0</v>
      </c>
      <c r="B43" s="30" t="s">
        <v>44</v>
      </c>
      <c r="C43" s="30" t="n">
        <v>523.0</v>
      </c>
      <c r="D43" s="28" t="n">
        <v>0.0</v>
      </c>
      <c r="E43" s="28" t="n">
        <v>0.0</v>
      </c>
      <c r="F43" s="28" t="n">
        <v>0.0</v>
      </c>
      <c r="G43" s="28" t="n">
        <v>0.0</v>
      </c>
      <c r="H43" s="28" t="n">
        <v>0.0</v>
      </c>
      <c r="I43" s="28" t="n">
        <v>0.0</v>
      </c>
      <c r="J43" s="28" t="n">
        <v>0.0</v>
      </c>
      <c r="K43" s="28" t="n">
        <v>0.0</v>
      </c>
      <c r="L43" s="28" t="n">
        <v>0.0</v>
      </c>
      <c r="M43" s="28" t="n">
        <v>0.0</v>
      </c>
      <c r="N43" s="28" t="n">
        <v>0.0</v>
      </c>
      <c r="O43" s="28" t="n">
        <v>1.0</v>
      </c>
      <c r="P43" s="28" t="n">
        <v>1.0</v>
      </c>
      <c r="Q43" s="28" t="n">
        <v>3.0</v>
      </c>
      <c r="R43" s="28" t="n">
        <v>6.0</v>
      </c>
      <c r="S43" s="28" t="n">
        <v>9.0</v>
      </c>
      <c r="T43" s="28" t="n">
        <v>12.0</v>
      </c>
      <c r="U43" s="28" t="n">
        <v>14.0</v>
      </c>
      <c r="V43" s="28" t="n">
        <v>14.0</v>
      </c>
      <c r="W43" s="28" t="n">
        <v>17.0</v>
      </c>
      <c r="X43" s="28" t="n">
        <v>18.0</v>
      </c>
      <c r="Y43" s="28" t="n">
        <v>25.0</v>
      </c>
      <c r="Z43" s="28" t="n">
        <v>25.0</v>
      </c>
      <c r="AA43" s="28" t="n">
        <v>26.0</v>
      </c>
      <c r="AB43" s="28" t="n">
        <v>29.0</v>
      </c>
      <c r="AC43" s="28" t="n">
        <v>33.0</v>
      </c>
      <c r="AD43" s="28" t="n">
        <v>41.0</v>
      </c>
      <c r="AE43" s="28" t="n">
        <v>45.0</v>
      </c>
      <c r="AF43" s="28" t="n">
        <v>49.0</v>
      </c>
      <c r="AG43" s="28" t="n">
        <v>57.0</v>
      </c>
      <c r="AH43" s="28" t="n">
        <v>62.0</v>
      </c>
      <c r="AI43" s="28" t="n">
        <v>65.0</v>
      </c>
      <c r="AJ43" s="28" t="n">
        <v>70.0</v>
      </c>
      <c r="AK43" s="28" t="n">
        <v>75.0</v>
      </c>
      <c r="AL43" s="28" t="n">
        <v>82.0</v>
      </c>
      <c r="AM43" s="28" t="n">
        <v>89.0</v>
      </c>
      <c r="AN43" s="28" t="n">
        <v>94.0</v>
      </c>
      <c r="AO43" s="28" t="n">
        <v>98.0</v>
      </c>
      <c r="AP43" s="28" t="n">
        <v>102.0</v>
      </c>
      <c r="AQ43" s="28" t="n">
        <v>108.0</v>
      </c>
      <c r="AR43" s="28" t="n">
        <v>110.0</v>
      </c>
      <c r="AS43" s="28" t="n">
        <v>113.0</v>
      </c>
      <c r="AT43" s="28" t="n">
        <v>113.0</v>
      </c>
      <c r="AU43" s="28" t="n">
        <v>114.0</v>
      </c>
      <c r="AV43" s="28" t="n">
        <v>115.0</v>
      </c>
      <c r="AW43" s="28" t="n">
        <v>118.0</v>
      </c>
      <c r="AX43" s="28" t="n">
        <v>120.0</v>
      </c>
      <c r="AY43" s="28" t="n">
        <v>120.0</v>
      </c>
      <c r="AZ43" s="28" t="n">
        <v>120.0</v>
      </c>
      <c r="BA43" s="28" t="n">
        <v>121.0</v>
      </c>
      <c r="BB43" s="28" t="n">
        <v>123.0</v>
      </c>
      <c r="BC43" s="28" t="n">
        <v>123.0</v>
      </c>
      <c r="BD43" s="28" t="n">
        <v>125.0</v>
      </c>
      <c r="BE43" s="28" t="n">
        <v>126.0</v>
      </c>
      <c r="BF43" s="28" t="n">
        <v>126.0</v>
      </c>
      <c r="BG43" s="28" t="n">
        <v>126.0</v>
      </c>
      <c r="BH43" s="28" t="n">
        <v>126.0</v>
      </c>
      <c r="BI43" s="28" t="n">
        <v>126.0</v>
      </c>
      <c r="BJ43" s="28" t="n">
        <v>126.0</v>
      </c>
      <c r="BK43" s="28" t="n">
        <v>126.0</v>
      </c>
      <c r="BL43" s="28" t="n">
        <v>127.0</v>
      </c>
      <c r="BM43" s="28" t="n">
        <v>127.0</v>
      </c>
      <c r="BN43" s="28" t="n">
        <v>128.0</v>
      </c>
      <c r="BO43" s="28" t="n">
        <v>128.0</v>
      </c>
      <c r="BP43" s="28" t="n">
        <v>128.0</v>
      </c>
      <c r="BQ43" s="28" t="n">
        <v>128.0</v>
      </c>
      <c r="BR43" s="28" t="n">
        <v>128.0</v>
      </c>
      <c r="BS43" s="28" t="n">
        <v>128.0</v>
      </c>
      <c r="BT43" s="28" t="n">
        <v>128.0</v>
      </c>
      <c r="BU43" s="28" t="n">
        <v>128.0</v>
      </c>
    </row>
    <row r="44" spans="1:73">
      <c r="A44" s="28" t="n">
        <v>42.0</v>
      </c>
      <c r="B44" s="30" t="s">
        <v>45</v>
      </c>
      <c r="C44" s="30" t="n">
        <v>747.0</v>
      </c>
      <c r="D44" s="30" t="n">
        <v>0.0</v>
      </c>
      <c r="E44" s="28" t="n">
        <v>0.0</v>
      </c>
      <c r="F44" s="28" t="n">
        <v>0.0</v>
      </c>
      <c r="G44" s="28" t="n">
        <v>0.0</v>
      </c>
      <c r="H44" s="28" t="n">
        <v>0.0</v>
      </c>
      <c r="I44" s="28" t="n">
        <v>0.0</v>
      </c>
      <c r="J44" s="28" t="n">
        <v>0.0</v>
      </c>
      <c r="K44" s="28" t="n">
        <v>0.0</v>
      </c>
      <c r="L44" s="28" t="n">
        <v>0.0</v>
      </c>
      <c r="M44" s="28" t="n">
        <v>0.0</v>
      </c>
      <c r="N44" s="28" t="n">
        <v>2.0</v>
      </c>
      <c r="O44" s="30" t="n">
        <v>4.0</v>
      </c>
      <c r="P44" s="28" t="n">
        <v>4.0</v>
      </c>
      <c r="Q44" s="28" t="n">
        <v>5.0</v>
      </c>
      <c r="R44" s="28" t="n">
        <v>12.0</v>
      </c>
      <c r="S44" s="28" t="n">
        <v>12.0</v>
      </c>
      <c r="T44" s="28" t="n">
        <v>14.0</v>
      </c>
      <c r="U44" s="28" t="n">
        <v>15.0</v>
      </c>
      <c r="V44" s="28" t="n">
        <v>17.0</v>
      </c>
      <c r="W44" s="28" t="n">
        <v>19.0</v>
      </c>
      <c r="X44" s="28" t="n">
        <v>25.0</v>
      </c>
      <c r="Y44" s="28" t="n">
        <v>29.0</v>
      </c>
      <c r="Z44" s="28" t="n">
        <v>32.0</v>
      </c>
      <c r="AA44" s="28" t="n">
        <v>36.0</v>
      </c>
      <c r="AB44" s="28" t="n">
        <v>43.0</v>
      </c>
      <c r="AC44" s="28" t="n">
        <v>45.0</v>
      </c>
      <c r="AD44" s="28" t="n">
        <v>52.0</v>
      </c>
      <c r="AE44" s="28" t="n">
        <v>54.0</v>
      </c>
      <c r="AF44" s="28" t="n">
        <v>58.0</v>
      </c>
      <c r="AG44" s="28" t="n">
        <v>59.0</v>
      </c>
      <c r="AH44" s="28" t="n">
        <v>68.0</v>
      </c>
      <c r="AI44" s="28" t="n">
        <v>75.0</v>
      </c>
      <c r="AJ44" s="28" t="n">
        <v>78.0</v>
      </c>
      <c r="AK44" s="28" t="n">
        <v>84.0</v>
      </c>
      <c r="AL44" s="28" t="n">
        <v>85.0</v>
      </c>
      <c r="AM44" s="28" t="n">
        <v>87.0</v>
      </c>
      <c r="AN44" s="28" t="n">
        <v>90.0</v>
      </c>
      <c r="AO44" s="28" t="n">
        <v>95.0</v>
      </c>
      <c r="AP44" s="28" t="n">
        <v>98.0</v>
      </c>
      <c r="AQ44" s="28" t="n">
        <v>103.0</v>
      </c>
      <c r="AR44" s="28" t="n">
        <v>106.0</v>
      </c>
      <c r="AS44" s="28" t="n">
        <v>107.0</v>
      </c>
      <c r="AT44" s="28" t="n">
        <v>110.0</v>
      </c>
      <c r="AU44" s="28" t="n">
        <v>114.0</v>
      </c>
      <c r="AV44" s="28" t="n">
        <v>115.0</v>
      </c>
      <c r="AW44" s="28" t="n">
        <v>115.0</v>
      </c>
      <c r="AX44" s="28" t="n">
        <v>116.0</v>
      </c>
      <c r="AY44" s="28" t="n">
        <v>119.0</v>
      </c>
      <c r="AZ44" s="28" t="n">
        <v>121.0</v>
      </c>
      <c r="BA44" s="28" t="n">
        <v>121.0</v>
      </c>
      <c r="BB44" s="28" t="n">
        <v>122.0</v>
      </c>
      <c r="BC44" s="28" t="n">
        <v>125.0</v>
      </c>
      <c r="BD44" s="28" t="n">
        <v>125.0</v>
      </c>
      <c r="BE44" s="28" t="n">
        <v>125.0</v>
      </c>
      <c r="BF44" s="28" t="n">
        <v>125.0</v>
      </c>
      <c r="BG44" s="28" t="n">
        <v>125.0</v>
      </c>
      <c r="BH44" s="28" t="n">
        <v>125.0</v>
      </c>
      <c r="BI44" s="28" t="n">
        <v>125.0</v>
      </c>
      <c r="BJ44" s="28" t="n">
        <v>125.0</v>
      </c>
      <c r="BK44" s="28" t="n">
        <v>125.0</v>
      </c>
      <c r="BL44" s="28" t="n">
        <v>125.0</v>
      </c>
      <c r="BM44" s="28" t="n">
        <v>125.0</v>
      </c>
      <c r="BN44" s="28" t="n">
        <v>125.0</v>
      </c>
      <c r="BO44" s="28" t="n">
        <v>125.0</v>
      </c>
      <c r="BP44" s="28" t="n">
        <v>125.0</v>
      </c>
      <c r="BQ44" s="28" t="n">
        <v>125.0</v>
      </c>
      <c r="BR44" s="28" t="n">
        <v>125.0</v>
      </c>
      <c r="BS44" s="28" t="n">
        <v>125.0</v>
      </c>
      <c r="BT44" s="28" t="n">
        <v>125.0</v>
      </c>
      <c r="BU44" s="28" t="n">
        <v>125.0</v>
      </c>
    </row>
    <row r="45" spans="1:73">
      <c r="A45" s="28" t="n">
        <v>43.0</v>
      </c>
      <c r="B45" s="30" t="s">
        <v>46</v>
      </c>
      <c r="C45" s="30" t="n">
        <v>646.0</v>
      </c>
      <c r="D45" s="28" t="n">
        <v>0.0</v>
      </c>
      <c r="E45" s="28" t="n">
        <v>0.0</v>
      </c>
      <c r="F45" s="28" t="n">
        <v>0.0</v>
      </c>
      <c r="G45" s="28" t="n">
        <v>0.0</v>
      </c>
      <c r="H45" s="28" t="n">
        <v>0.0</v>
      </c>
      <c r="I45" s="28" t="n">
        <v>0.0</v>
      </c>
      <c r="J45" s="28" t="n">
        <v>0.0</v>
      </c>
      <c r="K45" s="28" t="n">
        <v>0.0</v>
      </c>
      <c r="L45" s="28" t="n">
        <v>0.0</v>
      </c>
      <c r="M45" s="28" t="n">
        <v>0.0</v>
      </c>
      <c r="N45" s="28" t="n">
        <v>2.0</v>
      </c>
      <c r="O45" s="28" t="n">
        <v>2.0</v>
      </c>
      <c r="P45" s="28" t="n">
        <v>2.0</v>
      </c>
      <c r="Q45" s="28" t="n">
        <v>2.0</v>
      </c>
      <c r="R45" s="28" t="n">
        <v>3.0</v>
      </c>
      <c r="S45" s="28" t="n">
        <v>3.0</v>
      </c>
      <c r="T45" s="28" t="n">
        <v>4.0</v>
      </c>
      <c r="U45" s="28" t="n">
        <v>4.0</v>
      </c>
      <c r="V45" s="28" t="n">
        <v>6.0</v>
      </c>
      <c r="W45" s="28" t="n">
        <v>7.0</v>
      </c>
      <c r="X45" s="28" t="n">
        <v>9.0</v>
      </c>
      <c r="Y45" s="28" t="n">
        <v>10.0</v>
      </c>
      <c r="Z45" s="28" t="n">
        <v>0.0</v>
      </c>
      <c r="AA45" s="28" t="n">
        <v>11.0</v>
      </c>
      <c r="AB45" s="28" t="n">
        <v>13.0</v>
      </c>
      <c r="AC45" s="28" t="n">
        <v>15.0</v>
      </c>
      <c r="AD45" s="28" t="n">
        <v>17.0</v>
      </c>
      <c r="AE45" s="28" t="n">
        <v>21.0</v>
      </c>
      <c r="AF45" s="28" t="n">
        <v>23.0</v>
      </c>
      <c r="AG45" s="28" t="n">
        <v>27.0</v>
      </c>
      <c r="AH45" s="28" t="n">
        <v>32.0</v>
      </c>
      <c r="AI45" s="28" t="n">
        <v>36.0</v>
      </c>
      <c r="AJ45" s="28" t="n">
        <v>37.0</v>
      </c>
      <c r="AK45" s="28" t="n">
        <v>38.0</v>
      </c>
      <c r="AL45" s="28" t="n">
        <v>38.0</v>
      </c>
      <c r="AM45" s="28" t="n">
        <v>40.0</v>
      </c>
      <c r="AN45" s="28" t="n">
        <v>40.0</v>
      </c>
      <c r="AO45" s="28" t="n">
        <v>40.0</v>
      </c>
      <c r="AP45" s="28" t="n">
        <v>41.0</v>
      </c>
      <c r="AQ45" s="28" t="n">
        <v>42.0</v>
      </c>
      <c r="AR45" s="28" t="n">
        <v>42.0</v>
      </c>
      <c r="AS45" s="28" t="n">
        <v>44.0</v>
      </c>
      <c r="AT45" s="28" t="n">
        <v>45.0</v>
      </c>
      <c r="AU45" s="28" t="n">
        <v>46.0</v>
      </c>
      <c r="AV45" s="28" t="n">
        <v>46.0</v>
      </c>
      <c r="AW45" s="28" t="n">
        <v>46.0</v>
      </c>
      <c r="AX45" s="28" t="n">
        <v>48.0</v>
      </c>
      <c r="AY45" s="28" t="n">
        <v>48.0</v>
      </c>
      <c r="AZ45" s="28" t="n">
        <v>48.0</v>
      </c>
      <c r="BA45" s="28" t="n">
        <v>48.0</v>
      </c>
      <c r="BB45" s="28" t="n">
        <v>48.0</v>
      </c>
      <c r="BC45" s="28" t="n">
        <v>48.0</v>
      </c>
      <c r="BD45" s="28" t="n">
        <v>49.0</v>
      </c>
      <c r="BE45" s="28" t="n">
        <v>49.0</v>
      </c>
      <c r="BF45" s="28" t="n">
        <v>49.0</v>
      </c>
      <c r="BG45" s="28" t="n">
        <v>49.0</v>
      </c>
      <c r="BH45" s="28" t="n">
        <v>49.0</v>
      </c>
      <c r="BI45" s="28" t="n">
        <v>49.0</v>
      </c>
      <c r="BJ45" s="28" t="n">
        <v>50.0</v>
      </c>
      <c r="BK45" s="28" t="n">
        <v>50.0</v>
      </c>
      <c r="BL45" s="28" t="n">
        <v>50.0</v>
      </c>
      <c r="BM45" s="28" t="n">
        <v>50.0</v>
      </c>
      <c r="BN45" s="28" t="n">
        <v>50.0</v>
      </c>
      <c r="BO45" s="28" t="n">
        <v>50.0</v>
      </c>
      <c r="BP45" s="28" t="n">
        <v>50.0</v>
      </c>
      <c r="BQ45" s="28" t="n">
        <v>51.0</v>
      </c>
      <c r="BR45" s="28" t="n">
        <v>51.0</v>
      </c>
      <c r="BS45" s="28" t="n">
        <v>51.0</v>
      </c>
      <c r="BT45" s="28" t="n">
        <v>51.0</v>
      </c>
      <c r="BU45" s="28" t="n">
        <v>51.0</v>
      </c>
    </row>
    <row r="46" spans="1:73">
      <c r="A46" s="28" t="n">
        <v>44.0</v>
      </c>
      <c r="B46" s="30" t="s">
        <v>47</v>
      </c>
      <c r="C46" s="28" t="n">
        <v>270.0</v>
      </c>
      <c r="D46" s="28" t="n">
        <v>0.0</v>
      </c>
      <c r="E46" s="28" t="n">
        <v>0.0</v>
      </c>
      <c r="F46" s="28" t="n">
        <v>0.0</v>
      </c>
      <c r="G46" s="28" t="n">
        <v>0.0</v>
      </c>
      <c r="H46" s="28" t="n">
        <v>0.0</v>
      </c>
      <c r="I46" s="28" t="n">
        <v>0.0</v>
      </c>
      <c r="J46" s="28" t="n">
        <v>0.0</v>
      </c>
      <c r="K46" s="28" t="n">
        <v>0.0</v>
      </c>
      <c r="L46" s="28" t="n">
        <v>0.0</v>
      </c>
      <c r="M46" s="28" t="n">
        <v>1.0</v>
      </c>
      <c r="N46" s="28" t="n">
        <v>1.0</v>
      </c>
      <c r="O46" s="28" t="n">
        <v>1.0</v>
      </c>
      <c r="P46" s="28" t="n">
        <v>1.0</v>
      </c>
      <c r="Q46" s="28" t="n">
        <v>1.0</v>
      </c>
      <c r="R46" s="28" t="n">
        <v>1.0</v>
      </c>
      <c r="S46" s="28" t="n">
        <v>1.0</v>
      </c>
      <c r="T46" s="28" t="n">
        <v>2.0</v>
      </c>
      <c r="U46" s="28" t="n">
        <v>2.0</v>
      </c>
      <c r="V46" s="28" t="n">
        <v>2.0</v>
      </c>
      <c r="W46" s="28" t="n">
        <v>2.0</v>
      </c>
      <c r="X46" s="28" t="n">
        <v>2.0</v>
      </c>
      <c r="Y46" s="28" t="n">
        <v>2.0</v>
      </c>
      <c r="Z46" s="28" t="n">
        <v>2.0</v>
      </c>
      <c r="AA46" s="28" t="n">
        <v>2.0</v>
      </c>
      <c r="AB46" s="28" t="n">
        <v>2.0</v>
      </c>
      <c r="AC46" s="28" t="n">
        <v>3.0</v>
      </c>
      <c r="AD46" s="28" t="n">
        <v>5.0</v>
      </c>
      <c r="AE46" s="28" t="n">
        <v>6.0</v>
      </c>
      <c r="AF46" s="28" t="n">
        <v>9.0</v>
      </c>
      <c r="AG46" s="28" t="n">
        <v>11.0</v>
      </c>
      <c r="AH46" s="28" t="n">
        <v>13.0</v>
      </c>
      <c r="AI46" s="28" t="n">
        <v>14.0</v>
      </c>
      <c r="AJ46" s="28" t="n">
        <v>15.0</v>
      </c>
      <c r="AK46" s="28" t="n">
        <v>20.0</v>
      </c>
      <c r="AL46" s="28" t="n">
        <v>25.0</v>
      </c>
      <c r="AM46" s="28" t="n">
        <v>26.0</v>
      </c>
      <c r="AN46" s="28" t="n">
        <v>27.0</v>
      </c>
      <c r="AO46" s="28" t="n">
        <v>28.0</v>
      </c>
      <c r="AP46" s="28" t="n">
        <v>29.0</v>
      </c>
      <c r="AQ46" s="28" t="n">
        <v>30.0</v>
      </c>
      <c r="AR46" s="28" t="n">
        <v>31.0</v>
      </c>
      <c r="AS46" s="28" t="n">
        <v>32.0</v>
      </c>
      <c r="AT46" s="28" t="n">
        <v>33.0</v>
      </c>
      <c r="AU46" s="28" t="n">
        <v>33.0</v>
      </c>
      <c r="AV46" s="28" t="n">
        <v>34.0</v>
      </c>
      <c r="AW46" s="28" t="n">
        <v>34.0</v>
      </c>
      <c r="AX46" s="28" t="n">
        <v>35.0</v>
      </c>
      <c r="AY46" s="28" t="n">
        <v>35.0</v>
      </c>
      <c r="AZ46" s="28" t="n">
        <v>36.0</v>
      </c>
      <c r="BA46" s="28" t="n">
        <v>36.0</v>
      </c>
      <c r="BB46" s="28" t="n">
        <v>36.0</v>
      </c>
      <c r="BC46" s="28" t="n">
        <v>36.0</v>
      </c>
      <c r="BD46" s="28" t="n">
        <v>36.0</v>
      </c>
      <c r="BE46" s="28" t="n">
        <v>37.0</v>
      </c>
      <c r="BF46" s="28" t="n">
        <v>37.0</v>
      </c>
      <c r="BG46" s="28" t="n">
        <v>38.0</v>
      </c>
      <c r="BH46" s="28" t="n">
        <v>38.0</v>
      </c>
      <c r="BI46" s="28" t="n">
        <v>38.0</v>
      </c>
      <c r="BJ46" s="28" t="n">
        <v>38.0</v>
      </c>
      <c r="BK46" s="28" t="n">
        <v>38.0</v>
      </c>
      <c r="BL46" s="28" t="n">
        <v>38.0</v>
      </c>
      <c r="BM46" s="28" t="n">
        <v>38.0</v>
      </c>
      <c r="BN46" s="28" t="n">
        <v>38.0</v>
      </c>
      <c r="BO46" s="28" t="n">
        <v>38.0</v>
      </c>
      <c r="BP46" s="28" t="n">
        <v>38.0</v>
      </c>
      <c r="BQ46" s="28" t="n">
        <v>38.0</v>
      </c>
      <c r="BR46" s="28" t="n">
        <v>38.0</v>
      </c>
      <c r="BS46" s="28" t="n">
        <v>38.0</v>
      </c>
      <c r="BT46" s="28" t="n">
        <v>38.0</v>
      </c>
      <c r="BU46" s="28" t="n">
        <v>39.0</v>
      </c>
    </row>
    <row r="47" spans="1:73">
      <c r="A47" s="28" t="n">
        <v>45.0</v>
      </c>
      <c r="B47" s="30" t="s">
        <v>48</v>
      </c>
      <c r="C47" s="28" t="n">
        <v>394.0</v>
      </c>
      <c r="D47" s="28" t="n">
        <v>0.0</v>
      </c>
      <c r="E47" s="28" t="n">
        <v>0.0</v>
      </c>
      <c r="F47" s="28" t="n">
        <v>0.0</v>
      </c>
      <c r="G47" s="28" t="n">
        <v>0.0</v>
      </c>
      <c r="H47" s="28" t="n">
        <v>0.0</v>
      </c>
      <c r="I47" s="28" t="n">
        <v>0.0</v>
      </c>
      <c r="J47" s="28" t="n">
        <v>0.0</v>
      </c>
      <c r="K47" s="28" t="n">
        <v>0.0</v>
      </c>
      <c r="L47" s="28" t="n">
        <v>1.0</v>
      </c>
      <c r="M47" s="28" t="n">
        <v>1.0</v>
      </c>
      <c r="N47" s="28" t="n">
        <v>1.0</v>
      </c>
      <c r="O47" s="28" t="n">
        <v>1.0</v>
      </c>
      <c r="P47" s="28" t="n">
        <v>1.0</v>
      </c>
      <c r="Q47" s="28" t="n">
        <v>1.0</v>
      </c>
      <c r="R47" s="28" t="n">
        <v>1.0</v>
      </c>
      <c r="S47" s="28" t="n">
        <v>1.0</v>
      </c>
      <c r="T47" s="28" t="n">
        <v>1.0</v>
      </c>
      <c r="U47" s="28" t="n">
        <v>1.0</v>
      </c>
      <c r="V47" s="28" t="n">
        <v>1.0</v>
      </c>
      <c r="W47" s="28" t="n">
        <v>3.0</v>
      </c>
      <c r="X47" s="28" t="n">
        <v>4.0</v>
      </c>
      <c r="Y47" s="28" t="n">
        <v>4.0</v>
      </c>
      <c r="Z47" s="28" t="n">
        <v>5.0</v>
      </c>
      <c r="AA47" s="28" t="n">
        <v>8.0</v>
      </c>
      <c r="AB47" s="28" t="n">
        <v>8.0</v>
      </c>
      <c r="AC47" s="28" t="n">
        <v>8.0</v>
      </c>
      <c r="AD47" s="28" t="n">
        <v>8.0</v>
      </c>
      <c r="AE47" s="28" t="n">
        <v>8.0</v>
      </c>
      <c r="AF47" s="28" t="n">
        <v>11.0</v>
      </c>
      <c r="AG47" s="28" t="n">
        <v>13.0</v>
      </c>
      <c r="AH47" s="28" t="n">
        <v>15.0</v>
      </c>
      <c r="AI47" s="28" t="n">
        <v>21.0</v>
      </c>
      <c r="AJ47" s="28" t="n">
        <v>24.0</v>
      </c>
      <c r="AK47" s="28" t="n">
        <v>24.0</v>
      </c>
      <c r="AL47" s="28" t="n">
        <v>25.0</v>
      </c>
      <c r="AM47" s="28" t="n">
        <v>27.0</v>
      </c>
      <c r="AN47" s="28" t="n">
        <v>28.0</v>
      </c>
      <c r="AO47" s="28" t="n">
        <v>29.0</v>
      </c>
      <c r="AP47" s="28" t="n">
        <v>29.0</v>
      </c>
      <c r="AQ47" s="28" t="n">
        <v>29.0</v>
      </c>
      <c r="AR47" s="28" t="n">
        <v>29.0</v>
      </c>
      <c r="AS47" s="28" t="n">
        <v>30.0</v>
      </c>
      <c r="AT47" s="28" t="n">
        <v>30.0</v>
      </c>
      <c r="AU47" s="28" t="n">
        <v>31.0</v>
      </c>
      <c r="AV47" s="28" t="n">
        <v>31.0</v>
      </c>
      <c r="AW47" s="28" t="n">
        <v>31.0</v>
      </c>
      <c r="AX47" s="28" t="n">
        <v>31.0</v>
      </c>
      <c r="AY47" s="28" t="n">
        <v>32.0</v>
      </c>
      <c r="AZ47" s="28" t="n">
        <v>32.0</v>
      </c>
      <c r="BA47" s="28" t="n">
        <v>33.0</v>
      </c>
      <c r="BB47" s="28" t="n">
        <v>33.0</v>
      </c>
      <c r="BC47" s="28" t="n">
        <v>33.0</v>
      </c>
      <c r="BD47" s="28" t="n">
        <v>34.0</v>
      </c>
      <c r="BE47" s="28" t="n">
        <v>34.0</v>
      </c>
      <c r="BF47" s="28" t="n">
        <v>34.0</v>
      </c>
      <c r="BG47" s="28" t="n">
        <v>35.0</v>
      </c>
      <c r="BH47" s="28" t="n">
        <v>36.0</v>
      </c>
      <c r="BI47" s="28" t="n">
        <v>36.0</v>
      </c>
      <c r="BJ47" s="28" t="n">
        <v>36.0</v>
      </c>
      <c r="BK47" s="28" t="n">
        <v>36.0</v>
      </c>
      <c r="BL47" s="28" t="n">
        <v>36.0</v>
      </c>
      <c r="BM47" s="28" t="n">
        <v>36.0</v>
      </c>
      <c r="BN47" s="28" t="n">
        <v>36.0</v>
      </c>
      <c r="BO47" s="28" t="n">
        <v>36.0</v>
      </c>
      <c r="BP47" s="28" t="n">
        <v>36.0</v>
      </c>
      <c r="BQ47" s="28" t="n">
        <v>36.0</v>
      </c>
      <c r="BR47" s="28" t="n">
        <v>36.0</v>
      </c>
      <c r="BS47" s="28" t="n">
        <v>36.0</v>
      </c>
      <c r="BT47" s="28" t="n">
        <v>36.0</v>
      </c>
      <c r="BU47" s="28" t="n">
        <v>36.0</v>
      </c>
    </row>
    <row r="48" spans="1:73">
      <c r="A48" s="28" t="n">
        <v>46.0</v>
      </c>
      <c r="B48" s="30" t="s">
        <v>49</v>
      </c>
      <c r="C48" s="28" t="n">
        <v>300.0</v>
      </c>
      <c r="D48" s="28" t="n">
        <v>0.0</v>
      </c>
      <c r="E48" s="28" t="n">
        <v>0.0</v>
      </c>
      <c r="F48" s="28" t="n">
        <v>0.0</v>
      </c>
      <c r="G48" s="28" t="n">
        <v>0.0</v>
      </c>
      <c r="H48" s="28" t="n">
        <v>0.0</v>
      </c>
      <c r="I48" s="28" t="n">
        <v>0.0</v>
      </c>
      <c r="J48" s="28" t="n">
        <v>0.0</v>
      </c>
      <c r="K48" s="28" t="n">
        <v>0.0</v>
      </c>
      <c r="L48" s="28" t="n">
        <v>0.0</v>
      </c>
      <c r="M48" s="28" t="n">
        <v>0.0</v>
      </c>
      <c r="N48" s="28" t="n">
        <v>1.0</v>
      </c>
      <c r="O48" s="28" t="n">
        <v>3.0</v>
      </c>
      <c r="P48" s="28" t="n">
        <v>3.0</v>
      </c>
      <c r="Q48" s="28" t="n">
        <v>4.0</v>
      </c>
      <c r="R48" s="28" t="n">
        <v>4.0</v>
      </c>
      <c r="S48" s="28" t="n">
        <v>5.0</v>
      </c>
      <c r="T48" s="28" t="n">
        <v>5.0</v>
      </c>
      <c r="U48" s="28" t="n">
        <v>7.0</v>
      </c>
      <c r="V48" s="28" t="n">
        <v>11.0</v>
      </c>
      <c r="W48" s="28" t="n">
        <v>14.0</v>
      </c>
      <c r="X48" s="28" t="n">
        <v>16.0</v>
      </c>
      <c r="Y48" s="28" t="n">
        <v>17.0</v>
      </c>
      <c r="Z48" s="28" t="n">
        <v>17.0</v>
      </c>
      <c r="AA48" s="28" t="n">
        <v>18.0</v>
      </c>
      <c r="AB48" s="28" t="n">
        <v>19.0</v>
      </c>
      <c r="AC48" s="28" t="n">
        <v>20.0</v>
      </c>
      <c r="AD48" s="28" t="n">
        <v>21.0</v>
      </c>
      <c r="AE48" s="28" t="n">
        <v>24.0</v>
      </c>
      <c r="AF48" s="28" t="n">
        <v>24.0</v>
      </c>
      <c r="AG48" s="28" t="n">
        <v>25.0</v>
      </c>
      <c r="AH48" s="28" t="n">
        <v>28.0</v>
      </c>
      <c r="AI48" s="28" t="n">
        <v>30.0</v>
      </c>
      <c r="AJ48" s="28" t="n">
        <v>33.0</v>
      </c>
      <c r="AK48" s="28" t="n">
        <v>33.0</v>
      </c>
      <c r="AL48" s="28" t="n">
        <v>33.0</v>
      </c>
      <c r="AM48" s="28" t="n">
        <v>34.0</v>
      </c>
      <c r="AN48" s="28" t="n">
        <v>37.0</v>
      </c>
      <c r="AO48" s="28" t="n">
        <v>37.0</v>
      </c>
      <c r="AP48" s="28" t="n">
        <v>37.0</v>
      </c>
      <c r="AQ48" s="28" t="n">
        <v>37.0</v>
      </c>
      <c r="AR48" s="28" t="n">
        <v>37.0</v>
      </c>
      <c r="AS48" s="28" t="n">
        <v>37.0</v>
      </c>
      <c r="AT48" s="28" t="n">
        <v>37.0</v>
      </c>
      <c r="AU48" s="28" t="n">
        <v>37.0</v>
      </c>
      <c r="AV48" s="28" t="n">
        <v>37.0</v>
      </c>
      <c r="AW48" s="28" t="n">
        <v>37.0</v>
      </c>
      <c r="AX48" s="28" t="n">
        <v>39.0</v>
      </c>
      <c r="AY48" s="28" t="n">
        <v>39.0</v>
      </c>
      <c r="AZ48" s="28" t="n">
        <v>39.0</v>
      </c>
      <c r="BA48" s="28" t="n">
        <v>39.0</v>
      </c>
      <c r="BB48" s="28" t="n">
        <v>39.0</v>
      </c>
      <c r="BC48" s="28" t="n">
        <v>39.0</v>
      </c>
      <c r="BD48" s="28" t="n">
        <v>39.0</v>
      </c>
      <c r="BE48" s="28" t="n">
        <v>39.0</v>
      </c>
      <c r="BF48" s="28" t="n">
        <v>39.0</v>
      </c>
      <c r="BG48" s="28" t="n">
        <v>39.0</v>
      </c>
      <c r="BH48" s="28" t="n">
        <v>39.0</v>
      </c>
      <c r="BI48" s="28" t="n">
        <v>39.0</v>
      </c>
      <c r="BJ48" s="28" t="n">
        <v>39.0</v>
      </c>
      <c r="BK48" s="28" t="n">
        <v>39.0</v>
      </c>
      <c r="BL48" s="28" t="n">
        <v>39.0</v>
      </c>
      <c r="BM48" s="28" t="n">
        <v>39.0</v>
      </c>
      <c r="BN48" s="28" t="n">
        <v>39.0</v>
      </c>
      <c r="BO48" s="28" t="n">
        <v>39.0</v>
      </c>
      <c r="BP48" s="28" t="n">
        <v>39.0</v>
      </c>
      <c r="BQ48" s="28" t="n">
        <v>39.0</v>
      </c>
      <c r="BR48" s="28" t="n">
        <v>39.0</v>
      </c>
      <c r="BS48" s="28" t="n">
        <v>39.0</v>
      </c>
      <c r="BT48" s="28" t="n">
        <v>39.0</v>
      </c>
      <c r="BU48" s="28" t="n">
        <v>39.0</v>
      </c>
    </row>
    <row r="49" spans="1:73">
      <c r="A49" s="28" t="n">
        <v>47.0</v>
      </c>
      <c r="B49" s="30" t="s">
        <v>50</v>
      </c>
      <c r="C49" s="28" t="n">
        <v>594.0</v>
      </c>
      <c r="D49" s="28" t="n">
        <v>0.0</v>
      </c>
      <c r="E49" s="28" t="n">
        <v>0.0</v>
      </c>
      <c r="F49" s="28" t="n">
        <v>0.0</v>
      </c>
      <c r="G49" s="28" t="n">
        <v>0.0</v>
      </c>
      <c r="H49" s="28" t="n">
        <v>0.0</v>
      </c>
      <c r="I49" s="28" t="n">
        <v>0.0</v>
      </c>
      <c r="J49" s="28" t="n">
        <v>0.0</v>
      </c>
      <c r="K49" s="28" t="n">
        <v>0.0</v>
      </c>
      <c r="L49" s="28" t="n">
        <v>0.0</v>
      </c>
      <c r="M49" s="28" t="n">
        <v>0.0</v>
      </c>
      <c r="N49" s="28" t="n">
        <v>0.0</v>
      </c>
      <c r="O49" s="28" t="n">
        <v>0.0</v>
      </c>
      <c r="P49" s="28" t="n">
        <v>0.0</v>
      </c>
      <c r="Q49" s="28" t="n">
        <v>0.0</v>
      </c>
      <c r="R49" s="28" t="n">
        <v>0.0</v>
      </c>
      <c r="S49" s="28" t="n">
        <v>0.0</v>
      </c>
      <c r="T49" s="28" t="n">
        <v>0.0</v>
      </c>
      <c r="U49" s="28" t="n">
        <v>0.0</v>
      </c>
      <c r="V49" s="28" t="n">
        <v>0.0</v>
      </c>
      <c r="W49" s="28" t="n">
        <v>1.0</v>
      </c>
      <c r="X49" s="28" t="n">
        <v>2.0</v>
      </c>
      <c r="Y49" s="28" t="n">
        <v>2.0</v>
      </c>
      <c r="Z49" s="28" t="n">
        <v>3.0</v>
      </c>
      <c r="AA49" s="28" t="n">
        <v>5.0</v>
      </c>
      <c r="AB49" s="28" t="n">
        <v>7.0</v>
      </c>
      <c r="AC49" s="28" t="n">
        <v>9.0</v>
      </c>
      <c r="AD49" s="28" t="n">
        <v>12.0</v>
      </c>
      <c r="AE49" s="28" t="n">
        <v>12.0</v>
      </c>
      <c r="AF49" s="28" t="n">
        <v>13.0</v>
      </c>
      <c r="AG49" s="28" t="n">
        <v>16.0</v>
      </c>
      <c r="AH49" s="28" t="n">
        <v>18.0</v>
      </c>
      <c r="AI49" s="28" t="n">
        <v>19.0</v>
      </c>
      <c r="AJ49" s="28" t="n">
        <v>20.0</v>
      </c>
      <c r="AK49" s="28" t="n">
        <v>21.0</v>
      </c>
      <c r="AL49" s="28" t="n">
        <v>22.0</v>
      </c>
      <c r="AM49" s="28" t="n">
        <v>23.0</v>
      </c>
      <c r="AN49" s="28" t="n">
        <v>24.0</v>
      </c>
      <c r="AO49" s="28" t="n">
        <v>26.0</v>
      </c>
      <c r="AP49" s="28" t="n">
        <v>28.0</v>
      </c>
      <c r="AQ49" s="28" t="n">
        <v>29.0</v>
      </c>
      <c r="AR49" s="28" t="n">
        <v>30.0</v>
      </c>
      <c r="AS49" s="28" t="n">
        <v>30.0</v>
      </c>
      <c r="AT49" s="28" t="n">
        <v>31.0</v>
      </c>
      <c r="AU49" s="28" t="n">
        <v>32.0</v>
      </c>
      <c r="AV49" s="28" t="n">
        <v>33.0</v>
      </c>
      <c r="AW49" s="28" t="n">
        <v>34.0</v>
      </c>
      <c r="AX49" s="28" t="n">
        <v>34.0</v>
      </c>
      <c r="AY49" s="28" t="n">
        <v>34.0</v>
      </c>
      <c r="AZ49" s="28" t="n">
        <v>34.0</v>
      </c>
      <c r="BA49" s="28" t="n">
        <v>35.0</v>
      </c>
      <c r="BB49" s="28" t="n">
        <v>35.0</v>
      </c>
      <c r="BC49" s="28" t="n">
        <v>36.0</v>
      </c>
      <c r="BD49" s="28" t="n">
        <v>38.0</v>
      </c>
      <c r="BE49" s="28" t="n">
        <v>38.0</v>
      </c>
      <c r="BF49" s="28" t="n">
        <v>38.0</v>
      </c>
      <c r="BG49" s="28" t="n">
        <v>38.0</v>
      </c>
      <c r="BH49" s="28" t="n">
        <v>38.0</v>
      </c>
      <c r="BI49" s="28" t="n">
        <v>38.0</v>
      </c>
      <c r="BJ49" s="28" t="n">
        <v>38.0</v>
      </c>
      <c r="BK49" s="28" t="n">
        <v>38.0</v>
      </c>
      <c r="BL49" s="28" t="n">
        <v>38.0</v>
      </c>
      <c r="BM49" s="28" t="n">
        <v>38.0</v>
      </c>
      <c r="BN49" s="28" t="n">
        <v>38.0</v>
      </c>
      <c r="BO49" s="28" t="n">
        <v>39.0</v>
      </c>
      <c r="BP49" s="28" t="n">
        <v>39.0</v>
      </c>
      <c r="BQ49" s="28" t="n">
        <v>39.0</v>
      </c>
      <c r="BR49" s="28" t="n">
        <v>39.0</v>
      </c>
      <c r="BS49" s="28" t="n">
        <v>39.0</v>
      </c>
      <c r="BT49" s="28" t="n">
        <v>39.0</v>
      </c>
      <c r="BU49" s="28" t="n">
        <v>39.0</v>
      </c>
    </row>
    <row r="50" spans="1:73">
      <c r="A50" s="28" t="n">
        <v>48.0</v>
      </c>
      <c r="B50" s="30" t="s">
        <v>51</v>
      </c>
      <c r="C50" s="28" t="n">
        <v>111.0</v>
      </c>
      <c r="D50" s="28" t="n">
        <v>0.0</v>
      </c>
      <c r="E50" s="28" t="n">
        <v>0.0</v>
      </c>
      <c r="F50" s="28" t="n">
        <v>0.0</v>
      </c>
      <c r="G50" s="28" t="n">
        <v>0.0</v>
      </c>
      <c r="H50" s="28" t="n">
        <v>0.0</v>
      </c>
      <c r="I50" s="28" t="n">
        <v>0.0</v>
      </c>
      <c r="J50" s="28" t="n">
        <v>0.0</v>
      </c>
      <c r="K50" s="28" t="n">
        <v>0.0</v>
      </c>
      <c r="L50" s="28" t="n">
        <v>0.0</v>
      </c>
      <c r="M50" s="28" t="n">
        <v>0.0</v>
      </c>
      <c r="N50" s="28" t="n">
        <v>0.0</v>
      </c>
      <c r="O50" s="28" t="n">
        <v>0.0</v>
      </c>
      <c r="P50" s="28" t="n">
        <v>0.0</v>
      </c>
      <c r="Q50" s="28" t="n">
        <v>1.0</v>
      </c>
      <c r="R50" s="28" t="n">
        <v>2.0</v>
      </c>
      <c r="S50" s="28" t="n">
        <v>6.0</v>
      </c>
      <c r="T50" s="28" t="n">
        <v>9.0</v>
      </c>
      <c r="U50" s="28" t="n">
        <v>13.0</v>
      </c>
      <c r="V50" s="28" t="n">
        <v>15.0</v>
      </c>
      <c r="W50" s="28" t="n">
        <v>18.0</v>
      </c>
      <c r="X50" s="28" t="n">
        <v>18.0</v>
      </c>
      <c r="Y50" s="28" t="n">
        <v>18.0</v>
      </c>
      <c r="Z50" s="28" t="n">
        <v>18.0</v>
      </c>
      <c r="AA50" s="28" t="n">
        <v>20.0</v>
      </c>
      <c r="AB50" s="28" t="n">
        <v>21.0</v>
      </c>
      <c r="AC50" s="28" t="n">
        <v>24.0</v>
      </c>
      <c r="AD50" s="28" t="n">
        <v>26.0</v>
      </c>
      <c r="AE50" s="28" t="n">
        <v>28.0</v>
      </c>
      <c r="AF50" s="28" t="n">
        <v>30.0</v>
      </c>
      <c r="AG50" s="28" t="n">
        <v>32.0</v>
      </c>
      <c r="AH50" s="28" t="n">
        <v>33.0</v>
      </c>
      <c r="AI50" s="28" t="n">
        <v>34.0</v>
      </c>
      <c r="AJ50" s="28" t="n">
        <v>35.0</v>
      </c>
      <c r="AK50" s="28" t="n">
        <v>36.0</v>
      </c>
      <c r="AL50" s="28" t="n">
        <v>37.0</v>
      </c>
      <c r="AM50" s="28" t="n">
        <v>38.0</v>
      </c>
      <c r="AN50" s="28" t="n">
        <v>39.0</v>
      </c>
      <c r="AO50" s="28" t="n">
        <v>39.0</v>
      </c>
      <c r="AP50" s="28" t="n">
        <v>40.0</v>
      </c>
      <c r="AQ50" s="28" t="n">
        <v>40.0</v>
      </c>
      <c r="AR50" s="28" t="n">
        <v>41.0</v>
      </c>
      <c r="AS50" s="28" t="n">
        <v>41.0</v>
      </c>
      <c r="AT50" s="28" t="n">
        <v>42.0</v>
      </c>
      <c r="AU50" s="28" t="n">
        <v>43.0</v>
      </c>
      <c r="AV50" s="28" t="n">
        <v>44.0</v>
      </c>
      <c r="AW50" s="28" t="n">
        <v>47.0</v>
      </c>
      <c r="AX50" s="28" t="n">
        <v>48.0</v>
      </c>
      <c r="AY50" s="28" t="n">
        <v>48.0</v>
      </c>
      <c r="AZ50" s="28" t="n">
        <v>49.0</v>
      </c>
      <c r="BA50" s="28" t="n">
        <v>52.0</v>
      </c>
      <c r="BB50" s="28" t="n">
        <v>53.0</v>
      </c>
      <c r="BC50" s="28" t="n">
        <v>54.0</v>
      </c>
      <c r="BD50" s="28" t="n">
        <v>54.0</v>
      </c>
      <c r="BE50" s="28" t="n">
        <v>54.0</v>
      </c>
      <c r="BF50" s="28" t="n">
        <v>54.0</v>
      </c>
      <c r="BG50" s="28" t="n">
        <v>54.0</v>
      </c>
      <c r="BH50" s="28" t="n">
        <v>55.0</v>
      </c>
      <c r="BI50" s="28" t="n">
        <v>55.0</v>
      </c>
      <c r="BJ50" s="28" t="n">
        <v>57.0</v>
      </c>
      <c r="BK50" s="28" t="n">
        <v>57.0</v>
      </c>
      <c r="BL50" s="28" t="n">
        <v>57.0</v>
      </c>
      <c r="BM50" s="28" t="n">
        <v>57.0</v>
      </c>
      <c r="BN50" s="28" t="n">
        <v>57.0</v>
      </c>
      <c r="BO50" s="28" t="n">
        <v>58.0</v>
      </c>
      <c r="BP50" s="28" t="n">
        <v>58.0</v>
      </c>
      <c r="BQ50" s="28" t="n">
        <v>58.0</v>
      </c>
      <c r="BR50" s="28" t="n">
        <v>59.0</v>
      </c>
      <c r="BS50" s="28" t="n">
        <v>59.0</v>
      </c>
      <c r="BT50" s="28" t="n">
        <v>59.0</v>
      </c>
      <c r="BU50" s="28" t="n">
        <v>59.0</v>
      </c>
    </row>
    <row r="51" spans="1:73">
      <c r="A51" s="28" t="n">
        <v>49.0</v>
      </c>
      <c r="B51" s="30" t="s">
        <v>52</v>
      </c>
      <c r="C51" s="28" t="n">
        <v>304.0</v>
      </c>
      <c r="D51" s="28" t="n">
        <v>0.0</v>
      </c>
      <c r="E51" s="28" t="n">
        <v>0.0</v>
      </c>
      <c r="F51" s="28" t="n">
        <v>0.0</v>
      </c>
      <c r="G51" s="28" t="n">
        <v>0.0</v>
      </c>
      <c r="H51" s="28" t="n">
        <v>0.0</v>
      </c>
      <c r="I51" s="28" t="n">
        <v>0.0</v>
      </c>
      <c r="J51" s="28" t="n">
        <v>0.0</v>
      </c>
      <c r="K51" s="28" t="n">
        <v>0.0</v>
      </c>
      <c r="L51" s="28" t="n">
        <v>0.0</v>
      </c>
      <c r="M51" s="28" t="n">
        <v>0.0</v>
      </c>
      <c r="N51" s="28" t="n">
        <v>0.0</v>
      </c>
      <c r="O51" s="28" t="n">
        <v>0.0</v>
      </c>
      <c r="P51" s="28" t="n">
        <v>0.0</v>
      </c>
      <c r="Q51" s="28" t="n">
        <v>0.0</v>
      </c>
      <c r="R51" s="28" t="n">
        <v>0.0</v>
      </c>
      <c r="S51" s="28" t="n">
        <v>0.0</v>
      </c>
      <c r="T51" s="28" t="n">
        <v>0.0</v>
      </c>
      <c r="U51" s="28" t="n">
        <v>0.0</v>
      </c>
      <c r="V51" s="28" t="n">
        <v>0.0</v>
      </c>
      <c r="W51" s="28" t="n">
        <v>0.0</v>
      </c>
      <c r="X51" s="28" t="n">
        <v>0.0</v>
      </c>
      <c r="Y51" s="28" t="n">
        <v>1.0</v>
      </c>
      <c r="Z51" s="28" t="n">
        <v>1.0</v>
      </c>
      <c r="AA51" s="28" t="n">
        <v>2.0</v>
      </c>
      <c r="AB51" s="28" t="n">
        <v>4.0</v>
      </c>
      <c r="AC51" s="28" t="n">
        <v>4.0</v>
      </c>
      <c r="AD51" s="28" t="n">
        <v>5.0</v>
      </c>
      <c r="AE51" s="28" t="n">
        <v>6.0</v>
      </c>
      <c r="AF51" s="28" t="n">
        <v>7.0</v>
      </c>
      <c r="AG51" s="28" t="n">
        <v>8.0</v>
      </c>
      <c r="AH51" s="28" t="n">
        <v>8.0</v>
      </c>
      <c r="AI51" s="28" t="n">
        <v>8.0</v>
      </c>
      <c r="AJ51" s="28" t="n">
        <v>10.0</v>
      </c>
      <c r="AK51" s="28" t="n">
        <v>10.0</v>
      </c>
      <c r="AL51" s="28" t="n">
        <v>10.0</v>
      </c>
      <c r="AM51" s="28" t="n">
        <v>10.0</v>
      </c>
      <c r="AN51" s="28" t="n">
        <v>10.0</v>
      </c>
      <c r="AO51" s="28" t="n">
        <v>11.0</v>
      </c>
      <c r="AP51" s="28" t="n">
        <v>11.0</v>
      </c>
      <c r="AQ51" s="28" t="n">
        <v>11.0</v>
      </c>
      <c r="AR51" s="28" t="n">
        <v>11.0</v>
      </c>
      <c r="AS51" s="28" t="n">
        <v>11.0</v>
      </c>
      <c r="AT51" s="28" t="n">
        <v>11.0</v>
      </c>
      <c r="AU51" s="28" t="n">
        <v>11.0</v>
      </c>
      <c r="AV51" s="28" t="n">
        <v>11.0</v>
      </c>
      <c r="AW51" s="28" t="n">
        <v>12.0</v>
      </c>
      <c r="AX51" s="28" t="n">
        <v>12.0</v>
      </c>
      <c r="AY51" s="28" t="n">
        <v>12.0</v>
      </c>
      <c r="AZ51" s="28" t="n">
        <v>14.0</v>
      </c>
      <c r="BA51" s="28" t="n">
        <v>14.0</v>
      </c>
      <c r="BB51" s="28" t="n">
        <v>14.0</v>
      </c>
      <c r="BC51" s="28" t="n">
        <v>14.0</v>
      </c>
      <c r="BD51" s="28" t="n">
        <v>14.0</v>
      </c>
      <c r="BE51" s="28" t="n">
        <v>14.0</v>
      </c>
      <c r="BF51" s="28" t="n">
        <v>14.0</v>
      </c>
      <c r="BG51" s="28" t="n">
        <v>14.0</v>
      </c>
      <c r="BH51" s="28" t="n">
        <v>14.0</v>
      </c>
      <c r="BI51" s="28" t="n">
        <v>14.0</v>
      </c>
      <c r="BJ51" s="28" t="n">
        <v>14.0</v>
      </c>
      <c r="BK51" s="28" t="n">
        <v>14.0</v>
      </c>
      <c r="BL51" s="28" t="n">
        <v>14.0</v>
      </c>
      <c r="BM51" s="28" t="n">
        <v>15.0</v>
      </c>
      <c r="BN51" s="28" t="n">
        <v>15.0</v>
      </c>
      <c r="BO51" s="28" t="n">
        <v>15.0</v>
      </c>
      <c r="BP51" s="28" t="n">
        <v>15.0</v>
      </c>
      <c r="BQ51" s="28" t="n">
        <v>15.0</v>
      </c>
      <c r="BR51" s="28" t="n">
        <v>15.0</v>
      </c>
      <c r="BS51" s="28" t="n">
        <v>15.0</v>
      </c>
      <c r="BT51" s="28" t="n">
        <v>15.0</v>
      </c>
      <c r="BU51" s="28" t="n">
        <v>15.0</v>
      </c>
    </row>
    <row r="52" spans="1:73">
      <c r="A52" s="28" t="n">
        <v>50.0</v>
      </c>
      <c r="B52" s="30" t="s">
        <v>53</v>
      </c>
      <c r="C52" s="28" t="n">
        <v>348.0</v>
      </c>
      <c r="D52" s="30" t="n">
        <v>0.0</v>
      </c>
      <c r="E52" s="28" t="n">
        <v>0.0</v>
      </c>
      <c r="F52" s="28" t="n">
        <v>0.0</v>
      </c>
      <c r="G52" s="28" t="n">
        <v>0.0</v>
      </c>
      <c r="H52" s="28" t="n">
        <v>0.0</v>
      </c>
      <c r="I52" s="28" t="n">
        <v>0.0</v>
      </c>
      <c r="J52" s="28" t="n">
        <v>0.0</v>
      </c>
      <c r="K52" s="28" t="n">
        <v>0.0</v>
      </c>
      <c r="L52" s="28" t="n">
        <v>0.0</v>
      </c>
      <c r="M52" s="28" t="n">
        <v>0.0</v>
      </c>
      <c r="N52" s="28" t="n">
        <v>0.0</v>
      </c>
      <c r="O52" s="28" t="n">
        <v>0.0</v>
      </c>
      <c r="P52" s="28" t="n">
        <v>0.0</v>
      </c>
      <c r="Q52" s="28" t="n">
        <v>0.0</v>
      </c>
      <c r="R52" s="28" t="n">
        <v>0.0</v>
      </c>
      <c r="S52" s="28" t="n">
        <v>0.0</v>
      </c>
      <c r="T52" s="28" t="n">
        <v>0.0</v>
      </c>
      <c r="U52" s="28" t="n">
        <v>0.0</v>
      </c>
      <c r="V52" s="28" t="n">
        <v>0.0</v>
      </c>
      <c r="W52" s="28" t="n">
        <v>0.0</v>
      </c>
      <c r="X52" s="28" t="n">
        <v>0.0</v>
      </c>
      <c r="Y52" s="28" t="n">
        <v>0.0</v>
      </c>
      <c r="Z52" s="28" t="n">
        <v>0.0</v>
      </c>
      <c r="AA52" s="28" t="n">
        <v>0.0</v>
      </c>
      <c r="AB52" s="28" t="n">
        <v>0.0</v>
      </c>
      <c r="AC52" s="28" t="n">
        <v>0.0</v>
      </c>
      <c r="AD52" s="28" t="n">
        <v>1.0</v>
      </c>
      <c r="AE52" s="28" t="n">
        <v>1.0</v>
      </c>
      <c r="AF52" s="28" t="n">
        <v>1.0</v>
      </c>
      <c r="AG52" s="28" t="n">
        <v>2.0</v>
      </c>
      <c r="AH52" s="28" t="n">
        <v>2.0</v>
      </c>
      <c r="AI52" s="28" t="n">
        <v>2.0</v>
      </c>
      <c r="AJ52" s="28" t="n">
        <v>2.0</v>
      </c>
      <c r="AK52" s="28" t="n">
        <v>2.0</v>
      </c>
      <c r="AL52" s="28" t="n">
        <v>2.0</v>
      </c>
      <c r="AM52" s="28" t="n">
        <v>2.0</v>
      </c>
      <c r="AN52" s="28" t="n">
        <v>2.0</v>
      </c>
      <c r="AO52" s="28" t="n">
        <v>2.0</v>
      </c>
      <c r="AP52" s="28" t="n">
        <v>2.0</v>
      </c>
      <c r="AQ52" s="28" t="n">
        <v>2.0</v>
      </c>
      <c r="AR52" s="28" t="n">
        <v>3.0</v>
      </c>
      <c r="AS52" s="28" t="n">
        <v>3.0</v>
      </c>
      <c r="AT52" s="28" t="n">
        <v>3.0</v>
      </c>
      <c r="AU52" s="28" t="n">
        <v>6.0</v>
      </c>
      <c r="AV52" s="28" t="n">
        <v>7.0</v>
      </c>
      <c r="AW52" s="28" t="n">
        <v>7.0</v>
      </c>
      <c r="AX52" s="28" t="n">
        <v>7.0</v>
      </c>
      <c r="AY52" s="28" t="n">
        <v>7.0</v>
      </c>
      <c r="AZ52" s="28" t="n">
        <v>7.0</v>
      </c>
      <c r="BA52" s="28" t="n">
        <v>7.0</v>
      </c>
      <c r="BB52" s="28" t="n">
        <v>8.0</v>
      </c>
      <c r="BC52" s="28" t="n">
        <v>8.0</v>
      </c>
      <c r="BD52" s="28" t="n">
        <v>8.0</v>
      </c>
      <c r="BE52" s="28" t="n">
        <v>8.0</v>
      </c>
      <c r="BF52" s="28" t="n">
        <v>8.0</v>
      </c>
      <c r="BG52" s="28" t="n">
        <v>8.0</v>
      </c>
      <c r="BH52" s="28" t="n">
        <v>8.0</v>
      </c>
      <c r="BI52" s="28" t="n">
        <v>8.0</v>
      </c>
      <c r="BJ52" s="28" t="n">
        <v>8.0</v>
      </c>
      <c r="BK52" s="28" t="n">
        <v>8.0</v>
      </c>
      <c r="BL52" s="28" t="n">
        <v>8.0</v>
      </c>
      <c r="BM52" s="28" t="n">
        <v>8.0</v>
      </c>
      <c r="BN52" s="28" t="n">
        <v>8.0</v>
      </c>
      <c r="BO52" s="28" t="n">
        <v>8.0</v>
      </c>
      <c r="BP52" s="28" t="n">
        <v>8.0</v>
      </c>
      <c r="BQ52" s="28" t="n">
        <v>8.0</v>
      </c>
      <c r="BR52" s="28" t="n">
        <v>8.0</v>
      </c>
      <c r="BS52" s="28" t="n">
        <v>8.0</v>
      </c>
      <c r="BT52" s="28" t="n">
        <v>8.0</v>
      </c>
      <c r="BU52" s="28" t="n">
        <v>8.0</v>
      </c>
    </row>
    <row r="53" spans="1:73">
      <c r="A53" s="28" t="n">
        <v>51.0</v>
      </c>
      <c r="B53" s="30" t="s">
        <v>54</v>
      </c>
      <c r="C53" s="28" t="n">
        <v>156.0</v>
      </c>
      <c r="D53" s="28" t="n">
        <v>0.0</v>
      </c>
      <c r="E53" s="28" t="n">
        <v>0.0</v>
      </c>
      <c r="F53" s="28" t="n">
        <v>0.0</v>
      </c>
      <c r="G53" s="28" t="n">
        <v>0.0</v>
      </c>
      <c r="H53" s="28" t="n">
        <v>0.0</v>
      </c>
      <c r="I53" s="28" t="n">
        <v>0.0</v>
      </c>
      <c r="J53" s="28" t="n">
        <v>0.0</v>
      </c>
      <c r="K53" s="28" t="n">
        <v>0.0</v>
      </c>
      <c r="L53" s="28" t="n">
        <v>0.0</v>
      </c>
      <c r="M53" s="28" t="n">
        <v>0.0</v>
      </c>
      <c r="N53" s="28" t="n">
        <v>0.0</v>
      </c>
      <c r="O53" s="28" t="n">
        <v>0.0</v>
      </c>
      <c r="P53" s="28" t="n">
        <v>0.0</v>
      </c>
      <c r="Q53" s="28" t="n">
        <v>0.0</v>
      </c>
      <c r="R53" s="28" t="n">
        <v>0.0</v>
      </c>
      <c r="S53" s="28" t="n">
        <v>1.0</v>
      </c>
      <c r="T53" s="28" t="n">
        <v>1.0</v>
      </c>
      <c r="U53" s="28" t="n">
        <v>3.0</v>
      </c>
      <c r="V53" s="28" t="n">
        <v>3.0</v>
      </c>
      <c r="W53" s="28" t="n">
        <v>3.0</v>
      </c>
      <c r="X53" s="28" t="n">
        <v>4.0</v>
      </c>
      <c r="Y53" s="28" t="n">
        <v>5.0</v>
      </c>
      <c r="Z53" s="28" t="n">
        <v>5.0</v>
      </c>
      <c r="AA53" s="28" t="n">
        <v>5.0</v>
      </c>
      <c r="AB53" s="28" t="n">
        <v>5.0</v>
      </c>
      <c r="AC53" s="28" t="n">
        <v>7.0</v>
      </c>
      <c r="AD53" s="28" t="n">
        <v>11.0</v>
      </c>
      <c r="AE53" s="28" t="n">
        <v>13.0</v>
      </c>
      <c r="AF53" s="28" t="n">
        <v>16.0</v>
      </c>
      <c r="AG53" s="28" t="n">
        <v>17.0</v>
      </c>
      <c r="AH53" s="28" t="n">
        <v>17.0</v>
      </c>
      <c r="AI53" s="28" t="n">
        <v>17.0</v>
      </c>
      <c r="AJ53" s="28" t="n">
        <v>19.0</v>
      </c>
      <c r="AK53" s="28" t="n">
        <v>19.0</v>
      </c>
      <c r="AL53" s="28" t="n">
        <v>19.0</v>
      </c>
      <c r="AM53" s="28" t="n">
        <v>19.0</v>
      </c>
      <c r="AN53" s="28" t="n">
        <v>19.0</v>
      </c>
      <c r="AO53" s="28" t="n">
        <v>19.0</v>
      </c>
      <c r="AP53" s="28" t="n">
        <v>19.0</v>
      </c>
      <c r="AQ53" s="28" t="n">
        <v>19.0</v>
      </c>
      <c r="AR53" s="28" t="n">
        <v>19.0</v>
      </c>
      <c r="AS53" s="28" t="n">
        <v>19.0</v>
      </c>
      <c r="AT53" s="28" t="n">
        <v>19.0</v>
      </c>
      <c r="AU53" s="28" t="n">
        <v>19.0</v>
      </c>
      <c r="AV53" s="28" t="n">
        <v>19.0</v>
      </c>
      <c r="AW53" s="28" t="n">
        <v>19.0</v>
      </c>
      <c r="AX53" s="28" t="n">
        <v>19.0</v>
      </c>
      <c r="AY53" s="28" t="n">
        <v>20.0</v>
      </c>
      <c r="AZ53" s="28" t="n">
        <v>20.0</v>
      </c>
      <c r="BA53" s="28" t="n">
        <v>20.0</v>
      </c>
      <c r="BB53" s="28" t="n">
        <v>20.0</v>
      </c>
      <c r="BC53" s="28" t="n">
        <v>21.0</v>
      </c>
      <c r="BD53" s="28" t="n">
        <v>21.0</v>
      </c>
      <c r="BE53" s="28" t="n">
        <v>21.0</v>
      </c>
      <c r="BF53" s="28" t="n">
        <v>22.0</v>
      </c>
      <c r="BG53" s="28" t="n">
        <v>22.0</v>
      </c>
      <c r="BH53" s="28" t="n">
        <v>22.0</v>
      </c>
      <c r="BI53" s="28" t="n">
        <v>22.0</v>
      </c>
      <c r="BJ53" s="28" t="n">
        <v>22.0</v>
      </c>
      <c r="BK53" s="28" t="n">
        <v>22.0</v>
      </c>
      <c r="BL53" s="28" t="n">
        <v>22.0</v>
      </c>
      <c r="BM53" s="28" t="n">
        <v>22.0</v>
      </c>
      <c r="BN53" s="28" t="n">
        <v>22.0</v>
      </c>
      <c r="BO53" s="28" t="n">
        <v>22.0</v>
      </c>
      <c r="BP53" s="28" t="n">
        <v>22.0</v>
      </c>
      <c r="BQ53" s="28" t="n">
        <v>22.0</v>
      </c>
      <c r="BR53" s="28" t="n">
        <v>22.0</v>
      </c>
      <c r="BS53" s="28" t="n">
        <v>22.0</v>
      </c>
      <c r="BT53" s="28" t="n">
        <v>22.0</v>
      </c>
      <c r="BU53" s="28" t="n">
        <v>22.0</v>
      </c>
    </row>
    <row r="54" spans="1:73">
      <c r="A54" s="28" t="n">
        <v>52.0</v>
      </c>
      <c r="B54" s="30" t="s">
        <v>55</v>
      </c>
      <c r="C54" s="28" t="n">
        <v>161.0</v>
      </c>
      <c r="D54" s="28" t="n">
        <v>0.0</v>
      </c>
      <c r="E54" s="28" t="n">
        <v>0.0</v>
      </c>
      <c r="F54" s="28" t="n">
        <v>0.0</v>
      </c>
      <c r="G54" s="28" t="n">
        <v>0.0</v>
      </c>
      <c r="H54" s="28" t="n">
        <v>0.0</v>
      </c>
      <c r="I54" s="28" t="n">
        <v>0.0</v>
      </c>
      <c r="J54" s="28" t="n">
        <v>0.0</v>
      </c>
      <c r="K54" s="28" t="n">
        <v>0.0</v>
      </c>
      <c r="L54" s="28" t="n">
        <v>0.0</v>
      </c>
      <c r="M54" s="28" t="n">
        <v>0.0</v>
      </c>
      <c r="N54" s="28" t="n">
        <v>0.0</v>
      </c>
      <c r="O54" s="28" t="n">
        <v>0.0</v>
      </c>
      <c r="P54" s="28" t="n">
        <v>2.0</v>
      </c>
      <c r="Q54" s="28" t="n">
        <v>3.0</v>
      </c>
      <c r="R54" s="28" t="n">
        <v>3.0</v>
      </c>
      <c r="S54" s="28" t="n">
        <v>6.0</v>
      </c>
      <c r="T54" s="28" t="n">
        <v>7.0</v>
      </c>
      <c r="U54" s="28" t="n">
        <v>7.0</v>
      </c>
      <c r="V54" s="28" t="n">
        <v>10.0</v>
      </c>
      <c r="W54" s="28" t="n">
        <v>10.0</v>
      </c>
      <c r="X54" s="28" t="n">
        <v>10.0</v>
      </c>
      <c r="Y54" s="28" t="n">
        <v>10.0</v>
      </c>
      <c r="Z54" s="28" t="n">
        <v>10.0</v>
      </c>
      <c r="AA54" s="28" t="n">
        <v>10.0</v>
      </c>
      <c r="AB54" s="28" t="n">
        <v>10.0</v>
      </c>
      <c r="AC54" s="28" t="n">
        <v>10.0</v>
      </c>
      <c r="AD54" s="28" t="n">
        <v>10.0</v>
      </c>
      <c r="AE54" s="28" t="n">
        <v>10.0</v>
      </c>
      <c r="AF54" s="28" t="n">
        <v>10.0</v>
      </c>
      <c r="AG54" s="28" t="n">
        <v>10.0</v>
      </c>
      <c r="AH54" s="28" t="n">
        <v>10.0</v>
      </c>
      <c r="AI54" s="28" t="n">
        <v>10.0</v>
      </c>
      <c r="AJ54" s="28" t="n">
        <v>10.0</v>
      </c>
      <c r="AK54" s="28" t="n">
        <v>11.0</v>
      </c>
      <c r="AL54" s="28" t="n">
        <v>11.0</v>
      </c>
      <c r="AM54" s="28" t="n">
        <v>12.0</v>
      </c>
      <c r="AN54" s="28" t="n">
        <v>12.0</v>
      </c>
      <c r="AO54" s="28" t="n">
        <v>12.0</v>
      </c>
      <c r="AP54" s="28" t="n">
        <v>13.0</v>
      </c>
      <c r="AQ54" s="28" t="n">
        <v>13.0</v>
      </c>
      <c r="AR54" s="28" t="n">
        <v>13.0</v>
      </c>
      <c r="AS54" s="28" t="n">
        <v>13.0</v>
      </c>
      <c r="AT54" s="28" t="n">
        <v>13.0</v>
      </c>
      <c r="AU54" s="28" t="n">
        <v>13.0</v>
      </c>
      <c r="AV54" s="28" t="n">
        <v>13.0</v>
      </c>
      <c r="AW54" s="28" t="n">
        <v>13.0</v>
      </c>
      <c r="AX54" s="28" t="n">
        <v>14.0</v>
      </c>
      <c r="AY54" s="28" t="n">
        <v>14.0</v>
      </c>
      <c r="AZ54" s="28" t="n">
        <v>14.0</v>
      </c>
      <c r="BA54" s="28" t="n">
        <v>15.0</v>
      </c>
      <c r="BB54" s="28" t="n">
        <v>15.0</v>
      </c>
      <c r="BC54" s="28" t="n">
        <v>15.0</v>
      </c>
      <c r="BD54" s="28" t="n">
        <v>15.0</v>
      </c>
      <c r="BE54" s="28" t="n">
        <v>15.0</v>
      </c>
      <c r="BF54" s="28" t="n">
        <v>15.0</v>
      </c>
      <c r="BG54" s="28" t="n">
        <v>15.0</v>
      </c>
      <c r="BH54" s="28" t="n">
        <v>15.0</v>
      </c>
      <c r="BI54" s="28" t="n">
        <v>15.0</v>
      </c>
      <c r="BJ54" s="28" t="n">
        <v>15.0</v>
      </c>
      <c r="BK54" s="28" t="n">
        <v>15.0</v>
      </c>
      <c r="BL54" s="28" t="n">
        <v>15.0</v>
      </c>
      <c r="BM54" s="28" t="n">
        <v>15.0</v>
      </c>
      <c r="BN54" s="28" t="n">
        <v>15.0</v>
      </c>
      <c r="BO54" s="28" t="n">
        <v>15.0</v>
      </c>
      <c r="BP54" s="28" t="n">
        <v>15.0</v>
      </c>
      <c r="BQ54" s="28" t="n">
        <v>15.0</v>
      </c>
      <c r="BR54" s="28" t="n">
        <v>15.0</v>
      </c>
      <c r="BS54" s="28" t="n">
        <v>15.0</v>
      </c>
      <c r="BT54" s="28" t="n">
        <v>15.0</v>
      </c>
      <c r="BU54" s="28" t="n">
        <v>15.0</v>
      </c>
    </row>
    <row r="55" spans="1:73">
      <c r="A55" s="28" t="n">
        <v>53.0</v>
      </c>
      <c r="B55" s="30" t="s">
        <v>56</v>
      </c>
      <c r="C55" s="28" t="n">
        <v>81.0</v>
      </c>
      <c r="D55" s="28" t="n">
        <v>0.0</v>
      </c>
      <c r="E55" s="28" t="n">
        <v>0.0</v>
      </c>
      <c r="F55" s="28" t="n">
        <v>0.0</v>
      </c>
      <c r="G55" s="28" t="n">
        <v>0.0</v>
      </c>
      <c r="H55" s="28" t="n">
        <v>0.0</v>
      </c>
      <c r="I55" s="28" t="n">
        <v>0.0</v>
      </c>
      <c r="J55" s="28" t="n">
        <v>0.0</v>
      </c>
      <c r="K55" s="28" t="n">
        <v>0.0</v>
      </c>
      <c r="L55" s="28" t="n">
        <v>0.0</v>
      </c>
      <c r="M55" s="28" t="n">
        <v>0.0</v>
      </c>
      <c r="N55" s="28" t="n">
        <v>0.0</v>
      </c>
      <c r="O55" s="28" t="n">
        <v>0.0</v>
      </c>
      <c r="P55" s="28" t="n">
        <v>0.0</v>
      </c>
      <c r="Q55" s="28" t="n">
        <v>0.0</v>
      </c>
      <c r="R55" s="28" t="n">
        <v>0.0</v>
      </c>
      <c r="S55" s="28" t="n">
        <v>0.0</v>
      </c>
      <c r="T55" s="28" t="n">
        <v>0.0</v>
      </c>
      <c r="U55" s="28" t="n">
        <v>0.0</v>
      </c>
      <c r="V55" s="28" t="n">
        <v>0.0</v>
      </c>
      <c r="W55" s="28" t="n">
        <v>0.0</v>
      </c>
      <c r="X55" s="28" t="n">
        <v>0.0</v>
      </c>
      <c r="Y55" s="28" t="n">
        <v>0.0</v>
      </c>
      <c r="Z55" s="28" t="n">
        <v>0.0</v>
      </c>
      <c r="AA55" s="28" t="n">
        <v>0.0</v>
      </c>
      <c r="AB55" s="28" t="n">
        <v>0.0</v>
      </c>
      <c r="AC55" s="28" t="n">
        <v>0.0</v>
      </c>
      <c r="AD55" s="28" t="n">
        <v>2.0</v>
      </c>
      <c r="AE55" s="28" t="n">
        <v>3.0</v>
      </c>
      <c r="AF55" s="28" t="n">
        <v>3.0</v>
      </c>
      <c r="AG55" s="28" t="n">
        <v>3.0</v>
      </c>
      <c r="AH55" s="28" t="n">
        <v>3.0</v>
      </c>
      <c r="AI55" s="28" t="n">
        <v>3.0</v>
      </c>
      <c r="AJ55" s="28" t="n">
        <v>3.0</v>
      </c>
      <c r="AK55" s="28" t="n">
        <v>3.0</v>
      </c>
      <c r="AL55" s="28" t="n">
        <v>3.0</v>
      </c>
      <c r="AM55" s="28" t="n">
        <v>3.0</v>
      </c>
      <c r="AN55" s="28" t="n">
        <v>3.0</v>
      </c>
      <c r="AO55" s="28" t="n">
        <v>3.0</v>
      </c>
      <c r="AP55" s="28" t="n">
        <v>3.0</v>
      </c>
      <c r="AQ55" s="28" t="n">
        <v>4.0</v>
      </c>
      <c r="AR55" s="28" t="n">
        <v>4.0</v>
      </c>
      <c r="AS55" s="28" t="n">
        <v>4.0</v>
      </c>
      <c r="AT55" s="28" t="n">
        <v>4.0</v>
      </c>
      <c r="AU55" s="28" t="n">
        <v>4.0</v>
      </c>
      <c r="AV55" s="28" t="n">
        <v>4.0</v>
      </c>
      <c r="AW55" s="28" t="n">
        <v>4.0</v>
      </c>
      <c r="AX55" s="28" t="n">
        <v>4.0</v>
      </c>
      <c r="AY55" s="28" t="n">
        <v>4.0</v>
      </c>
      <c r="AZ55" s="28" t="n">
        <v>4.0</v>
      </c>
      <c r="BA55" s="28" t="n">
        <v>5.0</v>
      </c>
      <c r="BB55" s="28" t="n">
        <v>6.0</v>
      </c>
      <c r="BC55" s="28" t="n">
        <v>6.0</v>
      </c>
      <c r="BD55" s="28" t="n">
        <v>6.0</v>
      </c>
      <c r="BE55" s="28" t="n">
        <v>6.0</v>
      </c>
      <c r="BF55" s="28" t="n">
        <v>6.0</v>
      </c>
      <c r="BG55" s="28" t="n">
        <v>7.0</v>
      </c>
      <c r="BH55" s="28" t="n">
        <v>7.0</v>
      </c>
      <c r="BI55" s="28" t="n">
        <v>7.0</v>
      </c>
      <c r="BJ55" s="28" t="n">
        <v>7.0</v>
      </c>
      <c r="BK55" s="28" t="n">
        <v>7.0</v>
      </c>
      <c r="BL55" s="28" t="n">
        <v>7.0</v>
      </c>
      <c r="BM55" s="28" t="n">
        <v>7.0</v>
      </c>
      <c r="BN55" s="28" t="n">
        <v>7.0</v>
      </c>
      <c r="BO55" s="28" t="n">
        <v>7.0</v>
      </c>
      <c r="BP55" s="28" t="n">
        <v>7.0</v>
      </c>
      <c r="BQ55" s="28" t="n">
        <v>7.0</v>
      </c>
      <c r="BR55" s="28" t="n">
        <v>7.0</v>
      </c>
      <c r="BS55" s="28" t="n">
        <v>7.0</v>
      </c>
      <c r="BT55" s="28" t="n">
        <v>7.0</v>
      </c>
      <c r="BU55" s="28" t="n">
        <v>7.0</v>
      </c>
    </row>
    <row r="56" spans="1:73">
      <c r="A56" s="28" t="n">
        <v>54.0</v>
      </c>
      <c r="B56" s="30" t="s">
        <v>57</v>
      </c>
      <c r="C56" s="28" t="n">
        <v>96.0</v>
      </c>
      <c r="D56" s="28" t="n">
        <v>0.0</v>
      </c>
      <c r="E56" s="28" t="n">
        <v>0.0</v>
      </c>
      <c r="F56" s="28" t="n">
        <v>0.0</v>
      </c>
      <c r="G56" s="28" t="n">
        <v>0.0</v>
      </c>
      <c r="H56" s="28" t="n">
        <v>0.0</v>
      </c>
      <c r="I56" s="28" t="n">
        <v>0.0</v>
      </c>
      <c r="J56" s="28" t="n">
        <v>0.0</v>
      </c>
      <c r="K56" s="28" t="n">
        <v>0.0</v>
      </c>
      <c r="L56" s="28" t="n">
        <v>0.0</v>
      </c>
      <c r="M56" s="28" t="n">
        <v>0.0</v>
      </c>
      <c r="N56" s="28" t="n">
        <v>0.0</v>
      </c>
      <c r="O56" s="28" t="n">
        <v>0.0</v>
      </c>
      <c r="P56" s="28" t="n">
        <v>1.0</v>
      </c>
      <c r="Q56" s="28" t="n">
        <v>1.0</v>
      </c>
      <c r="R56" s="28" t="n">
        <v>1.0</v>
      </c>
      <c r="S56" s="28" t="n">
        <v>1.0</v>
      </c>
      <c r="T56" s="28" t="n">
        <v>1.0</v>
      </c>
      <c r="U56" s="28" t="n">
        <v>1.0</v>
      </c>
      <c r="V56" s="28" t="n">
        <v>1.0</v>
      </c>
      <c r="W56" s="28" t="n">
        <v>1.0</v>
      </c>
      <c r="X56" s="28" t="n">
        <v>1.0</v>
      </c>
      <c r="Y56" s="28" t="n">
        <v>1.0</v>
      </c>
      <c r="Z56" s="28" t="n">
        <v>1.0</v>
      </c>
      <c r="AA56" s="28" t="n">
        <v>2.0</v>
      </c>
      <c r="AB56" s="28" t="n">
        <v>2.0</v>
      </c>
      <c r="AC56" s="28" t="n">
        <v>2.0</v>
      </c>
      <c r="AD56" s="28" t="n">
        <v>3.0</v>
      </c>
      <c r="AE56" s="28" t="n">
        <v>5.0</v>
      </c>
      <c r="AF56" s="28" t="n">
        <v>5.0</v>
      </c>
      <c r="AG56" s="28" t="n">
        <v>5.0</v>
      </c>
      <c r="AH56" s="28" t="n">
        <v>5.0</v>
      </c>
      <c r="AI56" s="28" t="n">
        <v>6.0</v>
      </c>
      <c r="AJ56" s="28" t="n">
        <v>6.0</v>
      </c>
      <c r="AK56" s="28" t="n">
        <v>6.0</v>
      </c>
      <c r="AL56" s="28" t="n">
        <v>6.0</v>
      </c>
      <c r="AM56" s="28" t="n">
        <v>7.0</v>
      </c>
      <c r="AN56" s="28" t="n">
        <v>7.0</v>
      </c>
      <c r="AO56" s="28" t="n">
        <v>8.0</v>
      </c>
      <c r="AP56" s="28" t="n">
        <v>8.0</v>
      </c>
      <c r="AQ56" s="28" t="n">
        <v>8.0</v>
      </c>
      <c r="AR56" s="28" t="n">
        <v>8.0</v>
      </c>
      <c r="AS56" s="28" t="n">
        <v>9.0</v>
      </c>
      <c r="AT56" s="28" t="n">
        <v>9.0</v>
      </c>
      <c r="AU56" s="28" t="n">
        <v>9.0</v>
      </c>
      <c r="AV56" s="28" t="n">
        <v>9.0</v>
      </c>
      <c r="AW56" s="28" t="n">
        <v>9.0</v>
      </c>
      <c r="AX56" s="28" t="n">
        <v>9.0</v>
      </c>
      <c r="AY56" s="28" t="n">
        <v>9.0</v>
      </c>
      <c r="AZ56" s="28" t="n">
        <v>9.0</v>
      </c>
      <c r="BA56" s="28" t="n">
        <v>9.0</v>
      </c>
      <c r="BB56" s="28" t="n">
        <v>9.0</v>
      </c>
      <c r="BC56" s="28" t="n">
        <v>9.0</v>
      </c>
      <c r="BD56" s="28" t="n">
        <v>9.0</v>
      </c>
      <c r="BE56" s="28" t="n">
        <v>9.0</v>
      </c>
      <c r="BF56" s="28" t="n">
        <v>9.0</v>
      </c>
      <c r="BG56" s="28" t="n">
        <v>9.0</v>
      </c>
      <c r="BH56" s="28" t="n">
        <v>9.0</v>
      </c>
      <c r="BI56" s="28" t="n">
        <v>9.0</v>
      </c>
      <c r="BJ56" s="28" t="n">
        <v>9.0</v>
      </c>
      <c r="BK56" s="28" t="n">
        <v>9.0</v>
      </c>
      <c r="BL56" s="28" t="n">
        <v>9.0</v>
      </c>
      <c r="BM56" s="28" t="n">
        <v>9.0</v>
      </c>
      <c r="BN56" s="28" t="n">
        <v>9.0</v>
      </c>
      <c r="BO56" s="28" t="n">
        <v>9.0</v>
      </c>
      <c r="BP56" s="28" t="n">
        <v>9.0</v>
      </c>
      <c r="BQ56" s="28" t="n">
        <v>9.0</v>
      </c>
      <c r="BR56" s="28" t="n">
        <v>9.0</v>
      </c>
      <c r="BS56" s="28" t="n">
        <v>9.0</v>
      </c>
      <c r="BT56" s="28" t="n">
        <v>9.0</v>
      </c>
      <c r="BU56" s="28" t="n">
        <v>9.0</v>
      </c>
    </row>
    <row r="57" spans="1:73">
      <c r="A57" s="28" t="n">
        <v>55.0</v>
      </c>
      <c r="B57" s="30" t="s">
        <v>58</v>
      </c>
      <c r="C57" s="28" t="n">
        <v>818.0</v>
      </c>
      <c r="D57" s="28" t="n">
        <v>0.0</v>
      </c>
      <c r="E57" s="28" t="n">
        <v>0.0</v>
      </c>
      <c r="F57" s="28" t="n">
        <v>0.0</v>
      </c>
      <c r="G57" s="28" t="n">
        <v>0.0</v>
      </c>
      <c r="H57" s="28" t="n">
        <v>0.0</v>
      </c>
      <c r="I57" s="28" t="n">
        <v>0.0</v>
      </c>
      <c r="J57" s="28" t="n">
        <v>0.0</v>
      </c>
      <c r="K57" s="28" t="n">
        <v>0.0</v>
      </c>
      <c r="L57" s="28" t="n">
        <v>0.0</v>
      </c>
      <c r="M57" s="28" t="n">
        <v>0.0</v>
      </c>
      <c r="N57" s="28" t="n">
        <v>0.0</v>
      </c>
      <c r="O57" s="28" t="n">
        <v>0.0</v>
      </c>
      <c r="P57" s="28" t="n">
        <v>0.0</v>
      </c>
      <c r="Q57" s="28" t="n">
        <v>0.0</v>
      </c>
      <c r="R57" s="28" t="n">
        <v>0.0</v>
      </c>
      <c r="S57" s="28" t="n">
        <v>0.0</v>
      </c>
      <c r="T57" s="28" t="n">
        <v>0.0</v>
      </c>
      <c r="U57" s="28" t="n">
        <v>0.0</v>
      </c>
      <c r="V57" s="28" t="n">
        <v>0.0</v>
      </c>
      <c r="W57" s="28" t="n">
        <v>0.0</v>
      </c>
      <c r="X57" s="28" t="n">
        <v>0.0</v>
      </c>
      <c r="Y57" s="28" t="n">
        <v>0.0</v>
      </c>
      <c r="Z57" s="28" t="n">
        <v>0.0</v>
      </c>
      <c r="AA57" s="28" t="n">
        <v>0.0</v>
      </c>
      <c r="AB57" s="28" t="n">
        <v>0.0</v>
      </c>
      <c r="AC57" s="28" t="n">
        <v>0.0</v>
      </c>
      <c r="AD57" s="28" t="n">
        <v>0.0</v>
      </c>
      <c r="AE57" s="28" t="n">
        <v>0.0</v>
      </c>
      <c r="AF57" s="28" t="n">
        <v>0.0</v>
      </c>
      <c r="AG57" s="28" t="n">
        <v>0.0</v>
      </c>
      <c r="AH57" s="28" t="n">
        <v>0.0</v>
      </c>
      <c r="AI57" s="28" t="n">
        <v>0.0</v>
      </c>
      <c r="AJ57" s="28" t="n">
        <v>0.0</v>
      </c>
      <c r="AK57" s="28" t="n">
        <v>0.0</v>
      </c>
      <c r="AL57" s="28" t="n">
        <v>0.0</v>
      </c>
      <c r="AM57" s="28" t="n">
        <v>0.0</v>
      </c>
      <c r="AN57" s="28" t="n">
        <v>1.0</v>
      </c>
      <c r="AO57" s="28" t="n">
        <v>1.0</v>
      </c>
      <c r="AP57" s="28" t="n">
        <v>1.0</v>
      </c>
      <c r="AQ57" s="28" t="n">
        <v>1.0</v>
      </c>
      <c r="AR57" s="28" t="n">
        <v>1.0</v>
      </c>
      <c r="AS57" s="28" t="n">
        <v>1.0</v>
      </c>
      <c r="AT57" s="28" t="n">
        <v>1.0</v>
      </c>
      <c r="AU57" s="28" t="n">
        <v>1.0</v>
      </c>
      <c r="AV57" s="28" t="n">
        <v>1.0</v>
      </c>
      <c r="AW57" s="28" t="n">
        <v>1.0</v>
      </c>
      <c r="AX57" s="28" t="n">
        <v>1.0</v>
      </c>
      <c r="AY57" s="28" t="n">
        <v>1.0</v>
      </c>
      <c r="AZ57" s="28" t="n">
        <v>1.0</v>
      </c>
      <c r="BA57" s="28" t="n">
        <v>1.0</v>
      </c>
      <c r="BB57" s="28" t="n">
        <v>1.0</v>
      </c>
      <c r="BC57" s="28" t="n">
        <v>1.0</v>
      </c>
      <c r="BD57" s="28" t="n">
        <v>1.0</v>
      </c>
      <c r="BE57" s="28" t="n">
        <v>1.0</v>
      </c>
      <c r="BF57" s="28" t="n">
        <v>1.0</v>
      </c>
      <c r="BG57" s="28" t="n">
        <v>1.0</v>
      </c>
      <c r="BH57" s="28" t="n">
        <v>1.0</v>
      </c>
      <c r="BI57" s="28" t="n">
        <v>1.0</v>
      </c>
      <c r="BJ57" s="28" t="n">
        <v>1.0</v>
      </c>
      <c r="BK57" s="28" t="n">
        <v>1.0</v>
      </c>
      <c r="BL57" s="28" t="n">
        <v>1.0</v>
      </c>
      <c r="BM57" s="28" t="n">
        <v>1.0</v>
      </c>
      <c r="BN57" s="28" t="n">
        <v>1.0</v>
      </c>
      <c r="BO57" s="28" t="n">
        <v>1.0</v>
      </c>
      <c r="BP57" s="28" t="n">
        <v>1.0</v>
      </c>
      <c r="BQ57" s="28" t="n">
        <v>1.0</v>
      </c>
      <c r="BR57" s="28" t="n">
        <v>1.0</v>
      </c>
      <c r="BS57" s="28" t="n">
        <v>1.0</v>
      </c>
      <c r="BT57" s="28" t="n">
        <v>1.0</v>
      </c>
      <c r="BU57" s="28" t="n">
        <v>1.0</v>
      </c>
    </row>
    <row r="58" spans="1:73">
      <c r="A58" s="28" t="n">
        <v>56.0</v>
      </c>
      <c r="B58" s="30" t="s">
        <v>59</v>
      </c>
      <c r="C58" s="28" t="n">
        <v>908.0</v>
      </c>
      <c r="D58" s="28" t="n">
        <v>0.0</v>
      </c>
      <c r="E58" s="28" t="n">
        <v>0.0</v>
      </c>
      <c r="F58" s="28" t="n">
        <v>0.0</v>
      </c>
      <c r="G58" s="28" t="n">
        <v>0.0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0.0</v>
      </c>
      <c r="M58" s="28" t="n">
        <v>0.0</v>
      </c>
      <c r="N58" s="28" t="n">
        <v>0.0</v>
      </c>
      <c r="O58" s="28" t="n">
        <v>0.0</v>
      </c>
      <c r="P58" s="28" t="n">
        <v>0.0</v>
      </c>
      <c r="Q58" s="28" t="n">
        <v>0.0</v>
      </c>
      <c r="R58" s="28" t="n">
        <v>0.0</v>
      </c>
      <c r="S58" s="28" t="n">
        <v>0.0</v>
      </c>
      <c r="T58" s="28" t="n">
        <v>0.0</v>
      </c>
      <c r="U58" s="28" t="n">
        <v>0.0</v>
      </c>
      <c r="V58" s="28" t="n">
        <v>0.0</v>
      </c>
      <c r="W58" s="28" t="n">
        <v>0.0</v>
      </c>
      <c r="X58" s="28" t="n">
        <v>0.0</v>
      </c>
      <c r="Y58" s="28" t="n">
        <v>0.0</v>
      </c>
      <c r="Z58" s="28" t="n">
        <v>0.0</v>
      </c>
      <c r="AA58" s="28" t="n">
        <v>0.0</v>
      </c>
      <c r="AB58" s="28" t="n">
        <v>0.0</v>
      </c>
      <c r="AC58" s="28" t="n">
        <v>0.0</v>
      </c>
      <c r="AD58" s="28" t="n">
        <v>0.0</v>
      </c>
      <c r="AE58" s="28" t="n">
        <v>0.0</v>
      </c>
      <c r="AF58" s="28" t="n">
        <v>0.0</v>
      </c>
      <c r="AG58" s="28" t="n">
        <v>1.0</v>
      </c>
      <c r="AH58" s="28" t="n">
        <v>2.0</v>
      </c>
      <c r="AI58" s="28" t="n">
        <v>2.0</v>
      </c>
      <c r="AJ58" s="28" t="n">
        <v>2.0</v>
      </c>
      <c r="AK58" s="28" t="n">
        <v>2.0</v>
      </c>
      <c r="AL58" s="28" t="n">
        <v>2.0</v>
      </c>
      <c r="AM58" s="28" t="n">
        <v>2.0</v>
      </c>
      <c r="AN58" s="28" t="n">
        <v>2.0</v>
      </c>
      <c r="AO58" s="28" t="n">
        <v>2.0</v>
      </c>
      <c r="AP58" s="28" t="n">
        <v>2.0</v>
      </c>
      <c r="AQ58" s="28" t="n">
        <v>2.0</v>
      </c>
      <c r="AR58" s="28" t="n">
        <v>2.0</v>
      </c>
      <c r="AS58" s="28" t="n">
        <v>2.0</v>
      </c>
      <c r="AT58" s="30" t="n">
        <v>2.0</v>
      </c>
      <c r="AU58" s="30" t="n">
        <v>2.0</v>
      </c>
      <c r="AV58" s="30" t="n">
        <v>2.0</v>
      </c>
      <c r="AW58" s="30" t="n">
        <v>2.0</v>
      </c>
      <c r="AX58" s="30" t="n">
        <v>2.0</v>
      </c>
      <c r="AY58" s="30" t="n">
        <v>2.0</v>
      </c>
      <c r="AZ58" s="30" t="n">
        <v>2.0</v>
      </c>
      <c r="BA58" s="30" t="n">
        <v>2.0</v>
      </c>
      <c r="BB58" s="30" t="n">
        <v>2.0</v>
      </c>
      <c r="BC58" s="30" t="n">
        <v>2.0</v>
      </c>
      <c r="BD58" s="30" t="n">
        <v>2.0</v>
      </c>
      <c r="BE58" s="30" t="n">
        <v>2.0</v>
      </c>
      <c r="BF58" s="30" t="n">
        <v>2.0</v>
      </c>
      <c r="BG58" s="30" t="n">
        <v>2.0</v>
      </c>
      <c r="BH58" s="30" t="n">
        <v>2.0</v>
      </c>
      <c r="BI58" s="30" t="n">
        <v>2.0</v>
      </c>
      <c r="BJ58" s="30" t="n">
        <v>2.0</v>
      </c>
      <c r="BK58" s="30" t="n">
        <v>2.0</v>
      </c>
      <c r="BL58" s="30" t="n">
        <v>2.0</v>
      </c>
      <c r="BM58" s="30" t="n">
        <v>2.0</v>
      </c>
      <c r="BN58" s="30" t="n">
        <v>2.0</v>
      </c>
      <c r="BO58" s="30" t="n">
        <v>2.0</v>
      </c>
      <c r="BP58" s="30" t="n">
        <v>2.0</v>
      </c>
      <c r="BQ58" s="30" t="n">
        <v>2.0</v>
      </c>
      <c r="BR58" s="30" t="n">
        <v>2.0</v>
      </c>
      <c r="BS58" s="30" t="n">
        <v>2.0</v>
      </c>
      <c r="BT58" s="30" t="n">
        <v>2.0</v>
      </c>
      <c r="BU58" s="30" t="n">
        <v>2.0</v>
      </c>
    </row>
    <row r="59" spans="1:73">
      <c r="A59" s="28" t="n">
        <v>57.0</v>
      </c>
      <c r="B59" s="30" t="s">
        <v>60</v>
      </c>
      <c r="C59" s="28" t="n">
        <v>600.0</v>
      </c>
      <c r="D59" s="28" t="n">
        <v>0.0</v>
      </c>
      <c r="E59" s="28" t="n">
        <v>0.0</v>
      </c>
      <c r="F59" s="28" t="n">
        <v>0.0</v>
      </c>
      <c r="G59" s="28" t="n">
        <v>0.0</v>
      </c>
      <c r="H59" s="28" t="n">
        <v>0.0</v>
      </c>
      <c r="I59" s="28" t="n">
        <v>0.0</v>
      </c>
      <c r="J59" s="28" t="n">
        <v>0.0</v>
      </c>
      <c r="K59" s="28" t="n">
        <v>0.0</v>
      </c>
      <c r="L59" s="28" t="n">
        <v>0.0</v>
      </c>
      <c r="M59" s="28" t="n">
        <v>0.0</v>
      </c>
      <c r="N59" s="28" t="n">
        <v>0.0</v>
      </c>
      <c r="O59" s="28" t="n">
        <v>0.0</v>
      </c>
      <c r="P59" s="28" t="n">
        <v>0.0</v>
      </c>
      <c r="Q59" s="28" t="n">
        <v>0.0</v>
      </c>
      <c r="R59" s="28" t="n">
        <v>0.0</v>
      </c>
      <c r="S59" s="28" t="n">
        <v>0.0</v>
      </c>
      <c r="T59" s="28" t="n">
        <v>0.0</v>
      </c>
      <c r="U59" s="28" t="n">
        <v>0.0</v>
      </c>
      <c r="V59" s="28" t="n">
        <v>0.0</v>
      </c>
      <c r="W59" s="28" t="n">
        <v>0.0</v>
      </c>
      <c r="X59" s="28" t="n">
        <v>0.0</v>
      </c>
      <c r="Y59" s="28" t="n">
        <v>0.0</v>
      </c>
      <c r="Z59" s="28" t="n">
        <v>0.0</v>
      </c>
      <c r="AA59" s="28" t="n">
        <v>0.0</v>
      </c>
      <c r="AB59" s="28" t="n">
        <v>0.0</v>
      </c>
      <c r="AC59" s="28" t="n">
        <v>0.0</v>
      </c>
      <c r="AD59" s="28" t="n">
        <v>0.0</v>
      </c>
      <c r="AE59" s="28" t="n">
        <v>0.0</v>
      </c>
      <c r="AF59" s="28" t="n">
        <v>0.0</v>
      </c>
      <c r="AG59" s="28" t="n">
        <v>0.0</v>
      </c>
      <c r="AH59" s="28" t="n">
        <v>0.0</v>
      </c>
      <c r="AI59" s="28" t="n">
        <v>0.0</v>
      </c>
      <c r="AJ59" s="28" t="n">
        <v>0.0</v>
      </c>
      <c r="AK59" s="28" t="n">
        <v>0.0</v>
      </c>
      <c r="AL59" s="28" t="n">
        <v>0.0</v>
      </c>
      <c r="AM59" s="28" t="n">
        <v>0.0</v>
      </c>
      <c r="AN59" s="28" t="n">
        <v>0.0</v>
      </c>
      <c r="AO59" s="28" t="n">
        <v>0.0</v>
      </c>
      <c r="AP59" s="28" t="n">
        <v>0.0</v>
      </c>
      <c r="AQ59" s="28" t="n">
        <v>0.0</v>
      </c>
      <c r="AR59" s="28" t="n">
        <v>0.0</v>
      </c>
      <c r="AS59" s="28" t="n">
        <v>0.0</v>
      </c>
      <c r="AT59" s="28" t="n">
        <v>0.0</v>
      </c>
      <c r="AU59" s="28" t="n">
        <v>0.0</v>
      </c>
      <c r="AV59" s="28" t="n">
        <v>0.0</v>
      </c>
      <c r="AW59" s="28" t="n">
        <v>0.0</v>
      </c>
      <c r="AX59" s="28" t="n">
        <v>0.0</v>
      </c>
      <c r="AY59" s="28" t="n">
        <v>0.0</v>
      </c>
      <c r="AZ59" s="28" t="n">
        <v>0.0</v>
      </c>
      <c r="BA59" s="28" t="n">
        <v>0.0</v>
      </c>
      <c r="BB59" s="28" t="n">
        <v>0.0</v>
      </c>
      <c r="BC59" s="28" t="n">
        <v>0.0</v>
      </c>
      <c r="BD59" s="28" t="n">
        <v>0.0</v>
      </c>
      <c r="BE59" s="28" t="n">
        <v>0.0</v>
      </c>
      <c r="BF59" s="28" t="n">
        <v>0.0</v>
      </c>
      <c r="BG59" s="28" t="n">
        <v>0.0</v>
      </c>
      <c r="BH59" s="28" t="n">
        <v>0.0</v>
      </c>
      <c r="BI59" s="28" t="n">
        <v>0.0</v>
      </c>
      <c r="BJ59" s="28" t="n">
        <v>0.0</v>
      </c>
      <c r="BK59" s="28" t="n">
        <v>0.0</v>
      </c>
      <c r="BL59" s="28" t="n">
        <v>0.0</v>
      </c>
      <c r="BM59" s="28" t="n">
        <v>0.0</v>
      </c>
      <c r="BN59" s="28" t="n">
        <v>0.0</v>
      </c>
      <c r="BO59" s="28" t="n">
        <v>0.0</v>
      </c>
      <c r="BP59" s="28" t="n">
        <v>0.0</v>
      </c>
      <c r="BQ59" s="28" t="n">
        <v>0.0</v>
      </c>
      <c r="BR59" s="28" t="n">
        <v>0.0</v>
      </c>
      <c r="BS59" s="28" t="n">
        <v>0.0</v>
      </c>
      <c r="BT59" s="28" t="n">
        <v>0.0</v>
      </c>
      <c r="BU59" s="28" t="n">
        <v>0.0</v>
      </c>
    </row>
    <row r="60" spans="1:73">
      <c r="A60" s="28" t="n">
        <v>58.0</v>
      </c>
      <c r="B60" s="30" t="s">
        <v>61</v>
      </c>
      <c r="C60" s="28" t="n">
        <v>1195.0</v>
      </c>
      <c r="D60" s="28" t="n">
        <v>0.0</v>
      </c>
      <c r="E60" s="28" t="n">
        <v>0.0</v>
      </c>
      <c r="F60" s="28" t="n">
        <v>0.0</v>
      </c>
      <c r="G60" s="28" t="n">
        <v>0.0</v>
      </c>
      <c r="H60" s="28" t="n">
        <v>0.0</v>
      </c>
      <c r="I60" s="28" t="n">
        <v>0.0</v>
      </c>
      <c r="J60" s="28" t="n">
        <v>0.0</v>
      </c>
      <c r="K60" s="28" t="n">
        <v>0.0</v>
      </c>
      <c r="L60" s="28" t="n">
        <v>0.0</v>
      </c>
      <c r="M60" s="28" t="n">
        <v>0.0</v>
      </c>
      <c r="N60" s="28" t="n">
        <v>1.0</v>
      </c>
      <c r="O60" s="28" t="n">
        <v>1.0</v>
      </c>
      <c r="P60" s="28" t="n">
        <v>1.0</v>
      </c>
      <c r="Q60" s="28" t="n">
        <v>1.0</v>
      </c>
      <c r="R60" s="28" t="n">
        <v>2.0</v>
      </c>
      <c r="S60" s="28" t="n">
        <v>2.0</v>
      </c>
      <c r="T60" s="28" t="n">
        <v>2.0</v>
      </c>
      <c r="U60" s="28" t="n">
        <v>2.0</v>
      </c>
      <c r="V60" s="28" t="n">
        <v>2.0</v>
      </c>
      <c r="W60" s="28" t="n">
        <v>2.0</v>
      </c>
      <c r="X60" s="28" t="n">
        <v>2.0</v>
      </c>
      <c r="Y60" s="28" t="n">
        <v>2.0</v>
      </c>
      <c r="Z60" s="28" t="n">
        <v>2.0</v>
      </c>
      <c r="AA60" s="28" t="n">
        <v>2.0</v>
      </c>
      <c r="AB60" s="28" t="n">
        <v>2.0</v>
      </c>
      <c r="AC60" s="28" t="n">
        <v>2.0</v>
      </c>
      <c r="AD60" s="28" t="n">
        <v>2.0</v>
      </c>
      <c r="AE60" s="28" t="n">
        <v>2.0</v>
      </c>
      <c r="AF60" s="28" t="n">
        <v>2.0</v>
      </c>
      <c r="AG60" s="28" t="n">
        <v>2.0</v>
      </c>
      <c r="AH60" s="28" t="n">
        <v>2.0</v>
      </c>
      <c r="AI60" s="28" t="n">
        <v>2.0</v>
      </c>
      <c r="AJ60" s="28" t="n">
        <v>2.0</v>
      </c>
      <c r="AK60" s="28" t="n">
        <v>3.0</v>
      </c>
      <c r="AL60" s="28" t="n">
        <v>3.0</v>
      </c>
      <c r="AM60" s="28" t="n">
        <v>3.0</v>
      </c>
      <c r="AN60" s="28" t="n">
        <v>3.0</v>
      </c>
      <c r="AO60" s="28" t="n">
        <v>3.0</v>
      </c>
      <c r="AP60" s="28" t="n">
        <v>3.0</v>
      </c>
      <c r="AQ60" s="28" t="n">
        <v>3.0</v>
      </c>
      <c r="AR60" s="28" t="n">
        <v>3.0</v>
      </c>
      <c r="AS60" s="28" t="n">
        <v>3.0</v>
      </c>
      <c r="AT60" s="28" t="n">
        <v>3.0</v>
      </c>
      <c r="AU60" s="28" t="n">
        <v>3.0</v>
      </c>
      <c r="AV60" s="28" t="n">
        <v>3.0</v>
      </c>
      <c r="AW60" s="28" t="n">
        <v>3.0</v>
      </c>
      <c r="AX60" s="28" t="n">
        <v>3.0</v>
      </c>
      <c r="AY60" s="28" t="n">
        <v>3.0</v>
      </c>
      <c r="AZ60" s="28" t="n">
        <v>3.0</v>
      </c>
      <c r="BA60" s="28" t="n">
        <v>3.0</v>
      </c>
      <c r="BB60" s="28" t="n">
        <v>3.0</v>
      </c>
      <c r="BC60" s="28" t="n">
        <v>3.0</v>
      </c>
      <c r="BD60" s="28" t="n">
        <v>3.0</v>
      </c>
      <c r="BE60" s="28" t="n">
        <v>3.0</v>
      </c>
      <c r="BF60" s="28" t="n">
        <v>3.0</v>
      </c>
      <c r="BG60" s="28" t="n">
        <v>3.0</v>
      </c>
      <c r="BH60" s="28" t="n">
        <v>3.0</v>
      </c>
      <c r="BI60" s="28" t="n">
        <v>3.0</v>
      </c>
      <c r="BJ60" s="28" t="n">
        <v>3.0</v>
      </c>
      <c r="BK60" s="28" t="n">
        <v>3.0</v>
      </c>
      <c r="BL60" s="28" t="n">
        <v>3.0</v>
      </c>
      <c r="BM60" s="28" t="n">
        <v>3.0</v>
      </c>
      <c r="BN60" s="28" t="n">
        <v>3.0</v>
      </c>
      <c r="BO60" s="28" t="n">
        <v>3.0</v>
      </c>
      <c r="BP60" s="28" t="n">
        <v>3.0</v>
      </c>
      <c r="BQ60" s="28" t="n">
        <v>3.0</v>
      </c>
      <c r="BR60" s="28" t="n">
        <v>3.0</v>
      </c>
      <c r="BS60" s="28" t="n">
        <v>3.0</v>
      </c>
      <c r="BT60" s="28" t="n">
        <v>3.0</v>
      </c>
      <c r="BU60" s="28" t="n">
        <v>3.0</v>
      </c>
    </row>
    <row r="61" spans="1:73">
      <c r="A61" s="26" t="n">
        <v>59.0</v>
      </c>
      <c r="B61" s="26" t="s">
        <v>62</v>
      </c>
      <c r="C61" s="26" t="n">
        <v>5147.0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 t="n">
        <v>0.0</v>
      </c>
      <c r="R61" s="26" t="n">
        <v>0.0</v>
      </c>
      <c r="S61" s="26" t="n">
        <v>0.0</v>
      </c>
      <c r="T61" s="26" t="n">
        <v>0.0</v>
      </c>
      <c r="U61" s="26" t="n">
        <v>0.0</v>
      </c>
      <c r="V61" s="26" t="n">
        <v>0.0</v>
      </c>
      <c r="W61" s="26" t="n">
        <v>0.0</v>
      </c>
      <c r="X61" s="26" t="n">
        <v>0.0</v>
      </c>
      <c r="Y61" s="26" t="n">
        <v>0.0</v>
      </c>
      <c r="Z61" s="26" t="n">
        <v>0.0</v>
      </c>
      <c r="AA61" s="26" t="n">
        <v>0.0</v>
      </c>
      <c r="AB61" s="26" t="n">
        <v>0.0</v>
      </c>
      <c r="AC61" s="26" t="n">
        <v>0.0</v>
      </c>
      <c r="AD61" s="26" t="n">
        <v>0.0</v>
      </c>
      <c r="AE61" s="26" t="n">
        <v>0.0</v>
      </c>
      <c r="AF61" s="26" t="n">
        <v>0.0</v>
      </c>
      <c r="AG61" s="26" t="n">
        <v>0.0</v>
      </c>
      <c r="AH61" s="26" t="n">
        <v>0.0</v>
      </c>
      <c r="AI61" s="26" t="n">
        <v>0.0</v>
      </c>
      <c r="AJ61" s="26" t="n">
        <v>0.0</v>
      </c>
      <c r="AK61" s="26" t="n">
        <v>0.0</v>
      </c>
      <c r="AL61" s="26" t="n">
        <v>0.0</v>
      </c>
      <c r="AM61" s="26" t="n">
        <v>0.0</v>
      </c>
      <c r="AN61" s="26" t="n">
        <v>0.0</v>
      </c>
      <c r="AO61" s="26" t="n">
        <v>0.0</v>
      </c>
      <c r="AP61" s="26" t="n">
        <v>2.0</v>
      </c>
      <c r="AQ61" s="26" t="n">
        <v>7.0</v>
      </c>
      <c r="AR61" s="26" t="n">
        <v>8.0</v>
      </c>
      <c r="AS61" s="26" t="n">
        <v>10.0</v>
      </c>
      <c r="AT61" s="26" t="n">
        <v>13.0</v>
      </c>
      <c r="AU61" s="26" t="n">
        <v>13.0</v>
      </c>
      <c r="AV61" s="26" t="n">
        <v>13.0</v>
      </c>
      <c r="AW61" s="26" t="n">
        <v>17.0</v>
      </c>
      <c r="AX61" s="26" t="n">
        <v>17.0</v>
      </c>
      <c r="AY61" s="26" t="n">
        <v>28.0</v>
      </c>
      <c r="AZ61" s="26" t="n">
        <v>28.0</v>
      </c>
      <c r="BA61" s="26" t="n">
        <v>35.0</v>
      </c>
      <c r="BB61" s="26" t="n">
        <v>40.0</v>
      </c>
      <c r="BC61" s="26" t="n">
        <v>42.0</v>
      </c>
      <c r="BD61" s="26" t="n">
        <v>44.0</v>
      </c>
      <c r="BE61" s="26" t="n">
        <v>50.0</v>
      </c>
      <c r="BF61" s="26" t="n">
        <v>53.0</v>
      </c>
      <c r="BG61" s="26" t="n">
        <v>54.0</v>
      </c>
      <c r="BH61" s="26" t="n">
        <v>60.0</v>
      </c>
      <c r="BI61" s="26" t="n">
        <v>67.0</v>
      </c>
      <c r="BJ61" s="26" t="n">
        <v>72.0</v>
      </c>
      <c r="BK61" s="26" t="n">
        <v>72.0</v>
      </c>
      <c r="BL61" s="26" t="n">
        <v>75.0</v>
      </c>
      <c r="BM61" s="26" t="n">
        <v>82.0</v>
      </c>
      <c r="BN61" s="26" t="n">
        <v>83.0</v>
      </c>
      <c r="BO61" s="26" t="n">
        <v>91.0</v>
      </c>
      <c r="BP61" s="26" t="n">
        <v>93.0</v>
      </c>
      <c r="BQ61" s="26" t="n">
        <v>100.0</v>
      </c>
      <c r="BR61" s="26" t="n">
        <v>102.0</v>
      </c>
      <c r="BS61" s="26" t="n">
        <v>111.0</v>
      </c>
      <c r="BT61" s="26" t="n">
        <v>120.0</v>
      </c>
      <c r="BU61" s="26" t="n">
        <v>126.0</v>
      </c>
    </row>
    <row r="62" spans="1:73">
      <c r="A62" s="26" t="n">
        <v>60.0</v>
      </c>
      <c r="B62" s="26" t="s">
        <v>63</v>
      </c>
      <c r="C62" s="26" t="n">
        <v>717.0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 t="n">
        <v>0.0</v>
      </c>
      <c r="AC62" s="26" t="n">
        <v>0.0</v>
      </c>
      <c r="AD62" s="26" t="n">
        <v>0.0</v>
      </c>
      <c r="AE62" s="26" t="n">
        <v>0.0</v>
      </c>
      <c r="AF62" s="26" t="n">
        <v>0.0</v>
      </c>
      <c r="AG62" s="26" t="n">
        <v>0.0</v>
      </c>
      <c r="AH62" s="26" t="n">
        <v>0.0</v>
      </c>
      <c r="AI62" s="26" t="n">
        <v>0.0</v>
      </c>
      <c r="AJ62" s="26" t="n">
        <v>1.0</v>
      </c>
      <c r="AK62" s="26" t="n">
        <v>1.0</v>
      </c>
      <c r="AL62" s="26" t="n">
        <v>1.0</v>
      </c>
      <c r="AM62" s="26" t="n">
        <v>1.0</v>
      </c>
      <c r="AN62" s="26" t="n">
        <v>1.0</v>
      </c>
      <c r="AO62" s="26" t="n">
        <v>1.0</v>
      </c>
      <c r="AP62" s="26" t="n">
        <v>1.0</v>
      </c>
      <c r="AQ62" s="26" t="n">
        <v>1.0</v>
      </c>
      <c r="AR62" s="26" t="n">
        <v>1.0</v>
      </c>
      <c r="AS62" s="26" t="n">
        <v>1.0</v>
      </c>
      <c r="AT62" s="26" t="n">
        <v>1.0</v>
      </c>
      <c r="AU62" s="26" t="n">
        <v>1.0</v>
      </c>
      <c r="AV62" s="26" t="n">
        <v>1.0</v>
      </c>
      <c r="AW62" s="26" t="n">
        <v>1.0</v>
      </c>
      <c r="AX62" s="26" t="n">
        <v>1.0</v>
      </c>
      <c r="AY62" s="26" t="n">
        <v>1.0</v>
      </c>
      <c r="AZ62" s="26" t="n">
        <v>1.0</v>
      </c>
      <c r="BA62" s="26" t="n">
        <v>1.0</v>
      </c>
      <c r="BB62" s="26" t="n">
        <v>1.0</v>
      </c>
      <c r="BC62" s="26" t="n">
        <v>1.0</v>
      </c>
      <c r="BD62" s="26" t="n">
        <v>1.0</v>
      </c>
      <c r="BE62" s="26" t="n">
        <v>1.0</v>
      </c>
      <c r="BF62" s="26" t="n">
        <v>1.0</v>
      </c>
      <c r="BG62" s="26" t="n">
        <v>1.0</v>
      </c>
      <c r="BH62" s="26" t="n">
        <v>1.0</v>
      </c>
      <c r="BI62" s="26" t="n">
        <v>1.0</v>
      </c>
      <c r="BJ62" s="26" t="n">
        <v>1.0</v>
      </c>
      <c r="BK62" s="26" t="n">
        <v>1.0</v>
      </c>
      <c r="BL62" s="26" t="n">
        <v>1.0</v>
      </c>
      <c r="BM62" s="26" t="n">
        <v>1.0</v>
      </c>
      <c r="BN62" s="26" t="n">
        <v>1.0</v>
      </c>
      <c r="BO62" s="26" t="n">
        <v>1.0</v>
      </c>
      <c r="BP62" s="26" t="n">
        <v>1.0</v>
      </c>
      <c r="BQ62" s="26" t="n">
        <v>2.0</v>
      </c>
      <c r="BR62" s="26" t="n">
        <v>2.0</v>
      </c>
      <c r="BS62" s="26" t="n">
        <v>2.0</v>
      </c>
      <c r="BT62" s="26" t="n">
        <v>2.0</v>
      </c>
      <c r="BU62" s="26" t="n">
        <v>2.0</v>
      </c>
    </row>
    <row r="63" spans="1:73">
      <c r="A63" s="26" t="n">
        <v>61.0</v>
      </c>
      <c r="B63" s="26" t="s">
        <v>64</v>
      </c>
      <c r="C63" s="26" t="n">
        <v>6904.0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 t="n">
        <v>0.0</v>
      </c>
      <c r="AG63" s="26" t="n">
        <v>0.0</v>
      </c>
      <c r="AH63" s="26" t="n">
        <v>0.0</v>
      </c>
      <c r="AI63" s="26" t="n">
        <v>0.0</v>
      </c>
      <c r="AJ63" s="26" t="n">
        <v>0.0</v>
      </c>
      <c r="AK63" s="26" t="n">
        <v>0.0</v>
      </c>
      <c r="AL63" s="26" t="n">
        <v>0.0</v>
      </c>
      <c r="AM63" s="26" t="n">
        <v>0.0</v>
      </c>
      <c r="AN63" s="26" t="n">
        <v>0.0</v>
      </c>
      <c r="AO63" s="26" t="n">
        <v>0.0</v>
      </c>
      <c r="AP63" s="26" t="n">
        <v>0.0</v>
      </c>
      <c r="AQ63" s="26" t="n">
        <v>0.0</v>
      </c>
      <c r="AR63" s="26" t="n">
        <v>0.0</v>
      </c>
      <c r="AS63" s="26" t="n">
        <v>0.0</v>
      </c>
      <c r="AT63" s="26" t="n">
        <v>0.0</v>
      </c>
      <c r="AU63" s="26" t="n">
        <v>0.0</v>
      </c>
      <c r="AV63" s="26" t="n">
        <v>0.0</v>
      </c>
      <c r="AW63" s="26" t="n">
        <v>0.0</v>
      </c>
      <c r="AX63" s="26" t="n">
        <v>1.0</v>
      </c>
      <c r="AY63" s="26" t="n">
        <v>1.0</v>
      </c>
      <c r="AZ63" s="26" t="n">
        <v>1.0</v>
      </c>
      <c r="BA63" s="26" t="n">
        <v>1.0</v>
      </c>
      <c r="BB63" s="26" t="n">
        <v>1.0</v>
      </c>
      <c r="BC63" s="26" t="n">
        <v>1.0</v>
      </c>
      <c r="BD63" s="26" t="n">
        <v>1.0</v>
      </c>
      <c r="BE63" s="26" t="n">
        <v>1.0</v>
      </c>
      <c r="BF63" s="26" t="n">
        <v>1.0</v>
      </c>
      <c r="BG63" s="26" t="n">
        <v>1.0</v>
      </c>
      <c r="BH63" s="26" t="n">
        <v>1.0</v>
      </c>
      <c r="BI63" s="26" t="n">
        <v>1.0</v>
      </c>
      <c r="BJ63" s="26" t="n">
        <v>1.0</v>
      </c>
      <c r="BK63" s="26" t="n">
        <v>1.0</v>
      </c>
      <c r="BL63" s="26" t="n">
        <v>1.0</v>
      </c>
      <c r="BM63" s="26" t="n">
        <v>1.0</v>
      </c>
      <c r="BN63" s="26" t="n">
        <v>1.0</v>
      </c>
      <c r="BO63" s="26" t="n">
        <v>1.0</v>
      </c>
      <c r="BP63" s="26" t="n">
        <v>1.0</v>
      </c>
      <c r="BQ63" s="26" t="n">
        <v>1.0</v>
      </c>
      <c r="BR63" s="26" t="n">
        <v>1.0</v>
      </c>
      <c r="BS63" s="26" t="n">
        <v>1.0</v>
      </c>
      <c r="BT63" s="26" t="n">
        <v>1.0</v>
      </c>
      <c r="BU63" s="26" t="n">
        <v>4.0</v>
      </c>
    </row>
    <row r="64" spans="1:73">
      <c r="A64" s="26" t="n">
        <v>62.0</v>
      </c>
      <c r="B64" s="26" t="s">
        <v>65</v>
      </c>
      <c r="C64" s="26" t="n">
        <v>561.0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 t="n">
        <v>0.0</v>
      </c>
      <c r="AB64" s="26" t="n">
        <v>0.0</v>
      </c>
      <c r="AC64" s="26" t="n">
        <v>0.0</v>
      </c>
      <c r="AD64" s="26" t="n">
        <v>0.0</v>
      </c>
      <c r="AE64" s="26" t="n">
        <v>0.0</v>
      </c>
      <c r="AF64" s="26" t="n">
        <v>0.0</v>
      </c>
      <c r="AG64" s="26" t="n">
        <v>0.0</v>
      </c>
      <c r="AH64" s="26" t="n">
        <v>0.0</v>
      </c>
      <c r="AI64" s="26" t="n">
        <v>0.0</v>
      </c>
      <c r="AJ64" s="26" t="n">
        <v>0.0</v>
      </c>
      <c r="AK64" s="26" t="n">
        <v>0.0</v>
      </c>
      <c r="AL64" s="26" t="n">
        <v>0.0</v>
      </c>
      <c r="AM64" s="26" t="n">
        <v>0.0</v>
      </c>
      <c r="AN64" s="26" t="n">
        <v>0.0</v>
      </c>
      <c r="AO64" s="26" t="n">
        <v>0.0</v>
      </c>
      <c r="AP64" s="26" t="n">
        <v>0.0</v>
      </c>
      <c r="AQ64" s="26" t="n">
        <v>0.0</v>
      </c>
      <c r="AR64" s="26" t="n">
        <v>0.0</v>
      </c>
      <c r="AS64" s="26" t="n">
        <v>0.0</v>
      </c>
      <c r="AT64" s="26" t="n">
        <v>0.0</v>
      </c>
      <c r="AU64" s="26" t="n">
        <v>0.0</v>
      </c>
      <c r="AV64" s="26" t="n">
        <v>0.0</v>
      </c>
      <c r="AW64" s="26" t="n">
        <v>0.0</v>
      </c>
      <c r="AX64" s="26" t="n">
        <v>0.0</v>
      </c>
      <c r="AY64" s="26" t="n">
        <v>0.0</v>
      </c>
      <c r="AZ64" s="26" t="n">
        <v>0.0</v>
      </c>
      <c r="BA64" s="26" t="n">
        <v>0.0</v>
      </c>
      <c r="BB64" s="26" t="n">
        <v>0.0</v>
      </c>
      <c r="BC64" s="26" t="n">
        <v>0.0</v>
      </c>
      <c r="BD64" s="26" t="n">
        <v>0.0</v>
      </c>
      <c r="BE64" s="26" t="n">
        <v>0.0</v>
      </c>
      <c r="BF64" s="26" t="n">
        <v>0.0</v>
      </c>
      <c r="BG64" s="26" t="n">
        <v>0.0</v>
      </c>
      <c r="BH64" s="26" t="n">
        <v>0.0</v>
      </c>
      <c r="BI64" s="26" t="n">
        <v>0.0</v>
      </c>
      <c r="BJ64" s="26" t="n">
        <v>0.0</v>
      </c>
      <c r="BK64" s="26" t="n">
        <v>0.0</v>
      </c>
      <c r="BL64" s="26" t="n">
        <v>0.0</v>
      </c>
      <c r="BM64" s="26" t="n">
        <v>0.0</v>
      </c>
      <c r="BN64" s="26" t="n">
        <v>0.0</v>
      </c>
      <c r="BO64" s="26" t="n">
        <v>0.0</v>
      </c>
      <c r="BP64" s="26" t="n">
        <v>0.0</v>
      </c>
      <c r="BQ64" s="26" t="n">
        <v>0.0</v>
      </c>
      <c r="BR64" s="26" t="n">
        <v>2.0</v>
      </c>
      <c r="BS64" s="26" t="n">
        <v>2.0</v>
      </c>
      <c r="BT64" s="26" t="n">
        <v>2.0</v>
      </c>
      <c r="BU64" s="26" t="n">
        <v>2.0</v>
      </c>
    </row>
    <row r="65" spans="1:73">
      <c r="A65" s="26" t="n">
        <v>63.0</v>
      </c>
      <c r="B65" s="26" t="s">
        <v>66</v>
      </c>
      <c r="C65" s="26" t="n">
        <v>12680.0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 t="n">
        <v>0.0</v>
      </c>
      <c r="V65" s="26" t="n">
        <v>0.0</v>
      </c>
      <c r="W65" s="26" t="n">
        <v>0.0</v>
      </c>
      <c r="X65" s="26" t="n">
        <v>0.0</v>
      </c>
      <c r="Y65" s="26" t="n">
        <v>0.0</v>
      </c>
      <c r="Z65" s="26" t="n">
        <v>0.0</v>
      </c>
      <c r="AA65" s="26" t="n">
        <v>0.0</v>
      </c>
      <c r="AB65" s="26" t="n">
        <v>0.0</v>
      </c>
      <c r="AC65" s="26" t="n">
        <v>0.0</v>
      </c>
      <c r="AD65" s="26" t="n">
        <v>0.0</v>
      </c>
      <c r="AE65" s="26" t="n">
        <v>0.0</v>
      </c>
      <c r="AF65" s="26" t="n">
        <v>0.0</v>
      </c>
      <c r="AG65" s="26" t="n">
        <v>0.0</v>
      </c>
      <c r="AH65" s="26" t="n">
        <v>1.0</v>
      </c>
      <c r="AI65" s="26" t="n">
        <v>1.0</v>
      </c>
      <c r="AJ65" s="26" t="n">
        <v>1.0</v>
      </c>
      <c r="AK65" s="26" t="n">
        <v>1.0</v>
      </c>
      <c r="AL65" s="26" t="n">
        <v>1.0</v>
      </c>
      <c r="AM65" s="26" t="n">
        <v>1.0</v>
      </c>
      <c r="AN65" s="26" t="n">
        <v>1.0</v>
      </c>
      <c r="AO65" s="26" t="n">
        <v>1.0</v>
      </c>
      <c r="AP65" s="26" t="n">
        <v>1.0</v>
      </c>
      <c r="AQ65" s="26" t="n">
        <v>1.0</v>
      </c>
      <c r="AR65" s="26" t="n">
        <v>1.0</v>
      </c>
      <c r="AS65" s="26" t="n">
        <v>1.0</v>
      </c>
      <c r="AT65" s="26" t="n">
        <v>2.0</v>
      </c>
      <c r="AU65" s="26" t="n">
        <v>4.0</v>
      </c>
      <c r="AV65" s="26" t="n">
        <v>4.0</v>
      </c>
      <c r="AW65" s="26" t="n">
        <v>5.0</v>
      </c>
      <c r="AX65" s="26" t="n">
        <v>6.0</v>
      </c>
      <c r="AY65" s="26" t="n">
        <v>6.0</v>
      </c>
      <c r="AZ65" s="26" t="n">
        <v>6.0</v>
      </c>
      <c r="BA65" s="26" t="n">
        <v>6.0</v>
      </c>
      <c r="BB65" s="26" t="n">
        <v>6.0</v>
      </c>
      <c r="BC65" s="26" t="n">
        <v>6.0</v>
      </c>
      <c r="BD65" s="26" t="n">
        <v>6.0</v>
      </c>
      <c r="BE65" s="26" t="n">
        <v>6.0</v>
      </c>
      <c r="BF65" s="26" t="n">
        <v>10.0</v>
      </c>
      <c r="BG65" s="26" t="n">
        <v>12.0</v>
      </c>
      <c r="BH65" s="26" t="n">
        <v>15.0</v>
      </c>
      <c r="BI65" s="26" t="n">
        <v>17.0</v>
      </c>
      <c r="BJ65" s="26" t="n">
        <v>21.0</v>
      </c>
      <c r="BK65" s="26" t="n">
        <v>22.0</v>
      </c>
      <c r="BL65" s="26" t="n">
        <v>24.0</v>
      </c>
      <c r="BM65" s="26" t="n">
        <v>28.0</v>
      </c>
      <c r="BN65" s="26" t="n">
        <v>29.0</v>
      </c>
      <c r="BO65" s="26" t="n">
        <v>31.0</v>
      </c>
      <c r="BP65" s="26" t="n">
        <v>33.0</v>
      </c>
      <c r="BQ65" s="26" t="n">
        <v>34.0</v>
      </c>
      <c r="BR65" s="26" t="n">
        <v>36.0</v>
      </c>
      <c r="BS65" s="26" t="n">
        <v>40.0</v>
      </c>
      <c r="BT65" s="26" t="n">
        <v>42.0</v>
      </c>
      <c r="BU65" s="26" t="n">
        <v>43.0</v>
      </c>
    </row>
    <row r="66" spans="1:73">
      <c r="A66" s="26" t="n">
        <v>64.0</v>
      </c>
      <c r="B66" s="26" t="s">
        <v>67</v>
      </c>
      <c r="C66" s="26" t="n">
        <v>8180.0</v>
      </c>
      <c r="D66" s="26" t="n">
        <v>0.0</v>
      </c>
      <c r="E66" s="26" t="n">
        <v>0.0</v>
      </c>
      <c r="F66" s="26" t="n">
        <v>0.0</v>
      </c>
      <c r="G66" s="26" t="n">
        <v>0.0</v>
      </c>
      <c r="H66" s="26" t="n">
        <v>0.0</v>
      </c>
      <c r="I66" s="26" t="n">
        <v>0.0</v>
      </c>
      <c r="J66" s="26" t="n">
        <v>0.0</v>
      </c>
      <c r="K66" s="26" t="n">
        <v>0.0</v>
      </c>
      <c r="L66" s="26" t="n">
        <v>0.0</v>
      </c>
      <c r="M66" s="26" t="n">
        <v>0.0</v>
      </c>
      <c r="N66" s="26" t="n">
        <v>0.0</v>
      </c>
      <c r="O66" s="26" t="n">
        <v>0.0</v>
      </c>
      <c r="P66" s="26" t="n">
        <v>0.0</v>
      </c>
      <c r="Q66" s="26" t="n">
        <v>0.0</v>
      </c>
      <c r="R66" s="26" t="n">
        <v>0.0</v>
      </c>
      <c r="S66" s="26" t="n">
        <v>0.0</v>
      </c>
      <c r="T66" s="26" t="n">
        <v>0.0</v>
      </c>
      <c r="U66" s="26" t="n">
        <v>0.0</v>
      </c>
      <c r="V66" s="26" t="n">
        <v>0.0</v>
      </c>
      <c r="W66" s="26" t="n">
        <v>0.0</v>
      </c>
      <c r="X66" s="26" t="n">
        <v>0.0</v>
      </c>
      <c r="Y66" s="26" t="n">
        <v>0.0</v>
      </c>
      <c r="Z66" s="26" t="n">
        <v>0.0</v>
      </c>
      <c r="AA66" s="26" t="n">
        <v>0.0</v>
      </c>
      <c r="AB66" s="26" t="n">
        <v>0.0</v>
      </c>
      <c r="AC66" s="26" t="n">
        <v>0.0</v>
      </c>
      <c r="AD66" s="26" t="n">
        <v>0.0</v>
      </c>
      <c r="AE66" s="26" t="n">
        <v>0.0</v>
      </c>
      <c r="AF66" s="26" t="n">
        <v>0.0</v>
      </c>
      <c r="AG66" s="26" t="n">
        <v>0.0</v>
      </c>
      <c r="AH66" s="26" t="n">
        <v>0.0</v>
      </c>
      <c r="AI66" s="26" t="n">
        <v>0.0</v>
      </c>
      <c r="AJ66" s="26" t="n">
        <v>0.0</v>
      </c>
      <c r="AK66" s="26" t="n">
        <v>0.0</v>
      </c>
      <c r="AL66" s="26" t="n">
        <v>0.0</v>
      </c>
      <c r="AM66" s="26" t="n">
        <v>2.0</v>
      </c>
      <c r="AN66" s="26" t="n">
        <v>2.0</v>
      </c>
      <c r="AO66" s="26" t="n">
        <v>4.0</v>
      </c>
      <c r="AP66" s="26" t="n">
        <v>5.0</v>
      </c>
      <c r="AQ66" s="26" t="n">
        <v>8.0</v>
      </c>
      <c r="AR66" s="26" t="n">
        <v>12.0</v>
      </c>
      <c r="AS66" s="26" t="n">
        <v>16.0</v>
      </c>
      <c r="AT66" s="26" t="n">
        <v>19.0</v>
      </c>
      <c r="AU66" s="26" t="n">
        <v>26.0</v>
      </c>
      <c r="AV66" s="26" t="n">
        <v>34.0</v>
      </c>
      <c r="AW66" s="26" t="n">
        <v>43.0</v>
      </c>
      <c r="AX66" s="26" t="n">
        <v>54.0</v>
      </c>
      <c r="AY66" s="26" t="n">
        <v>66.0</v>
      </c>
      <c r="AZ66" s="26" t="n">
        <v>77.0</v>
      </c>
      <c r="BA66" s="26" t="n">
        <v>92.0</v>
      </c>
      <c r="BB66" s="26" t="n">
        <v>107.0</v>
      </c>
      <c r="BC66" s="26" t="n">
        <v>124.0</v>
      </c>
      <c r="BD66" s="26" t="n">
        <v>145.0</v>
      </c>
      <c r="BE66" s="26" t="n">
        <v>194.0</v>
      </c>
      <c r="BF66" s="26" t="n">
        <v>237.0</v>
      </c>
      <c r="BG66" s="26" t="n">
        <v>291.0</v>
      </c>
      <c r="BH66" s="26" t="n">
        <v>354.0</v>
      </c>
      <c r="BI66" s="26" t="n">
        <v>429.0</v>
      </c>
      <c r="BJ66" s="26" t="n">
        <v>514.0</v>
      </c>
      <c r="BK66" s="26" t="n">
        <v>611.0</v>
      </c>
      <c r="BL66" s="26" t="n">
        <v>724.0</v>
      </c>
      <c r="BM66" s="26" t="n">
        <v>853.0</v>
      </c>
      <c r="BN66" s="26" t="n">
        <v>988.0</v>
      </c>
      <c r="BO66" s="26" t="n">
        <v>1135.0</v>
      </c>
      <c r="BP66" s="26" t="n">
        <v>1284.0</v>
      </c>
      <c r="BQ66" s="26" t="n">
        <v>1433.0</v>
      </c>
      <c r="BR66" s="26" t="n">
        <v>1556.0</v>
      </c>
      <c r="BS66" s="26" t="n">
        <v>1685.0</v>
      </c>
      <c r="BT66" s="26" t="n">
        <v>1812.0</v>
      </c>
      <c r="BU66" s="26" t="n">
        <v>1934.0</v>
      </c>
    </row>
    <row r="67" spans="1:73">
      <c r="A67" s="26" t="n">
        <v>65.0</v>
      </c>
      <c r="B67" s="26" t="s">
        <v>68</v>
      </c>
      <c r="C67" s="26" t="n">
        <v>32717.0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 t="n">
        <v>0.0</v>
      </c>
      <c r="P67" s="26" t="n">
        <v>0.0</v>
      </c>
      <c r="Q67" s="26" t="n">
        <v>0.0</v>
      </c>
      <c r="R67" s="26" t="n">
        <v>0.0</v>
      </c>
      <c r="S67" s="26" t="n">
        <v>0.0</v>
      </c>
      <c r="T67" s="26" t="n">
        <v>0.0</v>
      </c>
      <c r="U67" s="26" t="n">
        <v>0.0</v>
      </c>
      <c r="V67" s="26" t="n">
        <v>0.0</v>
      </c>
      <c r="W67" s="26" t="n">
        <v>0.0</v>
      </c>
      <c r="X67" s="26" t="n">
        <v>0.0</v>
      </c>
      <c r="Y67" s="26" t="n">
        <v>0.0</v>
      </c>
      <c r="Z67" s="26" t="n">
        <v>0.0</v>
      </c>
      <c r="AA67" s="26" t="n">
        <v>0.0</v>
      </c>
      <c r="AB67" s="26" t="n">
        <v>0.0</v>
      </c>
      <c r="AC67" s="26" t="n">
        <v>0.0</v>
      </c>
      <c r="AD67" s="26" t="n">
        <v>0.0</v>
      </c>
      <c r="AE67" s="26" t="n">
        <v>0.0</v>
      </c>
      <c r="AF67" s="26" t="n">
        <v>0.0</v>
      </c>
      <c r="AG67" s="26" t="n">
        <v>0.0</v>
      </c>
      <c r="AH67" s="26" t="n">
        <v>0.0</v>
      </c>
      <c r="AI67" s="26" t="n">
        <v>0.0</v>
      </c>
      <c r="AJ67" s="26" t="n">
        <v>0.0</v>
      </c>
      <c r="AK67" s="26" t="n">
        <v>0.0</v>
      </c>
      <c r="AL67" s="26" t="n">
        <v>0.0</v>
      </c>
      <c r="AM67" s="26" t="n">
        <v>0.0</v>
      </c>
      <c r="AN67" s="26" t="n">
        <v>0.0</v>
      </c>
      <c r="AO67" s="26" t="n">
        <v>0.0</v>
      </c>
      <c r="AP67" s="26" t="n">
        <v>0.0</v>
      </c>
      <c r="AQ67" s="26" t="n">
        <v>0.0</v>
      </c>
      <c r="AR67" s="26" t="n">
        <v>0.0</v>
      </c>
      <c r="AS67" s="26" t="n">
        <v>0.0</v>
      </c>
      <c r="AT67" s="26" t="n">
        <v>0.0</v>
      </c>
      <c r="AU67" s="26" t="n">
        <v>0.0</v>
      </c>
      <c r="AV67" s="26" t="n">
        <v>0.0</v>
      </c>
      <c r="AW67" s="26" t="n">
        <v>1.0</v>
      </c>
      <c r="AX67" s="26" t="n">
        <v>1.0</v>
      </c>
      <c r="AY67" s="26" t="n">
        <v>6.0</v>
      </c>
      <c r="AZ67" s="26" t="n">
        <v>9.0</v>
      </c>
      <c r="BA67" s="26" t="n">
        <v>11.0</v>
      </c>
      <c r="BB67" s="26" t="n">
        <v>12.0</v>
      </c>
      <c r="BC67" s="26" t="n">
        <v>14.0</v>
      </c>
      <c r="BD67" s="26" t="n">
        <v>17.0</v>
      </c>
      <c r="BE67" s="26" t="n">
        <v>21.0</v>
      </c>
      <c r="BF67" s="26" t="n">
        <v>22.0</v>
      </c>
      <c r="BG67" s="26" t="n">
        <v>28.0</v>
      </c>
      <c r="BH67" s="26" t="n">
        <v>36.0</v>
      </c>
      <c r="BI67" s="26" t="n">
        <v>41.0</v>
      </c>
      <c r="BJ67" s="26" t="n">
        <v>43.0</v>
      </c>
      <c r="BK67" s="26" t="n">
        <v>50.0</v>
      </c>
      <c r="BL67" s="26" t="n">
        <v>62.0</v>
      </c>
      <c r="BM67" s="26" t="n">
        <v>74.0</v>
      </c>
      <c r="BN67" s="26" t="n">
        <v>105.0</v>
      </c>
      <c r="BO67" s="26" t="n">
        <v>118.0</v>
      </c>
      <c r="BP67" s="26" t="n">
        <v>200.0</v>
      </c>
      <c r="BQ67" s="26" t="n">
        <v>233.0</v>
      </c>
      <c r="BR67" s="26" t="n">
        <v>285.0</v>
      </c>
      <c r="BS67" s="26" t="n">
        <v>417.0</v>
      </c>
      <c r="BT67" s="26" t="n">
        <v>557.0</v>
      </c>
      <c r="BU67" s="26" t="n">
        <v>706.0</v>
      </c>
    </row>
    <row r="68" spans="1:73">
      <c r="A68" s="26" t="n">
        <v>66.0</v>
      </c>
      <c r="B68" s="26" t="s">
        <v>69</v>
      </c>
      <c r="C68" s="26" t="n">
        <v>6043.0</v>
      </c>
      <c r="D68" s="26" t="n">
        <v>0.0</v>
      </c>
      <c r="E68" s="26" t="n">
        <v>0.0</v>
      </c>
      <c r="F68" s="26" t="n">
        <v>0.0</v>
      </c>
      <c r="G68" s="26" t="n">
        <v>0.0</v>
      </c>
      <c r="H68" s="26" t="n">
        <v>0.0</v>
      </c>
      <c r="I68" s="26" t="n">
        <v>0.0</v>
      </c>
      <c r="J68" s="26" t="n">
        <v>0.0</v>
      </c>
      <c r="K68" s="26" t="n">
        <v>0.0</v>
      </c>
      <c r="L68" s="26" t="n">
        <v>0.0</v>
      </c>
      <c r="M68" s="26" t="n">
        <v>0.0</v>
      </c>
      <c r="N68" s="26" t="n">
        <v>0.0</v>
      </c>
      <c r="O68" s="26" t="n">
        <v>0.0</v>
      </c>
      <c r="P68" s="26" t="n">
        <v>0.0</v>
      </c>
      <c r="Q68" s="26" t="n">
        <v>0.0</v>
      </c>
      <c r="R68" s="26" t="n">
        <v>0.0</v>
      </c>
      <c r="S68" s="26" t="n">
        <v>0.0</v>
      </c>
      <c r="T68" s="26" t="n">
        <v>0.0</v>
      </c>
      <c r="U68" s="26" t="n">
        <v>0.0</v>
      </c>
      <c r="V68" s="26" t="n">
        <v>0.0</v>
      </c>
      <c r="W68" s="26" t="n">
        <v>0.0</v>
      </c>
      <c r="X68" s="26" t="n">
        <v>0.0</v>
      </c>
      <c r="Y68" s="26" t="n">
        <v>0.0</v>
      </c>
      <c r="Z68" s="26" t="n">
        <v>0.0</v>
      </c>
      <c r="AA68" s="26" t="n">
        <v>0.0</v>
      </c>
      <c r="AB68" s="26" t="n">
        <v>0.0</v>
      </c>
      <c r="AC68" s="26" t="n">
        <v>0.0</v>
      </c>
      <c r="AD68" s="26" t="n">
        <v>0.0</v>
      </c>
      <c r="AE68" s="26" t="n">
        <v>0.0</v>
      </c>
      <c r="AF68" s="26" t="n">
        <v>0.0</v>
      </c>
      <c r="AG68" s="26" t="n">
        <v>0.0</v>
      </c>
      <c r="AH68" s="26" t="n">
        <v>0.0</v>
      </c>
      <c r="AI68" s="26" t="n">
        <v>0.0</v>
      </c>
      <c r="AJ68" s="26" t="n">
        <v>0.0</v>
      </c>
      <c r="AK68" s="26" t="n">
        <v>0.0</v>
      </c>
      <c r="AL68" s="26" t="n">
        <v>0.0</v>
      </c>
      <c r="AM68" s="26" t="n">
        <v>0.0</v>
      </c>
      <c r="AN68" s="26" t="n">
        <v>0.0</v>
      </c>
      <c r="AO68" s="26" t="n">
        <v>1.0</v>
      </c>
      <c r="AP68" s="26" t="n">
        <v>2.0</v>
      </c>
      <c r="AQ68" s="26" t="n">
        <v>3.0</v>
      </c>
      <c r="AR68" s="26" t="n">
        <v>7.0</v>
      </c>
      <c r="AS68" s="26" t="n">
        <v>11.0</v>
      </c>
      <c r="AT68" s="26" t="n">
        <v>12.0</v>
      </c>
      <c r="AU68" s="26" t="n">
        <v>17.0</v>
      </c>
      <c r="AV68" s="26" t="n">
        <v>21.0</v>
      </c>
      <c r="AW68" s="26" t="n">
        <v>29.0</v>
      </c>
      <c r="AX68" s="26" t="n">
        <v>34.0</v>
      </c>
      <c r="AY68" s="26" t="n">
        <v>52.0</v>
      </c>
      <c r="AZ68" s="26" t="n">
        <v>79.0</v>
      </c>
      <c r="BA68" s="26" t="n">
        <v>107.0</v>
      </c>
      <c r="BB68" s="26" t="n">
        <v>148.0</v>
      </c>
      <c r="BC68" s="26" t="n">
        <v>197.0</v>
      </c>
      <c r="BD68" s="26" t="n">
        <v>233.0</v>
      </c>
      <c r="BE68" s="26" t="n">
        <v>366.0</v>
      </c>
      <c r="BF68" s="26" t="n">
        <v>463.0</v>
      </c>
      <c r="BG68" s="26" t="n">
        <v>631.0</v>
      </c>
      <c r="BH68" s="26" t="n">
        <v>827.0</v>
      </c>
      <c r="BI68" s="26" t="n">
        <v>1016.0</v>
      </c>
      <c r="BJ68" s="26" t="n">
        <v>1266.0</v>
      </c>
      <c r="BK68" s="26" t="n">
        <v>1441.0</v>
      </c>
      <c r="BL68" s="26" t="n">
        <v>1809.0</v>
      </c>
      <c r="BM68" s="26" t="n">
        <v>2158.0</v>
      </c>
      <c r="BN68" s="26" t="n">
        <v>2503.0</v>
      </c>
      <c r="BO68" s="26" t="n">
        <v>2978.0</v>
      </c>
      <c r="BP68" s="26" t="n">
        <v>3405.0</v>
      </c>
      <c r="BQ68" s="26" t="n">
        <v>4032.0</v>
      </c>
      <c r="BR68" s="26" t="n">
        <v>4825.0</v>
      </c>
      <c r="BS68" s="26" t="n">
        <v>5476.0</v>
      </c>
      <c r="BT68" s="26" t="n">
        <v>6077.0</v>
      </c>
      <c r="BU68" s="26" t="n">
        <v>6820.0</v>
      </c>
    </row>
    <row r="69" spans="1:73">
      <c r="A69" s="26" t="n">
        <v>67.0</v>
      </c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 t="n">
        <v>0.0</v>
      </c>
      <c r="L69" s="26" t="n">
        <v>0.0</v>
      </c>
      <c r="M69" s="26" t="n">
        <v>0.0</v>
      </c>
      <c r="N69" s="26" t="n">
        <v>0.0</v>
      </c>
      <c r="O69" s="26" t="n">
        <v>0.0</v>
      </c>
      <c r="P69" s="26" t="n">
        <v>0.0</v>
      </c>
      <c r="Q69" s="26" t="n">
        <v>0.0</v>
      </c>
      <c r="R69" s="26" t="n">
        <v>0.0</v>
      </c>
      <c r="S69" s="26" t="n">
        <v>0.0</v>
      </c>
      <c r="T69" s="26" t="n">
        <v>0.0</v>
      </c>
      <c r="U69" s="26" t="n">
        <v>0.0</v>
      </c>
      <c r="V69" s="26" t="n">
        <v>0.0</v>
      </c>
      <c r="W69" s="26" t="n">
        <v>0.0</v>
      </c>
      <c r="X69" s="26" t="n">
        <v>0.0</v>
      </c>
      <c r="Y69" s="26" t="n">
        <v>0.0</v>
      </c>
      <c r="Z69" s="26" t="n">
        <v>0.0</v>
      </c>
      <c r="AA69" s="26" t="n">
        <v>0.0</v>
      </c>
      <c r="AB69" s="26" t="n">
        <v>0.0</v>
      </c>
      <c r="AC69" s="26" t="n">
        <v>0.0</v>
      </c>
      <c r="AD69" s="26" t="n">
        <v>0.0</v>
      </c>
      <c r="AE69" s="26" t="n">
        <v>0.0</v>
      </c>
      <c r="AF69" s="26" t="n">
        <v>0.0</v>
      </c>
      <c r="AG69" s="26" t="n">
        <v>0.0</v>
      </c>
      <c r="AH69" s="26" t="n">
        <v>0.0</v>
      </c>
      <c r="AI69" s="26" t="n">
        <v>1.0</v>
      </c>
      <c r="AJ69" s="26" t="n">
        <v>1.0</v>
      </c>
      <c r="AK69" s="26" t="n">
        <v>1.0</v>
      </c>
      <c r="AL69" s="26" t="n">
        <v>1.0</v>
      </c>
      <c r="AM69" s="26" t="n">
        <v>1.0</v>
      </c>
      <c r="AN69" s="26" t="n">
        <v>1.0</v>
      </c>
      <c r="AO69" s="26" t="n">
        <v>1.0</v>
      </c>
      <c r="AP69" s="26" t="n">
        <v>1.0</v>
      </c>
      <c r="AQ69" s="26" t="n">
        <v>1.0</v>
      </c>
      <c r="AR69" s="26" t="n">
        <v>1.0</v>
      </c>
      <c r="AS69" s="26" t="n">
        <v>1.0</v>
      </c>
      <c r="AT69" s="26" t="n">
        <v>2.0</v>
      </c>
      <c r="AU69" s="26" t="n">
        <v>2.0</v>
      </c>
      <c r="AV69" s="26" t="n">
        <v>2.0</v>
      </c>
      <c r="AW69" s="26" t="n">
        <v>2.0</v>
      </c>
      <c r="AX69" s="26" t="n">
        <v>2.0</v>
      </c>
      <c r="AY69" s="26" t="n">
        <v>3.0</v>
      </c>
      <c r="AZ69" s="26" t="n">
        <v>4.0</v>
      </c>
      <c r="BA69" s="26" t="n">
        <v>4.0</v>
      </c>
      <c r="BB69" s="26" t="n">
        <v>7.0</v>
      </c>
      <c r="BC69" s="26" t="n">
        <v>9.0</v>
      </c>
      <c r="BD69" s="26" t="n">
        <v>11.0</v>
      </c>
      <c r="BE69" s="26" t="n">
        <v>19.0</v>
      </c>
      <c r="BF69" s="26" t="n">
        <v>19.0</v>
      </c>
      <c r="BG69" s="26" t="n">
        <v>33.0</v>
      </c>
      <c r="BH69" s="26" t="n">
        <v>48.0</v>
      </c>
      <c r="BI69" s="26" t="n">
        <v>61.0</v>
      </c>
      <c r="BJ69" s="26" t="n">
        <v>79.0</v>
      </c>
      <c r="BK69" s="26" t="n">
        <v>91.0</v>
      </c>
      <c r="BL69" s="26" t="n">
        <v>127.0</v>
      </c>
      <c r="BM69" s="26" t="n">
        <v>148.0</v>
      </c>
      <c r="BN69" s="26" t="n">
        <v>175.0</v>
      </c>
      <c r="BO69" s="26" t="n">
        <v>264.0</v>
      </c>
      <c r="BP69" s="26" t="n">
        <v>372.0</v>
      </c>
      <c r="BQ69" s="26" t="n">
        <v>450.0</v>
      </c>
      <c r="BR69" s="26" t="n">
        <v>562.0</v>
      </c>
      <c r="BS69" s="26" t="n">
        <v>674.0</v>
      </c>
      <c r="BT69" s="26" t="n">
        <v>962.0</v>
      </c>
      <c r="BU69" s="26" t="n">
        <v>1102.0</v>
      </c>
    </row>
    <row r="70" spans="1:73">
      <c r="A70" s="26" t="n">
        <v>68.0</v>
      </c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 t="n">
        <v>0.0</v>
      </c>
      <c r="X70" s="26" t="n">
        <v>0.0</v>
      </c>
      <c r="Y70" s="26" t="n">
        <v>0.0</v>
      </c>
      <c r="Z70" s="26" t="n">
        <v>0.0</v>
      </c>
      <c r="AA70" s="26" t="n">
        <v>0.0</v>
      </c>
      <c r="AB70" s="26" t="n">
        <v>0.0</v>
      </c>
      <c r="AC70" s="26" t="n">
        <v>0.0</v>
      </c>
      <c r="AD70" s="26" t="n">
        <v>0.0</v>
      </c>
      <c r="AE70" s="26" t="n">
        <v>0.0</v>
      </c>
      <c r="AF70" s="26" t="n">
        <v>0.0</v>
      </c>
      <c r="AG70" s="26" t="n">
        <v>0.0</v>
      </c>
      <c r="AH70" s="26" t="n">
        <v>0.0</v>
      </c>
      <c r="AI70" s="26" t="n">
        <v>0.0</v>
      </c>
      <c r="AJ70" s="26" t="n">
        <v>0.0</v>
      </c>
      <c r="AK70" s="26" t="n">
        <v>0.0</v>
      </c>
      <c r="AL70" s="26" t="n">
        <v>0.0</v>
      </c>
      <c r="AM70" s="26" t="n">
        <v>0.0</v>
      </c>
      <c r="AN70" s="26" t="n">
        <v>0.0</v>
      </c>
      <c r="AO70" s="26" t="n">
        <v>0.0</v>
      </c>
      <c r="AP70" s="26" t="n">
        <v>0.0</v>
      </c>
      <c r="AQ70" s="26" t="n">
        <v>0.0</v>
      </c>
      <c r="AR70" s="26" t="n">
        <v>0.0</v>
      </c>
      <c r="AS70" s="26" t="n">
        <v>0.0</v>
      </c>
      <c r="AT70" s="26" t="n">
        <v>0.0</v>
      </c>
      <c r="AU70" s="26" t="n">
        <v>0.0</v>
      </c>
      <c r="AV70" s="26" t="n">
        <v>0.0</v>
      </c>
      <c r="AW70" s="26" t="n">
        <v>0.0</v>
      </c>
      <c r="AX70" s="26" t="n">
        <v>0.0</v>
      </c>
      <c r="AY70" s="26" t="n">
        <v>0.0</v>
      </c>
      <c r="AZ70" s="26" t="n">
        <v>0.0</v>
      </c>
      <c r="BA70" s="26" t="n">
        <v>0.0</v>
      </c>
      <c r="BB70" s="26" t="n">
        <v>0.0</v>
      </c>
      <c r="BC70" s="26" t="n">
        <v>0.0</v>
      </c>
      <c r="BD70" s="26" t="n">
        <v>0.0</v>
      </c>
      <c r="BE70" s="26" t="n">
        <v>0.0</v>
      </c>
      <c r="BF70" s="26" t="n">
        <v>2.0</v>
      </c>
      <c r="BG70" s="26" t="n">
        <v>2.0</v>
      </c>
      <c r="BH70" s="26" t="n">
        <v>3.0</v>
      </c>
      <c r="BI70" s="26" t="n">
        <v>6.0</v>
      </c>
      <c r="BJ70" s="26" t="n">
        <v>8.0</v>
      </c>
      <c r="BK70" s="26" t="n">
        <v>8.0</v>
      </c>
      <c r="BL70" s="26" t="n">
        <v>12.0</v>
      </c>
      <c r="BM70" s="26" t="n">
        <v>13.0</v>
      </c>
      <c r="BN70" s="26" t="n">
        <v>24.0</v>
      </c>
      <c r="BO70" s="26" t="n">
        <v>28.0</v>
      </c>
      <c r="BP70" s="26" t="n">
        <v>42.0</v>
      </c>
      <c r="BQ70" s="26" t="n">
        <v>44.0</v>
      </c>
      <c r="BR70" s="26" t="n">
        <v>64.0</v>
      </c>
      <c r="BS70" s="26" t="n">
        <v>94.0</v>
      </c>
      <c r="BT70" s="26" t="n">
        <v>123.0</v>
      </c>
      <c r="BU70" s="26" t="n">
        <v>157.0</v>
      </c>
    </row>
    <row r="71" spans="1:73">
      <c r="A71" s="26" t="n">
        <v>69.0</v>
      </c>
      <c r="B71" s="26" t="s">
        <v>72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 t="n">
        <v>0.0</v>
      </c>
      <c r="V71" s="26" t="n">
        <v>0.0</v>
      </c>
      <c r="W71" s="26" t="n">
        <v>0.0</v>
      </c>
      <c r="X71" s="26" t="n">
        <v>0.0</v>
      </c>
      <c r="Y71" s="26" t="n">
        <v>0.0</v>
      </c>
      <c r="Z71" s="26" t="n">
        <v>0.0</v>
      </c>
      <c r="AA71" s="26" t="n">
        <v>0.0</v>
      </c>
      <c r="AB71" s="26" t="n">
        <v>0.0</v>
      </c>
      <c r="AC71" s="26" t="n">
        <v>0.0</v>
      </c>
      <c r="AD71" s="26" t="n">
        <v>0.0</v>
      </c>
      <c r="AE71" s="26" t="n">
        <v>0.0</v>
      </c>
      <c r="AF71" s="26" t="n">
        <v>0.0</v>
      </c>
      <c r="AG71" s="26" t="n">
        <v>0.0</v>
      </c>
      <c r="AH71" s="26" t="n">
        <v>0.0</v>
      </c>
      <c r="AI71" s="26" t="n">
        <v>0.0</v>
      </c>
      <c r="AJ71" s="26" t="n">
        <v>0.0</v>
      </c>
      <c r="AK71" s="26" t="n">
        <v>0.0</v>
      </c>
      <c r="AL71" s="26" t="n">
        <v>0.0</v>
      </c>
      <c r="AM71" s="26" t="n">
        <v>0.0</v>
      </c>
      <c r="AN71" s="26" t="n">
        <v>0.0</v>
      </c>
      <c r="AO71" s="26" t="n">
        <v>0.0</v>
      </c>
      <c r="AP71" s="26" t="n">
        <v>0.0</v>
      </c>
      <c r="AQ71" s="26" t="n">
        <v>0.0</v>
      </c>
      <c r="AR71" s="26" t="n">
        <v>0.0</v>
      </c>
      <c r="AS71" s="26" t="n">
        <v>0.0</v>
      </c>
      <c r="AT71" s="26" t="n">
        <v>0.0</v>
      </c>
      <c r="AU71" s="26" t="n">
        <v>0.0</v>
      </c>
      <c r="AV71" s="26" t="n">
        <v>0.0</v>
      </c>
      <c r="AW71" s="26" t="n">
        <v>0.0</v>
      </c>
      <c r="AX71" s="26" t="n">
        <v>0.0</v>
      </c>
      <c r="AY71" s="26" t="n">
        <v>0.0</v>
      </c>
      <c r="AZ71" s="26" t="n">
        <v>1.0</v>
      </c>
      <c r="BA71" s="26" t="n">
        <v>2.0</v>
      </c>
      <c r="BB71" s="26" t="n">
        <v>3.0</v>
      </c>
      <c r="BC71" s="26" t="n">
        <v>5.0</v>
      </c>
      <c r="BD71" s="26" t="n">
        <v>10.0</v>
      </c>
      <c r="BE71" s="26" t="n">
        <v>17.0</v>
      </c>
      <c r="BF71" s="26" t="n">
        <v>28.0</v>
      </c>
      <c r="BG71" s="26" t="n">
        <v>35.0</v>
      </c>
      <c r="BH71" s="26" t="n">
        <v>55.0</v>
      </c>
      <c r="BI71" s="26" t="n">
        <v>84.0</v>
      </c>
      <c r="BJ71" s="26" t="n">
        <v>133.0</v>
      </c>
      <c r="BK71" s="26" t="n">
        <v>191.0</v>
      </c>
      <c r="BL71" s="26" t="n">
        <v>288.0</v>
      </c>
      <c r="BM71" s="26" t="n">
        <v>309.0</v>
      </c>
      <c r="BN71" s="26" t="n">
        <v>491.0</v>
      </c>
      <c r="BO71" s="26" t="n">
        <v>598.0</v>
      </c>
      <c r="BP71" s="26" t="n">
        <v>767.0</v>
      </c>
      <c r="BQ71" s="26" t="n">
        <v>1043.0</v>
      </c>
      <c r="BR71" s="26" t="n">
        <v>1326.0</v>
      </c>
      <c r="BS71" s="26" t="n">
        <v>1772.0</v>
      </c>
      <c r="BT71" s="26" t="n">
        <v>2311.0</v>
      </c>
      <c r="BU71" s="26" t="n">
        <v>2808.0</v>
      </c>
    </row>
    <row r="72" spans="1:73">
      <c r="A72" s="26" t="n">
        <v>70.0</v>
      </c>
      <c r="B72" s="26" t="s">
        <v>73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 t="n">
        <v>1.0</v>
      </c>
      <c r="BD72" s="26" t="n">
        <v>1.0</v>
      </c>
      <c r="BE72" s="26" t="n">
        <v>3.0</v>
      </c>
      <c r="BF72" s="26" t="n">
        <v>3.0</v>
      </c>
      <c r="BG72" s="26" t="n">
        <v>4.0</v>
      </c>
      <c r="BH72" s="26" t="n">
        <v>5.0</v>
      </c>
      <c r="BI72" s="26" t="n">
        <v>5.0</v>
      </c>
      <c r="BJ72" s="26" t="n">
        <v>10.0</v>
      </c>
      <c r="BK72" s="26" t="n">
        <v>12.0</v>
      </c>
      <c r="BL72" s="26" t="n">
        <v>20.0</v>
      </c>
      <c r="BM72" s="26" t="n">
        <v>24.0</v>
      </c>
      <c r="BN72" s="26" t="n">
        <v>43.0</v>
      </c>
      <c r="BO72" s="26" t="n">
        <v>43.0</v>
      </c>
      <c r="BP72" s="26" t="n">
        <v>76.0</v>
      </c>
      <c r="BQ72" s="26" t="n">
        <v>106.0</v>
      </c>
      <c r="BR72" s="26" t="n">
        <v>136.0</v>
      </c>
      <c r="BS72" s="26" t="n">
        <v>180.0</v>
      </c>
      <c r="BT72" s="26" t="n">
        <v>213.0</v>
      </c>
      <c r="BU72" s="26" t="n">
        <v>276.0</v>
      </c>
    </row>
    <row r="73" spans="1:73">
      <c r="A73" s="26" t="n">
        <v>71.0</v>
      </c>
      <c r="B73" s="26" t="s">
        <v>74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 t="n">
        <v>1.0</v>
      </c>
      <c r="BI73" s="26" t="n">
        <v>1.0</v>
      </c>
      <c r="BJ73" s="26" t="n">
        <v>1.0</v>
      </c>
      <c r="BK73" s="26" t="n">
        <v>2.0</v>
      </c>
      <c r="BL73" s="26" t="n">
        <v>2.0</v>
      </c>
      <c r="BM73" s="26" t="n">
        <v>2.0</v>
      </c>
      <c r="BN73" s="26" t="n">
        <v>7.0</v>
      </c>
      <c r="BO73" s="26" t="n">
        <v>8.0</v>
      </c>
      <c r="BP73" s="26" t="n">
        <v>11.0</v>
      </c>
      <c r="BQ73" s="26" t="n">
        <v>11.0</v>
      </c>
      <c r="BR73" s="26" t="n">
        <v>20.0</v>
      </c>
      <c r="BS73" s="26" t="n">
        <v>21.0</v>
      </c>
      <c r="BT73" s="26" t="n">
        <v>25.0</v>
      </c>
      <c r="BU73" s="26" t="n">
        <v>36.0</v>
      </c>
    </row>
    <row r="74" spans="1:73">
      <c r="A74" s="26" t="n">
        <v>72.0</v>
      </c>
      <c r="B74" s="26" t="s">
        <v>75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 t="n">
        <v>3.0</v>
      </c>
      <c r="BI74" s="26" t="n">
        <v>3.0</v>
      </c>
      <c r="BJ74" s="26" t="n">
        <v>3.0</v>
      </c>
      <c r="BK74" s="26" t="n">
        <v>4.0</v>
      </c>
      <c r="BL74" s="26" t="n">
        <v>4.0</v>
      </c>
      <c r="BM74" s="26" t="n">
        <v>4.0</v>
      </c>
      <c r="BN74" s="26" t="n">
        <v>10.0</v>
      </c>
      <c r="BO74" s="26" t="n">
        <v>14.0</v>
      </c>
      <c r="BP74" s="26" t="n">
        <v>14.0</v>
      </c>
      <c r="BQ74" s="26" t="n">
        <v>37.0</v>
      </c>
      <c r="BR74" s="26" t="n">
        <v>67.0</v>
      </c>
      <c r="BS74" s="26" t="n">
        <v>75.0</v>
      </c>
      <c r="BT74" s="26" t="n">
        <v>88.0</v>
      </c>
      <c r="BU74" s="26" t="n">
        <v>122.0</v>
      </c>
    </row>
    <row r="75" spans="1:73">
      <c r="A75" s="26" t="n">
        <v>73.0</v>
      </c>
      <c r="B75" s="26" t="s">
        <v>76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 t="n">
        <v>1.0</v>
      </c>
      <c r="BC75" s="26" t="n">
        <v>2.0</v>
      </c>
      <c r="BD75" s="26" t="n">
        <v>2.0</v>
      </c>
      <c r="BE75" s="26" t="n">
        <v>3.0</v>
      </c>
      <c r="BF75" s="26" t="n">
        <v>4.0</v>
      </c>
      <c r="BG75" s="26" t="n">
        <v>6.0</v>
      </c>
      <c r="BH75" s="26" t="n">
        <v>6.0</v>
      </c>
      <c r="BI75" s="26" t="n">
        <v>6.0</v>
      </c>
      <c r="BJ75" s="26" t="n">
        <v>10.0</v>
      </c>
      <c r="BK75" s="26" t="n">
        <v>21.0</v>
      </c>
      <c r="BL75" s="26" t="n">
        <v>35.0</v>
      </c>
      <c r="BM75" s="26" t="n">
        <v>55.0</v>
      </c>
      <c r="BN75" s="26" t="n">
        <v>56.0</v>
      </c>
      <c r="BO75" s="26" t="n">
        <v>104.0</v>
      </c>
      <c r="BP75" s="26" t="n">
        <v>144.0</v>
      </c>
      <c r="BQ75" s="26" t="n">
        <v>177.0</v>
      </c>
      <c r="BR75" s="26" t="n">
        <v>177.0</v>
      </c>
      <c r="BS75" s="26" t="n">
        <v>282.0</v>
      </c>
      <c r="BT75" s="26" t="n">
        <v>335.0</v>
      </c>
      <c r="BU75" s="26" t="n">
        <v>422.0</v>
      </c>
    </row>
    <row r="76" spans="1:73">
      <c r="A76" s="26" t="n">
        <v>74.0</v>
      </c>
      <c r="B76" s="26" t="s">
        <v>77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 t="n">
        <v>1.0</v>
      </c>
      <c r="BD76" s="26" t="n">
        <v>1.0</v>
      </c>
      <c r="BE76" s="26" t="n">
        <v>1.0</v>
      </c>
      <c r="BF76" s="26" t="n">
        <v>2.0</v>
      </c>
      <c r="BG76" s="26" t="n">
        <v>2.0</v>
      </c>
      <c r="BH76" s="26" t="n">
        <v>3.0</v>
      </c>
      <c r="BI76" s="26" t="n">
        <v>4.0</v>
      </c>
      <c r="BJ76" s="26" t="n">
        <v>4.0</v>
      </c>
      <c r="BK76" s="26" t="n">
        <v>11.0</v>
      </c>
      <c r="BL76" s="26" t="n">
        <v>13.0</v>
      </c>
      <c r="BM76" s="26" t="n">
        <v>18.0</v>
      </c>
      <c r="BN76" s="26" t="n">
        <v>19.0</v>
      </c>
      <c r="BO76" s="26" t="n">
        <v>21.0</v>
      </c>
      <c r="BP76" s="26" t="n">
        <v>33.0</v>
      </c>
      <c r="BQ76" s="26" t="n">
        <v>43.0</v>
      </c>
      <c r="BR76" s="26" t="n">
        <v>56.0</v>
      </c>
      <c r="BS76" s="26" t="n">
        <v>98.0</v>
      </c>
      <c r="BT76" s="26" t="n">
        <v>120.0</v>
      </c>
      <c r="BU76" s="26" t="n">
        <v>122.0</v>
      </c>
    </row>
    <row r="77" spans="1:73">
      <c r="A77" s="26" t="n">
        <v>75.0</v>
      </c>
      <c r="B77" s="26" t="s">
        <v>78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 t="n">
        <v>1.0</v>
      </c>
      <c r="BI77" s="26" t="n">
        <v>1.0</v>
      </c>
      <c r="BJ77" s="26" t="n">
        <v>1.0</v>
      </c>
      <c r="BK77" s="26" t="n">
        <v>3.0</v>
      </c>
      <c r="BL77" s="26" t="n">
        <v>4.0</v>
      </c>
      <c r="BM77" s="26" t="n">
        <v>4.0</v>
      </c>
      <c r="BN77" s="26" t="n">
        <v>5.0</v>
      </c>
      <c r="BO77" s="26" t="n">
        <v>5.0</v>
      </c>
      <c r="BP77" s="26" t="n">
        <v>5.0</v>
      </c>
      <c r="BQ77" s="26" t="n">
        <v>6.0</v>
      </c>
      <c r="BR77" s="26" t="n">
        <v>8.0</v>
      </c>
      <c r="BS77" s="26" t="n">
        <v>15.0</v>
      </c>
      <c r="BT77" s="26" t="n">
        <v>17.0</v>
      </c>
      <c r="BU77" s="26" t="n">
        <v>20.0</v>
      </c>
    </row>
    <row r="78" spans="1:73">
      <c r="A78" s="26" t="n">
        <v>76.0</v>
      </c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 t="n">
        <v>0.0</v>
      </c>
      <c r="L78" s="26" t="n">
        <v>0.0</v>
      </c>
      <c r="M78" s="26" t="n">
        <v>0.0</v>
      </c>
      <c r="N78" s="26" t="n">
        <v>0.0</v>
      </c>
      <c r="O78" s="26" t="n">
        <v>0.0</v>
      </c>
      <c r="P78" s="26" t="n">
        <v>0.0</v>
      </c>
      <c r="Q78" s="26" t="n">
        <v>0.0</v>
      </c>
      <c r="R78" s="26" t="n">
        <v>0.0</v>
      </c>
      <c r="S78" s="26" t="n">
        <v>0.0</v>
      </c>
      <c r="T78" s="26" t="n">
        <v>0.0</v>
      </c>
      <c r="U78" s="26" t="n">
        <v>0.0</v>
      </c>
      <c r="V78" s="26" t="n">
        <v>0.0</v>
      </c>
      <c r="W78" s="26" t="n">
        <v>0.0</v>
      </c>
      <c r="X78" s="26" t="n">
        <v>0.0</v>
      </c>
      <c r="Y78" s="26" t="n">
        <v>0.0</v>
      </c>
      <c r="Z78" s="26" t="n">
        <v>0.0</v>
      </c>
      <c r="AA78" s="26" t="n">
        <v>0.0</v>
      </c>
      <c r="AB78" s="26" t="n">
        <v>0.0</v>
      </c>
      <c r="AC78" s="26" t="n">
        <v>0.0</v>
      </c>
      <c r="AD78" s="26" t="n">
        <v>0.0</v>
      </c>
      <c r="AE78" s="26" t="n">
        <v>0.0</v>
      </c>
      <c r="AF78" s="26" t="n">
        <v>0.0</v>
      </c>
      <c r="AG78" s="26" t="n">
        <v>0.0</v>
      </c>
      <c r="AH78" s="26" t="n">
        <v>0.0</v>
      </c>
      <c r="AI78" s="26" t="n">
        <v>0.0</v>
      </c>
      <c r="AJ78" s="26" t="n">
        <v>0.0</v>
      </c>
      <c r="AK78" s="26" t="n">
        <v>0.0</v>
      </c>
      <c r="AL78" s="26" t="n">
        <v>0.0</v>
      </c>
      <c r="AM78" s="26" t="n">
        <v>0.0</v>
      </c>
      <c r="AN78" s="26" t="n">
        <v>0.0</v>
      </c>
      <c r="AO78" s="26" t="n">
        <v>0.0</v>
      </c>
      <c r="AP78" s="26" t="n">
        <v>0.0</v>
      </c>
      <c r="AQ78" s="26" t="n">
        <v>0.0</v>
      </c>
      <c r="AR78" s="26" t="n">
        <v>0.0</v>
      </c>
      <c r="AS78" s="26" t="n">
        <v>0.0</v>
      </c>
      <c r="AT78" s="26" t="n">
        <v>0.0</v>
      </c>
      <c r="AU78" s="26" t="n">
        <v>0.0</v>
      </c>
      <c r="AV78" s="26" t="n">
        <v>0.0</v>
      </c>
      <c r="AW78" s="26" t="n">
        <v>0.0</v>
      </c>
      <c r="AX78" s="26" t="n">
        <v>0.0</v>
      </c>
      <c r="AY78" s="26" t="n">
        <v>0.0</v>
      </c>
      <c r="AZ78" s="26" t="n">
        <v>0.0</v>
      </c>
      <c r="BA78" s="26" t="n">
        <v>0.0</v>
      </c>
      <c r="BB78" s="26" t="n">
        <v>0.0</v>
      </c>
      <c r="BC78" s="26" t="n">
        <v>0.0</v>
      </c>
      <c r="BD78" s="26" t="n">
        <v>0.0</v>
      </c>
      <c r="BE78" s="26" t="n">
        <v>0.0</v>
      </c>
      <c r="BF78" s="26" t="n">
        <v>1.0</v>
      </c>
      <c r="BG78" s="26" t="n">
        <v>1.0</v>
      </c>
      <c r="BH78" s="26" t="n">
        <v>1.0</v>
      </c>
      <c r="BI78" s="26" t="n">
        <v>1.0</v>
      </c>
      <c r="BJ78" s="26" t="n">
        <v>1.0</v>
      </c>
      <c r="BK78" s="26" t="n">
        <v>1.0</v>
      </c>
      <c r="BL78" s="26" t="n">
        <v>1.0</v>
      </c>
      <c r="BM78" s="26" t="n">
        <v>4.0</v>
      </c>
      <c r="BN78" s="26" t="n">
        <v>5.0</v>
      </c>
      <c r="BO78" s="26" t="n">
        <v>9.0</v>
      </c>
      <c r="BP78" s="26" t="n">
        <v>12.0</v>
      </c>
      <c r="BQ78" s="26" t="n">
        <v>12.0</v>
      </c>
      <c r="BR78" s="26" t="n">
        <v>17.0</v>
      </c>
      <c r="BS78" s="26" t="n">
        <v>21.0</v>
      </c>
      <c r="BT78" s="26" t="n">
        <v>25.0</v>
      </c>
      <c r="BU78" s="26" t="n">
        <v>26.0</v>
      </c>
    </row>
    <row r="79" spans="1:73">
      <c r="A79" s="26" t="n">
        <v>77.0</v>
      </c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 t="n">
        <v>0.0</v>
      </c>
      <c r="L79" s="26" t="n">
        <v>0.0</v>
      </c>
      <c r="M79" s="26" t="n">
        <v>0.0</v>
      </c>
      <c r="N79" s="26" t="n">
        <v>0.0</v>
      </c>
      <c r="O79" s="26" t="n">
        <v>0.0</v>
      </c>
      <c r="P79" s="26" t="n">
        <v>0.0</v>
      </c>
      <c r="Q79" s="26" t="n">
        <v>0.0</v>
      </c>
      <c r="R79" s="26" t="n">
        <v>0.0</v>
      </c>
      <c r="S79" s="26" t="n">
        <v>0.0</v>
      </c>
      <c r="T79" s="26" t="n">
        <v>0.0</v>
      </c>
      <c r="U79" s="26" t="n">
        <v>0.0</v>
      </c>
      <c r="V79" s="26" t="n">
        <v>0.0</v>
      </c>
      <c r="W79" s="26" t="n">
        <v>0.0</v>
      </c>
      <c r="X79" s="26" t="n">
        <v>0.0</v>
      </c>
      <c r="Y79" s="26" t="n">
        <v>0.0</v>
      </c>
      <c r="Z79" s="26" t="n">
        <v>0.0</v>
      </c>
      <c r="AA79" s="26" t="n">
        <v>0.0</v>
      </c>
      <c r="AB79" s="26" t="n">
        <v>0.0</v>
      </c>
      <c r="AC79" s="26" t="n">
        <v>0.0</v>
      </c>
      <c r="AD79" s="26" t="n">
        <v>0.0</v>
      </c>
      <c r="AE79" s="26" t="n">
        <v>0.0</v>
      </c>
      <c r="AF79" s="26" t="n">
        <v>0.0</v>
      </c>
      <c r="AG79" s="26" t="n">
        <v>0.0</v>
      </c>
      <c r="AH79" s="26" t="n">
        <v>0.0</v>
      </c>
      <c r="AI79" s="26" t="n">
        <v>0.0</v>
      </c>
      <c r="AJ79" s="26" t="n">
        <v>0.0</v>
      </c>
      <c r="AK79" s="26" t="n">
        <v>0.0</v>
      </c>
      <c r="AL79" s="26" t="n">
        <v>0.0</v>
      </c>
      <c r="AM79" s="26" t="n">
        <v>0.0</v>
      </c>
      <c r="AN79" s="26" t="n">
        <v>0.0</v>
      </c>
      <c r="AO79" s="26" t="n">
        <v>0.0</v>
      </c>
      <c r="AP79" s="26" t="n">
        <v>0.0</v>
      </c>
      <c r="AQ79" s="26" t="n">
        <v>0.0</v>
      </c>
      <c r="AR79" s="26" t="n">
        <v>0.0</v>
      </c>
      <c r="AS79" s="26" t="n">
        <v>0.0</v>
      </c>
      <c r="AT79" s="26" t="n">
        <v>0.0</v>
      </c>
      <c r="AU79" s="26" t="n">
        <v>0.0</v>
      </c>
      <c r="AV79" s="26" t="n">
        <v>0.0</v>
      </c>
      <c r="AW79" s="26" t="n">
        <v>0.0</v>
      </c>
      <c r="AX79" s="26" t="n">
        <v>0.0</v>
      </c>
      <c r="AY79" s="26" t="n">
        <v>0.0</v>
      </c>
      <c r="AZ79" s="26" t="n">
        <v>0.0</v>
      </c>
      <c r="BA79" s="26" t="n">
        <v>0.0</v>
      </c>
      <c r="BB79" s="26" t="n">
        <v>0.0</v>
      </c>
      <c r="BC79" s="26" t="n">
        <v>0.0</v>
      </c>
      <c r="BD79" s="26" t="n">
        <v>0.0</v>
      </c>
      <c r="BE79" s="26" t="n">
        <v>0.0</v>
      </c>
      <c r="BF79" s="26" t="n">
        <v>0.0</v>
      </c>
      <c r="BG79" s="26" t="n">
        <v>0.0</v>
      </c>
      <c r="BH79" s="26" t="n">
        <v>0.0</v>
      </c>
      <c r="BI79" s="26" t="n">
        <v>0.0</v>
      </c>
      <c r="BJ79" s="26" t="n">
        <v>0.0</v>
      </c>
      <c r="BK79" s="26" t="n">
        <v>0.0</v>
      </c>
      <c r="BL79" s="26" t="n">
        <v>0.0</v>
      </c>
      <c r="BM79" s="26" t="n">
        <v>0.0</v>
      </c>
      <c r="BN79" s="26" t="n">
        <v>2.0</v>
      </c>
      <c r="BO79" s="26" t="n">
        <v>2.0</v>
      </c>
      <c r="BP79" s="26" t="n">
        <v>2.0</v>
      </c>
      <c r="BQ79" s="26" t="n">
        <v>2.0</v>
      </c>
      <c r="BR79" s="26" t="n">
        <v>8.0</v>
      </c>
      <c r="BS79" s="26" t="n">
        <v>10.0</v>
      </c>
      <c r="BT79" s="26" t="n">
        <v>14.0</v>
      </c>
      <c r="BU79" s="26" t="n">
        <v>16.0</v>
      </c>
    </row>
    <row r="80" spans="1:73">
      <c r="A80" s="26" t="n">
        <v>78.0</v>
      </c>
      <c r="B80" s="26" t="s">
        <v>81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 t="n">
        <v>1.0</v>
      </c>
      <c r="W80" s="26" t="n">
        <v>1.0</v>
      </c>
      <c r="X80" s="26" t="n">
        <v>1.0</v>
      </c>
      <c r="Y80" s="26" t="n">
        <v>1.0</v>
      </c>
      <c r="Z80" s="26" t="n">
        <v>1.0</v>
      </c>
      <c r="AA80" s="26" t="n">
        <v>1.0</v>
      </c>
      <c r="AB80" s="26" t="n">
        <v>1.0</v>
      </c>
      <c r="AC80" s="26" t="n">
        <v>1.0</v>
      </c>
      <c r="AD80" s="26" t="n">
        <v>1.0</v>
      </c>
      <c r="AE80" s="26" t="n">
        <v>1.0</v>
      </c>
      <c r="AF80" s="26" t="n">
        <v>1.0</v>
      </c>
      <c r="AG80" s="26" t="n">
        <v>1.0</v>
      </c>
      <c r="AH80" s="26" t="n">
        <v>1.0</v>
      </c>
      <c r="AI80" s="26" t="n">
        <v>1.0</v>
      </c>
      <c r="AJ80" s="26" t="n">
        <v>1.0</v>
      </c>
      <c r="AK80" s="26" t="n">
        <v>1.0</v>
      </c>
      <c r="AL80" s="26" t="n">
        <v>1.0</v>
      </c>
      <c r="AM80" s="26" t="n">
        <v>1.0</v>
      </c>
      <c r="AN80" s="26" t="n">
        <v>1.0</v>
      </c>
      <c r="AO80" s="26" t="n">
        <v>1.0</v>
      </c>
      <c r="AP80" s="26" t="n">
        <v>1.0</v>
      </c>
      <c r="AQ80" s="26" t="n">
        <v>1.0</v>
      </c>
      <c r="AR80" s="26" t="n">
        <v>1.0</v>
      </c>
      <c r="AS80" s="26" t="n">
        <v>1.0</v>
      </c>
      <c r="AT80" s="26" t="n">
        <v>1.0</v>
      </c>
      <c r="AU80" s="26" t="n">
        <v>1.0</v>
      </c>
      <c r="AV80" s="26" t="n">
        <v>1.0</v>
      </c>
      <c r="AW80" s="26" t="n">
        <v>1.0</v>
      </c>
      <c r="AX80" s="26" t="n">
        <v>1.0</v>
      </c>
      <c r="AY80" s="26" t="n">
        <v>1.0</v>
      </c>
      <c r="AZ80" s="26" t="n">
        <v>1.0</v>
      </c>
      <c r="BA80" s="26" t="n">
        <v>1.0</v>
      </c>
      <c r="BB80" s="26" t="n">
        <v>1.0</v>
      </c>
      <c r="BC80" s="26" t="n">
        <v>1.0</v>
      </c>
      <c r="BD80" s="26" t="n">
        <v>1.0</v>
      </c>
      <c r="BE80" s="26" t="n">
        <v>1.0</v>
      </c>
      <c r="BF80" s="26" t="n">
        <v>1.0</v>
      </c>
      <c r="BG80" s="26" t="n">
        <v>1.0</v>
      </c>
      <c r="BH80" s="26" t="n">
        <v>1.0</v>
      </c>
      <c r="BI80" s="26" t="n">
        <v>2.0</v>
      </c>
      <c r="BJ80" s="26" t="n">
        <v>5.0</v>
      </c>
      <c r="BK80" s="26" t="n">
        <v>8.0</v>
      </c>
      <c r="BL80" s="26" t="n">
        <v>11.0</v>
      </c>
      <c r="BM80" s="26" t="n">
        <v>12.0</v>
      </c>
      <c r="BN80" s="26" t="n">
        <v>14.0</v>
      </c>
      <c r="BO80" s="26" t="n">
        <v>17.0</v>
      </c>
      <c r="BP80" s="26" t="n">
        <v>17.0</v>
      </c>
      <c r="BQ80" s="26" t="n">
        <v>18.0</v>
      </c>
      <c r="BR80" s="26" t="n">
        <v>19.0</v>
      </c>
      <c r="BS80" s="26" t="n">
        <v>25.0</v>
      </c>
      <c r="BT80" s="26" t="n">
        <v>33.0</v>
      </c>
      <c r="BU80" s="26" t="n">
        <v>35.0</v>
      </c>
    </row>
    <row r="81" spans="1:73">
      <c r="A81" s="26" t="n">
        <v>79.0</v>
      </c>
      <c r="B81" s="26" t="s">
        <v>82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 t="n">
        <v>1.0</v>
      </c>
      <c r="AY81" s="26" t="n">
        <v>1.0</v>
      </c>
      <c r="AZ81" s="26" t="n">
        <v>1.0</v>
      </c>
      <c r="BA81" s="26" t="n">
        <v>2.0</v>
      </c>
      <c r="BB81" s="26" t="n">
        <v>2.0</v>
      </c>
      <c r="BC81" s="26" t="n">
        <v>2.0</v>
      </c>
      <c r="BD81" s="26" t="n">
        <v>2.0</v>
      </c>
      <c r="BE81" s="26" t="n">
        <v>4.0</v>
      </c>
      <c r="BF81" s="26" t="n">
        <v>4.0</v>
      </c>
      <c r="BG81" s="26" t="n">
        <v>3.0</v>
      </c>
      <c r="BH81" s="26" t="n">
        <v>3.0</v>
      </c>
      <c r="BI81" s="26" t="n">
        <v>3.0</v>
      </c>
      <c r="BJ81" s="26" t="n">
        <v>3.0</v>
      </c>
      <c r="BK81" s="26" t="n">
        <v>3.0</v>
      </c>
      <c r="BL81" s="26" t="n">
        <v>3.0</v>
      </c>
      <c r="BM81" s="26" t="n">
        <v>3.0</v>
      </c>
      <c r="BN81" s="26" t="n">
        <v>6.0</v>
      </c>
      <c r="BO81" s="26" t="n">
        <v>6.0</v>
      </c>
      <c r="BP81" s="26" t="n">
        <v>6.0</v>
      </c>
      <c r="BQ81" s="26" t="n">
        <v>7.0</v>
      </c>
      <c r="BR81" s="26" t="n">
        <v>7.0</v>
      </c>
      <c r="BS81" s="26" t="n">
        <v>7.0</v>
      </c>
      <c r="BT81" s="26" t="n">
        <v>7.0</v>
      </c>
      <c r="BU81" s="26" t="n">
        <v>8.0</v>
      </c>
    </row>
    <row r="82" spans="1:73">
      <c r="A82" s="26" t="n">
        <v>80.0</v>
      </c>
      <c r="B82" s="29" t="s">
        <v>83</v>
      </c>
      <c r="C82" s="26"/>
      <c r="D82" s="26"/>
      <c r="E82" s="26"/>
      <c r="F82" s="26"/>
      <c r="G82" s="26"/>
      <c r="H82" s="26"/>
      <c r="I82" s="26"/>
      <c r="J82" s="41"/>
      <c r="K82" s="41" t="n">
        <v>0.0</v>
      </c>
      <c r="L82" s="41" t="n">
        <v>0.0</v>
      </c>
      <c r="M82" s="41" t="n">
        <v>0.0</v>
      </c>
      <c r="N82" s="41" t="n">
        <v>0.0</v>
      </c>
      <c r="O82" s="41" t="n">
        <v>0.0</v>
      </c>
      <c r="P82" s="41" t="n">
        <v>0.0</v>
      </c>
      <c r="Q82" s="41" t="n">
        <v>0.0</v>
      </c>
      <c r="R82" s="41" t="n">
        <v>0.0</v>
      </c>
      <c r="S82" s="41" t="n">
        <v>0.0</v>
      </c>
      <c r="T82" s="41" t="n">
        <v>0.0</v>
      </c>
      <c r="U82" s="41" t="n">
        <v>0.0</v>
      </c>
      <c r="V82" s="41" t="n">
        <v>0.0</v>
      </c>
      <c r="W82" s="41" t="n">
        <v>0.0</v>
      </c>
      <c r="X82" s="41" t="n">
        <v>0.0</v>
      </c>
      <c r="Y82" s="41" t="n">
        <v>0.0</v>
      </c>
      <c r="Z82" s="41" t="n">
        <v>0.0</v>
      </c>
      <c r="AA82" s="41" t="n">
        <v>0.0</v>
      </c>
      <c r="AB82" s="41" t="n">
        <v>0.0</v>
      </c>
      <c r="AC82" s="41" t="n">
        <v>0.0</v>
      </c>
      <c r="AD82" s="41" t="n">
        <v>0.0</v>
      </c>
      <c r="AE82" s="41" t="n">
        <v>0.0</v>
      </c>
      <c r="AF82" s="41" t="n">
        <v>0.0</v>
      </c>
      <c r="AG82" s="41" t="n">
        <v>0.0</v>
      </c>
      <c r="AH82" s="41" t="n">
        <v>0.0</v>
      </c>
      <c r="AI82" s="41" t="n">
        <v>0.0</v>
      </c>
      <c r="AJ82" s="41" t="n">
        <v>0.0</v>
      </c>
      <c r="AK82" s="41" t="n">
        <v>0.0</v>
      </c>
      <c r="AL82" s="41" t="n">
        <v>0.0</v>
      </c>
      <c r="AM82" s="41" t="n">
        <v>0.0</v>
      </c>
      <c r="AN82" s="41" t="n">
        <v>0.0</v>
      </c>
      <c r="AO82" s="41" t="n">
        <v>0.0</v>
      </c>
      <c r="AP82" s="41" t="n">
        <v>0.0</v>
      </c>
      <c r="AQ82" s="41" t="n">
        <v>0.0</v>
      </c>
      <c r="AR82" s="41" t="n">
        <v>0.0</v>
      </c>
      <c r="AS82" s="41" t="n">
        <v>0.0</v>
      </c>
      <c r="AT82" s="41" t="n">
        <v>0.0</v>
      </c>
      <c r="AU82" s="41" t="n">
        <v>0.0</v>
      </c>
      <c r="AV82" s="41" t="n">
        <v>0.0</v>
      </c>
      <c r="AW82" s="41" t="n">
        <v>0.0</v>
      </c>
      <c r="AX82" s="41" t="n">
        <v>0.0</v>
      </c>
      <c r="AY82" s="41" t="n">
        <v>0.0</v>
      </c>
      <c r="AZ82" s="41" t="n">
        <v>0.0</v>
      </c>
      <c r="BA82" s="41" t="n">
        <v>0.0</v>
      </c>
      <c r="BB82" s="41" t="n">
        <v>0.0</v>
      </c>
      <c r="BC82" s="41" t="n">
        <v>0.0</v>
      </c>
      <c r="BD82" s="41" t="n">
        <v>0.0</v>
      </c>
      <c r="BE82" s="41" t="n">
        <v>0.0</v>
      </c>
      <c r="BF82" s="41" t="n">
        <v>0.0</v>
      </c>
      <c r="BG82" s="41" t="n">
        <v>0.0</v>
      </c>
      <c r="BH82" s="41" t="n">
        <v>0.0</v>
      </c>
      <c r="BI82" s="41" t="n">
        <v>0.0</v>
      </c>
      <c r="BJ82" s="41" t="n">
        <v>0.0</v>
      </c>
      <c r="BK82" s="41" t="n">
        <v>1.0</v>
      </c>
      <c r="BL82" s="41" t="n">
        <v>2.0</v>
      </c>
      <c r="BM82" s="41" t="n">
        <v>3.0</v>
      </c>
      <c r="BN82" s="41" t="n">
        <v>4.0</v>
      </c>
      <c r="BO82" s="41" t="n">
        <v>4.0</v>
      </c>
      <c r="BP82" s="41" t="n">
        <v>6.0</v>
      </c>
      <c r="BQ82" s="41" t="n">
        <v>9.0</v>
      </c>
      <c r="BR82" s="41" t="n">
        <v>13.0</v>
      </c>
      <c r="BS82" s="41" t="n">
        <v>13.0</v>
      </c>
      <c r="BT82" s="41" t="n">
        <v>24.0</v>
      </c>
      <c r="BU82" s="41" t="n">
        <v>32.0</v>
      </c>
    </row>
    <row r="83" spans="1:73">
      <c r="A83" s="26" t="n">
        <v>81.0</v>
      </c>
      <c r="B83" s="29" t="s">
        <v>84</v>
      </c>
      <c r="C83" s="26"/>
      <c r="D83" s="26"/>
      <c r="E83" s="26"/>
      <c r="F83" s="26"/>
      <c r="G83" s="26"/>
      <c r="H83" s="26"/>
      <c r="I83" s="26"/>
      <c r="J83" s="41"/>
      <c r="K83" s="41" t="n">
        <v>0.0</v>
      </c>
      <c r="L83" s="41" t="n">
        <v>0.0</v>
      </c>
      <c r="M83" s="41" t="n">
        <v>0.0</v>
      </c>
      <c r="N83" s="41" t="n">
        <v>0.0</v>
      </c>
      <c r="O83" s="41" t="n">
        <v>0.0</v>
      </c>
      <c r="P83" s="41" t="n">
        <v>0.0</v>
      </c>
      <c r="Q83" s="41" t="n">
        <v>0.0</v>
      </c>
      <c r="R83" s="41" t="n">
        <v>0.0</v>
      </c>
      <c r="S83" s="41" t="n">
        <v>0.0</v>
      </c>
      <c r="T83" s="41" t="n">
        <v>0.0</v>
      </c>
      <c r="U83" s="41" t="n">
        <v>0.0</v>
      </c>
      <c r="V83" s="41" t="n">
        <v>0.0</v>
      </c>
      <c r="W83" s="41" t="n">
        <v>0.0</v>
      </c>
      <c r="X83" s="41" t="n">
        <v>0.0</v>
      </c>
      <c r="Y83" s="41" t="n">
        <v>0.0</v>
      </c>
      <c r="Z83" s="41" t="n">
        <v>0.0</v>
      </c>
      <c r="AA83" s="41" t="n">
        <v>0.0</v>
      </c>
      <c r="AB83" s="41" t="n">
        <v>0.0</v>
      </c>
      <c r="AC83" s="41" t="n">
        <v>0.0</v>
      </c>
      <c r="AD83" s="41" t="n">
        <v>0.0</v>
      </c>
      <c r="AE83" s="41" t="n">
        <v>0.0</v>
      </c>
      <c r="AF83" s="41" t="n">
        <v>0.0</v>
      </c>
      <c r="AG83" s="41" t="n">
        <v>0.0</v>
      </c>
      <c r="AH83" s="41" t="n">
        <v>0.0</v>
      </c>
      <c r="AI83" s="41" t="n">
        <v>0.0</v>
      </c>
      <c r="AJ83" s="41" t="n">
        <v>0.0</v>
      </c>
      <c r="AK83" s="41" t="n">
        <v>0.0</v>
      </c>
      <c r="AL83" s="41" t="n">
        <v>0.0</v>
      </c>
      <c r="AM83" s="41" t="n">
        <v>0.0</v>
      </c>
      <c r="AN83" s="41" t="n">
        <v>0.0</v>
      </c>
      <c r="AO83" s="41" t="n">
        <v>0.0</v>
      </c>
      <c r="AP83" s="41" t="n">
        <v>0.0</v>
      </c>
      <c r="AQ83" s="41" t="n">
        <v>0.0</v>
      </c>
      <c r="AR83" s="41" t="n">
        <v>0.0</v>
      </c>
      <c r="AS83" s="41" t="n">
        <v>0.0</v>
      </c>
      <c r="AT83" s="41" t="n">
        <v>0.0</v>
      </c>
      <c r="AU83" s="41" t="n">
        <v>0.0</v>
      </c>
      <c r="AV83" s="41" t="n">
        <v>0.0</v>
      </c>
      <c r="AW83" s="41" t="n">
        <v>0.0</v>
      </c>
      <c r="AX83" s="41" t="n">
        <v>0.0</v>
      </c>
      <c r="AY83" s="41" t="n">
        <v>0.0</v>
      </c>
      <c r="AZ83" s="41" t="n">
        <v>0.0</v>
      </c>
      <c r="BA83" s="41" t="n">
        <v>0.0</v>
      </c>
      <c r="BB83" s="41" t="n">
        <v>0.0</v>
      </c>
      <c r="BC83" s="41" t="n">
        <v>0.0</v>
      </c>
      <c r="BD83" s="41" t="n">
        <v>0.0</v>
      </c>
      <c r="BE83" s="41" t="n">
        <v>0.0</v>
      </c>
      <c r="BF83" s="41" t="n">
        <v>0.0</v>
      </c>
      <c r="BG83" s="41" t="n">
        <v>0.0</v>
      </c>
      <c r="BH83" s="41" t="n">
        <v>0.0</v>
      </c>
      <c r="BI83" s="41" t="n">
        <v>0.0</v>
      </c>
      <c r="BJ83" s="41" t="n">
        <v>0.0</v>
      </c>
      <c r="BK83" s="41" t="n">
        <v>3.0</v>
      </c>
      <c r="BL83" s="41" t="n">
        <v>3.0</v>
      </c>
      <c r="BM83" s="41" t="n">
        <v>3.0</v>
      </c>
      <c r="BN83" s="41" t="n">
        <v>3.0</v>
      </c>
      <c r="BO83" s="41" t="n">
        <v>6.0</v>
      </c>
      <c r="BP83" s="41" t="n">
        <v>7.0</v>
      </c>
      <c r="BQ83" s="41" t="n">
        <v>7.0</v>
      </c>
      <c r="BR83" s="41" t="n">
        <v>7.0</v>
      </c>
      <c r="BS83" s="41" t="n">
        <v>7.0</v>
      </c>
      <c r="BT83" s="41" t="n">
        <v>10.0</v>
      </c>
      <c r="BU83" s="41" t="n">
        <v>12.0</v>
      </c>
    </row>
    <row r="84" spans="1:73">
      <c r="A84" s="26" t="n">
        <v>82.0</v>
      </c>
      <c r="B84" s="29" t="s">
        <v>85</v>
      </c>
      <c r="C84" s="26"/>
      <c r="D84" s="26"/>
      <c r="E84" s="26"/>
      <c r="F84" s="26"/>
      <c r="G84" s="26"/>
      <c r="H84" s="26"/>
      <c r="I84" s="26"/>
      <c r="J84" s="41"/>
      <c r="K84" s="41" t="n">
        <v>0.0</v>
      </c>
      <c r="L84" s="41" t="n">
        <v>0.0</v>
      </c>
      <c r="M84" s="41" t="n">
        <v>0.0</v>
      </c>
      <c r="N84" s="41" t="n">
        <v>0.0</v>
      </c>
      <c r="O84" s="41" t="n">
        <v>0.0</v>
      </c>
      <c r="P84" s="41" t="n">
        <v>0.0</v>
      </c>
      <c r="Q84" s="41" t="n">
        <v>0.0</v>
      </c>
      <c r="R84" s="41" t="n">
        <v>0.0</v>
      </c>
      <c r="S84" s="41" t="n">
        <v>0.0</v>
      </c>
      <c r="T84" s="41" t="n">
        <v>0.0</v>
      </c>
      <c r="U84" s="41" t="n">
        <v>0.0</v>
      </c>
      <c r="V84" s="41" t="n">
        <v>0.0</v>
      </c>
      <c r="W84" s="41" t="n">
        <v>0.0</v>
      </c>
      <c r="X84" s="41" t="n">
        <v>0.0</v>
      </c>
      <c r="Y84" s="41" t="n">
        <v>0.0</v>
      </c>
      <c r="Z84" s="41" t="n">
        <v>0.0</v>
      </c>
      <c r="AA84" s="41" t="n">
        <v>0.0</v>
      </c>
      <c r="AB84" s="41" t="n">
        <v>0.0</v>
      </c>
      <c r="AC84" s="41" t="n">
        <v>0.0</v>
      </c>
      <c r="AD84" s="41" t="n">
        <v>0.0</v>
      </c>
      <c r="AE84" s="41" t="n">
        <v>0.0</v>
      </c>
      <c r="AF84" s="41" t="n">
        <v>0.0</v>
      </c>
      <c r="AG84" s="41" t="n">
        <v>0.0</v>
      </c>
      <c r="AH84" s="41" t="n">
        <v>0.0</v>
      </c>
      <c r="AI84" s="41" t="n">
        <v>0.0</v>
      </c>
      <c r="AJ84" s="41" t="n">
        <v>0.0</v>
      </c>
      <c r="AK84" s="41" t="n">
        <v>0.0</v>
      </c>
      <c r="AL84" s="41" t="n">
        <v>0.0</v>
      </c>
      <c r="AM84" s="41" t="n">
        <v>0.0</v>
      </c>
      <c r="AN84" s="41" t="n">
        <v>0.0</v>
      </c>
      <c r="AO84" s="41" t="n">
        <v>0.0</v>
      </c>
      <c r="AP84" s="41" t="n">
        <v>0.0</v>
      </c>
      <c r="AQ84" s="41" t="n">
        <v>0.0</v>
      </c>
      <c r="AR84" s="41" t="n">
        <v>0.0</v>
      </c>
      <c r="AS84" s="41" t="n">
        <v>0.0</v>
      </c>
      <c r="AT84" s="41" t="n">
        <v>0.0</v>
      </c>
      <c r="AU84" s="41" t="n">
        <v>0.0</v>
      </c>
      <c r="AV84" s="41" t="n">
        <v>0.0</v>
      </c>
      <c r="AW84" s="41" t="n">
        <v>0.0</v>
      </c>
      <c r="AX84" s="41" t="n">
        <v>0.0</v>
      </c>
      <c r="AY84" s="41" t="n">
        <v>0.0</v>
      </c>
      <c r="AZ84" s="41" t="n">
        <v>0.0</v>
      </c>
      <c r="BA84" s="41" t="n">
        <v>0.0</v>
      </c>
      <c r="BB84" s="41" t="n">
        <v>0.0</v>
      </c>
      <c r="BC84" s="41" t="n">
        <v>0.0</v>
      </c>
      <c r="BD84" s="41" t="n">
        <v>0.0</v>
      </c>
      <c r="BE84" s="41" t="n">
        <v>0.0</v>
      </c>
      <c r="BF84" s="41" t="n">
        <v>0.0</v>
      </c>
      <c r="BG84" s="41" t="n">
        <v>0.0</v>
      </c>
      <c r="BH84" s="41" t="n">
        <v>0.0</v>
      </c>
      <c r="BI84" s="41" t="n">
        <v>1.0</v>
      </c>
      <c r="BJ84" s="41" t="n">
        <v>1.0</v>
      </c>
      <c r="BK84" s="41" t="n">
        <v>1.0</v>
      </c>
      <c r="BL84" s="41" t="n">
        <v>1.0</v>
      </c>
      <c r="BM84" s="41" t="n">
        <v>3.0</v>
      </c>
      <c r="BN84" s="41" t="n">
        <v>3.0</v>
      </c>
      <c r="BO84" s="41" t="n">
        <v>4.0</v>
      </c>
      <c r="BP84" s="41" t="n">
        <v>6.0</v>
      </c>
      <c r="BQ84" s="41" t="n">
        <v>6.0</v>
      </c>
      <c r="BR84" s="41" t="n">
        <v>6.0</v>
      </c>
      <c r="BS84" s="41" t="n">
        <v>16.0</v>
      </c>
      <c r="BT84" s="41" t="n">
        <v>21.0</v>
      </c>
      <c r="BU84" s="41" t="n">
        <v>28.0</v>
      </c>
    </row>
    <row r="85" spans="1:73">
      <c r="A85" s="26" t="n">
        <v>83.0</v>
      </c>
      <c r="B85" s="29" t="s">
        <v>86</v>
      </c>
      <c r="C85" s="26"/>
      <c r="D85" s="26"/>
      <c r="E85" s="26"/>
      <c r="F85" s="26"/>
      <c r="G85" s="26"/>
      <c r="H85" s="26"/>
      <c r="I85" s="26"/>
      <c r="J85" s="41"/>
      <c r="K85" s="41" t="n">
        <v>0.0</v>
      </c>
      <c r="L85" s="41" t="n">
        <v>0.0</v>
      </c>
      <c r="M85" s="41" t="n">
        <v>0.0</v>
      </c>
      <c r="N85" s="41" t="n">
        <v>0.0</v>
      </c>
      <c r="O85" s="41" t="n">
        <v>0.0</v>
      </c>
      <c r="P85" s="41" t="n">
        <v>0.0</v>
      </c>
      <c r="Q85" s="41" t="n">
        <v>0.0</v>
      </c>
      <c r="R85" s="41" t="n">
        <v>0.0</v>
      </c>
      <c r="S85" s="41" t="n">
        <v>0.0</v>
      </c>
      <c r="T85" s="41" t="n">
        <v>0.0</v>
      </c>
      <c r="U85" s="41" t="n">
        <v>0.0</v>
      </c>
      <c r="V85" s="41" t="n">
        <v>0.0</v>
      </c>
      <c r="W85" s="41" t="n">
        <v>0.0</v>
      </c>
      <c r="X85" s="41" t="n">
        <v>0.0</v>
      </c>
      <c r="Y85" s="41" t="n">
        <v>0.0</v>
      </c>
      <c r="Z85" s="41" t="n">
        <v>0.0</v>
      </c>
      <c r="AA85" s="41" t="n">
        <v>0.0</v>
      </c>
      <c r="AB85" s="41" t="n">
        <v>0.0</v>
      </c>
      <c r="AC85" s="41" t="n">
        <v>0.0</v>
      </c>
      <c r="AD85" s="41" t="n">
        <v>0.0</v>
      </c>
      <c r="AE85" s="41" t="n">
        <v>0.0</v>
      </c>
      <c r="AF85" s="41" t="n">
        <v>0.0</v>
      </c>
      <c r="AG85" s="41" t="n">
        <v>0.0</v>
      </c>
      <c r="AH85" s="41" t="n">
        <v>0.0</v>
      </c>
      <c r="AI85" s="41" t="n">
        <v>0.0</v>
      </c>
      <c r="AJ85" s="41" t="n">
        <v>0.0</v>
      </c>
      <c r="AK85" s="41" t="n">
        <v>0.0</v>
      </c>
      <c r="AL85" s="41" t="n">
        <v>0.0</v>
      </c>
      <c r="AM85" s="41" t="n">
        <v>0.0</v>
      </c>
      <c r="AN85" s="41" t="n">
        <v>0.0</v>
      </c>
      <c r="AO85" s="41" t="n">
        <v>0.0</v>
      </c>
      <c r="AP85" s="41" t="n">
        <v>0.0</v>
      </c>
      <c r="AQ85" s="41" t="n">
        <v>0.0</v>
      </c>
      <c r="AR85" s="41" t="n">
        <v>0.0</v>
      </c>
      <c r="AS85" s="41" t="n">
        <v>0.0</v>
      </c>
      <c r="AT85" s="41" t="n">
        <v>0.0</v>
      </c>
      <c r="AU85" s="41" t="n">
        <v>0.0</v>
      </c>
      <c r="AV85" s="41" t="n">
        <v>0.0</v>
      </c>
      <c r="AW85" s="41" t="n">
        <v>0.0</v>
      </c>
      <c r="AX85" s="41" t="n">
        <v>0.0</v>
      </c>
      <c r="AY85" s="41" t="n">
        <v>0.0</v>
      </c>
      <c r="AZ85" s="41" t="n">
        <v>0.0</v>
      </c>
      <c r="BA85" s="41" t="n">
        <v>0.0</v>
      </c>
      <c r="BB85" s="41" t="n">
        <v>0.0</v>
      </c>
      <c r="BC85" s="41" t="n">
        <v>0.0</v>
      </c>
      <c r="BD85" s="41" t="n">
        <v>0.0</v>
      </c>
      <c r="BE85" s="41" t="n">
        <v>0.0</v>
      </c>
      <c r="BF85" s="41" t="n">
        <v>0.0</v>
      </c>
      <c r="BG85" s="41" t="n">
        <v>0.0</v>
      </c>
      <c r="BH85" s="41" t="n">
        <v>0.0</v>
      </c>
      <c r="BI85" s="41" t="n">
        <v>0.0</v>
      </c>
      <c r="BJ85" s="41" t="n">
        <v>0.0</v>
      </c>
      <c r="BK85" s="41" t="n">
        <v>1.0</v>
      </c>
      <c r="BL85" s="41" t="n">
        <v>1.0</v>
      </c>
      <c r="BM85" s="41" t="n">
        <v>1.0</v>
      </c>
      <c r="BN85" s="41" t="n">
        <v>1.0</v>
      </c>
      <c r="BO85" s="41" t="n">
        <v>2.0</v>
      </c>
      <c r="BP85" s="41" t="n">
        <v>4.0</v>
      </c>
      <c r="BQ85" s="41" t="n">
        <v>4.0</v>
      </c>
      <c r="BR85" s="41" t="n">
        <v>8.0</v>
      </c>
      <c r="BS85" s="41" t="n">
        <v>8.0</v>
      </c>
      <c r="BT85" s="41" t="n">
        <v>8.0</v>
      </c>
      <c r="BU85" s="41" t="n">
        <v>8.0</v>
      </c>
    </row>
    <row r="86" spans="1:73">
      <c r="A86" s="26" t="n">
        <v>84.0</v>
      </c>
      <c r="B86" s="29" t="s">
        <v>87</v>
      </c>
      <c r="C86" s="26"/>
      <c r="D86" s="26"/>
      <c r="E86" s="26"/>
      <c r="F86" s="26"/>
      <c r="G86" s="26"/>
      <c r="H86" s="26"/>
      <c r="I86" s="26"/>
      <c r="J86" s="41"/>
      <c r="K86" s="41" t="n">
        <v>0.0</v>
      </c>
      <c r="L86" s="41" t="n">
        <v>0.0</v>
      </c>
      <c r="M86" s="41" t="n">
        <v>0.0</v>
      </c>
      <c r="N86" s="41" t="n">
        <v>0.0</v>
      </c>
      <c r="O86" s="41" t="n">
        <v>0.0</v>
      </c>
      <c r="P86" s="41" t="n">
        <v>0.0</v>
      </c>
      <c r="Q86" s="41" t="n">
        <v>0.0</v>
      </c>
      <c r="R86" s="41" t="n">
        <v>0.0</v>
      </c>
      <c r="S86" s="41" t="n">
        <v>0.0</v>
      </c>
      <c r="T86" s="41" t="n">
        <v>0.0</v>
      </c>
      <c r="U86" s="41" t="n">
        <v>0.0</v>
      </c>
      <c r="V86" s="41" t="n">
        <v>0.0</v>
      </c>
      <c r="W86" s="41" t="n">
        <v>0.0</v>
      </c>
      <c r="X86" s="41" t="n">
        <v>0.0</v>
      </c>
      <c r="Y86" s="41" t="n">
        <v>0.0</v>
      </c>
      <c r="Z86" s="41" t="n">
        <v>0.0</v>
      </c>
      <c r="AA86" s="41" t="n">
        <v>0.0</v>
      </c>
      <c r="AB86" s="41" t="n">
        <v>0.0</v>
      </c>
      <c r="AC86" s="41" t="n">
        <v>0.0</v>
      </c>
      <c r="AD86" s="41" t="n">
        <v>0.0</v>
      </c>
      <c r="AE86" s="41" t="n">
        <v>0.0</v>
      </c>
      <c r="AF86" s="41" t="n">
        <v>0.0</v>
      </c>
      <c r="AG86" s="41" t="n">
        <v>0.0</v>
      </c>
      <c r="AH86" s="41" t="n">
        <v>0.0</v>
      </c>
      <c r="AI86" s="41" t="n">
        <v>0.0</v>
      </c>
      <c r="AJ86" s="41" t="n">
        <v>0.0</v>
      </c>
      <c r="AK86" s="41" t="n">
        <v>0.0</v>
      </c>
      <c r="AL86" s="41" t="n">
        <v>0.0</v>
      </c>
      <c r="AM86" s="41" t="n">
        <v>0.0</v>
      </c>
      <c r="AN86" s="41" t="n">
        <v>0.0</v>
      </c>
      <c r="AO86" s="41" t="n">
        <v>0.0</v>
      </c>
      <c r="AP86" s="41" t="n">
        <v>0.0</v>
      </c>
      <c r="AQ86" s="41" t="n">
        <v>0.0</v>
      </c>
      <c r="AR86" s="41" t="n">
        <v>0.0</v>
      </c>
      <c r="AS86" s="41" t="n">
        <v>0.0</v>
      </c>
      <c r="AT86" s="41" t="n">
        <v>0.0</v>
      </c>
      <c r="AU86" s="41" t="n">
        <v>0.0</v>
      </c>
      <c r="AV86" s="41" t="n">
        <v>0.0</v>
      </c>
      <c r="AW86" s="41" t="n">
        <v>0.0</v>
      </c>
      <c r="AX86" s="41" t="n">
        <v>0.0</v>
      </c>
      <c r="AY86" s="41" t="n">
        <v>0.0</v>
      </c>
      <c r="AZ86" s="41" t="n">
        <v>0.0</v>
      </c>
      <c r="BA86" s="41" t="n">
        <v>0.0</v>
      </c>
      <c r="BB86" s="41" t="n">
        <v>0.0</v>
      </c>
      <c r="BC86" s="41" t="n">
        <v>0.0</v>
      </c>
      <c r="BD86" s="41" t="n">
        <v>0.0</v>
      </c>
      <c r="BE86" s="41" t="n">
        <v>0.0</v>
      </c>
      <c r="BF86" s="41" t="n">
        <v>0.0</v>
      </c>
      <c r="BG86" s="41" t="n">
        <v>0.0</v>
      </c>
      <c r="BH86" s="41" t="n">
        <v>0.0</v>
      </c>
      <c r="BI86" s="41" t="n">
        <v>0.0</v>
      </c>
      <c r="BJ86" s="41" t="n">
        <v>0.0</v>
      </c>
      <c r="BK86" s="41" t="n">
        <v>0.0</v>
      </c>
      <c r="BL86" s="41" t="n">
        <v>0.0</v>
      </c>
      <c r="BM86" s="41" t="n">
        <v>0.0</v>
      </c>
      <c r="BN86" s="41" t="n">
        <v>0.0</v>
      </c>
      <c r="BO86" s="41" t="n">
        <v>0.0</v>
      </c>
      <c r="BP86" s="41" t="n">
        <v>0.0</v>
      </c>
      <c r="BQ86" s="41" t="n">
        <v>0.0</v>
      </c>
      <c r="BR86" s="41" t="n">
        <v>0.0</v>
      </c>
      <c r="BS86" s="41" t="n">
        <v>0.0</v>
      </c>
      <c r="BT86" s="41" t="n">
        <v>0.0</v>
      </c>
      <c r="BU86" s="41" t="n">
        <v>0.0</v>
      </c>
    </row>
    <row r="87" spans="1:73">
      <c r="A87" s="26" t="n">
        <v>85.0</v>
      </c>
      <c r="B87" s="29" t="s">
        <v>88</v>
      </c>
      <c r="C87" s="26"/>
      <c r="D87" s="26"/>
      <c r="E87" s="26"/>
      <c r="F87" s="26"/>
      <c r="G87" s="26"/>
      <c r="H87" s="26"/>
      <c r="I87" s="26"/>
      <c r="J87" s="41"/>
      <c r="K87" s="41" t="n">
        <v>0.0</v>
      </c>
      <c r="L87" s="41" t="n">
        <v>0.0</v>
      </c>
      <c r="M87" s="41" t="n">
        <v>0.0</v>
      </c>
      <c r="N87" s="41" t="n">
        <v>0.0</v>
      </c>
      <c r="O87" s="41" t="n">
        <v>0.0</v>
      </c>
      <c r="P87" s="41" t="n">
        <v>0.0</v>
      </c>
      <c r="Q87" s="41" t="n">
        <v>0.0</v>
      </c>
      <c r="R87" s="41" t="n">
        <v>0.0</v>
      </c>
      <c r="S87" s="41" t="n">
        <v>0.0</v>
      </c>
      <c r="T87" s="41" t="n">
        <v>0.0</v>
      </c>
      <c r="U87" s="41" t="n">
        <v>0.0</v>
      </c>
      <c r="V87" s="41" t="n">
        <v>0.0</v>
      </c>
      <c r="W87" s="41" t="n">
        <v>0.0</v>
      </c>
      <c r="X87" s="41" t="n">
        <v>0.0</v>
      </c>
      <c r="Y87" s="41" t="n">
        <v>0.0</v>
      </c>
      <c r="Z87" s="41" t="n">
        <v>0.0</v>
      </c>
      <c r="AA87" s="41" t="n">
        <v>0.0</v>
      </c>
      <c r="AB87" s="41" t="n">
        <v>0.0</v>
      </c>
      <c r="AC87" s="41" t="n">
        <v>0.0</v>
      </c>
      <c r="AD87" s="41" t="n">
        <v>0.0</v>
      </c>
      <c r="AE87" s="41" t="n">
        <v>0.0</v>
      </c>
      <c r="AF87" s="41" t="n">
        <v>0.0</v>
      </c>
      <c r="AG87" s="41" t="n">
        <v>0.0</v>
      </c>
      <c r="AH87" s="41" t="n">
        <v>0.0</v>
      </c>
      <c r="AI87" s="41" t="n">
        <v>0.0</v>
      </c>
      <c r="AJ87" s="41" t="n">
        <v>0.0</v>
      </c>
      <c r="AK87" s="41" t="n">
        <v>0.0</v>
      </c>
      <c r="AL87" s="41" t="n">
        <v>0.0</v>
      </c>
      <c r="AM87" s="41" t="n">
        <v>0.0</v>
      </c>
      <c r="AN87" s="41" t="n">
        <v>0.0</v>
      </c>
      <c r="AO87" s="41" t="n">
        <v>0.0</v>
      </c>
      <c r="AP87" s="41" t="n">
        <v>0.0</v>
      </c>
      <c r="AQ87" s="41" t="n">
        <v>0.0</v>
      </c>
      <c r="AR87" s="41" t="n">
        <v>0.0</v>
      </c>
      <c r="AS87" s="41" t="n">
        <v>0.0</v>
      </c>
      <c r="AT87" s="41" t="n">
        <v>0.0</v>
      </c>
      <c r="AU87" s="41" t="n">
        <v>0.0</v>
      </c>
      <c r="AV87" s="41" t="n">
        <v>0.0</v>
      </c>
      <c r="AW87" s="41" t="n">
        <v>0.0</v>
      </c>
      <c r="AX87" s="41" t="n">
        <v>0.0</v>
      </c>
      <c r="AY87" s="41" t="n">
        <v>0.0</v>
      </c>
      <c r="AZ87" s="41" t="n">
        <v>0.0</v>
      </c>
      <c r="BA87" s="41" t="n">
        <v>0.0</v>
      </c>
      <c r="BB87" s="41" t="n">
        <v>0.0</v>
      </c>
      <c r="BC87" s="41" t="n">
        <v>0.0</v>
      </c>
      <c r="BD87" s="41" t="n">
        <v>0.0</v>
      </c>
      <c r="BE87" s="41" t="n">
        <v>0.0</v>
      </c>
      <c r="BF87" s="41" t="n">
        <v>0.0</v>
      </c>
      <c r="BG87" s="41" t="n">
        <v>0.0</v>
      </c>
      <c r="BH87" s="41" t="n">
        <v>1.0</v>
      </c>
      <c r="BI87" s="41" t="n">
        <v>1.0</v>
      </c>
      <c r="BJ87" s="41" t="n">
        <v>1.0</v>
      </c>
      <c r="BK87" s="41" t="n">
        <v>2.0</v>
      </c>
      <c r="BL87" s="41" t="n">
        <v>2.0</v>
      </c>
      <c r="BM87" s="41" t="n">
        <v>2.0</v>
      </c>
      <c r="BN87" s="41" t="n">
        <v>2.0</v>
      </c>
      <c r="BO87" s="41" t="n">
        <v>2.0</v>
      </c>
      <c r="BP87" s="41" t="n">
        <v>3.0</v>
      </c>
      <c r="BQ87" s="41" t="n">
        <v>3.0</v>
      </c>
      <c r="BR87" s="41" t="n">
        <v>3.0</v>
      </c>
      <c r="BS87" s="41" t="n">
        <v>4.0</v>
      </c>
      <c r="BT87" s="41" t="n">
        <v>6.0</v>
      </c>
      <c r="BU87" s="41" t="n">
        <v>7.0</v>
      </c>
    </row>
    <row r="88" spans="1:73">
      <c r="A88" s="26" t="n">
        <v>86.0</v>
      </c>
      <c r="B88" s="29" t="s">
        <v>89</v>
      </c>
      <c r="C88" s="26"/>
      <c r="D88" s="26"/>
      <c r="E88" s="26"/>
      <c r="F88" s="26"/>
      <c r="G88" s="26"/>
      <c r="H88" s="26"/>
      <c r="I88" s="26"/>
      <c r="J88" s="41"/>
      <c r="K88" s="41" t="n">
        <v>0.0</v>
      </c>
      <c r="L88" s="41" t="n">
        <v>0.0</v>
      </c>
      <c r="M88" s="41" t="n">
        <v>0.0</v>
      </c>
      <c r="N88" s="41" t="n">
        <v>0.0</v>
      </c>
      <c r="O88" s="41" t="n">
        <v>0.0</v>
      </c>
      <c r="P88" s="41" t="n">
        <v>0.0</v>
      </c>
      <c r="Q88" s="41" t="n">
        <v>0.0</v>
      </c>
      <c r="R88" s="41" t="n">
        <v>0.0</v>
      </c>
      <c r="S88" s="41" t="n">
        <v>0.0</v>
      </c>
      <c r="T88" s="41" t="n">
        <v>0.0</v>
      </c>
      <c r="U88" s="41" t="n">
        <v>0.0</v>
      </c>
      <c r="V88" s="41" t="n">
        <v>0.0</v>
      </c>
      <c r="W88" s="41" t="n">
        <v>0.0</v>
      </c>
      <c r="X88" s="41" t="n">
        <v>0.0</v>
      </c>
      <c r="Y88" s="41" t="n">
        <v>0.0</v>
      </c>
      <c r="Z88" s="41" t="n">
        <v>0.0</v>
      </c>
      <c r="AA88" s="41" t="n">
        <v>0.0</v>
      </c>
      <c r="AB88" s="41" t="n">
        <v>0.0</v>
      </c>
      <c r="AC88" s="41" t="n">
        <v>0.0</v>
      </c>
      <c r="AD88" s="41" t="n">
        <v>0.0</v>
      </c>
      <c r="AE88" s="41" t="n">
        <v>0.0</v>
      </c>
      <c r="AF88" s="41" t="n">
        <v>0.0</v>
      </c>
      <c r="AG88" s="41" t="n">
        <v>0.0</v>
      </c>
      <c r="AH88" s="41" t="n">
        <v>0.0</v>
      </c>
      <c r="AI88" s="41" t="n">
        <v>0.0</v>
      </c>
      <c r="AJ88" s="41" t="n">
        <v>0.0</v>
      </c>
      <c r="AK88" s="41" t="n">
        <v>0.0</v>
      </c>
      <c r="AL88" s="41" t="n">
        <v>0.0</v>
      </c>
      <c r="AM88" s="41" t="n">
        <v>0.0</v>
      </c>
      <c r="AN88" s="41" t="n">
        <v>0.0</v>
      </c>
      <c r="AO88" s="41" t="n">
        <v>0.0</v>
      </c>
      <c r="AP88" s="41" t="n">
        <v>0.0</v>
      </c>
      <c r="AQ88" s="41" t="n">
        <v>0.0</v>
      </c>
      <c r="AR88" s="41" t="n">
        <v>0.0</v>
      </c>
      <c r="AS88" s="41" t="n">
        <v>0.0</v>
      </c>
      <c r="AT88" s="41" t="n">
        <v>0.0</v>
      </c>
      <c r="AU88" s="41" t="n">
        <v>0.0</v>
      </c>
      <c r="AV88" s="41" t="n">
        <v>0.0</v>
      </c>
      <c r="AW88" s="41" t="n">
        <v>0.0</v>
      </c>
      <c r="AX88" s="41" t="n">
        <v>0.0</v>
      </c>
      <c r="AY88" s="41" t="n">
        <v>0.0</v>
      </c>
      <c r="AZ88" s="41" t="n">
        <v>0.0</v>
      </c>
      <c r="BA88" s="41" t="n">
        <v>0.0</v>
      </c>
      <c r="BB88" s="41" t="n">
        <v>0.0</v>
      </c>
      <c r="BC88" s="41" t="n">
        <v>0.0</v>
      </c>
      <c r="BD88" s="41" t="n">
        <v>0.0</v>
      </c>
      <c r="BE88" s="41" t="n">
        <v>0.0</v>
      </c>
      <c r="BF88" s="41" t="n">
        <v>0.0</v>
      </c>
      <c r="BG88" s="41" t="n">
        <v>0.0</v>
      </c>
      <c r="BH88" s="41" t="n">
        <v>0.0</v>
      </c>
      <c r="BI88" s="41" t="n">
        <v>0.0</v>
      </c>
      <c r="BJ88" s="41" t="n">
        <v>0.0</v>
      </c>
      <c r="BK88" s="41" t="n">
        <v>0.0</v>
      </c>
      <c r="BL88" s="41" t="n">
        <v>0.0</v>
      </c>
      <c r="BM88" s="41" t="n">
        <v>0.0</v>
      </c>
      <c r="BN88" s="41" t="n">
        <v>1.0</v>
      </c>
      <c r="BO88" s="41" t="n">
        <v>2.0</v>
      </c>
      <c r="BP88" s="41" t="n">
        <v>3.0</v>
      </c>
      <c r="BQ88" s="41" t="n">
        <v>6.0</v>
      </c>
      <c r="BR88" s="41" t="n">
        <v>12.0</v>
      </c>
      <c r="BS88" s="41" t="n">
        <v>14.0</v>
      </c>
      <c r="BT88" s="41" t="n">
        <v>23.0</v>
      </c>
      <c r="BU88" s="41" t="n">
        <v>33.0</v>
      </c>
    </row>
    <row r="89" spans="1:73">
      <c r="A89" s="26" t="n">
        <v>87.0</v>
      </c>
      <c r="B89" s="29" t="s">
        <v>90</v>
      </c>
      <c r="C89" s="26"/>
      <c r="D89" s="26"/>
      <c r="E89" s="26"/>
      <c r="F89" s="26"/>
      <c r="G89" s="26"/>
      <c r="H89" s="26"/>
      <c r="I89" s="26"/>
      <c r="J89" s="41"/>
      <c r="K89" s="41" t="n">
        <v>0.0</v>
      </c>
      <c r="L89" s="41" t="n">
        <v>0.0</v>
      </c>
      <c r="M89" s="41" t="n">
        <v>0.0</v>
      </c>
      <c r="N89" s="41" t="n">
        <v>0.0</v>
      </c>
      <c r="O89" s="41" t="n">
        <v>0.0</v>
      </c>
      <c r="P89" s="41" t="n">
        <v>0.0</v>
      </c>
      <c r="Q89" s="41" t="n">
        <v>0.0</v>
      </c>
      <c r="R89" s="41" t="n">
        <v>0.0</v>
      </c>
      <c r="S89" s="41" t="n">
        <v>0.0</v>
      </c>
      <c r="T89" s="41" t="n">
        <v>0.0</v>
      </c>
      <c r="U89" s="41" t="n">
        <v>0.0</v>
      </c>
      <c r="V89" s="41" t="n">
        <v>0.0</v>
      </c>
      <c r="W89" s="41" t="n">
        <v>0.0</v>
      </c>
      <c r="X89" s="41" t="n">
        <v>0.0</v>
      </c>
      <c r="Y89" s="41" t="n">
        <v>0.0</v>
      </c>
      <c r="Z89" s="41" t="n">
        <v>0.0</v>
      </c>
      <c r="AA89" s="41" t="n">
        <v>0.0</v>
      </c>
      <c r="AB89" s="41" t="n">
        <v>0.0</v>
      </c>
      <c r="AC89" s="41" t="n">
        <v>0.0</v>
      </c>
      <c r="AD89" s="41" t="n">
        <v>0.0</v>
      </c>
      <c r="AE89" s="41" t="n">
        <v>0.0</v>
      </c>
      <c r="AF89" s="41" t="n">
        <v>0.0</v>
      </c>
      <c r="AG89" s="41" t="n">
        <v>0.0</v>
      </c>
      <c r="AH89" s="41" t="n">
        <v>0.0</v>
      </c>
      <c r="AI89" s="41" t="n">
        <v>0.0</v>
      </c>
      <c r="AJ89" s="41" t="n">
        <v>0.0</v>
      </c>
      <c r="AK89" s="41" t="n">
        <v>0.0</v>
      </c>
      <c r="AL89" s="41" t="n">
        <v>0.0</v>
      </c>
      <c r="AM89" s="41" t="n">
        <v>0.0</v>
      </c>
      <c r="AN89" s="41" t="n">
        <v>0.0</v>
      </c>
      <c r="AO89" s="41" t="n">
        <v>0.0</v>
      </c>
      <c r="AP89" s="41" t="n">
        <v>0.0</v>
      </c>
      <c r="AQ89" s="41" t="n">
        <v>0.0</v>
      </c>
      <c r="AR89" s="41" t="n">
        <v>0.0</v>
      </c>
      <c r="AS89" s="41" t="n">
        <v>0.0</v>
      </c>
      <c r="AT89" s="41" t="n">
        <v>0.0</v>
      </c>
      <c r="AU89" s="41" t="n">
        <v>0.0</v>
      </c>
      <c r="AV89" s="41" t="n">
        <v>0.0</v>
      </c>
      <c r="AW89" s="41" t="n">
        <v>0.0</v>
      </c>
      <c r="AX89" s="41" t="n">
        <v>0.0</v>
      </c>
      <c r="AY89" s="41" t="n">
        <v>0.0</v>
      </c>
      <c r="AZ89" s="41" t="n">
        <v>0.0</v>
      </c>
      <c r="BA89" s="41" t="n">
        <v>0.0</v>
      </c>
      <c r="BB89" s="41" t="n">
        <v>0.0</v>
      </c>
      <c r="BC89" s="41" t="n">
        <v>0.0</v>
      </c>
      <c r="BD89" s="41" t="n">
        <v>0.0</v>
      </c>
      <c r="BE89" s="41" t="n">
        <v>0.0</v>
      </c>
      <c r="BF89" s="41" t="n">
        <v>0.0</v>
      </c>
      <c r="BG89" s="41" t="n">
        <v>0.0</v>
      </c>
      <c r="BH89" s="41" t="n">
        <v>0.0</v>
      </c>
      <c r="BI89" s="41" t="n">
        <v>0.0</v>
      </c>
      <c r="BJ89" s="41" t="n">
        <v>0.0</v>
      </c>
      <c r="BK89" s="41" t="n">
        <v>0.0</v>
      </c>
      <c r="BL89" s="41" t="n">
        <v>0.0</v>
      </c>
      <c r="BM89" s="41" t="n">
        <v>0.0</v>
      </c>
      <c r="BN89" s="41" t="n">
        <v>0.0</v>
      </c>
      <c r="BO89" s="41" t="n">
        <v>0.0</v>
      </c>
      <c r="BP89" s="41" t="n">
        <v>0.0</v>
      </c>
      <c r="BQ89" s="41" t="n">
        <v>1.0</v>
      </c>
      <c r="BR89" s="41" t="n">
        <v>1.0</v>
      </c>
      <c r="BS89" s="41" t="n">
        <v>1.0</v>
      </c>
      <c r="BT89" s="41" t="n">
        <v>1.0</v>
      </c>
      <c r="BU89" s="41" t="n">
        <v>3.0</v>
      </c>
    </row>
    <row r="90" spans="1:73">
      <c r="A90" s="26" t="n">
        <v>88.0</v>
      </c>
      <c r="B90" s="29" t="s">
        <v>91</v>
      </c>
      <c r="C90" s="26"/>
      <c r="D90" s="26"/>
      <c r="E90" s="26"/>
      <c r="F90" s="26"/>
      <c r="G90" s="26"/>
      <c r="H90" s="26"/>
      <c r="I90" s="26"/>
      <c r="J90" s="41"/>
      <c r="K90" s="41" t="n">
        <v>0.0</v>
      </c>
      <c r="L90" s="41" t="n">
        <v>0.0</v>
      </c>
      <c r="M90" s="41" t="n">
        <v>0.0</v>
      </c>
      <c r="N90" s="41" t="n">
        <v>0.0</v>
      </c>
      <c r="O90" s="41" t="n">
        <v>0.0</v>
      </c>
      <c r="P90" s="41" t="n">
        <v>0.0</v>
      </c>
      <c r="Q90" s="41" t="n">
        <v>0.0</v>
      </c>
      <c r="R90" s="41" t="n">
        <v>0.0</v>
      </c>
      <c r="S90" s="41" t="n">
        <v>0.0</v>
      </c>
      <c r="T90" s="41" t="n">
        <v>0.0</v>
      </c>
      <c r="U90" s="41" t="n">
        <v>0.0</v>
      </c>
      <c r="V90" s="41" t="n">
        <v>0.0</v>
      </c>
      <c r="W90" s="41" t="n">
        <v>0.0</v>
      </c>
      <c r="X90" s="41" t="n">
        <v>0.0</v>
      </c>
      <c r="Y90" s="41" t="n">
        <v>0.0</v>
      </c>
      <c r="Z90" s="41" t="n">
        <v>0.0</v>
      </c>
      <c r="AA90" s="41" t="n">
        <v>0.0</v>
      </c>
      <c r="AB90" s="41" t="n">
        <v>0.0</v>
      </c>
      <c r="AC90" s="41" t="n">
        <v>0.0</v>
      </c>
      <c r="AD90" s="41" t="n">
        <v>0.0</v>
      </c>
      <c r="AE90" s="41" t="n">
        <v>0.0</v>
      </c>
      <c r="AF90" s="41" t="n">
        <v>0.0</v>
      </c>
      <c r="AG90" s="41" t="n">
        <v>0.0</v>
      </c>
      <c r="AH90" s="41" t="n">
        <v>0.0</v>
      </c>
      <c r="AI90" s="41" t="n">
        <v>0.0</v>
      </c>
      <c r="AJ90" s="41" t="n">
        <v>0.0</v>
      </c>
      <c r="AK90" s="41" t="n">
        <v>0.0</v>
      </c>
      <c r="AL90" s="41" t="n">
        <v>0.0</v>
      </c>
      <c r="AM90" s="41" t="n">
        <v>0.0</v>
      </c>
      <c r="AN90" s="41" t="n">
        <v>0.0</v>
      </c>
      <c r="AO90" s="41" t="n">
        <v>0.0</v>
      </c>
      <c r="AP90" s="41" t="n">
        <v>0.0</v>
      </c>
      <c r="AQ90" s="41" t="n">
        <v>0.0</v>
      </c>
      <c r="AR90" s="41" t="n">
        <v>0.0</v>
      </c>
      <c r="AS90" s="41" t="n">
        <v>0.0</v>
      </c>
      <c r="AT90" s="41" t="n">
        <v>0.0</v>
      </c>
      <c r="AU90" s="41" t="n">
        <v>0.0</v>
      </c>
      <c r="AV90" s="41" t="n">
        <v>0.0</v>
      </c>
      <c r="AW90" s="41" t="n">
        <v>0.0</v>
      </c>
      <c r="AX90" s="41" t="n">
        <v>0.0</v>
      </c>
      <c r="AY90" s="41" t="n">
        <v>0.0</v>
      </c>
      <c r="AZ90" s="41" t="n">
        <v>0.0</v>
      </c>
      <c r="BA90" s="41" t="n">
        <v>0.0</v>
      </c>
      <c r="BB90" s="41" t="n">
        <v>0.0</v>
      </c>
      <c r="BC90" s="41" t="n">
        <v>0.0</v>
      </c>
      <c r="BD90" s="41" t="n">
        <v>0.0</v>
      </c>
      <c r="BE90" s="41" t="n">
        <v>0.0</v>
      </c>
      <c r="BF90" s="41" t="n">
        <v>0.0</v>
      </c>
      <c r="BG90" s="41" t="n">
        <v>0.0</v>
      </c>
      <c r="BH90" s="41" t="n">
        <v>0.0</v>
      </c>
      <c r="BI90" s="41" t="n">
        <v>0.0</v>
      </c>
      <c r="BJ90" s="41" t="n">
        <v>0.0</v>
      </c>
      <c r="BK90" s="41" t="n">
        <v>0.0</v>
      </c>
      <c r="BL90" s="41" t="n">
        <v>0.0</v>
      </c>
      <c r="BM90" s="41" t="n">
        <v>0.0</v>
      </c>
      <c r="BN90" s="41" t="n">
        <v>0.0</v>
      </c>
      <c r="BO90" s="41" t="n">
        <v>0.0</v>
      </c>
      <c r="BP90" s="41" t="n">
        <v>0.0</v>
      </c>
      <c r="BQ90" s="41" t="n">
        <v>0.0</v>
      </c>
      <c r="BR90" s="41" t="n">
        <v>1.0</v>
      </c>
      <c r="BS90" s="41" t="n">
        <v>1.0</v>
      </c>
      <c r="BT90" s="41" t="n">
        <v>1.0</v>
      </c>
      <c r="BU90" s="41" t="n">
        <v>1.0</v>
      </c>
    </row>
    <row r="91" spans="1:73">
      <c r="A91" s="26" t="n">
        <v>89.0</v>
      </c>
      <c r="B91" s="29" t="s">
        <v>92</v>
      </c>
      <c r="C91" s="26"/>
      <c r="D91" s="26"/>
      <c r="E91" s="26"/>
      <c r="F91" s="26"/>
      <c r="G91" s="26"/>
      <c r="H91" s="26"/>
      <c r="I91" s="26"/>
      <c r="J91" s="41"/>
      <c r="K91" s="41" t="n">
        <v>0.0</v>
      </c>
      <c r="L91" s="41" t="n">
        <v>0.0</v>
      </c>
      <c r="M91" s="41" t="n">
        <v>0.0</v>
      </c>
      <c r="N91" s="41" t="n">
        <v>0.0</v>
      </c>
      <c r="O91" s="41" t="n">
        <v>0.0</v>
      </c>
      <c r="P91" s="41" t="n">
        <v>0.0</v>
      </c>
      <c r="Q91" s="41" t="n">
        <v>0.0</v>
      </c>
      <c r="R91" s="41" t="n">
        <v>0.0</v>
      </c>
      <c r="S91" s="41" t="n">
        <v>0.0</v>
      </c>
      <c r="T91" s="41" t="n">
        <v>0.0</v>
      </c>
      <c r="U91" s="41" t="n">
        <v>0.0</v>
      </c>
      <c r="V91" s="41" t="n">
        <v>0.0</v>
      </c>
      <c r="W91" s="41" t="n">
        <v>0.0</v>
      </c>
      <c r="X91" s="41" t="n">
        <v>0.0</v>
      </c>
      <c r="Y91" s="41" t="n">
        <v>0.0</v>
      </c>
      <c r="Z91" s="41" t="n">
        <v>0.0</v>
      </c>
      <c r="AA91" s="41" t="n">
        <v>0.0</v>
      </c>
      <c r="AB91" s="41" t="n">
        <v>0.0</v>
      </c>
      <c r="AC91" s="41" t="n">
        <v>0.0</v>
      </c>
      <c r="AD91" s="41" t="n">
        <v>0.0</v>
      </c>
      <c r="AE91" s="41" t="n">
        <v>0.0</v>
      </c>
      <c r="AF91" s="41" t="n">
        <v>0.0</v>
      </c>
      <c r="AG91" s="41" t="n">
        <v>0.0</v>
      </c>
      <c r="AH91" s="41" t="n">
        <v>0.0</v>
      </c>
      <c r="AI91" s="41" t="n">
        <v>0.0</v>
      </c>
      <c r="AJ91" s="41" t="n">
        <v>0.0</v>
      </c>
      <c r="AK91" s="41" t="n">
        <v>0.0</v>
      </c>
      <c r="AL91" s="41" t="n">
        <v>0.0</v>
      </c>
      <c r="AM91" s="41" t="n">
        <v>0.0</v>
      </c>
      <c r="AN91" s="41" t="n">
        <v>0.0</v>
      </c>
      <c r="AO91" s="41" t="n">
        <v>0.0</v>
      </c>
      <c r="AP91" s="41" t="n">
        <v>0.0</v>
      </c>
      <c r="AQ91" s="41" t="n">
        <v>0.0</v>
      </c>
      <c r="AR91" s="41" t="n">
        <v>0.0</v>
      </c>
      <c r="AS91" s="41" t="n">
        <v>0.0</v>
      </c>
      <c r="AT91" s="41" t="n">
        <v>0.0</v>
      </c>
      <c r="AU91" s="41" t="n">
        <v>0.0</v>
      </c>
      <c r="AV91" s="41" t="n">
        <v>0.0</v>
      </c>
      <c r="AW91" s="41" t="n">
        <v>0.0</v>
      </c>
      <c r="AX91" s="41" t="n">
        <v>0.0</v>
      </c>
      <c r="AY91" s="41" t="n">
        <v>0.0</v>
      </c>
      <c r="AZ91" s="41" t="n">
        <v>0.0</v>
      </c>
      <c r="BA91" s="41" t="n">
        <v>0.0</v>
      </c>
      <c r="BB91" s="41" t="n">
        <v>0.0</v>
      </c>
      <c r="BC91" s="41" t="n">
        <v>0.0</v>
      </c>
      <c r="BD91" s="41" t="n">
        <v>0.0</v>
      </c>
      <c r="BE91" s="41" t="n">
        <v>0.0</v>
      </c>
      <c r="BF91" s="41" t="n">
        <v>0.0</v>
      </c>
      <c r="BG91" s="41" t="n">
        <v>0.0</v>
      </c>
      <c r="BH91" s="41" t="n">
        <v>0.0</v>
      </c>
      <c r="BI91" s="41" t="n">
        <v>0.0</v>
      </c>
      <c r="BJ91" s="41" t="n">
        <v>0.0</v>
      </c>
      <c r="BK91" s="41" t="n">
        <v>0.0</v>
      </c>
      <c r="BL91" s="41" t="n">
        <v>0.0</v>
      </c>
      <c r="BM91" s="41" t="n">
        <v>0.0</v>
      </c>
      <c r="BN91" s="41" t="n">
        <v>0.0</v>
      </c>
      <c r="BO91" s="41" t="n">
        <v>0.0</v>
      </c>
      <c r="BP91" s="41" t="n">
        <v>0.0</v>
      </c>
      <c r="BQ91" s="41" t="n">
        <v>0.0</v>
      </c>
      <c r="BR91" s="41" t="n">
        <v>0.0</v>
      </c>
      <c r="BS91" s="41" t="n">
        <v>1.0</v>
      </c>
      <c r="BT91" s="41" t="n">
        <v>1.0</v>
      </c>
      <c r="BU91" s="41" t="n">
        <v>3.0</v>
      </c>
    </row>
    <row r="92" spans="1:73">
      <c r="A92" s="26" t="n">
        <v>90.0</v>
      </c>
      <c r="B92" s="29" t="s">
        <v>93</v>
      </c>
      <c r="C92" s="26"/>
      <c r="D92" s="26"/>
      <c r="E92" s="26"/>
      <c r="F92" s="26"/>
      <c r="G92" s="26"/>
      <c r="H92" s="26"/>
      <c r="I92" s="26"/>
      <c r="J92" s="41"/>
      <c r="K92" s="41" t="n">
        <v>0.0</v>
      </c>
      <c r="L92" s="41" t="n">
        <v>0.0</v>
      </c>
      <c r="M92" s="41" t="n">
        <v>0.0</v>
      </c>
      <c r="N92" s="41" t="n">
        <v>0.0</v>
      </c>
      <c r="O92" s="41" t="n">
        <v>0.0</v>
      </c>
      <c r="P92" s="41" t="n">
        <v>0.0</v>
      </c>
      <c r="Q92" s="41" t="n">
        <v>0.0</v>
      </c>
      <c r="R92" s="41" t="n">
        <v>0.0</v>
      </c>
      <c r="S92" s="41" t="n">
        <v>0.0</v>
      </c>
      <c r="T92" s="41" t="n">
        <v>0.0</v>
      </c>
      <c r="U92" s="41" t="n">
        <v>0.0</v>
      </c>
      <c r="V92" s="41" t="n">
        <v>0.0</v>
      </c>
      <c r="W92" s="41" t="n">
        <v>0.0</v>
      </c>
      <c r="X92" s="41" t="n">
        <v>0.0</v>
      </c>
      <c r="Y92" s="41" t="n">
        <v>0.0</v>
      </c>
      <c r="Z92" s="41" t="n">
        <v>0.0</v>
      </c>
      <c r="AA92" s="41" t="n">
        <v>0.0</v>
      </c>
      <c r="AB92" s="41" t="n">
        <v>0.0</v>
      </c>
      <c r="AC92" s="41" t="n">
        <v>0.0</v>
      </c>
      <c r="AD92" s="41" t="n">
        <v>0.0</v>
      </c>
      <c r="AE92" s="41" t="n">
        <v>0.0</v>
      </c>
      <c r="AF92" s="41" t="n">
        <v>0.0</v>
      </c>
      <c r="AG92" s="41" t="n">
        <v>0.0</v>
      </c>
      <c r="AH92" s="41" t="n">
        <v>0.0</v>
      </c>
      <c r="AI92" s="41" t="n">
        <v>0.0</v>
      </c>
      <c r="AJ92" s="41" t="n">
        <v>0.0</v>
      </c>
      <c r="AK92" s="41" t="n">
        <v>0.0</v>
      </c>
      <c r="AL92" s="41" t="n">
        <v>0.0</v>
      </c>
      <c r="AM92" s="41" t="n">
        <v>0.0</v>
      </c>
      <c r="AN92" s="41" t="n">
        <v>0.0</v>
      </c>
      <c r="AO92" s="41" t="n">
        <v>0.0</v>
      </c>
      <c r="AP92" s="41" t="n">
        <v>0.0</v>
      </c>
      <c r="AQ92" s="41" t="n">
        <v>0.0</v>
      </c>
      <c r="AR92" s="41" t="n">
        <v>0.0</v>
      </c>
      <c r="AS92" s="41" t="n">
        <v>0.0</v>
      </c>
      <c r="AT92" s="41" t="n">
        <v>0.0</v>
      </c>
      <c r="AU92" s="41" t="n">
        <v>0.0</v>
      </c>
      <c r="AV92" s="41" t="n">
        <v>0.0</v>
      </c>
      <c r="AW92" s="41" t="n">
        <v>0.0</v>
      </c>
      <c r="AX92" s="41" t="n">
        <v>0.0</v>
      </c>
      <c r="AY92" s="41" t="n">
        <v>0.0</v>
      </c>
      <c r="AZ92" s="41" t="n">
        <v>0.0</v>
      </c>
      <c r="BA92" s="41" t="n">
        <v>0.0</v>
      </c>
      <c r="BB92" s="41" t="n">
        <v>0.0</v>
      </c>
      <c r="BC92" s="41" t="n">
        <v>0.0</v>
      </c>
      <c r="BD92" s="41" t="n">
        <v>0.0</v>
      </c>
      <c r="BE92" s="41" t="n">
        <v>0.0</v>
      </c>
      <c r="BF92" s="41" t="n">
        <v>0.0</v>
      </c>
      <c r="BG92" s="41" t="n">
        <v>0.0</v>
      </c>
      <c r="BH92" s="41" t="n">
        <v>0.0</v>
      </c>
      <c r="BI92" s="41" t="n">
        <v>0.0</v>
      </c>
      <c r="BJ92" s="41" t="n">
        <v>0.0</v>
      </c>
      <c r="BK92" s="41" t="n">
        <v>0.0</v>
      </c>
      <c r="BL92" s="41" t="n">
        <v>0.0</v>
      </c>
      <c r="BM92" s="41" t="n">
        <v>0.0</v>
      </c>
      <c r="BN92" s="41" t="n">
        <v>1.0</v>
      </c>
      <c r="BO92" s="41" t="n">
        <v>3.0</v>
      </c>
      <c r="BP92" s="41" t="n">
        <v>6.0</v>
      </c>
      <c r="BQ92" s="41" t="n">
        <v>11.0</v>
      </c>
      <c r="BR92" s="41" t="n">
        <v>18.0</v>
      </c>
      <c r="BS92" s="41" t="n">
        <v>25.0</v>
      </c>
      <c r="BT92" s="41" t="n">
        <v>34.0</v>
      </c>
      <c r="BU92" s="41" t="n">
        <v>46.0</v>
      </c>
    </row>
    <row r="93" spans="1:73">
      <c r="A93" s="26" t="n">
        <v>91.0</v>
      </c>
      <c r="B93" s="29" t="s">
        <v>94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 t="n">
        <v>0.0</v>
      </c>
      <c r="BR93" s="26" t="n">
        <v>0.0</v>
      </c>
      <c r="BS93" s="26" t="n">
        <v>1.0</v>
      </c>
      <c r="BT93" s="26" t="n">
        <v>2.0</v>
      </c>
      <c r="BU93" s="26" t="n">
        <v>2.0</v>
      </c>
    </row>
    <row r="94" spans="1:73">
      <c r="A94" s="26" t="n">
        <v>92.0</v>
      </c>
      <c r="B94" s="26" t="s">
        <v>95</v>
      </c>
      <c r="C94" s="26"/>
      <c r="D94" s="26"/>
      <c r="E94" s="26"/>
      <c r="F94" s="26"/>
      <c r="G94" s="26"/>
      <c r="H94" s="26"/>
      <c r="I94" s="26"/>
      <c r="J94" s="26"/>
      <c r="K94" s="26" t="n">
        <v>0.0</v>
      </c>
      <c r="L94" s="26" t="n">
        <v>0.0</v>
      </c>
      <c r="M94" s="26" t="n">
        <v>0.0</v>
      </c>
      <c r="N94" s="26" t="n">
        <v>0.0</v>
      </c>
      <c r="O94" s="26" t="n">
        <v>0.0</v>
      </c>
      <c r="P94" s="26" t="n">
        <v>0.0</v>
      </c>
      <c r="Q94" s="26" t="n">
        <v>0.0</v>
      </c>
      <c r="R94" s="26" t="n">
        <v>0.0</v>
      </c>
      <c r="S94" s="26" t="n">
        <v>0.0</v>
      </c>
      <c r="T94" s="26" t="n">
        <v>0.0</v>
      </c>
      <c r="U94" s="26" t="n">
        <v>0.0</v>
      </c>
      <c r="V94" s="26" t="n">
        <v>1.0</v>
      </c>
      <c r="W94" s="26" t="n">
        <v>1.0</v>
      </c>
      <c r="X94" s="26" t="n">
        <v>2.0</v>
      </c>
      <c r="Y94" s="26" t="n">
        <v>2.0</v>
      </c>
      <c r="Z94" s="26" t="n">
        <v>2.0</v>
      </c>
      <c r="AA94" s="26" t="n">
        <v>2.0</v>
      </c>
      <c r="AB94" s="26" t="n">
        <v>2.0</v>
      </c>
      <c r="AC94" s="26" t="n">
        <v>2.0</v>
      </c>
      <c r="AD94" s="26" t="n">
        <v>2.0</v>
      </c>
      <c r="AE94" s="26" t="n">
        <v>2.0</v>
      </c>
      <c r="AF94" s="26" t="n">
        <v>2.0</v>
      </c>
      <c r="AG94" s="26" t="n">
        <v>3.0</v>
      </c>
      <c r="AH94" s="26" t="n">
        <v>3.0</v>
      </c>
      <c r="AI94" s="26" t="n">
        <v>4.0</v>
      </c>
      <c r="AJ94" s="26" t="n">
        <v>5.0</v>
      </c>
      <c r="AK94" s="26" t="n">
        <v>5.0</v>
      </c>
      <c r="AL94" s="26" t="n">
        <v>5.0</v>
      </c>
      <c r="AM94" s="26" t="n">
        <v>8.0</v>
      </c>
      <c r="AN94" s="26" t="n">
        <v>11.0</v>
      </c>
      <c r="AO94" s="26" t="n">
        <v>15.0</v>
      </c>
      <c r="AP94" s="26" t="n">
        <v>17.0</v>
      </c>
      <c r="AQ94" s="26" t="n">
        <v>26.0</v>
      </c>
      <c r="AR94" s="26" t="n">
        <v>36.0</v>
      </c>
      <c r="AS94" s="26" t="n">
        <v>45.0</v>
      </c>
      <c r="AT94" s="26" t="n">
        <v>55.0</v>
      </c>
      <c r="AU94" s="26" t="n">
        <v>70.0</v>
      </c>
      <c r="AV94" s="26" t="n">
        <v>84.0</v>
      </c>
      <c r="AW94" s="26" t="n">
        <v>106.0</v>
      </c>
      <c r="AX94" s="26" t="n">
        <v>126.0</v>
      </c>
      <c r="AY94" s="26" t="n">
        <v>173.0</v>
      </c>
      <c r="AZ94" s="26" t="n">
        <v>215.0</v>
      </c>
      <c r="BA94" s="26" t="n">
        <v>273.0</v>
      </c>
      <c r="BB94" s="26" t="n">
        <v>335.0</v>
      </c>
      <c r="BC94" s="26" t="n">
        <v>418.0</v>
      </c>
      <c r="BD94" s="26" t="n">
        <v>488.0</v>
      </c>
      <c r="BE94" s="26" t="n">
        <v>706.0</v>
      </c>
      <c r="BF94" s="26" t="n">
        <v>876.0</v>
      </c>
      <c r="BG94" s="26" t="n">
        <v>1148.0</v>
      </c>
      <c r="BH94" s="26" t="n">
        <v>1427.0</v>
      </c>
      <c r="BI94" s="26" t="n">
        <v>1799.0</v>
      </c>
      <c r="BJ94" s="26" t="n">
        <v>2236.0</v>
      </c>
      <c r="BK94" s="26" t="n">
        <v>2601.0</v>
      </c>
      <c r="BL94" s="26" t="n">
        <v>3287.0</v>
      </c>
      <c r="BM94" s="26" t="n">
        <v>3885.0</v>
      </c>
      <c r="BN94" s="26" t="n">
        <v>4671.0</v>
      </c>
      <c r="BO94" s="26" t="n">
        <v>5587.0</v>
      </c>
      <c r="BP94" s="26" t="n">
        <v>6661.0</v>
      </c>
      <c r="BQ94" s="26" t="n">
        <v>7972.0</v>
      </c>
      <c r="BR94" s="26" t="n">
        <v>9686.0</v>
      </c>
      <c r="BS94" s="26" t="n">
        <v>11372.0</v>
      </c>
      <c r="BT94" s="26" t="n">
        <v>13191.0</v>
      </c>
      <c r="BU94" s="26" t="n">
        <v>15473.0</v>
      </c>
    </row>
    <row r="95" spans="1:73">
      <c r="A95" s="26" t="n">
        <v>93.0</v>
      </c>
      <c r="B95" s="29" t="s">
        <v>96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41" t="n">
        <v>2.0</v>
      </c>
      <c r="BQ95" s="41" t="n">
        <v>3.0</v>
      </c>
      <c r="BR95" s="41" t="n">
        <v>3.0</v>
      </c>
      <c r="BS95" s="41" t="n">
        <v>5.0</v>
      </c>
      <c r="BT95" s="41" t="n">
        <v>6.0</v>
      </c>
      <c r="BU95" s="41" t="n">
        <v>7.0</v>
      </c>
    </row>
    <row r="96" spans="1:73">
      <c r="A96" s="26" t="n">
        <v>94.0</v>
      </c>
      <c r="B96" s="29" t="s">
        <v>97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 t="n">
        <v>1.0</v>
      </c>
      <c r="BQ96" s="26" t="n">
        <v>1.0</v>
      </c>
      <c r="BR96" s="26" t="n">
        <v>1.0</v>
      </c>
      <c r="BS96" s="26" t="n">
        <v>1.0</v>
      </c>
      <c r="BT96" s="26" t="n">
        <v>1.0</v>
      </c>
      <c r="BU96" s="26" t="n">
        <v>1.0</v>
      </c>
    </row>
    <row r="97" spans="1:7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</row>
    <row r="98" spans="1:7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</row>
    <row r="99" spans="1:7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</row>
    <row r="100" spans="1:7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</row>
    <row r="101" spans="1:7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</row>
    <row r="102" spans="1:7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</row>
    <row r="103" spans="1:7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</row>
    <row r="104" spans="1:7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</row>
    <row r="105" spans="1:7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</row>
    <row r="106" spans="1:7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</row>
    <row r="107" spans="1:7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</row>
    <row r="108" spans="1:7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</row>
    <row r="109" spans="1:7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</row>
    <row r="110" spans="1:7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</row>
    <row r="111" spans="1:7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</row>
    <row r="112" spans="1:7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</row>
    <row r="113" spans="1:7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</row>
    <row r="114" spans="1:7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</row>
    <row r="115" spans="1:7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</row>
    <row r="116" spans="1:7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</row>
    <row r="117" spans="1:7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</row>
    <row r="118" spans="1:7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</row>
    <row r="119" spans="1:7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</row>
    <row r="120" spans="1:7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</row>
    <row r="121" spans="1:7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</row>
    <row r="122" spans="1:7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</row>
    <row r="123" spans="1:7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</row>
    <row r="124" spans="1:7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</row>
    <row r="125" spans="1:7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</row>
    <row r="126" spans="1:7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</row>
    <row r="127" spans="1:7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</row>
    <row r="128" spans="1:7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</row>
    <row r="129" spans="1:7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</row>
    <row r="130" spans="1:7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</row>
    <row r="131" spans="1:7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</row>
    <row r="132" spans="1:7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</row>
    <row r="133" spans="1:7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</row>
    <row r="134" spans="1:7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</row>
    <row r="135" spans="1:7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</row>
    <row r="136" spans="1:7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</row>
    <row r="137" spans="1:7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</row>
    <row r="138" spans="1:7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</row>
    <row r="139" spans="1:7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</row>
    <row r="140" spans="1:7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</row>
    <row r="141" spans="1:7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</row>
    <row r="142" spans="1:7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</row>
    <row r="143" spans="1:7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</row>
    <row r="144" spans="1:7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</row>
    <row r="145" spans="1:7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</row>
    <row r="146" spans="1:7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</row>
    <row r="147" spans="1:7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</row>
    <row r="148" spans="1:7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</row>
    <row r="149" spans="1:7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</row>
    <row r="150" spans="1:7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</row>
    <row r="151" spans="1:7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</row>
    <row r="152" spans="1:7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</row>
    <row r="153" spans="1:7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</row>
    <row r="154" spans="1:7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</row>
    <row r="155" spans="1:7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</row>
    <row r="156" spans="1:7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</row>
    <row r="157" spans="1:7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</row>
    <row r="158" spans="1:7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</row>
    <row r="159" spans="1:7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</row>
    <row r="160" spans="1:7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</row>
    <row r="161" spans="1:7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</row>
    <row r="162" spans="1:7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</row>
    <row r="163" spans="1:7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</row>
    <row r="164" spans="1:7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</row>
    <row r="165" spans="1:7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</row>
    <row r="166" spans="1:7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</row>
    <row r="167" spans="1:7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</row>
    <row r="168" spans="1:7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</row>
    <row r="169" spans="1:7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</row>
    <row r="170" spans="1:7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</row>
    <row r="171" spans="1:7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</row>
    <row r="172" spans="1:7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</row>
    <row r="173" spans="1: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</row>
    <row r="174" spans="1:7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</row>
    <row r="175" spans="1:7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</row>
    <row r="176" spans="1:7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</row>
    <row r="177" spans="1:7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</row>
    <row r="178" spans="1:7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</row>
    <row r="179" spans="1:7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</row>
    <row r="180" spans="1:7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</row>
    <row r="181" spans="1:7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</row>
    <row r="182" spans="1:7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</row>
    <row r="183" spans="1:7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</row>
    <row r="184" spans="1:7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</row>
    <row r="185" spans="1:7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</row>
    <row r="186" spans="1:7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</row>
    <row r="187" spans="1:7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</row>
    <row r="188" spans="1:7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</row>
    <row r="189" spans="1:7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</row>
    <row r="190" spans="1:7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</row>
    <row r="191" spans="1:7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</row>
    <row r="192" spans="1:7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</row>
    <row r="193" spans="1:7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</row>
    <row r="194" spans="1:7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</row>
    <row r="195" spans="1:7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</row>
    <row r="196" spans="1:7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</row>
    <row r="197" spans="1:7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</row>
    <row r="198" spans="1:7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</row>
    <row r="199" spans="1:7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</row>
    <row r="200" spans="1:7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</row>
    <row r="201" spans="1:73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</row>
    <row r="202" spans="1:7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</row>
    <row r="203" spans="1:7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</row>
    <row r="204" spans="1:73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</row>
    <row r="205" spans="1:73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</row>
    <row r="206" spans="1:7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</row>
    <row r="207" spans="1:73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</row>
    <row r="208" spans="1:73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</row>
    <row r="209" spans="1:73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</row>
    <row r="210" spans="1:73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</row>
    <row r="211" spans="1:73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</row>
    <row r="212" spans="1:73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</row>
    <row r="213" spans="1:7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</row>
    <row r="214" spans="1:73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</row>
    <row r="215" spans="1:73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</row>
    <row r="216" spans="1:73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</row>
    <row r="217" spans="1:73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</row>
    <row r="218" spans="1:73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</row>
    <row r="219" spans="1:73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</row>
    <row r="220" spans="1:73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</row>
    <row r="221" spans="1:73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</row>
    <row r="222" spans="1:73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</row>
    <row r="223" spans="1:7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U198"/>
  <sheetViews>
    <sheetView showGridLines="true" view="normal" zoomScale="100" zoomScaleNormal="100" zoomScaleSheetLayoutView="100" zoomScalePageLayoutView="100" workbookViewId="0">
      <pane xSplit="3.0" ySplit="1.0" topLeftCell="D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7.710843373493976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  <col min="73" max="73" width="12.89156626506024" customWidth="true"/>
  </cols>
  <sheetData>
    <row r="1" spans="1:73">
      <c r="A1" s="29" t="s">
        <v>100</v>
      </c>
      <c r="B1" s="29" t="s">
        <v>101</v>
      </c>
      <c r="C1" s="42" t="s">
        <v>102</v>
      </c>
      <c r="D1" s="43" t="s">
        <v>103</v>
      </c>
      <c r="E1" s="44" t="n">
        <v>43846.0</v>
      </c>
      <c r="F1" s="44" t="n">
        <v>43847.0</v>
      </c>
      <c r="G1" s="45" t="n">
        <v>43848.0</v>
      </c>
      <c r="H1" s="44" t="n">
        <v>43849.0</v>
      </c>
      <c r="I1" s="44" t="n">
        <v>43850.0</v>
      </c>
      <c r="J1" s="44" t="n">
        <v>43851.0</v>
      </c>
      <c r="K1" s="44" t="n">
        <v>43852.0</v>
      </c>
      <c r="L1" s="44" t="n">
        <v>43853.0</v>
      </c>
      <c r="M1" s="44" t="n">
        <v>43854.0</v>
      </c>
      <c r="N1" s="44" t="n">
        <v>43855.0</v>
      </c>
      <c r="O1" s="44" t="n">
        <v>43856.0</v>
      </c>
      <c r="P1" s="44" t="n">
        <v>43857.0</v>
      </c>
      <c r="Q1" s="44" t="n">
        <v>43858.0</v>
      </c>
      <c r="R1" s="44" t="n">
        <v>43859.0</v>
      </c>
      <c r="S1" s="46" t="n">
        <v>43860.0</v>
      </c>
      <c r="T1" s="46" t="n">
        <v>43861.0</v>
      </c>
      <c r="U1" s="46" t="n">
        <v>43862.0</v>
      </c>
      <c r="V1" s="46" t="n">
        <v>43863.0</v>
      </c>
      <c r="W1" s="46" t="n">
        <v>43864.0</v>
      </c>
      <c r="X1" s="46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</row>
    <row r="2" spans="1:73">
      <c r="A2" s="32" t="n">
        <v>0.0</v>
      </c>
      <c r="B2" s="32" t="s">
        <v>104</v>
      </c>
      <c r="C2" s="32" t="s">
        <v>105</v>
      </c>
      <c r="D2" s="28" t="n">
        <v>5917.0</v>
      </c>
      <c r="E2" s="28" t="n">
        <v>45.0</v>
      </c>
      <c r="F2" s="28" t="n">
        <v>62.0</v>
      </c>
      <c r="G2" s="28" t="n">
        <v>121.0</v>
      </c>
      <c r="H2" s="28" t="n">
        <v>198.0</v>
      </c>
      <c r="I2" s="28" t="n">
        <v>270.0</v>
      </c>
      <c r="J2" s="28" t="n">
        <v>375.0</v>
      </c>
      <c r="K2" s="28" t="n">
        <v>444.0</v>
      </c>
      <c r="L2" s="28" t="n">
        <v>549.0</v>
      </c>
      <c r="M2" s="28" t="n">
        <v>729.0</v>
      </c>
      <c r="N2" s="28" t="n">
        <v>1052.0</v>
      </c>
      <c r="O2" s="28" t="n">
        <v>1423.0</v>
      </c>
      <c r="P2" s="28" t="n">
        <v>2714.0</v>
      </c>
      <c r="Q2" s="33" t="n">
        <v>3554.0</v>
      </c>
      <c r="R2" s="28" t="n">
        <v>4586.0</v>
      </c>
      <c r="S2" s="28" t="n">
        <v>5806.0</v>
      </c>
      <c r="T2" s="28" t="n">
        <v>7153.0</v>
      </c>
      <c r="U2" s="28" t="n">
        <v>9074.0</v>
      </c>
      <c r="V2" s="28" t="n">
        <v>11177.0</v>
      </c>
      <c r="W2" s="28" t="n">
        <v>13522.0</v>
      </c>
      <c r="X2" s="28" t="n">
        <v>16678.0</v>
      </c>
      <c r="Y2" s="28" t="n">
        <v>19665.0</v>
      </c>
      <c r="Z2" s="28" t="n">
        <v>22112.0</v>
      </c>
      <c r="AA2" s="47" t="n">
        <v>24953.0</v>
      </c>
      <c r="AB2" s="28" t="n">
        <v>27100.0</v>
      </c>
      <c r="AC2" s="28" t="n">
        <v>29631.0</v>
      </c>
      <c r="AD2" s="28" t="n">
        <v>31728.0</v>
      </c>
      <c r="AE2" s="28" t="n">
        <v>33366.0</v>
      </c>
      <c r="AF2" s="28" t="n">
        <v>47163.0</v>
      </c>
      <c r="AG2" s="28" t="n">
        <v>51986.0</v>
      </c>
      <c r="AH2" s="28" t="n">
        <v>54406.0</v>
      </c>
      <c r="AI2" s="28" t="n">
        <f t="normal">54406+1843</f>
        <v>56249</v>
      </c>
      <c r="AJ2" s="28" t="n">
        <v>58182.0</v>
      </c>
      <c r="AK2" s="28" t="n">
        <v>59989.0</v>
      </c>
      <c r="AL2" s="28" t="n">
        <v>61682.0</v>
      </c>
      <c r="AM2" s="28" t="n">
        <v>62457.0</v>
      </c>
      <c r="AN2" s="28" t="n">
        <v>63088.0</v>
      </c>
      <c r="AO2" s="28" t="n">
        <v>63454.0</v>
      </c>
      <c r="AP2" s="28" t="n">
        <v>64084.0</v>
      </c>
      <c r="AQ2" s="28" t="n">
        <v>64287.0</v>
      </c>
      <c r="AR2" s="28" t="n">
        <v>64786.0</v>
      </c>
      <c r="AS2" s="28" t="n">
        <v>65169.0</v>
      </c>
      <c r="AT2" s="28" t="n">
        <v>65596.0</v>
      </c>
      <c r="AU2" s="28" t="n">
        <v>65914.0</v>
      </c>
      <c r="AV2" s="28" t="n">
        <v>66337.0</v>
      </c>
      <c r="AW2" s="28" t="n">
        <v>66907.0</v>
      </c>
      <c r="AX2" s="28" t="n">
        <v>67103.0</v>
      </c>
      <c r="AY2" s="28" t="n">
        <v>67217.0</v>
      </c>
      <c r="AZ2" s="28" t="n">
        <v>67332.0</v>
      </c>
      <c r="BA2" s="28" t="n">
        <v>67466.0</v>
      </c>
      <c r="BB2" s="28" t="n">
        <v>67592.0</v>
      </c>
      <c r="BC2" s="28" t="n">
        <v>67666.0</v>
      </c>
      <c r="BD2" s="28" t="n">
        <v>67707.0</v>
      </c>
      <c r="BE2" s="28" t="n">
        <v>67743.0</v>
      </c>
      <c r="BF2" s="28" t="n">
        <v>67760.0</v>
      </c>
      <c r="BG2" s="28" t="n">
        <v>67773.0</v>
      </c>
      <c r="BH2" s="28" t="n">
        <v>67781.0</v>
      </c>
      <c r="BI2" s="28" t="n">
        <v>67786.0</v>
      </c>
      <c r="BJ2" s="28" t="n">
        <v>67790.0</v>
      </c>
      <c r="BK2" s="28" t="n">
        <v>67794.0</v>
      </c>
      <c r="BL2" s="28" t="n">
        <v>67798.0</v>
      </c>
      <c r="BM2" s="28" t="n">
        <v>67799.0</v>
      </c>
      <c r="BN2" s="28" t="n">
        <v>67800.0</v>
      </c>
      <c r="BO2" s="28" t="n">
        <v>67800.0</v>
      </c>
      <c r="BP2" s="28" t="n">
        <v>67800.0</v>
      </c>
      <c r="BQ2" s="28" t="n">
        <v>67800.0</v>
      </c>
      <c r="BR2" s="28" t="n">
        <v>67800.0</v>
      </c>
      <c r="BS2" s="28" t="n">
        <v>67800.0</v>
      </c>
      <c r="BT2" s="28" t="n">
        <v>67801.0</v>
      </c>
      <c r="BU2" s="28" t="n">
        <v>67801.0</v>
      </c>
    </row>
    <row r="3" spans="1:73">
      <c r="A3" s="32" t="n">
        <v>1.0</v>
      </c>
      <c r="B3" s="32" t="s">
        <v>106</v>
      </c>
      <c r="C3" s="30" t="s">
        <v>107</v>
      </c>
      <c r="D3" s="28" t="n">
        <v>11346.0</v>
      </c>
      <c r="E3" s="28" t="n">
        <v>0.0</v>
      </c>
      <c r="F3" s="28" t="n">
        <v>0.0</v>
      </c>
      <c r="G3" s="28" t="n">
        <v>0.0</v>
      </c>
      <c r="H3" s="28" t="n">
        <v>1.0</v>
      </c>
      <c r="I3" s="28" t="n">
        <v>14.0</v>
      </c>
      <c r="J3" s="28" t="n">
        <v>26.0</v>
      </c>
      <c r="K3" s="28" t="n">
        <v>32.0</v>
      </c>
      <c r="L3" s="28" t="n">
        <v>53.0</v>
      </c>
      <c r="M3" s="28" t="n">
        <v>78.0</v>
      </c>
      <c r="N3" s="28" t="n">
        <v>98.0</v>
      </c>
      <c r="O3" s="28" t="n">
        <v>146.0</v>
      </c>
      <c r="P3" s="28" t="n">
        <v>188.0</v>
      </c>
      <c r="Q3" s="33" t="n">
        <v>241.0</v>
      </c>
      <c r="R3" s="28" t="n">
        <v>311.0</v>
      </c>
      <c r="S3" s="28" t="n">
        <v>393.0</v>
      </c>
      <c r="T3" s="28" t="n">
        <v>520.0</v>
      </c>
      <c r="U3" s="28" t="n">
        <v>604.0</v>
      </c>
      <c r="V3" s="28" t="n">
        <v>683.0</v>
      </c>
      <c r="W3" s="28" t="n">
        <v>797.0</v>
      </c>
      <c r="X3" s="28" t="n">
        <v>870.0</v>
      </c>
      <c r="Y3" s="28" t="n">
        <v>944.0</v>
      </c>
      <c r="Z3" s="28" t="n">
        <v>1018.0</v>
      </c>
      <c r="AA3" s="28" t="n">
        <v>1075.0</v>
      </c>
      <c r="AB3" s="28" t="n">
        <v>1120.0</v>
      </c>
      <c r="AC3" s="28" t="n">
        <v>1151.0</v>
      </c>
      <c r="AD3" s="28" t="n">
        <v>1177.0</v>
      </c>
      <c r="AE3" s="28" t="n">
        <v>1219.0</v>
      </c>
      <c r="AF3" s="28" t="n">
        <v>1241.0</v>
      </c>
      <c r="AG3" s="28" t="n">
        <v>1261.0</v>
      </c>
      <c r="AH3" s="28" t="n">
        <v>1294.0</v>
      </c>
      <c r="AI3" s="28" t="n">
        <v>1316.0</v>
      </c>
      <c r="AJ3" s="28" t="n">
        <v>1322.0</v>
      </c>
      <c r="AK3" s="28" t="n">
        <v>1328.0</v>
      </c>
      <c r="AL3" s="28" t="n">
        <v>1331.0</v>
      </c>
      <c r="AM3" s="28" t="n">
        <v>1332.0</v>
      </c>
      <c r="AN3" s="28" t="n">
        <v>1333.0</v>
      </c>
      <c r="AO3" s="28" t="n">
        <v>1339.0</v>
      </c>
      <c r="AP3" s="28" t="n">
        <v>1342.0</v>
      </c>
      <c r="AQ3" s="28" t="n">
        <v>1345.0</v>
      </c>
      <c r="AR3" s="28" t="n">
        <v>1347.0</v>
      </c>
      <c r="AS3" s="28" t="n">
        <v>1347.0</v>
      </c>
      <c r="AT3" s="28" t="n">
        <v>1347.0</v>
      </c>
      <c r="AU3" s="28" t="n">
        <v>1348.0</v>
      </c>
      <c r="AV3" s="28" t="n">
        <v>1349.0</v>
      </c>
      <c r="AW3" s="28" t="n">
        <v>1349.0</v>
      </c>
      <c r="AX3" s="28" t="n">
        <v>1350.0</v>
      </c>
      <c r="AY3" s="28" t="n">
        <v>1350.0</v>
      </c>
      <c r="AZ3" s="28" t="n">
        <v>1350.0</v>
      </c>
      <c r="BA3" s="28" t="n">
        <v>1350.0</v>
      </c>
      <c r="BB3" s="28" t="n">
        <v>1350.0</v>
      </c>
      <c r="BC3" s="28" t="n">
        <v>1350.0</v>
      </c>
      <c r="BD3" s="28" t="n">
        <v>1350.0</v>
      </c>
      <c r="BE3" s="28" t="n">
        <v>1350.0</v>
      </c>
      <c r="BF3" s="28" t="n">
        <v>1350.0</v>
      </c>
      <c r="BG3" s="28" t="n">
        <v>1350.0</v>
      </c>
      <c r="BH3" s="28" t="n">
        <v>1350.0</v>
      </c>
      <c r="BI3" s="28" t="n">
        <v>1350.0</v>
      </c>
      <c r="BJ3" s="28" t="n">
        <v>1350.0</v>
      </c>
      <c r="BK3" s="28" t="n">
        <v>1350.0</v>
      </c>
      <c r="BL3" s="28" t="n">
        <v>1350.0</v>
      </c>
      <c r="BM3" s="28" t="n">
        <v>1350.0</v>
      </c>
      <c r="BN3" s="28" t="n">
        <v>1350.0</v>
      </c>
      <c r="BO3" s="28" t="n">
        <v>1350.0</v>
      </c>
      <c r="BP3" s="28" t="n">
        <v>1350.0</v>
      </c>
      <c r="BQ3" s="28" t="n">
        <v>1350.0</v>
      </c>
      <c r="BR3" s="28" t="n">
        <v>1351.0</v>
      </c>
      <c r="BS3" s="28" t="n">
        <v>1351.0</v>
      </c>
      <c r="BT3" s="28" t="n">
        <v>1352.0</v>
      </c>
      <c r="BU3" s="28" t="n">
        <v>1352.0</v>
      </c>
    </row>
    <row r="4" spans="1:73">
      <c r="A4" s="32" t="n">
        <v>2.0</v>
      </c>
      <c r="B4" s="32" t="s">
        <v>4</v>
      </c>
      <c r="C4" s="30" t="s">
        <v>108</v>
      </c>
      <c r="D4" s="28" t="n">
        <v>2170.7</v>
      </c>
      <c r="E4" s="28" t="n">
        <v>0.0</v>
      </c>
      <c r="F4" s="28" t="n">
        <v>0.0</v>
      </c>
      <c r="G4" s="28" t="n">
        <v>0.0</v>
      </c>
      <c r="H4" s="28" t="n">
        <v>0.0</v>
      </c>
      <c r="I4" s="28" t="n">
        <v>5.0</v>
      </c>
      <c r="J4" s="28" t="n">
        <v>10.0</v>
      </c>
      <c r="K4" s="28" t="n">
        <v>14.0</v>
      </c>
      <c r="L4" s="28" t="n">
        <v>26.0</v>
      </c>
      <c r="M4" s="28" t="n">
        <v>36.0</v>
      </c>
      <c r="N4" s="28" t="n">
        <v>51.0</v>
      </c>
      <c r="O4" s="28" t="n">
        <v>68.0</v>
      </c>
      <c r="P4" s="28" t="n">
        <v>80.0</v>
      </c>
      <c r="Q4" s="33" t="n">
        <v>91.0</v>
      </c>
      <c r="R4" s="28" t="n">
        <v>111.0</v>
      </c>
      <c r="S4" s="28" t="n">
        <v>121.0</v>
      </c>
      <c r="T4" s="28" t="n">
        <v>156.0</v>
      </c>
      <c r="U4" s="28" t="n">
        <v>183.0</v>
      </c>
      <c r="V4" s="28" t="n">
        <v>212.0</v>
      </c>
      <c r="W4" s="28" t="n">
        <v>228.0</v>
      </c>
      <c r="X4" s="28" t="n">
        <v>253.0</v>
      </c>
      <c r="Y4" s="28" t="n">
        <v>274.0</v>
      </c>
      <c r="Z4" s="28" t="n">
        <v>297.0</v>
      </c>
      <c r="AA4" s="28" t="n">
        <v>315.0</v>
      </c>
      <c r="AB4" s="28" t="n">
        <v>326.0</v>
      </c>
      <c r="AC4" s="28" t="n">
        <v>337.0</v>
      </c>
      <c r="AD4" s="28" t="n">
        <v>342.0</v>
      </c>
      <c r="AE4" s="28" t="n">
        <v>352.0</v>
      </c>
      <c r="AF4" s="28" t="n">
        <v>366.0</v>
      </c>
      <c r="AG4" s="28" t="n">
        <v>372.0</v>
      </c>
      <c r="AH4" s="28" t="n">
        <v>375.0</v>
      </c>
      <c r="AI4" s="28" t="n">
        <v>380.0</v>
      </c>
      <c r="AJ4" s="28" t="n">
        <v>381.0</v>
      </c>
      <c r="AK4" s="28" t="n">
        <v>387.0</v>
      </c>
      <c r="AL4" s="28" t="n">
        <v>393.0</v>
      </c>
      <c r="AM4" s="28" t="n">
        <v>395.0</v>
      </c>
      <c r="AN4" s="28" t="n">
        <v>396.0</v>
      </c>
      <c r="AO4" s="28" t="n">
        <v>399.0</v>
      </c>
      <c r="AP4" s="28" t="n">
        <v>399.0</v>
      </c>
      <c r="AQ4" s="28" t="n">
        <v>399.0</v>
      </c>
      <c r="AR4" s="28" t="n">
        <v>400.0</v>
      </c>
      <c r="AS4" s="28" t="n">
        <v>400.0</v>
      </c>
      <c r="AT4" s="28" t="n">
        <v>410.0</v>
      </c>
      <c r="AU4" s="28" t="n">
        <v>410.0</v>
      </c>
      <c r="AV4" s="28" t="n">
        <v>411.0</v>
      </c>
      <c r="AW4" s="28" t="n">
        <v>413.0</v>
      </c>
      <c r="AX4" s="28" t="n">
        <v>414.0</v>
      </c>
      <c r="AY4" s="28" t="n">
        <v>414.0</v>
      </c>
      <c r="AZ4" s="28" t="n">
        <v>415.0</v>
      </c>
      <c r="BA4" s="28" t="n">
        <v>415.0</v>
      </c>
      <c r="BB4" s="28" t="n">
        <v>415.0</v>
      </c>
      <c r="BC4" s="28" t="n">
        <v>415.0</v>
      </c>
      <c r="BD4" s="28" t="n">
        <v>415.0</v>
      </c>
      <c r="BE4" s="28" t="n">
        <v>415.0</v>
      </c>
      <c r="BF4" s="28" t="n">
        <v>415.0</v>
      </c>
      <c r="BG4" s="28" t="n">
        <v>415.0</v>
      </c>
      <c r="BH4" s="28" t="n">
        <v>415.0</v>
      </c>
      <c r="BI4" s="28" t="n">
        <v>415.0</v>
      </c>
      <c r="BJ4" s="28" t="n">
        <v>415.0</v>
      </c>
      <c r="BK4" s="28" t="n">
        <v>415.0</v>
      </c>
      <c r="BL4" s="28" t="n">
        <v>415.0</v>
      </c>
      <c r="BM4" s="28" t="n">
        <v>415.0</v>
      </c>
      <c r="BN4" s="28" t="n">
        <v>415.0</v>
      </c>
      <c r="BO4" s="28" t="n">
        <v>415.0</v>
      </c>
      <c r="BP4" s="28" t="n">
        <v>415.0</v>
      </c>
      <c r="BQ4" s="28" t="n">
        <v>415.0</v>
      </c>
      <c r="BR4" s="28" t="n">
        <v>415.0</v>
      </c>
      <c r="BS4" s="28" t="n">
        <v>415.0</v>
      </c>
      <c r="BT4" s="28" t="n">
        <v>416.0</v>
      </c>
      <c r="BU4" s="28" t="n">
        <v>416.0</v>
      </c>
    </row>
    <row r="5" spans="1:73">
      <c r="A5" s="41" t="n">
        <v>3.0</v>
      </c>
      <c r="B5" s="41" t="s">
        <v>23</v>
      </c>
      <c r="C5" s="29" t="s">
        <v>109</v>
      </c>
      <c r="D5" s="26" t="n">
        <v>2423.78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2.0</v>
      </c>
      <c r="J5" s="26" t="n">
        <v>9.0</v>
      </c>
      <c r="K5" s="26" t="n">
        <v>16.0</v>
      </c>
      <c r="L5" s="26" t="n">
        <v>20.0</v>
      </c>
      <c r="M5" s="26" t="n">
        <v>33.0</v>
      </c>
      <c r="N5" s="26" t="n">
        <v>40.0</v>
      </c>
      <c r="O5" s="26" t="n">
        <v>53.0</v>
      </c>
      <c r="P5" s="26" t="n">
        <v>66.0</v>
      </c>
      <c r="Q5" s="48" t="n">
        <v>80.0</v>
      </c>
      <c r="R5" s="26" t="n">
        <v>101.0</v>
      </c>
      <c r="S5" s="26" t="n">
        <v>128.0</v>
      </c>
      <c r="T5" s="26" t="n">
        <v>153.0</v>
      </c>
      <c r="U5" s="26" t="n">
        <v>177.0</v>
      </c>
      <c r="V5" s="26" t="n">
        <v>193.0</v>
      </c>
      <c r="W5" s="26" t="n">
        <v>208.0</v>
      </c>
      <c r="X5" s="26" t="n">
        <v>233.0</v>
      </c>
      <c r="Y5" s="26" t="n">
        <v>257.0</v>
      </c>
      <c r="Z5" s="26" t="n">
        <v>269.0</v>
      </c>
      <c r="AA5" s="26" t="n">
        <v>281.0</v>
      </c>
      <c r="AB5" s="26" t="n">
        <v>292.0</v>
      </c>
      <c r="AC5" s="26" t="n">
        <v>295.0</v>
      </c>
      <c r="AD5" s="26" t="n">
        <v>302.0</v>
      </c>
      <c r="AE5" s="26" t="n">
        <v>306.0</v>
      </c>
      <c r="AF5" s="26" t="n">
        <v>313.0</v>
      </c>
      <c r="AG5" s="26" t="n">
        <v>318.0</v>
      </c>
      <c r="AH5" s="26" t="n">
        <v>326.0</v>
      </c>
      <c r="AI5" s="26" t="n">
        <v>328.0</v>
      </c>
      <c r="AJ5" s="26" t="n">
        <v>331.0</v>
      </c>
      <c r="AK5" s="26" t="n">
        <v>333.0</v>
      </c>
      <c r="AL5" s="26" t="n">
        <v>333.0</v>
      </c>
      <c r="AM5" s="26" t="n">
        <v>333.0</v>
      </c>
      <c r="AN5" s="26" t="n">
        <v>334.0</v>
      </c>
      <c r="AO5" s="26" t="n">
        <v>334.0</v>
      </c>
      <c r="AP5" s="26" t="n">
        <v>335.0</v>
      </c>
      <c r="AQ5" s="26" t="n">
        <v>335.0</v>
      </c>
      <c r="AR5" s="26" t="n">
        <v>335.0</v>
      </c>
      <c r="AS5" s="26" t="n">
        <v>336.0</v>
      </c>
      <c r="AT5" s="26" t="n">
        <v>337.0</v>
      </c>
      <c r="AU5" s="26" t="n">
        <v>337.0</v>
      </c>
      <c r="AV5" s="26" t="n">
        <v>337.0</v>
      </c>
      <c r="AW5" s="26" t="n">
        <v>337.0</v>
      </c>
      <c r="AX5" s="26" t="n">
        <v>337.0</v>
      </c>
      <c r="AY5" s="26" t="n">
        <v>338.0</v>
      </c>
      <c r="AZ5" s="26" t="n">
        <v>338.0</v>
      </c>
      <c r="BA5" s="26" t="n">
        <v>338.0</v>
      </c>
      <c r="BB5" s="26" t="n">
        <v>338.0</v>
      </c>
      <c r="BC5" s="26" t="n">
        <v>338.0</v>
      </c>
      <c r="BD5" s="26" t="n">
        <v>338.0</v>
      </c>
      <c r="BE5" s="26" t="n">
        <v>338.0</v>
      </c>
      <c r="BF5" s="26" t="n">
        <v>338.0</v>
      </c>
      <c r="BG5" s="26" t="n">
        <v>338.0</v>
      </c>
      <c r="BH5" s="26" t="n">
        <v>338.0</v>
      </c>
      <c r="BI5" s="26" t="n">
        <v>338.0</v>
      </c>
      <c r="BJ5" s="26" t="n">
        <v>338.0</v>
      </c>
      <c r="BK5" s="26" t="n">
        <v>338.0</v>
      </c>
      <c r="BL5" s="26" t="n">
        <v>338.0</v>
      </c>
      <c r="BM5" s="26" t="n">
        <v>338.0</v>
      </c>
      <c r="BN5" s="26" t="n">
        <v>338.0</v>
      </c>
      <c r="BO5" s="26" t="n">
        <v>338.0</v>
      </c>
      <c r="BP5" s="26" t="n">
        <v>338.0</v>
      </c>
      <c r="BQ5" s="26" t="n">
        <v>338.0</v>
      </c>
      <c r="BR5" s="26" t="n">
        <v>338.0</v>
      </c>
      <c r="BS5" s="26" t="n">
        <v>338.0</v>
      </c>
      <c r="BT5" s="26" t="n">
        <v>339.0</v>
      </c>
      <c r="BU5" s="26" t="n">
        <v>339.0</v>
      </c>
    </row>
    <row r="6" spans="1:73">
      <c r="A6" s="32" t="n">
        <v>4.0</v>
      </c>
      <c r="B6" s="32" t="s">
        <v>110</v>
      </c>
      <c r="C6" s="30" t="s">
        <v>111</v>
      </c>
      <c r="D6" s="28" t="n">
        <v>5737.0</v>
      </c>
      <c r="E6" s="28" t="n">
        <v>0.0</v>
      </c>
      <c r="F6" s="28" t="n">
        <v>0.0</v>
      </c>
      <c r="G6" s="28" t="n">
        <v>0.0</v>
      </c>
      <c r="H6" s="28" t="n">
        <v>0.0</v>
      </c>
      <c r="I6" s="28" t="n">
        <v>0.0</v>
      </c>
      <c r="J6" s="28" t="n">
        <v>5.0</v>
      </c>
      <c r="K6" s="28" t="n">
        <v>10.0</v>
      </c>
      <c r="L6" s="28" t="n">
        <v>43.0</v>
      </c>
      <c r="M6" s="28" t="n">
        <v>62.0</v>
      </c>
      <c r="N6" s="28" t="n">
        <v>104.0</v>
      </c>
      <c r="O6" s="28" t="n">
        <v>128.0</v>
      </c>
      <c r="P6" s="28" t="n">
        <v>173.0</v>
      </c>
      <c r="Q6" s="33" t="n">
        <v>296.0</v>
      </c>
      <c r="R6" s="28" t="n">
        <v>428.0</v>
      </c>
      <c r="S6" s="28" t="n">
        <v>537.0</v>
      </c>
      <c r="T6" s="28" t="n">
        <v>599.0</v>
      </c>
      <c r="U6" s="28" t="n">
        <v>661.0</v>
      </c>
      <c r="V6" s="28" t="n">
        <v>724.0</v>
      </c>
      <c r="W6" s="28" t="n">
        <v>829.0</v>
      </c>
      <c r="X6" s="28" t="n">
        <v>895.0</v>
      </c>
      <c r="Y6" s="28" t="n">
        <v>954.0</v>
      </c>
      <c r="Z6" s="28" t="n">
        <v>1006.0</v>
      </c>
      <c r="AA6" s="28" t="n">
        <v>1048.0</v>
      </c>
      <c r="AB6" s="28" t="n">
        <v>1075.0</v>
      </c>
      <c r="AC6" s="28" t="n">
        <v>1092.0</v>
      </c>
      <c r="AD6" s="28" t="n">
        <v>1117.0</v>
      </c>
      <c r="AE6" s="28" t="n">
        <v>1131.0</v>
      </c>
      <c r="AF6" s="28" t="n">
        <v>1145.0</v>
      </c>
      <c r="AG6" s="28" t="n">
        <v>1155.0</v>
      </c>
      <c r="AH6" s="28" t="n">
        <v>1162.0</v>
      </c>
      <c r="AI6" s="28" t="n">
        <v>1167.0</v>
      </c>
      <c r="AJ6" s="28" t="n">
        <v>1171.0</v>
      </c>
      <c r="AK6" s="28" t="n">
        <v>1172.0</v>
      </c>
      <c r="AL6" s="28" t="n">
        <v>1173.0</v>
      </c>
      <c r="AM6" s="28" t="n">
        <v>1175.0</v>
      </c>
      <c r="AN6" s="28" t="n">
        <v>1203.0</v>
      </c>
      <c r="AO6" s="28" t="n">
        <v>1205.0</v>
      </c>
      <c r="AP6" s="28" t="n">
        <v>1205.0</v>
      </c>
      <c r="AQ6" s="28" t="n">
        <v>1205.0</v>
      </c>
      <c r="AR6" s="28" t="n">
        <v>1205.0</v>
      </c>
      <c r="AS6" s="28" t="n">
        <v>1205.0</v>
      </c>
      <c r="AT6" s="28" t="n">
        <v>1205.0</v>
      </c>
      <c r="AU6" s="28" t="n">
        <v>1205.0</v>
      </c>
      <c r="AV6" s="28" t="n">
        <v>1205.0</v>
      </c>
      <c r="AW6" s="28" t="n">
        <v>1205.0</v>
      </c>
      <c r="AX6" s="28" t="n">
        <v>1205.0</v>
      </c>
      <c r="AY6" s="28" t="n">
        <v>1205.0</v>
      </c>
      <c r="AZ6" s="28" t="n">
        <v>1205.0</v>
      </c>
      <c r="BA6" s="28" t="n">
        <v>1205.0</v>
      </c>
      <c r="BB6" s="28" t="n">
        <v>1205.0</v>
      </c>
      <c r="BC6" s="28" t="n">
        <v>1205.0</v>
      </c>
      <c r="BD6" s="28" t="n">
        <v>1205.0</v>
      </c>
      <c r="BE6" s="28" t="n">
        <v>1205.0</v>
      </c>
      <c r="BF6" s="28" t="n">
        <v>1205.0</v>
      </c>
      <c r="BG6" s="28" t="n">
        <v>1205.0</v>
      </c>
      <c r="BH6" s="28" t="n">
        <v>1205.0</v>
      </c>
      <c r="BI6" s="28" t="n">
        <v>1205.0</v>
      </c>
      <c r="BJ6" s="28" t="n">
        <v>1217.0</v>
      </c>
      <c r="BK6" s="30" t="n">
        <v>1217.0</v>
      </c>
      <c r="BL6" s="30" t="n">
        <v>1217.0</v>
      </c>
      <c r="BM6" s="30" t="n">
        <v>1217.0</v>
      </c>
      <c r="BN6" s="30" t="n">
        <v>1217.0</v>
      </c>
      <c r="BO6" s="30" t="n">
        <v>1217.0</v>
      </c>
      <c r="BP6" s="30" t="n">
        <v>1217.0</v>
      </c>
      <c r="BQ6" s="30" t="n">
        <v>1217.0</v>
      </c>
      <c r="BR6" s="30" t="n">
        <v>1217.0</v>
      </c>
      <c r="BS6" s="30" t="n">
        <v>1217.0</v>
      </c>
      <c r="BT6" s="30" t="n">
        <v>1217.0</v>
      </c>
      <c r="BU6" s="30" t="n">
        <v>1217.0</v>
      </c>
    </row>
    <row r="7" spans="1:73">
      <c r="A7" s="41" t="n">
        <v>5.0</v>
      </c>
      <c r="B7" s="41" t="s">
        <v>98</v>
      </c>
      <c r="C7" s="29" t="s">
        <v>112</v>
      </c>
      <c r="D7" s="26" t="n">
        <v>1559.6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2.0</v>
      </c>
      <c r="K7" s="26" t="n">
        <v>4.0</v>
      </c>
      <c r="L7" s="26" t="n">
        <v>5.0</v>
      </c>
      <c r="M7" s="26" t="n">
        <v>8.0</v>
      </c>
      <c r="N7" s="26" t="n">
        <v>10.0</v>
      </c>
      <c r="O7" s="26" t="n">
        <v>14.0</v>
      </c>
      <c r="P7" s="26" t="n">
        <v>23.0</v>
      </c>
      <c r="Q7" s="48" t="n">
        <v>24.0</v>
      </c>
      <c r="R7" s="26" t="n">
        <v>27.0</v>
      </c>
      <c r="S7" s="26" t="n">
        <v>30.0</v>
      </c>
      <c r="T7" s="26" t="n">
        <v>32.0</v>
      </c>
      <c r="U7" s="26" t="n">
        <v>41.0</v>
      </c>
      <c r="V7" s="26" t="n">
        <v>48.0</v>
      </c>
      <c r="W7" s="26" t="n">
        <v>60.0</v>
      </c>
      <c r="X7" s="26" t="n">
        <v>67.0</v>
      </c>
      <c r="Y7" s="26" t="n">
        <v>69.0</v>
      </c>
      <c r="Z7" s="26" t="n">
        <v>79.0</v>
      </c>
      <c r="AA7" s="26" t="n">
        <v>88.0</v>
      </c>
      <c r="AB7" s="26" t="n">
        <v>88.0</v>
      </c>
      <c r="AC7" s="26" t="n">
        <v>91.0</v>
      </c>
      <c r="AD7" s="26" t="n">
        <v>96.0</v>
      </c>
      <c r="AE7" s="26" t="n">
        <v>106.0</v>
      </c>
      <c r="AF7" s="26" t="n">
        <v>112.0</v>
      </c>
      <c r="AG7" s="26" t="n">
        <v>119.0</v>
      </c>
      <c r="AH7" s="26" t="n">
        <v>120.0</v>
      </c>
      <c r="AI7" s="26" t="n">
        <v>122.0</v>
      </c>
      <c r="AJ7" s="26" t="n">
        <v>124.0</v>
      </c>
      <c r="AK7" s="26" t="n">
        <v>125.0</v>
      </c>
      <c r="AL7" s="26" t="n">
        <v>128.0</v>
      </c>
      <c r="AM7" s="26" t="n">
        <v>130.0</v>
      </c>
      <c r="AN7" s="26" t="n">
        <v>131.0</v>
      </c>
      <c r="AO7" s="26" t="n">
        <v>133.0</v>
      </c>
      <c r="AP7" s="26" t="n">
        <v>135.0</v>
      </c>
      <c r="AQ7" s="26" t="n">
        <v>135.0</v>
      </c>
      <c r="AR7" s="26" t="n">
        <v>135.0</v>
      </c>
      <c r="AS7" s="26" t="n">
        <v>135.0</v>
      </c>
      <c r="AT7" s="26" t="n">
        <v>135.0</v>
      </c>
      <c r="AU7" s="26" t="n">
        <v>136.0</v>
      </c>
      <c r="AV7" s="26" t="n">
        <v>136.0</v>
      </c>
      <c r="AW7" s="26" t="n">
        <v>136.0</v>
      </c>
      <c r="AX7" s="26" t="n">
        <v>136.0</v>
      </c>
      <c r="AY7" s="26" t="n">
        <v>136.0</v>
      </c>
      <c r="AZ7" s="26" t="n">
        <v>136.0</v>
      </c>
      <c r="BA7" s="26" t="n">
        <v>136.0</v>
      </c>
      <c r="BB7" s="26" t="n">
        <v>136.0</v>
      </c>
      <c r="BC7" s="26" t="n">
        <v>136.0</v>
      </c>
      <c r="BD7" s="26" t="n">
        <v>136.0</v>
      </c>
      <c r="BE7" s="26" t="n">
        <v>136.0</v>
      </c>
      <c r="BF7" s="26" t="n">
        <v>136.0</v>
      </c>
      <c r="BG7" s="26" t="n">
        <v>136.0</v>
      </c>
      <c r="BH7" s="26" t="n">
        <v>136.0</v>
      </c>
      <c r="BI7" s="26" t="n">
        <v>136.0</v>
      </c>
      <c r="BJ7" s="26" t="n">
        <v>136.0</v>
      </c>
      <c r="BK7" s="26" t="n">
        <v>136.0</v>
      </c>
      <c r="BL7" s="26" t="n">
        <v>136.0</v>
      </c>
      <c r="BM7" s="26" t="n">
        <v>136.0</v>
      </c>
      <c r="BN7" s="26" t="n">
        <v>136.0</v>
      </c>
      <c r="BO7" s="26" t="n">
        <v>136.0</v>
      </c>
      <c r="BP7" s="26" t="n">
        <v>136.0</v>
      </c>
      <c r="BQ7" s="26" t="n">
        <v>136.0</v>
      </c>
      <c r="BR7" s="26" t="n">
        <v>136.0</v>
      </c>
      <c r="BS7" s="26" t="n">
        <v>136.0</v>
      </c>
      <c r="BT7" s="26" t="n">
        <v>136.0</v>
      </c>
      <c r="BU7" s="26" t="n">
        <v>136.0</v>
      </c>
    </row>
    <row r="8" spans="1:73">
      <c r="A8" s="32" t="n">
        <v>6.0</v>
      </c>
      <c r="B8" s="32" t="s">
        <v>35</v>
      </c>
      <c r="C8" s="30" t="s">
        <v>113</v>
      </c>
      <c r="D8" s="28" t="n">
        <v>3048.43</v>
      </c>
      <c r="E8" s="28" t="n">
        <v>0.0</v>
      </c>
      <c r="F8" s="28" t="n">
        <v>0.0</v>
      </c>
      <c r="G8" s="28" t="n">
        <v>0.0</v>
      </c>
      <c r="H8" s="28" t="n">
        <v>0.0</v>
      </c>
      <c r="I8" s="28" t="n">
        <v>0.0</v>
      </c>
      <c r="J8" s="28" t="n">
        <v>5.0</v>
      </c>
      <c r="K8" s="28" t="n">
        <v>9.0</v>
      </c>
      <c r="L8" s="28" t="n">
        <v>27.0</v>
      </c>
      <c r="M8" s="28" t="n">
        <v>57.0</v>
      </c>
      <c r="N8" s="28" t="n">
        <v>75.0</v>
      </c>
      <c r="O8" s="28" t="n">
        <v>110.0</v>
      </c>
      <c r="P8" s="28" t="n">
        <v>132.0</v>
      </c>
      <c r="Q8" s="33" t="n">
        <v>147.0</v>
      </c>
      <c r="R8" s="28" t="n">
        <v>165.0</v>
      </c>
      <c r="S8" s="28" t="n">
        <v>206.0</v>
      </c>
      <c r="T8" s="28" t="n">
        <v>238.0</v>
      </c>
      <c r="U8" s="28" t="n">
        <v>262.0</v>
      </c>
      <c r="V8" s="28" t="n">
        <v>300.0</v>
      </c>
      <c r="W8" s="28" t="n">
        <v>337.0</v>
      </c>
      <c r="X8" s="28" t="n">
        <v>366.0</v>
      </c>
      <c r="Y8" s="28" t="n">
        <v>389.0</v>
      </c>
      <c r="Z8" s="28" t="n">
        <v>411.0</v>
      </c>
      <c r="AA8" s="28" t="n">
        <v>426.0</v>
      </c>
      <c r="AB8" s="28" t="n">
        <v>446.0</v>
      </c>
      <c r="AC8" s="28" t="n">
        <v>468.0</v>
      </c>
      <c r="AD8" s="28" t="n">
        <v>486.0</v>
      </c>
      <c r="AE8" s="28" t="n">
        <v>505.0</v>
      </c>
      <c r="AF8" s="28" t="n">
        <v>518.0</v>
      </c>
      <c r="AG8" s="28" t="n">
        <v>529.0</v>
      </c>
      <c r="AH8" s="28" t="n">
        <v>537.0</v>
      </c>
      <c r="AI8" s="28" t="n">
        <v>544.0</v>
      </c>
      <c r="AJ8" s="28" t="n">
        <v>551.0</v>
      </c>
      <c r="AK8" s="28" t="n">
        <v>553.0</v>
      </c>
      <c r="AL8" s="28" t="n">
        <v>555.0</v>
      </c>
      <c r="AM8" s="28" t="n">
        <v>560.0</v>
      </c>
      <c r="AN8" s="28" t="n">
        <v>567.0</v>
      </c>
      <c r="AO8" s="28" t="n">
        <v>572.0</v>
      </c>
      <c r="AP8" s="28" t="n">
        <v>573.0</v>
      </c>
      <c r="AQ8" s="28" t="n">
        <v>575.0</v>
      </c>
      <c r="AR8" s="28" t="n">
        <v>576.0</v>
      </c>
      <c r="AS8" s="28" t="n">
        <v>576.0</v>
      </c>
      <c r="AT8" s="28" t="n">
        <v>576.0</v>
      </c>
      <c r="AU8" s="28" t="n">
        <v>576.0</v>
      </c>
      <c r="AV8" s="28" t="n">
        <v>576.0</v>
      </c>
      <c r="AW8" s="28" t="n">
        <v>576.0</v>
      </c>
      <c r="AX8" s="28" t="n">
        <v>576.0</v>
      </c>
      <c r="AY8" s="28" t="n">
        <v>576.0</v>
      </c>
      <c r="AZ8" s="28" t="n">
        <v>576.0</v>
      </c>
      <c r="BA8" s="28" t="n">
        <v>576.0</v>
      </c>
      <c r="BB8" s="28" t="n">
        <v>576.0</v>
      </c>
      <c r="BC8" s="28" t="n">
        <v>576.0</v>
      </c>
      <c r="BD8" s="28" t="n">
        <v>576.0</v>
      </c>
      <c r="BE8" s="28" t="n">
        <v>576.0</v>
      </c>
      <c r="BF8" s="28" t="n">
        <v>576.0</v>
      </c>
      <c r="BG8" s="28" t="n">
        <v>576.0</v>
      </c>
      <c r="BH8" s="28" t="n">
        <v>576.0</v>
      </c>
      <c r="BI8" s="28" t="n">
        <v>576.0</v>
      </c>
      <c r="BJ8" s="28" t="n">
        <v>576.0</v>
      </c>
      <c r="BK8" s="28" t="n">
        <v>576.0</v>
      </c>
      <c r="BL8" s="28" t="n">
        <v>576.0</v>
      </c>
      <c r="BM8" s="28" t="n">
        <v>576.0</v>
      </c>
      <c r="BN8" s="28" t="n">
        <v>576.0</v>
      </c>
      <c r="BO8" s="28" t="n">
        <v>576.0</v>
      </c>
      <c r="BP8" s="28" t="n">
        <v>576.0</v>
      </c>
      <c r="BQ8" s="28" t="n">
        <v>576.0</v>
      </c>
      <c r="BR8" s="28" t="n">
        <v>576.0</v>
      </c>
      <c r="BS8" s="28" t="n">
        <v>576.0</v>
      </c>
      <c r="BT8" s="28" t="n">
        <v>576.0</v>
      </c>
      <c r="BU8" s="28" t="n">
        <v>576.0</v>
      </c>
    </row>
    <row r="9" spans="1:73" ht="18.0" customHeight="true">
      <c r="A9" s="32" t="n">
        <v>7.0</v>
      </c>
      <c r="B9" s="32" t="s">
        <v>114</v>
      </c>
      <c r="C9" s="30" t="s">
        <v>115</v>
      </c>
      <c r="D9" s="28" t="n">
        <v>4622.1</v>
      </c>
      <c r="E9" s="28" t="n">
        <v>0.0</v>
      </c>
      <c r="F9" s="28" t="n">
        <v>0.0</v>
      </c>
      <c r="G9" s="28" t="n">
        <v>0.0</v>
      </c>
      <c r="H9" s="28" t="n">
        <v>0.0</v>
      </c>
      <c r="I9" s="28" t="n">
        <v>0.0</v>
      </c>
      <c r="J9" s="28" t="n">
        <v>2.0</v>
      </c>
      <c r="K9" s="28" t="n">
        <v>3.0</v>
      </c>
      <c r="L9" s="28" t="n">
        <v>7.0</v>
      </c>
      <c r="M9" s="28" t="n">
        <v>18.0</v>
      </c>
      <c r="N9" s="28" t="n">
        <v>36.0</v>
      </c>
      <c r="O9" s="28" t="n">
        <v>48.0</v>
      </c>
      <c r="P9" s="28" t="n">
        <v>72.0</v>
      </c>
      <c r="Q9" s="33" t="n">
        <v>109.0</v>
      </c>
      <c r="R9" s="28" t="n">
        <v>162.0</v>
      </c>
      <c r="S9" s="28" t="n">
        <v>239.0</v>
      </c>
      <c r="T9" s="28" t="n">
        <v>286.0</v>
      </c>
      <c r="U9" s="28" t="n">
        <v>333.0</v>
      </c>
      <c r="V9" s="28" t="n">
        <v>391.0</v>
      </c>
      <c r="W9" s="28" t="n">
        <v>476.0</v>
      </c>
      <c r="X9" s="28" t="n">
        <v>548.0</v>
      </c>
      <c r="Y9" s="28" t="n">
        <v>600.0</v>
      </c>
      <c r="Z9" s="28" t="n">
        <v>661.0</v>
      </c>
      <c r="AA9" s="28" t="n">
        <v>698.0</v>
      </c>
      <c r="AB9" s="28" t="n">
        <v>739.0</v>
      </c>
      <c r="AC9" s="28" t="n">
        <v>771.0</v>
      </c>
      <c r="AD9" s="28" t="n">
        <v>804.0</v>
      </c>
      <c r="AE9" s="28" t="n">
        <v>844.0</v>
      </c>
      <c r="AF9" s="28" t="n">
        <v>872.0</v>
      </c>
      <c r="AG9" s="28" t="n">
        <v>900.0</v>
      </c>
      <c r="AH9" s="28" t="n">
        <v>913.0</v>
      </c>
      <c r="AI9" s="28" t="n">
        <v>925.0</v>
      </c>
      <c r="AJ9" s="28" t="n">
        <v>930.0</v>
      </c>
      <c r="AK9" s="28" t="n">
        <v>933.0</v>
      </c>
      <c r="AL9" s="28" t="n">
        <v>934.0</v>
      </c>
      <c r="AM9" s="28" t="n">
        <v>934.0</v>
      </c>
      <c r="AN9" s="28" t="n">
        <v>934.0</v>
      </c>
      <c r="AO9" s="28" t="n">
        <v>934.0</v>
      </c>
      <c r="AP9" s="28" t="n">
        <v>934.0</v>
      </c>
      <c r="AQ9" s="28" t="n">
        <v>934.0</v>
      </c>
      <c r="AR9" s="28" t="n">
        <v>934.0</v>
      </c>
      <c r="AS9" s="28" t="n">
        <v>934.0</v>
      </c>
      <c r="AT9" s="28" t="n">
        <v>934.0</v>
      </c>
      <c r="AU9" s="28" t="n">
        <v>935.0</v>
      </c>
      <c r="AV9" s="28" t="n">
        <v>935.0</v>
      </c>
      <c r="AW9" s="28" t="n">
        <v>935.0</v>
      </c>
      <c r="AX9" s="28" t="n">
        <v>935.0</v>
      </c>
      <c r="AY9" s="28" t="n">
        <v>935.0</v>
      </c>
      <c r="AZ9" s="28" t="n">
        <v>935.0</v>
      </c>
      <c r="BA9" s="28" t="n">
        <v>935.0</v>
      </c>
      <c r="BB9" s="28" t="n">
        <v>935.0</v>
      </c>
      <c r="BC9" s="28" t="n">
        <v>935.0</v>
      </c>
      <c r="BD9" s="28" t="n">
        <v>935.0</v>
      </c>
      <c r="BE9" s="28" t="n">
        <v>935.0</v>
      </c>
      <c r="BF9" s="28" t="n">
        <v>935.0</v>
      </c>
      <c r="BG9" s="28" t="n">
        <v>935.0</v>
      </c>
      <c r="BH9" s="28" t="n">
        <v>935.0</v>
      </c>
      <c r="BI9" s="28" t="n">
        <v>935.0</v>
      </c>
      <c r="BJ9" s="28" t="n">
        <v>935.0</v>
      </c>
      <c r="BK9" s="28" t="n">
        <v>935.0</v>
      </c>
      <c r="BL9" s="28" t="n">
        <v>935.0</v>
      </c>
      <c r="BM9" s="28" t="n">
        <v>935.0</v>
      </c>
      <c r="BN9" s="28" t="n">
        <v>935.0</v>
      </c>
      <c r="BO9" s="28" t="n">
        <v>935.0</v>
      </c>
      <c r="BP9" s="28" t="n">
        <v>935.0</v>
      </c>
      <c r="BQ9" s="28" t="n">
        <v>935.0</v>
      </c>
      <c r="BR9" s="28" t="n">
        <v>935.0</v>
      </c>
      <c r="BS9" s="28" t="n">
        <v>935.0</v>
      </c>
      <c r="BT9" s="28" t="n">
        <v>935.0</v>
      </c>
      <c r="BU9" s="28" t="n">
        <v>935.0</v>
      </c>
    </row>
    <row r="10" spans="1:73">
      <c r="A10" s="32" t="n">
        <v>8.0</v>
      </c>
      <c r="B10" s="32" t="s">
        <v>116</v>
      </c>
      <c r="C10" s="30" t="s">
        <v>117</v>
      </c>
      <c r="D10" s="28" t="n">
        <v>10047.24</v>
      </c>
      <c r="E10" s="28" t="n">
        <v>0.0</v>
      </c>
      <c r="F10" s="28" t="n">
        <v>0.0</v>
      </c>
      <c r="G10" s="28" t="n">
        <v>0.0</v>
      </c>
      <c r="H10" s="28" t="n">
        <v>0.0</v>
      </c>
      <c r="I10" s="28" t="n">
        <v>0.0</v>
      </c>
      <c r="J10" s="28" t="n">
        <v>1.0</v>
      </c>
      <c r="K10" s="28" t="n">
        <v>6.0</v>
      </c>
      <c r="L10" s="28" t="n">
        <v>9.0</v>
      </c>
      <c r="M10" s="28" t="n">
        <v>21.0</v>
      </c>
      <c r="N10" s="28" t="n">
        <v>39.0</v>
      </c>
      <c r="O10" s="28" t="n">
        <v>63.0</v>
      </c>
      <c r="P10" s="28" t="n">
        <v>87.0</v>
      </c>
      <c r="Q10" s="33" t="n">
        <v>121.0</v>
      </c>
      <c r="R10" s="28" t="n">
        <v>145.0</v>
      </c>
      <c r="S10" s="28" t="n">
        <v>178.0</v>
      </c>
      <c r="T10" s="28" t="n">
        <v>202.0</v>
      </c>
      <c r="U10" s="28" t="n">
        <v>225.0</v>
      </c>
      <c r="V10" s="28" t="n">
        <v>246.0</v>
      </c>
      <c r="W10" s="28" t="n">
        <v>270.0</v>
      </c>
      <c r="X10" s="28" t="n">
        <v>298.0</v>
      </c>
      <c r="Y10" s="28" t="n">
        <v>343.0</v>
      </c>
      <c r="Z10" s="28" t="n">
        <v>379.0</v>
      </c>
      <c r="AA10" s="28" t="n">
        <v>407.0</v>
      </c>
      <c r="AB10" s="28" t="n">
        <v>435.0</v>
      </c>
      <c r="AC10" s="28" t="n">
        <v>459.0</v>
      </c>
      <c r="AD10" s="28" t="n">
        <v>486.0</v>
      </c>
      <c r="AE10" s="28" t="n">
        <v>497.0</v>
      </c>
      <c r="AF10" s="28" t="n">
        <v>506.0</v>
      </c>
      <c r="AG10" s="28" t="n">
        <v>519.0</v>
      </c>
      <c r="AH10" s="28" t="n">
        <v>530.0</v>
      </c>
      <c r="AI10" s="28" t="n">
        <v>537.0</v>
      </c>
      <c r="AJ10" s="28" t="n">
        <v>541.0</v>
      </c>
      <c r="AK10" s="28" t="n">
        <v>543.0</v>
      </c>
      <c r="AL10" s="28" t="n">
        <v>544.0</v>
      </c>
      <c r="AM10" s="28" t="n">
        <v>546.0</v>
      </c>
      <c r="AN10" s="28" t="n">
        <v>748.0</v>
      </c>
      <c r="AO10" s="28" t="n">
        <v>750.0</v>
      </c>
      <c r="AP10" s="28" t="n">
        <v>754.0</v>
      </c>
      <c r="AQ10" s="28" t="n">
        <v>755.0</v>
      </c>
      <c r="AR10" s="28" t="n">
        <v>755.0</v>
      </c>
      <c r="AS10" s="28" t="n">
        <v>756.0</v>
      </c>
      <c r="AT10" s="28" t="n">
        <v>756.0</v>
      </c>
      <c r="AU10" s="28" t="n">
        <v>756.0</v>
      </c>
      <c r="AV10" s="28" t="n">
        <v>756.0</v>
      </c>
      <c r="AW10" s="28" t="n">
        <v>756.0</v>
      </c>
      <c r="AX10" s="28" t="n">
        <v>758.0</v>
      </c>
      <c r="AY10" s="28" t="n">
        <v>758.0</v>
      </c>
      <c r="AZ10" s="28" t="n">
        <v>758.0</v>
      </c>
      <c r="BA10" s="28" t="n">
        <v>758.0</v>
      </c>
      <c r="BB10" s="28" t="n">
        <v>758.0</v>
      </c>
      <c r="BC10" s="28" t="n">
        <v>758.0</v>
      </c>
      <c r="BD10" s="28" t="n">
        <v>758.0</v>
      </c>
      <c r="BE10" s="28" t="n">
        <v>758.0</v>
      </c>
      <c r="BF10" s="28" t="n">
        <v>758.0</v>
      </c>
      <c r="BG10" s="28" t="n">
        <v>759.0</v>
      </c>
      <c r="BH10" s="28" t="n">
        <v>759.0</v>
      </c>
      <c r="BI10" s="28" t="n">
        <v>759.0</v>
      </c>
      <c r="BJ10" s="28" t="n">
        <v>759.0</v>
      </c>
      <c r="BK10" s="28" t="n">
        <v>759.0</v>
      </c>
      <c r="BL10" s="28" t="n">
        <v>759.0</v>
      </c>
      <c r="BM10" s="28" t="n">
        <v>759.0</v>
      </c>
      <c r="BN10" s="28" t="n">
        <v>759.0</v>
      </c>
      <c r="BO10" s="28" t="n">
        <v>759.0</v>
      </c>
      <c r="BP10" s="28" t="n">
        <v>759.0</v>
      </c>
      <c r="BQ10" s="28" t="n">
        <v>759.0</v>
      </c>
      <c r="BR10" s="28" t="n">
        <v>759.0</v>
      </c>
      <c r="BS10" s="28" t="n">
        <v>759.0</v>
      </c>
      <c r="BT10" s="28" t="n">
        <v>759.0</v>
      </c>
      <c r="BU10" s="28" t="n">
        <v>759.0</v>
      </c>
    </row>
    <row r="11" spans="1:73">
      <c r="A11" s="32" t="n">
        <v>9.0</v>
      </c>
      <c r="B11" s="32" t="s">
        <v>118</v>
      </c>
      <c r="C11" s="30" t="s">
        <v>119</v>
      </c>
      <c r="D11" s="28" t="n">
        <v>9605.0</v>
      </c>
      <c r="E11" s="28" t="n">
        <v>0.0</v>
      </c>
      <c r="F11" s="28" t="n">
        <v>0.0</v>
      </c>
      <c r="G11" s="28" t="n">
        <v>0.0</v>
      </c>
      <c r="H11" s="28" t="n">
        <v>0.0</v>
      </c>
      <c r="I11" s="28" t="n">
        <v>0.0</v>
      </c>
      <c r="J11" s="28" t="n">
        <v>1.0</v>
      </c>
      <c r="K11" s="28" t="n">
        <v>5.0</v>
      </c>
      <c r="L11" s="28" t="n">
        <v>9.0</v>
      </c>
      <c r="M11" s="28" t="n">
        <v>32.0</v>
      </c>
      <c r="N11" s="28" t="n">
        <v>83.0</v>
      </c>
      <c r="O11" s="28" t="n">
        <v>128.0</v>
      </c>
      <c r="P11" s="28" t="n">
        <v>168.0</v>
      </c>
      <c r="Q11" s="33" t="n">
        <v>206.0</v>
      </c>
      <c r="R11" s="28" t="n">
        <v>278.0</v>
      </c>
      <c r="S11" s="28" t="n">
        <v>352.0</v>
      </c>
      <c r="T11" s="28" t="n">
        <v>422.0</v>
      </c>
      <c r="U11" s="28" t="n">
        <v>493.0</v>
      </c>
      <c r="V11" s="28" t="n">
        <v>566.0</v>
      </c>
      <c r="W11" s="28" t="n">
        <v>675.0</v>
      </c>
      <c r="X11" s="28" t="n">
        <v>764.0</v>
      </c>
      <c r="Y11" s="28" t="n">
        <v>851.0</v>
      </c>
      <c r="Z11" s="28" t="n">
        <v>914.0</v>
      </c>
      <c r="AA11" s="28" t="n">
        <v>980.0</v>
      </c>
      <c r="AB11" s="28" t="n">
        <v>1033.0</v>
      </c>
      <c r="AC11" s="28" t="n">
        <v>1073.0</v>
      </c>
      <c r="AD11" s="28" t="n">
        <v>1105.0</v>
      </c>
      <c r="AE11" s="28" t="n">
        <v>1135.0</v>
      </c>
      <c r="AF11" s="28" t="n">
        <v>1169.0</v>
      </c>
      <c r="AG11" s="28" t="n">
        <v>1184.0</v>
      </c>
      <c r="AH11" s="28" t="n">
        <v>1212.0</v>
      </c>
      <c r="AI11" s="28" t="n">
        <v>1231.0</v>
      </c>
      <c r="AJ11" s="28" t="n">
        <v>1246.0</v>
      </c>
      <c r="AK11" s="28" t="n">
        <v>1257.0</v>
      </c>
      <c r="AL11" s="28" t="n">
        <v>1262.0</v>
      </c>
      <c r="AM11" s="28" t="n">
        <v>1265.0</v>
      </c>
      <c r="AN11" s="28" t="n">
        <v>1267.0</v>
      </c>
      <c r="AO11" s="28" t="n">
        <v>1270.0</v>
      </c>
      <c r="AP11" s="28" t="n">
        <v>1271.0</v>
      </c>
      <c r="AQ11" s="28" t="n">
        <v>1271.0</v>
      </c>
      <c r="AR11" s="28" t="n">
        <v>1271.0</v>
      </c>
      <c r="AS11" s="28" t="n">
        <v>1271.0</v>
      </c>
      <c r="AT11" s="28" t="n">
        <v>1272.0</v>
      </c>
      <c r="AU11" s="28" t="n">
        <v>1272.0</v>
      </c>
      <c r="AV11" s="28" t="n">
        <v>1272.0</v>
      </c>
      <c r="AW11" s="28" t="n">
        <v>1272.0</v>
      </c>
      <c r="AX11" s="28" t="n">
        <v>1272.0</v>
      </c>
      <c r="AY11" s="28" t="n">
        <v>1272.0</v>
      </c>
      <c r="AZ11" s="28" t="n">
        <v>1272.0</v>
      </c>
      <c r="BA11" s="28" t="n">
        <v>1272.0</v>
      </c>
      <c r="BB11" s="28" t="n">
        <v>1272.0</v>
      </c>
      <c r="BC11" s="28" t="n">
        <v>1272.0</v>
      </c>
      <c r="BD11" s="28" t="n">
        <v>1272.0</v>
      </c>
      <c r="BE11" s="28" t="n">
        <v>1272.0</v>
      </c>
      <c r="BF11" s="28" t="n">
        <v>1272.0</v>
      </c>
      <c r="BG11" s="28" t="n">
        <v>1272.0</v>
      </c>
      <c r="BH11" s="28" t="n">
        <v>1272.0</v>
      </c>
      <c r="BI11" s="28" t="n">
        <v>1272.0</v>
      </c>
      <c r="BJ11" s="28" t="n">
        <v>1272.0</v>
      </c>
      <c r="BK11" s="28" t="n">
        <v>1272.0</v>
      </c>
      <c r="BL11" s="28" t="n">
        <v>1272.0</v>
      </c>
      <c r="BM11" s="28" t="n">
        <v>1272.0</v>
      </c>
      <c r="BN11" s="28" t="n">
        <v>1272.0</v>
      </c>
      <c r="BO11" s="28" t="n">
        <v>1272.0</v>
      </c>
      <c r="BP11" s="28" t="n">
        <v>1272.0</v>
      </c>
      <c r="BQ11" s="28" t="n">
        <v>1272.0</v>
      </c>
      <c r="BR11" s="28" t="n">
        <v>1272.0</v>
      </c>
      <c r="BS11" s="28" t="n">
        <v>1272.0</v>
      </c>
      <c r="BT11" s="28" t="n">
        <v>1272.0</v>
      </c>
      <c r="BU11" s="28" t="n">
        <v>1272.0</v>
      </c>
    </row>
    <row r="12" spans="1:73">
      <c r="A12" s="32" t="n">
        <v>10.0</v>
      </c>
      <c r="B12" s="32" t="s">
        <v>120</v>
      </c>
      <c r="C12" s="30" t="s">
        <v>38</v>
      </c>
      <c r="D12" s="28" t="n">
        <v>6860.2</v>
      </c>
      <c r="E12" s="28" t="n">
        <v>0.0</v>
      </c>
      <c r="F12" s="28" t="n">
        <v>0.0</v>
      </c>
      <c r="G12" s="28" t="n">
        <v>0.0</v>
      </c>
      <c r="H12" s="28" t="n">
        <v>0.0</v>
      </c>
      <c r="I12" s="28" t="n">
        <v>0.0</v>
      </c>
      <c r="J12" s="28" t="n">
        <v>1.0</v>
      </c>
      <c r="K12" s="28" t="n">
        <v>9.0</v>
      </c>
      <c r="L12" s="28" t="n">
        <v>24.0</v>
      </c>
      <c r="M12" s="28" t="n">
        <v>43.0</v>
      </c>
      <c r="N12" s="28" t="n">
        <v>69.0</v>
      </c>
      <c r="O12" s="28" t="n">
        <v>100.0</v>
      </c>
      <c r="P12" s="28" t="n">
        <v>143.0</v>
      </c>
      <c r="Q12" s="33" t="n">
        <v>221.0</v>
      </c>
      <c r="R12" s="28" t="n">
        <v>277.0</v>
      </c>
      <c r="S12" s="28" t="n">
        <v>332.0</v>
      </c>
      <c r="T12" s="28" t="n">
        <v>389.0</v>
      </c>
      <c r="U12" s="28" t="n">
        <v>463.0</v>
      </c>
      <c r="V12" s="28" t="n">
        <v>521.0</v>
      </c>
      <c r="W12" s="28" t="n">
        <v>593.0</v>
      </c>
      <c r="X12" s="28" t="n">
        <v>661.0</v>
      </c>
      <c r="Y12" s="28" t="n">
        <v>711.0</v>
      </c>
      <c r="Z12" s="28" t="n">
        <v>772.0</v>
      </c>
      <c r="AA12" s="28" t="n">
        <v>803.0</v>
      </c>
      <c r="AB12" s="28" t="n">
        <v>838.0</v>
      </c>
      <c r="AC12" s="28" t="n">
        <v>879.0</v>
      </c>
      <c r="AD12" s="28" t="n">
        <v>912.0</v>
      </c>
      <c r="AE12" s="28" t="n">
        <v>946.0</v>
      </c>
      <c r="AF12" s="28" t="n">
        <v>968.0</v>
      </c>
      <c r="AG12" s="28" t="n">
        <v>988.0</v>
      </c>
      <c r="AH12" s="28" t="n">
        <v>1001.0</v>
      </c>
      <c r="AI12" s="28" t="n">
        <v>1004.0</v>
      </c>
      <c r="AJ12" s="28" t="n">
        <v>1006.0</v>
      </c>
      <c r="AK12" s="28" t="n">
        <v>1007.0</v>
      </c>
      <c r="AL12" s="28" t="n">
        <v>1008.0</v>
      </c>
      <c r="AM12" s="28" t="n">
        <v>1010.0</v>
      </c>
      <c r="AN12" s="28" t="n">
        <v>1011.0</v>
      </c>
      <c r="AO12" s="28" t="n">
        <v>1013.0</v>
      </c>
      <c r="AP12" s="28" t="n">
        <v>1016.0</v>
      </c>
      <c r="AQ12" s="28" t="n">
        <v>1016.0</v>
      </c>
      <c r="AR12" s="28" t="n">
        <v>1016.0</v>
      </c>
      <c r="AS12" s="28" t="n">
        <v>1016.0</v>
      </c>
      <c r="AT12" s="28" t="n">
        <v>1017.0</v>
      </c>
      <c r="AU12" s="28" t="n">
        <v>1017.0</v>
      </c>
      <c r="AV12" s="28" t="n">
        <v>1018.0</v>
      </c>
      <c r="AW12" s="28" t="n">
        <v>1018.0</v>
      </c>
      <c r="AX12" s="28" t="n">
        <v>1018.0</v>
      </c>
      <c r="AY12" s="28" t="n">
        <v>1018.0</v>
      </c>
      <c r="AZ12" s="28" t="n">
        <v>1018.0</v>
      </c>
      <c r="BA12" s="28" t="n">
        <v>1018.0</v>
      </c>
      <c r="BB12" s="28" t="n">
        <v>1018.0</v>
      </c>
      <c r="BC12" s="28" t="n">
        <v>1018.0</v>
      </c>
      <c r="BD12" s="28" t="n">
        <v>1018.0</v>
      </c>
      <c r="BE12" s="28" t="n">
        <v>1018.0</v>
      </c>
      <c r="BF12" s="28" t="n">
        <v>1018.0</v>
      </c>
      <c r="BG12" s="28" t="n">
        <v>1018.0</v>
      </c>
      <c r="BH12" s="28" t="n">
        <v>1018.0</v>
      </c>
      <c r="BI12" s="28" t="n">
        <v>1018.0</v>
      </c>
      <c r="BJ12" s="28" t="n">
        <v>1018.0</v>
      </c>
      <c r="BK12" s="28" t="n">
        <v>1018.0</v>
      </c>
      <c r="BL12" s="28" t="n">
        <v>1018.0</v>
      </c>
      <c r="BM12" s="28" t="n">
        <v>1018.0</v>
      </c>
      <c r="BN12" s="28" t="n">
        <v>1018.0</v>
      </c>
      <c r="BO12" s="28" t="n">
        <v>1018.0</v>
      </c>
      <c r="BP12" s="28" t="n">
        <v>1018.0</v>
      </c>
      <c r="BQ12" s="28" t="n">
        <v>1018.0</v>
      </c>
      <c r="BR12" s="28" t="n">
        <v>1018.0</v>
      </c>
      <c r="BS12" s="28" t="n">
        <v>1018.0</v>
      </c>
      <c r="BT12" s="28" t="n">
        <v>1018.0</v>
      </c>
      <c r="BU12" s="28" t="n">
        <v>1018.0</v>
      </c>
    </row>
    <row r="13" spans="1:73">
      <c r="A13" s="32" t="n">
        <v>11.0</v>
      </c>
      <c r="B13" s="32" t="s">
        <v>121</v>
      </c>
      <c r="C13" s="30" t="s">
        <v>122</v>
      </c>
      <c r="D13" s="28" t="n">
        <v>8341.0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2.0</v>
      </c>
      <c r="K13" s="28" t="n">
        <v>5.0</v>
      </c>
      <c r="L13" s="28" t="n">
        <v>15.0</v>
      </c>
      <c r="M13" s="28" t="n">
        <v>28.0</v>
      </c>
      <c r="N13" s="28" t="n">
        <v>44.0</v>
      </c>
      <c r="O13" s="28" t="n">
        <v>69.0</v>
      </c>
      <c r="P13" s="28" t="n">
        <v>90.0</v>
      </c>
      <c r="Q13" s="33" t="n">
        <v>108.0</v>
      </c>
      <c r="R13" s="28" t="n">
        <v>142.0</v>
      </c>
      <c r="S13" s="28" t="n">
        <v>177.0</v>
      </c>
      <c r="T13" s="28" t="n">
        <v>207.0</v>
      </c>
      <c r="U13" s="28" t="n">
        <v>231.0</v>
      </c>
      <c r="V13" s="28" t="n">
        <v>254.0</v>
      </c>
      <c r="W13" s="28" t="n">
        <v>282.0</v>
      </c>
      <c r="X13" s="28" t="n">
        <v>301.0</v>
      </c>
      <c r="Y13" s="28" t="n">
        <v>321.0</v>
      </c>
      <c r="Z13" s="28" t="n">
        <v>344.0</v>
      </c>
      <c r="AA13" s="28" t="n">
        <v>363.0</v>
      </c>
      <c r="AB13" s="28" t="n">
        <v>386.0</v>
      </c>
      <c r="AC13" s="28" t="n">
        <v>405.0</v>
      </c>
      <c r="AD13" s="28" t="n">
        <v>417.0</v>
      </c>
      <c r="AE13" s="28" t="n">
        <v>436.0</v>
      </c>
      <c r="AF13" s="28" t="n">
        <v>451.0</v>
      </c>
      <c r="AG13" s="28" t="n">
        <v>463.0</v>
      </c>
      <c r="AH13" s="28" t="n">
        <v>470.0</v>
      </c>
      <c r="AI13" s="28" t="n">
        <v>481.0</v>
      </c>
      <c r="AJ13" s="28" t="n">
        <v>495.0</v>
      </c>
      <c r="AK13" s="28" t="n">
        <v>508.0</v>
      </c>
      <c r="AL13" s="28" t="n">
        <v>514.0</v>
      </c>
      <c r="AM13" s="28" t="n">
        <v>520.0</v>
      </c>
      <c r="AN13" s="28" t="n">
        <v>525.0</v>
      </c>
      <c r="AO13" s="28" t="n">
        <v>526.0</v>
      </c>
      <c r="AP13" s="28" t="n">
        <v>526.0</v>
      </c>
      <c r="AQ13" s="28" t="n">
        <v>527.0</v>
      </c>
      <c r="AR13" s="28" t="n">
        <v>529.0</v>
      </c>
      <c r="AS13" s="28" t="n">
        <v>531.0</v>
      </c>
      <c r="AT13" s="28" t="n">
        <v>534.0</v>
      </c>
      <c r="AU13" s="28" t="n">
        <v>538.0</v>
      </c>
      <c r="AV13" s="28" t="n">
        <v>538.0</v>
      </c>
      <c r="AW13" s="28" t="n">
        <v>538.0</v>
      </c>
      <c r="AX13" s="28" t="n">
        <v>538.0</v>
      </c>
      <c r="AY13" s="28" t="n">
        <v>538.0</v>
      </c>
      <c r="AZ13" s="28" t="n">
        <v>538.0</v>
      </c>
      <c r="BA13" s="28" t="n">
        <v>539.0</v>
      </c>
      <c r="BB13" s="28" t="n">
        <v>539.0</v>
      </c>
      <c r="BC13" s="28" t="n">
        <v>539.0</v>
      </c>
      <c r="BD13" s="28" t="n">
        <v>539.0</v>
      </c>
      <c r="BE13" s="28" t="n">
        <v>539.0</v>
      </c>
      <c r="BF13" s="28" t="n">
        <v>539.0</v>
      </c>
      <c r="BG13" s="28" t="n">
        <v>539.0</v>
      </c>
      <c r="BH13" s="28" t="n">
        <v>539.0</v>
      </c>
      <c r="BI13" s="28" t="n">
        <v>539.0</v>
      </c>
      <c r="BJ13" s="28" t="n">
        <v>539.0</v>
      </c>
      <c r="BK13" s="28" t="n">
        <v>539.0</v>
      </c>
      <c r="BL13" s="28" t="n">
        <v>539.0</v>
      </c>
      <c r="BM13" s="28" t="n">
        <v>539.0</v>
      </c>
      <c r="BN13" s="28" t="n">
        <v>539.0</v>
      </c>
      <c r="BO13" s="28" t="n">
        <v>539.0</v>
      </c>
      <c r="BP13" s="28" t="n">
        <v>539.0</v>
      </c>
      <c r="BQ13" s="28" t="n">
        <v>539.0</v>
      </c>
      <c r="BR13" s="28" t="n">
        <v>539.0</v>
      </c>
      <c r="BS13" s="28" t="n">
        <v>539.0</v>
      </c>
      <c r="BT13" s="28" t="n">
        <v>539.0</v>
      </c>
      <c r="BU13" s="28" t="n">
        <v>539.0</v>
      </c>
    </row>
    <row r="14" spans="1:73">
      <c r="A14" s="41" t="n">
        <v>12.0</v>
      </c>
      <c r="B14" s="41" t="s">
        <v>123</v>
      </c>
      <c r="C14" s="29" t="s">
        <v>124</v>
      </c>
      <c r="D14" s="26" t="n">
        <v>4800.5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1.0</v>
      </c>
      <c r="K14" s="26" t="n">
        <v>1.0</v>
      </c>
      <c r="L14" s="26" t="n">
        <v>2.0</v>
      </c>
      <c r="M14" s="26" t="n">
        <v>5.0</v>
      </c>
      <c r="N14" s="26" t="n">
        <v>11.0</v>
      </c>
      <c r="O14" s="26" t="n">
        <v>19.0</v>
      </c>
      <c r="P14" s="26" t="n">
        <v>26.0</v>
      </c>
      <c r="Q14" s="48" t="n">
        <v>51.0</v>
      </c>
      <c r="R14" s="26" t="n">
        <v>70.0</v>
      </c>
      <c r="S14" s="26" t="n">
        <v>80.0</v>
      </c>
      <c r="T14" s="26" t="n">
        <v>91.0</v>
      </c>
      <c r="U14" s="26" t="n">
        <v>99.0</v>
      </c>
      <c r="V14" s="26" t="n">
        <v>109.0</v>
      </c>
      <c r="W14" s="26" t="n">
        <v>117.0</v>
      </c>
      <c r="X14" s="26" t="n">
        <v>122.0</v>
      </c>
      <c r="Y14" s="26" t="n">
        <v>128.0</v>
      </c>
      <c r="Z14" s="26" t="n">
        <v>135.0</v>
      </c>
      <c r="AA14" s="26" t="n">
        <v>138.0</v>
      </c>
      <c r="AB14" s="26" t="n">
        <v>140.0</v>
      </c>
      <c r="AC14" s="26" t="n">
        <v>141.0</v>
      </c>
      <c r="AD14" s="26" t="n">
        <v>149.0</v>
      </c>
      <c r="AE14" s="26" t="n">
        <v>154.0</v>
      </c>
      <c r="AF14" s="26" t="n">
        <v>155.0</v>
      </c>
      <c r="AG14" s="26" t="n">
        <v>162.0</v>
      </c>
      <c r="AH14" s="26" t="n">
        <v>168.0</v>
      </c>
      <c r="AI14" s="26" t="n">
        <v>169.0</v>
      </c>
      <c r="AJ14" s="26" t="n">
        <v>171.0</v>
      </c>
      <c r="AK14" s="26" t="n">
        <v>172.0</v>
      </c>
      <c r="AL14" s="26" t="n">
        <v>172.0</v>
      </c>
      <c r="AM14" s="26" t="n">
        <v>172.0</v>
      </c>
      <c r="AN14" s="26" t="n">
        <v>174.0</v>
      </c>
      <c r="AO14" s="26" t="n">
        <v>174.0</v>
      </c>
      <c r="AP14" s="26" t="n">
        <v>174.0</v>
      </c>
      <c r="AQ14" s="26" t="n">
        <v>174.0</v>
      </c>
      <c r="AR14" s="26" t="n">
        <v>174.0</v>
      </c>
      <c r="AS14" s="26" t="n">
        <v>174.0</v>
      </c>
      <c r="AT14" s="26" t="n">
        <v>174.0</v>
      </c>
      <c r="AU14" s="26" t="n">
        <v>174.0</v>
      </c>
      <c r="AV14" s="26" t="n">
        <v>174.0</v>
      </c>
      <c r="AW14" s="26" t="n">
        <v>174.0</v>
      </c>
      <c r="AX14" s="26" t="n">
        <v>174.0</v>
      </c>
      <c r="AY14" s="26" t="n">
        <v>174.0</v>
      </c>
      <c r="AZ14" s="26" t="n">
        <v>174.0</v>
      </c>
      <c r="BA14" s="26" t="n">
        <v>174.0</v>
      </c>
      <c r="BB14" s="26" t="n">
        <v>174.0</v>
      </c>
      <c r="BC14" s="26" t="n">
        <v>174.0</v>
      </c>
      <c r="BD14" s="26" t="n">
        <v>174.0</v>
      </c>
      <c r="BE14" s="26" t="n">
        <v>174.0</v>
      </c>
      <c r="BF14" s="26" t="n">
        <v>174.0</v>
      </c>
      <c r="BG14" s="26" t="n">
        <v>174.0</v>
      </c>
      <c r="BH14" s="26" t="n">
        <v>174.0</v>
      </c>
      <c r="BI14" s="26" t="n">
        <v>174.0</v>
      </c>
      <c r="BJ14" s="26" t="n">
        <v>174.0</v>
      </c>
      <c r="BK14" s="26" t="n">
        <v>174.0</v>
      </c>
      <c r="BL14" s="26" t="n">
        <v>174.0</v>
      </c>
      <c r="BM14" s="26" t="n">
        <v>174.0</v>
      </c>
      <c r="BN14" s="26" t="n">
        <v>174.0</v>
      </c>
      <c r="BO14" s="26" t="n">
        <v>174.0</v>
      </c>
      <c r="BP14" s="26" t="n">
        <v>174.0</v>
      </c>
      <c r="BQ14" s="26" t="n">
        <v>174.0</v>
      </c>
      <c r="BR14" s="26" t="n">
        <v>174.0</v>
      </c>
      <c r="BS14" s="26" t="n">
        <v>174.0</v>
      </c>
      <c r="BT14" s="26" t="n">
        <v>174.0</v>
      </c>
      <c r="BU14" s="26" t="n">
        <v>174.0</v>
      </c>
    </row>
    <row r="15" spans="1:73">
      <c r="A15" s="41" t="n">
        <v>13.0</v>
      </c>
      <c r="B15" s="41" t="s">
        <v>125</v>
      </c>
      <c r="C15" s="29" t="s">
        <v>126</v>
      </c>
      <c r="D15" s="26" t="n">
        <v>3702.35</v>
      </c>
      <c r="E15" s="26" t="n">
        <v>0.0</v>
      </c>
      <c r="F15" s="26" t="n">
        <v>0.0</v>
      </c>
      <c r="G15" s="26" t="n">
        <v>0.0</v>
      </c>
      <c r="H15" s="26" t="n">
        <v>0.0</v>
      </c>
      <c r="I15" s="26" t="n">
        <v>0.0</v>
      </c>
      <c r="J15" s="26" t="n">
        <v>0.0</v>
      </c>
      <c r="K15" s="26" t="n">
        <v>1.0</v>
      </c>
      <c r="L15" s="26" t="n">
        <v>1.0</v>
      </c>
      <c r="M15" s="26" t="n">
        <v>6.0</v>
      </c>
      <c r="N15" s="26" t="n">
        <v>9.0</v>
      </c>
      <c r="O15" s="26" t="n">
        <v>13.0</v>
      </c>
      <c r="P15" s="26" t="n">
        <v>20.0</v>
      </c>
      <c r="Q15" s="48" t="n">
        <v>27.0</v>
      </c>
      <c r="R15" s="26" t="n">
        <v>35.0</v>
      </c>
      <c r="S15" s="26" t="n">
        <v>39.0</v>
      </c>
      <c r="T15" s="26" t="n">
        <v>47.0</v>
      </c>
      <c r="U15" s="26" t="n">
        <v>56.0</v>
      </c>
      <c r="V15" s="26" t="n">
        <v>66.0</v>
      </c>
      <c r="W15" s="26" t="n">
        <v>74.0</v>
      </c>
      <c r="X15" s="26" t="n">
        <v>81.0</v>
      </c>
      <c r="Y15" s="26" t="n">
        <v>90.0</v>
      </c>
      <c r="Z15" s="26" t="n">
        <v>96.0</v>
      </c>
      <c r="AA15" s="26" t="n">
        <v>104.0</v>
      </c>
      <c r="AB15" s="26" t="n">
        <v>115.0</v>
      </c>
      <c r="AC15" s="26" t="n">
        <v>119.0</v>
      </c>
      <c r="AD15" s="26" t="n">
        <v>122.0</v>
      </c>
      <c r="AE15" s="26" t="n">
        <v>124.0</v>
      </c>
      <c r="AF15" s="26" t="n">
        <v>126.0</v>
      </c>
      <c r="AG15" s="26" t="n">
        <v>126.0</v>
      </c>
      <c r="AH15" s="26" t="n">
        <v>127.0</v>
      </c>
      <c r="AI15" s="26" t="n">
        <v>128.0</v>
      </c>
      <c r="AJ15" s="26" t="n">
        <v>129.0</v>
      </c>
      <c r="AK15" s="26" t="n">
        <v>130.0</v>
      </c>
      <c r="AL15" s="26" t="n">
        <v>131.0</v>
      </c>
      <c r="AM15" s="26" t="n">
        <v>131.0</v>
      </c>
      <c r="AN15" s="26" t="n">
        <v>132.0</v>
      </c>
      <c r="AO15" s="26" t="n">
        <v>132.0</v>
      </c>
      <c r="AP15" s="26" t="n">
        <v>132.0</v>
      </c>
      <c r="AQ15" s="26" t="n">
        <v>132.0</v>
      </c>
      <c r="AR15" s="26" t="n">
        <v>133.0</v>
      </c>
      <c r="AS15" s="26" t="n">
        <v>133.0</v>
      </c>
      <c r="AT15" s="26" t="n">
        <v>133.0</v>
      </c>
      <c r="AU15" s="26" t="n">
        <v>133.0</v>
      </c>
      <c r="AV15" s="26" t="n">
        <v>133.0</v>
      </c>
      <c r="AW15" s="26" t="n">
        <v>133.0</v>
      </c>
      <c r="AX15" s="26" t="n">
        <v>133.0</v>
      </c>
      <c r="AY15" s="26" t="n">
        <v>133.0</v>
      </c>
      <c r="AZ15" s="26" t="n">
        <v>133.0</v>
      </c>
      <c r="BA15" s="26" t="n">
        <v>133.0</v>
      </c>
      <c r="BB15" s="26" t="n">
        <v>133.0</v>
      </c>
      <c r="BC15" s="26" t="n">
        <v>133.0</v>
      </c>
      <c r="BD15" s="26" t="n">
        <v>133.0</v>
      </c>
      <c r="BE15" s="26" t="n">
        <v>133.0</v>
      </c>
      <c r="BF15" s="26" t="n">
        <v>133.0</v>
      </c>
      <c r="BG15" s="26" t="n">
        <v>133.0</v>
      </c>
      <c r="BH15" s="26" t="n">
        <v>133.0</v>
      </c>
      <c r="BI15" s="26" t="n">
        <v>133.0</v>
      </c>
      <c r="BJ15" s="26" t="n">
        <v>133.0</v>
      </c>
      <c r="BK15" s="26" t="n">
        <v>133.0</v>
      </c>
      <c r="BL15" s="26" t="n">
        <v>133.0</v>
      </c>
      <c r="BM15" s="26" t="n">
        <v>133.0</v>
      </c>
      <c r="BN15" s="26" t="n">
        <v>133.0</v>
      </c>
      <c r="BO15" s="26" t="n">
        <v>133.0</v>
      </c>
      <c r="BP15" s="26" t="n">
        <v>133.0</v>
      </c>
      <c r="BQ15" s="26" t="n">
        <v>133.0</v>
      </c>
      <c r="BR15" s="26" t="n">
        <v>133.0</v>
      </c>
      <c r="BS15" s="26" t="n">
        <v>133.0</v>
      </c>
      <c r="BT15" s="26" t="n">
        <v>133.0</v>
      </c>
      <c r="BU15" s="26" t="n">
        <v>133.0</v>
      </c>
    </row>
    <row r="16" spans="1:73">
      <c r="A16" s="41" t="n">
        <v>14.0</v>
      </c>
      <c r="B16" s="41" t="s">
        <v>127</v>
      </c>
      <c r="C16" s="29" t="s">
        <v>128</v>
      </c>
      <c r="D16" s="26" t="n">
        <v>3941.0</v>
      </c>
      <c r="E16" s="26" t="n">
        <v>0.0</v>
      </c>
      <c r="F16" s="26" t="n">
        <v>0.0</v>
      </c>
      <c r="G16" s="26" t="n">
        <v>0.0</v>
      </c>
      <c r="H16" s="26" t="n">
        <v>0.0</v>
      </c>
      <c r="I16" s="26" t="n">
        <v>0.0</v>
      </c>
      <c r="J16" s="26" t="n">
        <v>0.0</v>
      </c>
      <c r="K16" s="26" t="n">
        <v>1.0</v>
      </c>
      <c r="L16" s="26" t="n">
        <v>5.0</v>
      </c>
      <c r="M16" s="26" t="n">
        <v>10.0</v>
      </c>
      <c r="N16" s="26" t="n">
        <v>29.0</v>
      </c>
      <c r="O16" s="26" t="n">
        <v>56.0</v>
      </c>
      <c r="P16" s="26" t="n">
        <v>73.0</v>
      </c>
      <c r="Q16" s="48" t="n">
        <v>82.0</v>
      </c>
      <c r="R16" s="26" t="n">
        <v>101.0</v>
      </c>
      <c r="S16" s="26" t="n">
        <v>120.0</v>
      </c>
      <c r="T16" s="26" t="n">
        <v>144.0</v>
      </c>
      <c r="U16" s="26" t="n">
        <v>159.0</v>
      </c>
      <c r="V16" s="26" t="n">
        <v>179.0</v>
      </c>
      <c r="W16" s="26" t="n">
        <v>194.0</v>
      </c>
      <c r="X16" s="26" t="n">
        <v>205.0</v>
      </c>
      <c r="Y16" s="26" t="n">
        <v>215.0</v>
      </c>
      <c r="Z16" s="26" t="n">
        <v>224.0</v>
      </c>
      <c r="AA16" s="26" t="n">
        <v>239.0</v>
      </c>
      <c r="AB16" s="26" t="n">
        <v>250.0</v>
      </c>
      <c r="AC16" s="26" t="n">
        <v>261.0</v>
      </c>
      <c r="AD16" s="26" t="n">
        <v>267.0</v>
      </c>
      <c r="AE16" s="26" t="n">
        <v>272.0</v>
      </c>
      <c r="AF16" s="26" t="n">
        <v>279.0</v>
      </c>
      <c r="AG16" s="26" t="n">
        <v>281.0</v>
      </c>
      <c r="AH16" s="26" t="n">
        <v>285.0</v>
      </c>
      <c r="AI16" s="26" t="n">
        <v>287.0</v>
      </c>
      <c r="AJ16" s="26" t="n">
        <v>290.0</v>
      </c>
      <c r="AK16" s="26" t="n">
        <v>292.0</v>
      </c>
      <c r="AL16" s="26" t="n">
        <v>293.0</v>
      </c>
      <c r="AM16" s="26" t="n">
        <v>293.0</v>
      </c>
      <c r="AN16" s="26" t="n">
        <v>293.0</v>
      </c>
      <c r="AO16" s="26" t="n">
        <v>293.0</v>
      </c>
      <c r="AP16" s="26" t="n">
        <v>293.0</v>
      </c>
      <c r="AQ16" s="26" t="n">
        <v>293.0</v>
      </c>
      <c r="AR16" s="26" t="n">
        <v>294.0</v>
      </c>
      <c r="AS16" s="26" t="n">
        <v>294.0</v>
      </c>
      <c r="AT16" s="26" t="n">
        <v>296.0</v>
      </c>
      <c r="AU16" s="26" t="n">
        <v>296.0</v>
      </c>
      <c r="AV16" s="26" t="n">
        <v>296.0</v>
      </c>
      <c r="AW16" s="26" t="n">
        <v>296.0</v>
      </c>
      <c r="AX16" s="26" t="n">
        <v>296.0</v>
      </c>
      <c r="AY16" s="26" t="n">
        <v>296.0</v>
      </c>
      <c r="AZ16" s="26" t="n">
        <v>296.0</v>
      </c>
      <c r="BA16" s="26" t="n">
        <v>296.0</v>
      </c>
      <c r="BB16" s="26" t="n">
        <v>296.0</v>
      </c>
      <c r="BC16" s="26" t="n">
        <v>296.0</v>
      </c>
      <c r="BD16" s="26" t="n">
        <v>296.0</v>
      </c>
      <c r="BE16" s="26" t="n">
        <v>296.0</v>
      </c>
      <c r="BF16" s="26" t="n">
        <v>296.0</v>
      </c>
      <c r="BG16" s="26" t="n">
        <v>296.0</v>
      </c>
      <c r="BH16" s="26" t="n">
        <v>296.0</v>
      </c>
      <c r="BI16" s="26" t="n">
        <v>296.0</v>
      </c>
      <c r="BJ16" s="26" t="n">
        <v>296.0</v>
      </c>
      <c r="BK16" s="26" t="n">
        <v>296.0</v>
      </c>
      <c r="BL16" s="26" t="n">
        <v>296.0</v>
      </c>
      <c r="BM16" s="26" t="n">
        <v>296.0</v>
      </c>
      <c r="BN16" s="26" t="n">
        <v>296.0</v>
      </c>
      <c r="BO16" s="26" t="n">
        <v>296.0</v>
      </c>
      <c r="BP16" s="26" t="n">
        <v>296.0</v>
      </c>
      <c r="BQ16" s="26" t="n">
        <v>296.0</v>
      </c>
      <c r="BR16" s="26" t="n">
        <v>296.0</v>
      </c>
      <c r="BS16" s="26" t="n">
        <v>296.0</v>
      </c>
      <c r="BT16" s="26" t="n">
        <v>296.0</v>
      </c>
      <c r="BU16" s="26" t="n">
        <v>296.0</v>
      </c>
    </row>
    <row r="17" spans="1:73">
      <c r="A17" s="41" t="n">
        <v>15.0</v>
      </c>
      <c r="B17" s="41" t="s">
        <v>129</v>
      </c>
      <c r="C17" s="29" t="s">
        <v>130</v>
      </c>
      <c r="D17" s="26" t="n">
        <v>4359.3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2.0</v>
      </c>
      <c r="L17" s="26" t="n">
        <v>4.0</v>
      </c>
      <c r="M17" s="26" t="n">
        <v>12.0</v>
      </c>
      <c r="N17" s="26" t="n">
        <v>17.0</v>
      </c>
      <c r="O17" s="26" t="n">
        <v>22.0</v>
      </c>
      <c r="P17" s="26" t="n">
        <v>27.0</v>
      </c>
      <c r="Q17" s="48" t="n">
        <v>36.0</v>
      </c>
      <c r="R17" s="26" t="n">
        <v>41.0</v>
      </c>
      <c r="S17" s="26" t="n">
        <v>45.0</v>
      </c>
      <c r="T17" s="26" t="n">
        <v>60.0</v>
      </c>
      <c r="U17" s="26" t="n">
        <v>64.0</v>
      </c>
      <c r="V17" s="26" t="n">
        <v>70.0</v>
      </c>
      <c r="W17" s="26" t="n">
        <v>74.0</v>
      </c>
      <c r="X17" s="26" t="n">
        <v>81.0</v>
      </c>
      <c r="Y17" s="26" t="n">
        <v>91.0</v>
      </c>
      <c r="Z17" s="26" t="n">
        <v>95.0</v>
      </c>
      <c r="AA17" s="26" t="n">
        <v>99.0</v>
      </c>
      <c r="AB17" s="26" t="n">
        <v>105.0</v>
      </c>
      <c r="AC17" s="26" t="n">
        <v>107.0</v>
      </c>
      <c r="AD17" s="26" t="n">
        <v>108.0</v>
      </c>
      <c r="AE17" s="26" t="n">
        <v>111.0</v>
      </c>
      <c r="AF17" s="26" t="n">
        <v>116.0</v>
      </c>
      <c r="AG17" s="26" t="n">
        <v>117.0</v>
      </c>
      <c r="AH17" s="26" t="n">
        <v>119.0</v>
      </c>
      <c r="AI17" s="26" t="n">
        <v>120.0</v>
      </c>
      <c r="AJ17" s="26" t="n">
        <v>121.0</v>
      </c>
      <c r="AK17" s="26" t="n">
        <v>121.0</v>
      </c>
      <c r="AL17" s="26" t="n">
        <v>121.0</v>
      </c>
      <c r="AM17" s="26" t="n">
        <v>121.0</v>
      </c>
      <c r="AN17" s="26" t="n">
        <v>121.0</v>
      </c>
      <c r="AO17" s="26" t="n">
        <v>121.0</v>
      </c>
      <c r="AP17" s="26" t="n">
        <v>121.0</v>
      </c>
      <c r="AQ17" s="26" t="n">
        <v>121.0</v>
      </c>
      <c r="AR17" s="26" t="n">
        <v>121.0</v>
      </c>
      <c r="AS17" s="26" t="n">
        <v>121.0</v>
      </c>
      <c r="AT17" s="26" t="n">
        <v>121.0</v>
      </c>
      <c r="AU17" s="26" t="n">
        <v>121.0</v>
      </c>
      <c r="AV17" s="26" t="n">
        <v>121.0</v>
      </c>
      <c r="AW17" s="26" t="n">
        <v>122.0</v>
      </c>
      <c r="AX17" s="26" t="n">
        <v>122.0</v>
      </c>
      <c r="AY17" s="26" t="n">
        <v>123.0</v>
      </c>
      <c r="AZ17" s="26" t="n">
        <v>123.0</v>
      </c>
      <c r="BA17" s="26" t="n">
        <v>123.0</v>
      </c>
      <c r="BB17" s="26" t="n">
        <v>123.0</v>
      </c>
      <c r="BC17" s="26" t="n">
        <v>123.0</v>
      </c>
      <c r="BD17" s="26" t="n">
        <v>123.0</v>
      </c>
      <c r="BE17" s="26" t="n">
        <v>123.0</v>
      </c>
      <c r="BF17" s="26" t="n">
        <v>123.0</v>
      </c>
      <c r="BG17" s="26" t="n">
        <v>123.0</v>
      </c>
      <c r="BH17" s="26" t="n">
        <v>123.0</v>
      </c>
      <c r="BI17" s="26" t="n">
        <v>123.0</v>
      </c>
      <c r="BJ17" s="26" t="n">
        <v>123.0</v>
      </c>
      <c r="BK17" s="26" t="n">
        <v>123.0</v>
      </c>
      <c r="BL17" s="26" t="n">
        <v>123.0</v>
      </c>
      <c r="BM17" s="26" t="n">
        <v>123.0</v>
      </c>
      <c r="BN17" s="26" t="n">
        <v>123.0</v>
      </c>
      <c r="BO17" s="26" t="n">
        <v>123.0</v>
      </c>
      <c r="BP17" s="26" t="n">
        <v>123.0</v>
      </c>
      <c r="BQ17" s="26" t="n">
        <v>123.0</v>
      </c>
      <c r="BR17" s="26" t="n">
        <v>123.0</v>
      </c>
      <c r="BS17" s="26" t="n">
        <v>123.0</v>
      </c>
      <c r="BT17" s="26" t="n">
        <v>123.0</v>
      </c>
      <c r="BU17" s="26" t="n">
        <v>123.0</v>
      </c>
    </row>
    <row r="18" spans="1:73">
      <c r="A18" s="41" t="n">
        <v>16.0</v>
      </c>
      <c r="B18" s="41" t="s">
        <v>131</v>
      </c>
      <c r="C18" s="29" t="s">
        <v>132</v>
      </c>
      <c r="D18" s="26" t="n">
        <v>925.76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4.0</v>
      </c>
      <c r="L18" s="26" t="n">
        <v>8.0</v>
      </c>
      <c r="M18" s="26" t="n">
        <v>11.0</v>
      </c>
      <c r="N18" s="26" t="n">
        <v>20.0</v>
      </c>
      <c r="O18" s="26" t="n">
        <v>27.0</v>
      </c>
      <c r="P18" s="26" t="n">
        <v>38.0</v>
      </c>
      <c r="Q18" s="48" t="n">
        <v>43.0</v>
      </c>
      <c r="R18" s="26" t="n">
        <v>46.0</v>
      </c>
      <c r="S18" s="26" t="n">
        <v>49.0</v>
      </c>
      <c r="T18" s="26" t="n">
        <v>57.0</v>
      </c>
      <c r="U18" s="26" t="n">
        <v>62.0</v>
      </c>
      <c r="V18" s="26" t="n">
        <v>69.0</v>
      </c>
      <c r="W18" s="26" t="n">
        <v>78.0</v>
      </c>
      <c r="X18" s="26" t="n">
        <v>89.0</v>
      </c>
      <c r="Y18" s="26" t="n">
        <v>100.0</v>
      </c>
      <c r="Z18" s="26" t="n">
        <v>111.0</v>
      </c>
      <c r="AA18" s="26" t="n">
        <v>122.0</v>
      </c>
      <c r="AB18" s="26" t="n">
        <v>128.0</v>
      </c>
      <c r="AC18" s="26" t="n">
        <v>136.0</v>
      </c>
      <c r="AD18" s="26" t="n">
        <v>142.0</v>
      </c>
      <c r="AE18" s="26" t="n">
        <v>145.0</v>
      </c>
      <c r="AF18" s="26" t="n">
        <v>157.0</v>
      </c>
      <c r="AG18" s="26" t="n">
        <v>157.0</v>
      </c>
      <c r="AH18" s="26" t="n">
        <v>162.0</v>
      </c>
      <c r="AI18" s="26" t="n">
        <v>162.0</v>
      </c>
      <c r="AJ18" s="26" t="n">
        <v>162.0</v>
      </c>
      <c r="AK18" s="26" t="n">
        <v>163.0</v>
      </c>
      <c r="AL18" s="26" t="n">
        <v>163.0</v>
      </c>
      <c r="AM18" s="26" t="n">
        <v>168.0</v>
      </c>
      <c r="AN18" s="26" t="n">
        <v>168.0</v>
      </c>
      <c r="AO18" s="26" t="n">
        <v>168.0</v>
      </c>
      <c r="AP18" s="26" t="n">
        <v>168.0</v>
      </c>
      <c r="AQ18" s="26" t="n">
        <v>168.0</v>
      </c>
      <c r="AR18" s="26" t="n">
        <v>168.0</v>
      </c>
      <c r="AS18" s="26" t="n">
        <v>168.0</v>
      </c>
      <c r="AT18" s="26" t="n">
        <v>168.0</v>
      </c>
      <c r="AU18" s="26" t="n">
        <v>168.0</v>
      </c>
      <c r="AV18" s="26" t="n">
        <v>168.0</v>
      </c>
      <c r="AW18" s="26" t="n">
        <v>168.0</v>
      </c>
      <c r="AX18" s="26" t="n">
        <v>168.0</v>
      </c>
      <c r="AY18" s="26" t="n">
        <v>168.0</v>
      </c>
      <c r="AZ18" s="26" t="n">
        <v>168.0</v>
      </c>
      <c r="BA18" s="26" t="n">
        <v>168.0</v>
      </c>
      <c r="BB18" s="26" t="n">
        <v>168.0</v>
      </c>
      <c r="BC18" s="26" t="n">
        <v>168.0</v>
      </c>
      <c r="BD18" s="26" t="n">
        <v>168.0</v>
      </c>
      <c r="BE18" s="26" t="n">
        <v>168.0</v>
      </c>
      <c r="BF18" s="26" t="n">
        <v>168.0</v>
      </c>
      <c r="BG18" s="26" t="n">
        <v>168.0</v>
      </c>
      <c r="BH18" s="26" t="n">
        <v>168.0</v>
      </c>
      <c r="BI18" s="26" t="n">
        <v>168.0</v>
      </c>
      <c r="BJ18" s="26" t="n">
        <v>168.0</v>
      </c>
      <c r="BK18" s="26" t="n">
        <v>168.0</v>
      </c>
      <c r="BL18" s="26" t="n">
        <v>168.0</v>
      </c>
      <c r="BM18" s="26" t="n">
        <v>168.0</v>
      </c>
      <c r="BN18" s="26" t="n">
        <v>168.0</v>
      </c>
      <c r="BO18" s="26" t="n">
        <v>168.0</v>
      </c>
      <c r="BP18" s="26" t="n">
        <v>168.0</v>
      </c>
      <c r="BQ18" s="26" t="n">
        <v>168.0</v>
      </c>
      <c r="BR18" s="26" t="n">
        <v>168.0</v>
      </c>
      <c r="BS18" s="26" t="n">
        <v>168.0</v>
      </c>
      <c r="BT18" s="26" t="n">
        <v>168.0</v>
      </c>
      <c r="BU18" s="26" t="n">
        <v>168.0</v>
      </c>
    </row>
    <row r="19" spans="1:73">
      <c r="A19" s="32" t="n">
        <v>17.0</v>
      </c>
      <c r="B19" s="32" t="s">
        <v>133</v>
      </c>
      <c r="C19" s="30" t="s">
        <v>134</v>
      </c>
      <c r="D19" s="28" t="n">
        <v>6323.6</v>
      </c>
      <c r="E19" s="28" t="n">
        <v>0.0</v>
      </c>
      <c r="F19" s="28" t="n">
        <v>0.0</v>
      </c>
      <c r="G19" s="28" t="n">
        <v>0.0</v>
      </c>
      <c r="H19" s="28" t="n">
        <v>0.0</v>
      </c>
      <c r="I19" s="28" t="n">
        <v>0.0</v>
      </c>
      <c r="J19" s="28" t="n">
        <v>0.0</v>
      </c>
      <c r="K19" s="28" t="n">
        <v>1.0</v>
      </c>
      <c r="L19" s="28" t="n">
        <v>15.0</v>
      </c>
      <c r="M19" s="28" t="n">
        <v>39.0</v>
      </c>
      <c r="N19" s="28" t="n">
        <v>60.0</v>
      </c>
      <c r="O19" s="28" t="n">
        <v>70.0</v>
      </c>
      <c r="P19" s="28" t="n">
        <v>106.0</v>
      </c>
      <c r="Q19" s="33" t="n">
        <v>152.0</v>
      </c>
      <c r="R19" s="28" t="n">
        <v>200.0</v>
      </c>
      <c r="S19" s="28" t="n">
        <v>237.0</v>
      </c>
      <c r="T19" s="28" t="n">
        <v>297.0</v>
      </c>
      <c r="U19" s="28" t="n">
        <v>340.0</v>
      </c>
      <c r="V19" s="28" t="n">
        <v>408.0</v>
      </c>
      <c r="W19" s="28" t="n">
        <v>480.0</v>
      </c>
      <c r="X19" s="28" t="n">
        <v>530.0</v>
      </c>
      <c r="Y19" s="28" t="n">
        <v>591.0</v>
      </c>
      <c r="Z19" s="28" t="n">
        <v>665.0</v>
      </c>
      <c r="AA19" s="28" t="n">
        <v>733.0</v>
      </c>
      <c r="AB19" s="28" t="n">
        <v>779.0</v>
      </c>
      <c r="AC19" s="28" t="n">
        <v>830.0</v>
      </c>
      <c r="AD19" s="28" t="n">
        <v>860.0</v>
      </c>
      <c r="AE19" s="28" t="n">
        <v>889.0</v>
      </c>
      <c r="AF19" s="28" t="n">
        <v>910.0</v>
      </c>
      <c r="AG19" s="28" t="n">
        <v>934.0</v>
      </c>
      <c r="AH19" s="28" t="n">
        <v>950.0</v>
      </c>
      <c r="AI19" s="28" t="n">
        <v>962.0</v>
      </c>
      <c r="AJ19" s="28" t="n">
        <v>973.0</v>
      </c>
      <c r="AK19" s="28" t="n">
        <v>982.0</v>
      </c>
      <c r="AL19" s="28" t="n">
        <v>986.0</v>
      </c>
      <c r="AM19" s="28" t="n">
        <v>987.0</v>
      </c>
      <c r="AN19" s="28" t="n">
        <v>988.0</v>
      </c>
      <c r="AO19" s="28" t="n">
        <v>989.0</v>
      </c>
      <c r="AP19" s="28" t="n">
        <v>989.0</v>
      </c>
      <c r="AQ19" s="28" t="n">
        <v>989.0</v>
      </c>
      <c r="AR19" s="28" t="n">
        <v>989.0</v>
      </c>
      <c r="AS19" s="28" t="n">
        <v>989.0</v>
      </c>
      <c r="AT19" s="28" t="n">
        <v>989.0</v>
      </c>
      <c r="AU19" s="28" t="n">
        <v>990.0</v>
      </c>
      <c r="AV19" s="28" t="n">
        <v>990.0</v>
      </c>
      <c r="AW19" s="28" t="n">
        <v>990.0</v>
      </c>
      <c r="AX19" s="28" t="n">
        <v>990.0</v>
      </c>
      <c r="AY19" s="28" t="n">
        <v>990.0</v>
      </c>
      <c r="AZ19" s="28" t="n">
        <v>990.0</v>
      </c>
      <c r="BA19" s="28" t="n">
        <v>990.0</v>
      </c>
      <c r="BB19" s="28" t="n">
        <v>990.0</v>
      </c>
      <c r="BC19" s="28" t="n">
        <v>990.0</v>
      </c>
      <c r="BD19" s="28" t="n">
        <v>990.0</v>
      </c>
      <c r="BE19" s="28" t="n">
        <v>990.0</v>
      </c>
      <c r="BF19" s="28" t="n">
        <v>990.0</v>
      </c>
      <c r="BG19" s="28" t="n">
        <v>990.0</v>
      </c>
      <c r="BH19" s="28" t="n">
        <v>990.0</v>
      </c>
      <c r="BI19" s="28" t="n">
        <v>990.0</v>
      </c>
      <c r="BJ19" s="28" t="n">
        <v>990.0</v>
      </c>
      <c r="BK19" s="28" t="n">
        <v>990.0</v>
      </c>
      <c r="BL19" s="28" t="n">
        <v>990.0</v>
      </c>
      <c r="BM19" s="28" t="n">
        <v>990.0</v>
      </c>
      <c r="BN19" s="28" t="n">
        <v>990.0</v>
      </c>
      <c r="BO19" s="28" t="n">
        <v>990.0</v>
      </c>
      <c r="BP19" s="28" t="n">
        <v>990.0</v>
      </c>
      <c r="BQ19" s="28" t="n">
        <v>990.0</v>
      </c>
      <c r="BR19" s="28" t="n">
        <v>990.0</v>
      </c>
      <c r="BS19" s="28" t="n">
        <v>990.0</v>
      </c>
      <c r="BT19" s="28" t="n">
        <v>990.0</v>
      </c>
      <c r="BU19" s="28" t="n">
        <v>990.0</v>
      </c>
    </row>
    <row r="20" spans="1:73">
      <c r="A20" s="41" t="n">
        <v>18.0</v>
      </c>
      <c r="B20" s="41" t="s">
        <v>135</v>
      </c>
      <c r="C20" s="29" t="s">
        <v>136</v>
      </c>
      <c r="D20" s="26" t="n">
        <v>3580.0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3.0</v>
      </c>
      <c r="L20" s="26" t="n">
        <v>3.0</v>
      </c>
      <c r="M20" s="26" t="n">
        <v>4.0</v>
      </c>
      <c r="N20" s="26" t="n">
        <v>5.0</v>
      </c>
      <c r="O20" s="26" t="n">
        <v>7.0</v>
      </c>
      <c r="P20" s="26" t="n">
        <v>9.0</v>
      </c>
      <c r="Q20" s="48" t="n">
        <v>9.0</v>
      </c>
      <c r="R20" s="26" t="n">
        <v>12.0</v>
      </c>
      <c r="S20" s="26" t="n">
        <v>15.0</v>
      </c>
      <c r="T20" s="49" t="n">
        <v>29.0</v>
      </c>
      <c r="U20" s="26" t="n">
        <v>38.0</v>
      </c>
      <c r="V20" s="26" t="n">
        <v>46.0</v>
      </c>
      <c r="W20" s="26" t="n">
        <v>56.0</v>
      </c>
      <c r="X20" s="26" t="n">
        <v>64.0</v>
      </c>
      <c r="Y20" s="26" t="n">
        <v>71.0</v>
      </c>
      <c r="Z20" s="26" t="n">
        <v>77.0</v>
      </c>
      <c r="AA20" s="26" t="n">
        <v>89.0</v>
      </c>
      <c r="AB20" s="26" t="n">
        <v>96.0</v>
      </c>
      <c r="AC20" s="26" t="n">
        <v>109.0</v>
      </c>
      <c r="AD20" s="26" t="n">
        <v>118.0</v>
      </c>
      <c r="AE20" s="26" t="n">
        <v>131.0</v>
      </c>
      <c r="AF20" s="26" t="n">
        <v>135.0</v>
      </c>
      <c r="AG20" s="26" t="n">
        <v>140.0</v>
      </c>
      <c r="AH20" s="26" t="n">
        <v>143.0</v>
      </c>
      <c r="AI20" s="26" t="n">
        <v>144.0</v>
      </c>
      <c r="AJ20" s="26" t="n">
        <v>146.0</v>
      </c>
      <c r="AK20" s="26" t="n">
        <v>146.0</v>
      </c>
      <c r="AL20" s="26" t="n">
        <v>146.0</v>
      </c>
      <c r="AM20" s="26" t="n">
        <v>146.0</v>
      </c>
      <c r="AN20" s="26" t="n">
        <v>146.0</v>
      </c>
      <c r="AO20" s="26" t="n">
        <v>146.0</v>
      </c>
      <c r="AP20" s="26" t="n">
        <v>146.0</v>
      </c>
      <c r="AQ20" s="26" t="n">
        <v>146.0</v>
      </c>
      <c r="AR20" s="26" t="n">
        <v>146.0</v>
      </c>
      <c r="AS20" s="26" t="n">
        <v>146.0</v>
      </c>
      <c r="AT20" s="26" t="n">
        <v>146.0</v>
      </c>
      <c r="AU20" s="26" t="n">
        <v>146.0</v>
      </c>
      <c r="AV20" s="26" t="n">
        <v>146.0</v>
      </c>
      <c r="AW20" s="26" t="n">
        <v>146.0</v>
      </c>
      <c r="AX20" s="26" t="n">
        <v>146.0</v>
      </c>
      <c r="AY20" s="26" t="n">
        <v>146.0</v>
      </c>
      <c r="AZ20" s="26" t="n">
        <v>146.0</v>
      </c>
      <c r="BA20" s="26" t="n">
        <v>146.0</v>
      </c>
      <c r="BB20" s="26" t="n">
        <v>146.0</v>
      </c>
      <c r="BC20" s="26" t="n">
        <v>146.0</v>
      </c>
      <c r="BD20" s="26" t="n">
        <v>146.0</v>
      </c>
      <c r="BE20" s="26" t="n">
        <v>146.0</v>
      </c>
      <c r="BF20" s="26" t="n">
        <v>146.0</v>
      </c>
      <c r="BG20" s="26" t="n">
        <v>146.0</v>
      </c>
      <c r="BH20" s="26" t="n">
        <v>146.0</v>
      </c>
      <c r="BI20" s="26" t="n">
        <v>146.0</v>
      </c>
      <c r="BJ20" s="26" t="n">
        <v>146.0</v>
      </c>
      <c r="BK20" s="26" t="n">
        <v>146.0</v>
      </c>
      <c r="BL20" s="26" t="n">
        <v>146.0</v>
      </c>
      <c r="BM20" s="26" t="n">
        <v>146.0</v>
      </c>
      <c r="BN20" s="26" t="n">
        <v>146.0</v>
      </c>
      <c r="BO20" s="26" t="n">
        <v>146.0</v>
      </c>
      <c r="BP20" s="26" t="n">
        <v>146.0</v>
      </c>
      <c r="BQ20" s="26" t="n">
        <v>146.0</v>
      </c>
      <c r="BR20" s="26" t="n">
        <v>146.0</v>
      </c>
      <c r="BS20" s="26" t="n">
        <v>146.0</v>
      </c>
      <c r="BT20" s="26" t="n">
        <v>146.0</v>
      </c>
      <c r="BU20" s="26" t="n">
        <v>146.0</v>
      </c>
    </row>
    <row r="21" spans="1:73">
      <c r="A21" s="41" t="n">
        <v>19.0</v>
      </c>
      <c r="B21" s="41" t="s">
        <v>137</v>
      </c>
      <c r="C21" s="29" t="s">
        <v>138</v>
      </c>
      <c r="D21" s="26" t="n">
        <v>4885.0</v>
      </c>
      <c r="E21" s="26" t="n">
        <v>0.0</v>
      </c>
      <c r="F21" s="26" t="n">
        <v>0.0</v>
      </c>
      <c r="G21" s="26" t="n">
        <v>0.0</v>
      </c>
      <c r="H21" s="26" t="n">
        <v>0.0</v>
      </c>
      <c r="I21" s="26" t="n">
        <v>0.0</v>
      </c>
      <c r="J21" s="26" t="n">
        <v>0.0</v>
      </c>
      <c r="K21" s="26" t="n">
        <v>2.0</v>
      </c>
      <c r="L21" s="26" t="n">
        <v>13.0</v>
      </c>
      <c r="M21" s="26" t="n">
        <v>23.0</v>
      </c>
      <c r="N21" s="26" t="n">
        <v>33.0</v>
      </c>
      <c r="O21" s="26" t="n">
        <v>46.0</v>
      </c>
      <c r="P21" s="26" t="n">
        <v>51.0</v>
      </c>
      <c r="Q21" s="48" t="n">
        <v>58.0</v>
      </c>
      <c r="R21" s="26" t="n">
        <v>78.0</v>
      </c>
      <c r="S21" s="49" t="n">
        <v>87.0</v>
      </c>
      <c r="T21" s="26" t="n">
        <v>100.0</v>
      </c>
      <c r="U21" s="26" t="n">
        <v>111.0</v>
      </c>
      <c r="V21" s="26" t="n">
        <v>127.0</v>
      </c>
      <c r="W21" s="26" t="n">
        <v>139.0</v>
      </c>
      <c r="X21" s="26" t="n">
        <v>150.0</v>
      </c>
      <c r="Y21" s="26" t="n">
        <v>168.0</v>
      </c>
      <c r="Z21" s="26" t="n">
        <v>172.0</v>
      </c>
      <c r="AA21" s="26" t="n">
        <v>183.0</v>
      </c>
      <c r="AB21" s="26" t="n">
        <v>195.0</v>
      </c>
      <c r="AC21" s="26" t="n">
        <v>210.0</v>
      </c>
      <c r="AD21" s="26" t="n">
        <v>215.0</v>
      </c>
      <c r="AE21" s="26" t="n">
        <v>222.0</v>
      </c>
      <c r="AF21" s="26" t="n">
        <v>222.0</v>
      </c>
      <c r="AG21" s="26" t="n">
        <v>226.0</v>
      </c>
      <c r="AH21" s="26" t="n">
        <v>235.0</v>
      </c>
      <c r="AI21" s="26" t="n">
        <v>237.0</v>
      </c>
      <c r="AJ21" s="26" t="n">
        <v>238.0</v>
      </c>
      <c r="AK21" s="26" t="n">
        <v>242.0</v>
      </c>
      <c r="AL21" s="26" t="n">
        <v>244.0</v>
      </c>
      <c r="AM21" s="26" t="n">
        <v>245.0</v>
      </c>
      <c r="AN21" s="26" t="n">
        <v>246.0</v>
      </c>
      <c r="AO21" s="26" t="n">
        <v>249.0</v>
      </c>
      <c r="AP21" s="26" t="n">
        <v>249.0</v>
      </c>
      <c r="AQ21" s="26" t="n">
        <v>251.0</v>
      </c>
      <c r="AR21" s="26" t="n">
        <v>252.0</v>
      </c>
      <c r="AS21" s="26" t="n">
        <v>252.0</v>
      </c>
      <c r="AT21" s="26" t="n">
        <v>252.0</v>
      </c>
      <c r="AU21" s="26" t="n">
        <v>252.0</v>
      </c>
      <c r="AV21" s="26" t="n">
        <v>252.0</v>
      </c>
      <c r="AW21" s="26" t="n">
        <v>252.0</v>
      </c>
      <c r="AX21" s="26" t="n">
        <v>252.0</v>
      </c>
      <c r="AY21" s="26" t="n">
        <v>252.0</v>
      </c>
      <c r="AZ21" s="26" t="n">
        <v>252.0</v>
      </c>
      <c r="BA21" s="26" t="n">
        <v>252.0</v>
      </c>
      <c r="BB21" s="26" t="n">
        <v>252.0</v>
      </c>
      <c r="BC21" s="26" t="n">
        <v>252.0</v>
      </c>
      <c r="BD21" s="26" t="n">
        <v>252.0</v>
      </c>
      <c r="BE21" s="26" t="n">
        <v>252.0</v>
      </c>
      <c r="BF21" s="26" t="n">
        <v>252.0</v>
      </c>
      <c r="BG21" s="26" t="n">
        <v>252.0</v>
      </c>
      <c r="BH21" s="26" t="n">
        <v>252.0</v>
      </c>
      <c r="BI21" s="26" t="n">
        <v>252.0</v>
      </c>
      <c r="BJ21" s="26" t="n">
        <v>252.0</v>
      </c>
      <c r="BK21" s="26" t="n">
        <v>252.0</v>
      </c>
      <c r="BL21" s="26" t="n">
        <v>252.0</v>
      </c>
      <c r="BM21" s="26" t="n">
        <v>252.0</v>
      </c>
      <c r="BN21" s="26" t="n">
        <v>252.0</v>
      </c>
      <c r="BO21" s="26" t="n">
        <v>252.0</v>
      </c>
      <c r="BP21" s="26" t="n">
        <v>252.0</v>
      </c>
      <c r="BQ21" s="26" t="n">
        <v>252.0</v>
      </c>
      <c r="BR21" s="26" t="n">
        <v>252.0</v>
      </c>
      <c r="BS21" s="26" t="n">
        <v>252.0</v>
      </c>
      <c r="BT21" s="26" t="n">
        <v>252.0</v>
      </c>
      <c r="BU21" s="26" t="n">
        <v>252.0</v>
      </c>
    </row>
    <row r="22" spans="1:73">
      <c r="A22" s="41" t="n">
        <v>20.0</v>
      </c>
      <c r="B22" s="41" t="s">
        <v>139</v>
      </c>
      <c r="C22" s="29" t="s">
        <v>140</v>
      </c>
      <c r="D22" s="26" t="n">
        <v>681.79</v>
      </c>
      <c r="E22" s="26" t="n">
        <v>0.0</v>
      </c>
      <c r="F22" s="26" t="n">
        <v>0.0</v>
      </c>
      <c r="G22" s="26" t="n">
        <v>0.0</v>
      </c>
      <c r="H22" s="26" t="n">
        <v>0.0</v>
      </c>
      <c r="I22" s="26" t="n">
        <v>0.0</v>
      </c>
      <c r="J22" s="26" t="n">
        <v>0.0</v>
      </c>
      <c r="K22" s="26" t="n">
        <v>1.0</v>
      </c>
      <c r="L22" s="26" t="n">
        <v>2.0</v>
      </c>
      <c r="M22" s="26" t="n">
        <v>3.0</v>
      </c>
      <c r="N22" s="26" t="n">
        <v>4.0</v>
      </c>
      <c r="O22" s="26" t="n">
        <v>7.0</v>
      </c>
      <c r="P22" s="26" t="n">
        <v>11.0</v>
      </c>
      <c r="Q22" s="48" t="n">
        <v>12.0</v>
      </c>
      <c r="R22" s="26" t="n">
        <v>17.0</v>
      </c>
      <c r="S22" s="26" t="n">
        <v>21.0</v>
      </c>
      <c r="T22" s="26" t="n">
        <v>26.0</v>
      </c>
      <c r="U22" s="26" t="n">
        <v>28.0</v>
      </c>
      <c r="V22" s="26" t="n">
        <v>31.0</v>
      </c>
      <c r="W22" s="26" t="n">
        <v>34.0</v>
      </c>
      <c r="X22" s="26" t="n">
        <v>34.0</v>
      </c>
      <c r="Y22" s="26" t="n">
        <v>40.0</v>
      </c>
      <c r="Z22" s="26" t="n">
        <v>43.0</v>
      </c>
      <c r="AA22" s="26" t="n">
        <v>45.0</v>
      </c>
      <c r="AB22" s="26" t="n">
        <v>45.0</v>
      </c>
      <c r="AC22" s="26" t="n">
        <v>49.0</v>
      </c>
      <c r="AD22" s="26" t="n">
        <v>53.0</v>
      </c>
      <c r="AE22" s="26" t="n">
        <v>58.0</v>
      </c>
      <c r="AF22" s="26" t="n">
        <v>64.0</v>
      </c>
      <c r="AG22" s="26" t="n">
        <v>67.0</v>
      </c>
      <c r="AH22" s="26" t="n">
        <v>70.0</v>
      </c>
      <c r="AI22" s="26" t="n">
        <v>70.0</v>
      </c>
      <c r="AJ22" s="26" t="n">
        <v>70.0</v>
      </c>
      <c r="AK22" s="26" t="n">
        <v>70.0</v>
      </c>
      <c r="AL22" s="26" t="n">
        <v>71.0</v>
      </c>
      <c r="AM22" s="26" t="n">
        <v>71.0</v>
      </c>
      <c r="AN22" s="26" t="n">
        <v>71.0</v>
      </c>
      <c r="AO22" s="26" t="n">
        <v>71.0</v>
      </c>
      <c r="AP22" s="26" t="n">
        <v>71.0</v>
      </c>
      <c r="AQ22" s="26" t="n">
        <v>71.0</v>
      </c>
      <c r="AR22" s="26" t="n">
        <v>71.0</v>
      </c>
      <c r="AS22" s="26" t="n">
        <v>71.0</v>
      </c>
      <c r="AT22" s="26" t="n">
        <v>72.0</v>
      </c>
      <c r="AU22" s="26" t="n">
        <v>72.0</v>
      </c>
      <c r="AV22" s="26" t="n">
        <v>72.0</v>
      </c>
      <c r="AW22" s="26" t="n">
        <v>72.0</v>
      </c>
      <c r="AX22" s="26" t="n">
        <v>72.0</v>
      </c>
      <c r="AY22" s="26" t="n">
        <v>72.0</v>
      </c>
      <c r="AZ22" s="26" t="n">
        <v>72.0</v>
      </c>
      <c r="BA22" s="26" t="n">
        <v>72.0</v>
      </c>
      <c r="BB22" s="26" t="n">
        <v>72.0</v>
      </c>
      <c r="BC22" s="26" t="n">
        <v>72.0</v>
      </c>
      <c r="BD22" s="26" t="n">
        <v>72.0</v>
      </c>
      <c r="BE22" s="26" t="n">
        <v>72.0</v>
      </c>
      <c r="BF22" s="26" t="n">
        <v>72.0</v>
      </c>
      <c r="BG22" s="26" t="n">
        <v>72.0</v>
      </c>
      <c r="BH22" s="26" t="n">
        <v>72.0</v>
      </c>
      <c r="BI22" s="26" t="n">
        <v>72.0</v>
      </c>
      <c r="BJ22" s="26" t="n">
        <v>72.0</v>
      </c>
      <c r="BK22" s="26" t="n">
        <v>72.0</v>
      </c>
      <c r="BL22" s="26" t="n">
        <v>72.0</v>
      </c>
      <c r="BM22" s="26" t="n">
        <v>72.0</v>
      </c>
      <c r="BN22" s="26" t="n">
        <v>72.0</v>
      </c>
      <c r="BO22" s="26" t="n">
        <v>72.0</v>
      </c>
      <c r="BP22" s="26" t="n">
        <v>72.0</v>
      </c>
      <c r="BQ22" s="26" t="n">
        <v>72.0</v>
      </c>
      <c r="BR22" s="26" t="n">
        <v>72.0</v>
      </c>
      <c r="BS22" s="26" t="n">
        <v>72.0</v>
      </c>
      <c r="BT22" s="26" t="n">
        <v>72.0</v>
      </c>
      <c r="BU22" s="26" t="n">
        <v>72.0</v>
      </c>
    </row>
    <row r="23" spans="1:73">
      <c r="A23" s="41" t="n">
        <v>21.0</v>
      </c>
      <c r="B23" s="41" t="s">
        <v>141</v>
      </c>
      <c r="C23" s="29" t="s">
        <v>142</v>
      </c>
      <c r="D23" s="26" t="n">
        <v>7556.3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1.0</v>
      </c>
      <c r="L23" s="26" t="n">
        <v>2.0</v>
      </c>
      <c r="M23" s="26" t="n">
        <v>8.0</v>
      </c>
      <c r="N23" s="26" t="n">
        <v>13.0</v>
      </c>
      <c r="O23" s="26" t="n">
        <v>18.0</v>
      </c>
      <c r="P23" s="26" t="n">
        <v>33.0</v>
      </c>
      <c r="Q23" s="48" t="n">
        <v>48.0</v>
      </c>
      <c r="R23" s="26" t="n">
        <v>65.0</v>
      </c>
      <c r="S23" s="26" t="n">
        <v>82.0</v>
      </c>
      <c r="T23" s="26" t="n">
        <v>96.0</v>
      </c>
      <c r="U23" s="26" t="n">
        <v>104.0</v>
      </c>
      <c r="V23" s="26" t="n">
        <v>113.0</v>
      </c>
      <c r="W23" s="26" t="n">
        <v>126.0</v>
      </c>
      <c r="X23" s="26" t="n">
        <v>135.0</v>
      </c>
      <c r="Y23" s="26" t="n">
        <v>157.0</v>
      </c>
      <c r="Z23" s="26" t="n">
        <v>171.0</v>
      </c>
      <c r="AA23" s="26" t="n">
        <v>195.0</v>
      </c>
      <c r="AB23" s="26" t="n">
        <v>206.0</v>
      </c>
      <c r="AC23" s="26" t="n">
        <v>218.0</v>
      </c>
      <c r="AD23" s="26" t="n">
        <v>239.0</v>
      </c>
      <c r="AE23" s="26" t="n">
        <v>251.0</v>
      </c>
      <c r="AF23" s="26" t="n">
        <v>265.0</v>
      </c>
      <c r="AG23" s="26" t="n">
        <v>283.0</v>
      </c>
      <c r="AH23" s="26" t="n">
        <v>291.0</v>
      </c>
      <c r="AI23" s="26" t="n">
        <v>300.0</v>
      </c>
      <c r="AJ23" s="26" t="n">
        <v>301.0</v>
      </c>
      <c r="AK23" s="26" t="n">
        <v>302.0</v>
      </c>
      <c r="AL23" s="26" t="n">
        <v>306.0</v>
      </c>
      <c r="AM23" s="26" t="n">
        <v>307.0</v>
      </c>
      <c r="AN23" s="26" t="n">
        <v>308.0</v>
      </c>
      <c r="AO23" s="26" t="n">
        <v>309.0</v>
      </c>
      <c r="AP23" s="26" t="n">
        <v>311.0</v>
      </c>
      <c r="AQ23" s="26" t="n">
        <v>311.0</v>
      </c>
      <c r="AR23" s="26" t="n">
        <v>311.0</v>
      </c>
      <c r="AS23" s="26" t="n">
        <v>312.0</v>
      </c>
      <c r="AT23" s="26" t="n">
        <v>317.0</v>
      </c>
      <c r="AU23" s="26" t="n">
        <v>318.0</v>
      </c>
      <c r="AV23" s="26" t="n">
        <v>318.0</v>
      </c>
      <c r="AW23" s="26" t="n">
        <v>318.0</v>
      </c>
      <c r="AX23" s="26" t="n">
        <v>318.0</v>
      </c>
      <c r="AY23" s="26" t="n">
        <v>318.0</v>
      </c>
      <c r="AZ23" s="26" t="n">
        <v>318.0</v>
      </c>
      <c r="BA23" s="26" t="n">
        <v>318.0</v>
      </c>
      <c r="BB23" s="26" t="n">
        <v>318.0</v>
      </c>
      <c r="BC23" s="26" t="n">
        <v>318.0</v>
      </c>
      <c r="BD23" s="26" t="n">
        <v>318.0</v>
      </c>
      <c r="BE23" s="26" t="n">
        <v>318.0</v>
      </c>
      <c r="BF23" s="26" t="n">
        <v>318.0</v>
      </c>
      <c r="BG23" s="26" t="n">
        <v>318.0</v>
      </c>
      <c r="BH23" s="26" t="n">
        <v>318.0</v>
      </c>
      <c r="BI23" s="26" t="n">
        <v>318.0</v>
      </c>
      <c r="BJ23" s="26" t="n">
        <v>318.0</v>
      </c>
      <c r="BK23" s="26" t="n">
        <v>318.0</v>
      </c>
      <c r="BL23" s="26" t="n">
        <v>318.0</v>
      </c>
      <c r="BM23" s="26" t="n">
        <v>318.0</v>
      </c>
      <c r="BN23" s="26" t="n">
        <v>318.0</v>
      </c>
      <c r="BO23" s="26" t="n">
        <v>318.0</v>
      </c>
      <c r="BP23" s="26" t="n">
        <v>318.0</v>
      </c>
      <c r="BQ23" s="26" t="n">
        <v>318.0</v>
      </c>
      <c r="BR23" s="26" t="n">
        <v>318.0</v>
      </c>
      <c r="BS23" s="26" t="n">
        <v>318.0</v>
      </c>
      <c r="BT23" s="26" t="n">
        <v>318.0</v>
      </c>
      <c r="BU23" s="26" t="n">
        <v>318.0</v>
      </c>
    </row>
    <row r="24" spans="1:73">
      <c r="A24" s="32" t="n">
        <v>22.0</v>
      </c>
      <c r="B24" s="32" t="s">
        <v>143</v>
      </c>
      <c r="C24" s="30" t="s">
        <v>144</v>
      </c>
      <c r="D24" s="28" t="n">
        <v>8029.3</v>
      </c>
      <c r="E24" s="28" t="n">
        <v>0.0</v>
      </c>
      <c r="F24" s="28" t="n">
        <v>0.0</v>
      </c>
      <c r="G24" s="28" t="n">
        <v>0.0</v>
      </c>
      <c r="H24" s="28" t="n">
        <v>0.0</v>
      </c>
      <c r="I24" s="28" t="n">
        <v>0.0</v>
      </c>
      <c r="J24" s="28" t="n">
        <v>0.0</v>
      </c>
      <c r="K24" s="28" t="n">
        <v>1.0</v>
      </c>
      <c r="L24" s="28" t="n">
        <v>9.0</v>
      </c>
      <c r="M24" s="28" t="n">
        <v>18.0</v>
      </c>
      <c r="N24" s="28" t="n">
        <v>31.0</v>
      </c>
      <c r="O24" s="28" t="n">
        <v>47.0</v>
      </c>
      <c r="P24" s="28" t="n">
        <v>70.0</v>
      </c>
      <c r="Q24" s="33" t="n">
        <v>99.0</v>
      </c>
      <c r="R24" s="28" t="n">
        <v>129.0</v>
      </c>
      <c r="S24" s="28" t="n">
        <v>168.0</v>
      </c>
      <c r="T24" s="28" t="n">
        <v>202.0</v>
      </c>
      <c r="U24" s="28" t="n">
        <v>236.0</v>
      </c>
      <c r="V24" s="28" t="n">
        <v>271.0</v>
      </c>
      <c r="W24" s="28" t="n">
        <v>308.0</v>
      </c>
      <c r="X24" s="28" t="n">
        <v>341.0</v>
      </c>
      <c r="Y24" s="28" t="n">
        <v>373.0</v>
      </c>
      <c r="Z24" s="28" t="n">
        <v>408.0</v>
      </c>
      <c r="AA24" s="28" t="n">
        <v>439.0</v>
      </c>
      <c r="AB24" s="28" t="n">
        <v>468.0</v>
      </c>
      <c r="AC24" s="28" t="n">
        <v>492.0</v>
      </c>
      <c r="AD24" s="28" t="n">
        <v>515.0</v>
      </c>
      <c r="AE24" s="28" t="n">
        <v>543.0</v>
      </c>
      <c r="AF24" s="28" t="n">
        <v>570.0</v>
      </c>
      <c r="AG24" s="28" t="n">
        <v>593.0</v>
      </c>
      <c r="AH24" s="28" t="n">
        <v>604.0</v>
      </c>
      <c r="AI24" s="28" t="n">
        <v>617.0</v>
      </c>
      <c r="AJ24" s="28" t="n">
        <v>626.0</v>
      </c>
      <c r="AK24" s="28" t="n">
        <v>629.0</v>
      </c>
      <c r="AL24" s="28" t="n">
        <v>631.0</v>
      </c>
      <c r="AM24" s="28" t="n">
        <v>631.0</v>
      </c>
      <c r="AN24" s="28" t="n">
        <v>631.0</v>
      </c>
      <c r="AO24" s="28" t="n">
        <v>631.0</v>
      </c>
      <c r="AP24" s="28" t="n">
        <v>631.0</v>
      </c>
      <c r="AQ24" s="28" t="n">
        <v>631.0</v>
      </c>
      <c r="AR24" s="28" t="n">
        <v>631.0</v>
      </c>
      <c r="AS24" s="28" t="n">
        <v>631.0</v>
      </c>
      <c r="AT24" s="28" t="n">
        <v>631.0</v>
      </c>
      <c r="AU24" s="28" t="n">
        <v>631.0</v>
      </c>
      <c r="AV24" s="28" t="n">
        <v>631.0</v>
      </c>
      <c r="AW24" s="28" t="n">
        <v>631.0</v>
      </c>
      <c r="AX24" s="28" t="n">
        <v>631.0</v>
      </c>
      <c r="AY24" s="28" t="n">
        <v>631.0</v>
      </c>
      <c r="AZ24" s="28" t="n">
        <v>631.0</v>
      </c>
      <c r="BA24" s="28" t="n">
        <v>631.0</v>
      </c>
      <c r="BB24" s="28" t="n">
        <v>631.0</v>
      </c>
      <c r="BC24" s="28" t="n">
        <v>631.0</v>
      </c>
      <c r="BD24" s="28" t="n">
        <v>631.0</v>
      </c>
      <c r="BE24" s="28" t="n">
        <v>631.0</v>
      </c>
      <c r="BF24" s="28" t="n">
        <v>631.0</v>
      </c>
      <c r="BG24" s="28" t="n">
        <v>631.0</v>
      </c>
      <c r="BH24" s="28" t="n">
        <v>631.0</v>
      </c>
      <c r="BI24" s="28" t="n">
        <v>631.0</v>
      </c>
      <c r="BJ24" s="28" t="n">
        <v>631.0</v>
      </c>
      <c r="BK24" s="28" t="n">
        <v>631.0</v>
      </c>
      <c r="BL24" s="28" t="n">
        <v>631.0</v>
      </c>
      <c r="BM24" s="28" t="n">
        <v>631.0</v>
      </c>
      <c r="BN24" s="28" t="n">
        <v>631.0</v>
      </c>
      <c r="BO24" s="28" t="n">
        <v>631.0</v>
      </c>
      <c r="BP24" s="28" t="n">
        <v>631.0</v>
      </c>
      <c r="BQ24" s="28" t="n">
        <v>631.0</v>
      </c>
      <c r="BR24" s="28" t="n">
        <v>631.0</v>
      </c>
      <c r="BS24" s="28" t="n">
        <v>631.0</v>
      </c>
      <c r="BT24" s="28" t="n">
        <v>631.0</v>
      </c>
      <c r="BU24" s="28" t="n">
        <v>631.0</v>
      </c>
    </row>
    <row r="25" spans="1:73">
      <c r="A25" s="41" t="n">
        <v>23.0</v>
      </c>
      <c r="B25" s="41" t="s">
        <v>145</v>
      </c>
      <c r="C25" s="29" t="s">
        <v>146</v>
      </c>
      <c r="D25" s="26" t="n">
        <v>2717.43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1.0</v>
      </c>
      <c r="L25" s="26" t="n">
        <v>3.0</v>
      </c>
      <c r="M25" s="26" t="n">
        <v>4.0</v>
      </c>
      <c r="N25" s="26" t="n">
        <v>4.0</v>
      </c>
      <c r="O25" s="26" t="n">
        <v>6.0</v>
      </c>
      <c r="P25" s="26" t="n">
        <v>8.0</v>
      </c>
      <c r="Q25" s="48" t="n">
        <v>9.0</v>
      </c>
      <c r="R25" s="26" t="n">
        <v>14.0</v>
      </c>
      <c r="S25" s="26" t="n">
        <v>14.0</v>
      </c>
      <c r="T25" s="26" t="n">
        <v>17.0</v>
      </c>
      <c r="U25" s="26" t="n">
        <v>23.0</v>
      </c>
      <c r="V25" s="26" t="n">
        <v>31.0</v>
      </c>
      <c r="W25" s="26" t="n">
        <v>42.0</v>
      </c>
      <c r="X25" s="26" t="n">
        <v>54.0</v>
      </c>
      <c r="Y25" s="26" t="n">
        <v>59.0</v>
      </c>
      <c r="Z25" s="26" t="n">
        <v>65.0</v>
      </c>
      <c r="AA25" s="26" t="n">
        <v>69.0</v>
      </c>
      <c r="AB25" s="26" t="n">
        <v>78.0</v>
      </c>
      <c r="AC25" s="26" t="n">
        <v>80.0</v>
      </c>
      <c r="AD25" s="26" t="n">
        <v>81.0</v>
      </c>
      <c r="AE25" s="26" t="n">
        <v>83.0</v>
      </c>
      <c r="AF25" s="26" t="n">
        <v>84.0</v>
      </c>
      <c r="AG25" s="26" t="n">
        <v>86.0</v>
      </c>
      <c r="AH25" s="26" t="n">
        <v>88.0</v>
      </c>
      <c r="AI25" s="26" t="n">
        <v>89.0</v>
      </c>
      <c r="AJ25" s="26" t="n">
        <v>89.0</v>
      </c>
      <c r="AK25" s="26" t="n">
        <v>89.0</v>
      </c>
      <c r="AL25" s="26" t="n">
        <v>90.0</v>
      </c>
      <c r="AM25" s="26" t="n">
        <v>91.0</v>
      </c>
      <c r="AN25" s="26" t="n">
        <v>91.0</v>
      </c>
      <c r="AO25" s="26" t="n">
        <v>91.0</v>
      </c>
      <c r="AP25" s="26" t="n">
        <v>91.0</v>
      </c>
      <c r="AQ25" s="26" t="n">
        <v>93.0</v>
      </c>
      <c r="AR25" s="26" t="n">
        <v>93.0</v>
      </c>
      <c r="AS25" s="26" t="n">
        <v>93.0</v>
      </c>
      <c r="AT25" s="26" t="n">
        <v>93.0</v>
      </c>
      <c r="AU25" s="26" t="n">
        <v>93.0</v>
      </c>
      <c r="AV25" s="26" t="n">
        <v>93.0</v>
      </c>
      <c r="AW25" s="26" t="n">
        <v>93.0</v>
      </c>
      <c r="AX25" s="26" t="n">
        <v>93.0</v>
      </c>
      <c r="AY25" s="26" t="n">
        <v>93.0</v>
      </c>
      <c r="AZ25" s="26" t="n">
        <v>93.0</v>
      </c>
      <c r="BA25" s="26" t="n">
        <v>93.0</v>
      </c>
      <c r="BB25" s="26" t="n">
        <v>93.0</v>
      </c>
      <c r="BC25" s="26" t="n">
        <v>93.0</v>
      </c>
      <c r="BD25" s="26" t="n">
        <v>93.0</v>
      </c>
      <c r="BE25" s="26" t="n">
        <v>93.0</v>
      </c>
      <c r="BF25" s="26" t="n">
        <v>93.0</v>
      </c>
      <c r="BG25" s="26" t="n">
        <v>93.0</v>
      </c>
      <c r="BH25" s="26" t="n">
        <v>93.0</v>
      </c>
      <c r="BI25" s="26" t="n">
        <v>93.0</v>
      </c>
      <c r="BJ25" s="26" t="n">
        <v>93.0</v>
      </c>
      <c r="BK25" s="26" t="n">
        <v>93.0</v>
      </c>
      <c r="BL25" s="26" t="n">
        <v>93.0</v>
      </c>
      <c r="BM25" s="26" t="n">
        <v>93.0</v>
      </c>
      <c r="BN25" s="26" t="n">
        <v>93.0</v>
      </c>
      <c r="BO25" s="26" t="n">
        <v>93.0</v>
      </c>
      <c r="BP25" s="26" t="n">
        <v>93.0</v>
      </c>
      <c r="BQ25" s="26" t="n">
        <v>93.0</v>
      </c>
      <c r="BR25" s="26" t="n">
        <v>93.0</v>
      </c>
      <c r="BS25" s="26" t="n">
        <v>93.0</v>
      </c>
      <c r="BT25" s="26" t="n">
        <v>93.0</v>
      </c>
      <c r="BU25" s="26" t="n">
        <v>93.0</v>
      </c>
    </row>
    <row r="26" spans="1:73">
      <c r="A26" s="32" t="n">
        <v>24.0</v>
      </c>
      <c r="B26" s="32" t="s">
        <v>147</v>
      </c>
      <c r="C26" s="30" t="s">
        <v>148</v>
      </c>
      <c r="D26" s="28" t="n">
        <v>3788.7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4.0</v>
      </c>
      <c r="M26" s="28" t="n">
        <v>9.0</v>
      </c>
      <c r="N26" s="28" t="n">
        <v>15.0</v>
      </c>
      <c r="O26" s="28" t="n">
        <v>21.0</v>
      </c>
      <c r="P26" s="28" t="n">
        <v>30.0</v>
      </c>
      <c r="Q26" s="33" t="n">
        <v>37.0</v>
      </c>
      <c r="R26" s="28" t="n">
        <v>43.0</v>
      </c>
      <c r="S26" s="28" t="n">
        <v>59.0</v>
      </c>
      <c r="T26" s="28" t="n">
        <v>80.0</v>
      </c>
      <c r="U26" s="28" t="n">
        <v>95.0</v>
      </c>
      <c r="V26" s="28" t="n">
        <v>118.0</v>
      </c>
      <c r="W26" s="28" t="n">
        <v>155.0</v>
      </c>
      <c r="X26" s="28" t="n">
        <v>190.0</v>
      </c>
      <c r="Y26" s="28" t="n">
        <v>227.0</v>
      </c>
      <c r="Z26" s="28" t="n">
        <v>277.0</v>
      </c>
      <c r="AA26" s="28" t="n">
        <v>295.0</v>
      </c>
      <c r="AB26" s="28" t="n">
        <v>307.0</v>
      </c>
      <c r="AC26" s="28" t="n">
        <v>331.0</v>
      </c>
      <c r="AD26" s="28" t="n">
        <v>360.0</v>
      </c>
      <c r="AE26" s="28" t="n">
        <v>378.0</v>
      </c>
      <c r="AF26" s="28" t="n">
        <v>395.0</v>
      </c>
      <c r="AG26" s="28" t="n">
        <v>418.0</v>
      </c>
      <c r="AH26" s="28" t="n">
        <v>425.0</v>
      </c>
      <c r="AI26" s="28" t="n">
        <v>445.0</v>
      </c>
      <c r="AJ26" s="28" t="n">
        <v>457.0</v>
      </c>
      <c r="AK26" s="28" t="n">
        <v>464.0</v>
      </c>
      <c r="AL26" s="28" t="n">
        <v>470.0</v>
      </c>
      <c r="AM26" s="28" t="n">
        <v>476.0</v>
      </c>
      <c r="AN26" s="28" t="n">
        <v>479.0</v>
      </c>
      <c r="AO26" s="28" t="n">
        <v>479.0</v>
      </c>
      <c r="AP26" s="28" t="n">
        <v>480.0</v>
      </c>
      <c r="AQ26" s="28" t="n">
        <v>480.0</v>
      </c>
      <c r="AR26" s="28" t="n">
        <v>480.0</v>
      </c>
      <c r="AS26" s="28" t="n">
        <v>480.0</v>
      </c>
      <c r="AT26" s="28" t="n">
        <v>480.0</v>
      </c>
      <c r="AU26" s="28" t="n">
        <v>480.0</v>
      </c>
      <c r="AV26" s="28" t="n">
        <v>480.0</v>
      </c>
      <c r="AW26" s="28" t="n">
        <v>480.0</v>
      </c>
      <c r="AX26" s="28" t="n">
        <v>480.0</v>
      </c>
      <c r="AY26" s="28" t="n">
        <v>480.0</v>
      </c>
      <c r="AZ26" s="28" t="n">
        <v>480.0</v>
      </c>
      <c r="BA26" s="28" t="n">
        <v>481.0</v>
      </c>
      <c r="BB26" s="28" t="n">
        <v>481.0</v>
      </c>
      <c r="BC26" s="28" t="n">
        <v>481.0</v>
      </c>
      <c r="BD26" s="28" t="n">
        <v>481.0</v>
      </c>
      <c r="BE26" s="28" t="n">
        <v>481.0</v>
      </c>
      <c r="BF26" s="28" t="n">
        <v>481.0</v>
      </c>
      <c r="BG26" s="28" t="n">
        <v>482.0</v>
      </c>
      <c r="BH26" s="28" t="n">
        <v>482.0</v>
      </c>
      <c r="BI26" s="28" t="n">
        <v>482.0</v>
      </c>
      <c r="BJ26" s="28" t="n">
        <v>482.0</v>
      </c>
      <c r="BK26" s="28" t="n">
        <v>482.0</v>
      </c>
      <c r="BL26" s="28" t="n">
        <v>482.0</v>
      </c>
      <c r="BM26" s="28" t="n">
        <v>482.0</v>
      </c>
      <c r="BN26" s="28" t="n">
        <v>482.0</v>
      </c>
      <c r="BO26" s="28" t="n">
        <v>482.0</v>
      </c>
      <c r="BP26" s="28" t="n">
        <v>482.0</v>
      </c>
      <c r="BQ26" s="28" t="n">
        <v>482.0</v>
      </c>
      <c r="BR26" s="28" t="n">
        <v>482.0</v>
      </c>
      <c r="BS26" s="28" t="n">
        <v>482.0</v>
      </c>
      <c r="BT26" s="28" t="n">
        <v>482.0</v>
      </c>
      <c r="BU26" s="28" t="n">
        <v>482.0</v>
      </c>
    </row>
    <row r="27" spans="1:73">
      <c r="A27" s="41" t="n">
        <v>25.0</v>
      </c>
      <c r="B27" s="41" t="s">
        <v>149</v>
      </c>
      <c r="C27" s="29" t="s">
        <v>150</v>
      </c>
      <c r="D27" s="26" t="n">
        <v>3835.44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3.0</v>
      </c>
      <c r="L27" s="26" t="n">
        <v>5.0</v>
      </c>
      <c r="M27" s="26" t="n">
        <v>15.0</v>
      </c>
      <c r="N27" s="26" t="n">
        <v>22.0</v>
      </c>
      <c r="O27" s="26" t="n">
        <v>35.0</v>
      </c>
      <c r="P27" s="26" t="n">
        <v>46.0</v>
      </c>
      <c r="Q27" s="48" t="n">
        <v>56.0</v>
      </c>
      <c r="R27" s="26" t="n">
        <v>63.0</v>
      </c>
      <c r="S27" s="26" t="n">
        <v>86.0</v>
      </c>
      <c r="T27" s="26" t="n">
        <v>101.0</v>
      </c>
      <c r="U27" s="26" t="n">
        <v>116.0</v>
      </c>
      <c r="V27" s="26" t="n">
        <v>128.0</v>
      </c>
      <c r="W27" s="26" t="n">
        <v>142.0</v>
      </c>
      <c r="X27" s="26" t="n">
        <v>165.0</v>
      </c>
      <c r="Y27" s="26" t="n">
        <v>173.0</v>
      </c>
      <c r="Z27" s="26" t="n">
        <v>184.0</v>
      </c>
      <c r="AA27" s="26" t="n">
        <v>195.0</v>
      </c>
      <c r="AB27" s="26" t="n">
        <v>208.0</v>
      </c>
      <c r="AC27" s="26" t="n">
        <v>213.0</v>
      </c>
      <c r="AD27" s="26" t="n">
        <v>219.0</v>
      </c>
      <c r="AE27" s="26" t="n">
        <v>225.0</v>
      </c>
      <c r="AF27" s="26" t="n">
        <v>229.0</v>
      </c>
      <c r="AG27" s="26" t="n">
        <v>230.0</v>
      </c>
      <c r="AH27" s="26" t="n">
        <v>232.0</v>
      </c>
      <c r="AI27" s="26" t="n">
        <v>236.0</v>
      </c>
      <c r="AJ27" s="26" t="n">
        <v>240.0</v>
      </c>
      <c r="AK27" s="26" t="n">
        <v>240.0</v>
      </c>
      <c r="AL27" s="26" t="n">
        <v>242.0</v>
      </c>
      <c r="AM27" s="26" t="n">
        <v>245.0</v>
      </c>
      <c r="AN27" s="26" t="n">
        <v>245.0</v>
      </c>
      <c r="AO27" s="26" t="n">
        <v>245.0</v>
      </c>
      <c r="AP27" s="26" t="n">
        <v>245.0</v>
      </c>
      <c r="AQ27" s="26" t="n">
        <v>245.0</v>
      </c>
      <c r="AR27" s="26" t="n">
        <v>245.0</v>
      </c>
      <c r="AS27" s="26" t="n">
        <v>245.0</v>
      </c>
      <c r="AT27" s="26" t="n">
        <v>245.0</v>
      </c>
      <c r="AU27" s="26" t="n">
        <v>245.0</v>
      </c>
      <c r="AV27" s="26" t="n">
        <v>245.0</v>
      </c>
      <c r="AW27" s="26" t="n">
        <v>245.0</v>
      </c>
      <c r="AX27" s="26" t="n">
        <v>245.0</v>
      </c>
      <c r="AY27" s="26" t="n">
        <v>245.0</v>
      </c>
      <c r="AZ27" s="26" t="n">
        <v>245.0</v>
      </c>
      <c r="BA27" s="26" t="n">
        <v>245.0</v>
      </c>
      <c r="BB27" s="26" t="n">
        <v>245.0</v>
      </c>
      <c r="BC27" s="26" t="n">
        <v>245.0</v>
      </c>
      <c r="BD27" s="26" t="n">
        <v>245.0</v>
      </c>
      <c r="BE27" s="26" t="n">
        <v>245.0</v>
      </c>
      <c r="BF27" s="26" t="n">
        <v>245.0</v>
      </c>
      <c r="BG27" s="26" t="n">
        <v>245.0</v>
      </c>
      <c r="BH27" s="26" t="n">
        <v>245.0</v>
      </c>
      <c r="BI27" s="26" t="n">
        <v>245.0</v>
      </c>
      <c r="BJ27" s="26" t="n">
        <v>245.0</v>
      </c>
      <c r="BK27" s="26" t="n">
        <v>245.0</v>
      </c>
      <c r="BL27" s="26" t="n">
        <v>245.0</v>
      </c>
      <c r="BM27" s="26" t="n">
        <v>245.0</v>
      </c>
      <c r="BN27" s="26" t="n">
        <v>245.0</v>
      </c>
      <c r="BO27" s="26" t="n">
        <v>245.0</v>
      </c>
      <c r="BP27" s="26" t="n">
        <v>245.0</v>
      </c>
      <c r="BQ27" s="26" t="n">
        <v>245.0</v>
      </c>
      <c r="BR27" s="26" t="n">
        <v>245.0</v>
      </c>
      <c r="BS27" s="26" t="n">
        <v>245.0</v>
      </c>
      <c r="BT27" s="26" t="n">
        <v>245.0</v>
      </c>
      <c r="BU27" s="26" t="n">
        <v>245.0</v>
      </c>
    </row>
    <row r="28" spans="1:73">
      <c r="A28" s="41" t="n">
        <v>26.0</v>
      </c>
      <c r="B28" s="41" t="s">
        <v>151</v>
      </c>
      <c r="C28" s="29" t="s">
        <v>152</v>
      </c>
      <c r="D28" s="26" t="n">
        <v>2444.67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2.0</v>
      </c>
      <c r="M28" s="26" t="n">
        <v>3.0</v>
      </c>
      <c r="N28" s="26" t="n">
        <v>4.0</v>
      </c>
      <c r="O28" s="26" t="n">
        <v>5.0</v>
      </c>
      <c r="P28" s="26" t="n">
        <v>10.0</v>
      </c>
      <c r="Q28" s="48" t="n">
        <v>13.0</v>
      </c>
      <c r="R28" s="26" t="n">
        <v>14.0</v>
      </c>
      <c r="S28" s="26" t="n">
        <v>17.0</v>
      </c>
      <c r="T28" s="26" t="n">
        <v>18.0</v>
      </c>
      <c r="U28" s="26" t="n">
        <v>21.0</v>
      </c>
      <c r="V28" s="26" t="n">
        <v>24.0</v>
      </c>
      <c r="W28" s="26" t="n">
        <v>29.0</v>
      </c>
      <c r="X28" s="26" t="n">
        <v>32.0</v>
      </c>
      <c r="Y28" s="26" t="n">
        <v>36.0</v>
      </c>
      <c r="Z28" s="26" t="n">
        <v>39.0</v>
      </c>
      <c r="AA28" s="26" t="n">
        <v>42.0</v>
      </c>
      <c r="AB28" s="26" t="n">
        <v>45.0</v>
      </c>
      <c r="AC28" s="26" t="n">
        <v>49.0</v>
      </c>
      <c r="AD28" s="26" t="n">
        <v>55.0</v>
      </c>
      <c r="AE28" s="26" t="n">
        <v>59.0</v>
      </c>
      <c r="AF28" s="26" t="n">
        <v>63.0</v>
      </c>
      <c r="AG28" s="26" t="n">
        <f t="normal">46+19</f>
        <v>65</v>
      </c>
      <c r="AH28" s="26" t="n">
        <v>70.0</v>
      </c>
      <c r="AI28" s="26" t="n">
        <v>71.0</v>
      </c>
      <c r="AJ28" s="26" t="n">
        <v>73.0</v>
      </c>
      <c r="AK28" s="26" t="n">
        <v>76.0</v>
      </c>
      <c r="AL28" s="26" t="n">
        <v>76.0</v>
      </c>
      <c r="AM28" s="26" t="n">
        <v>76.0</v>
      </c>
      <c r="AN28" s="26" t="n">
        <v>76.0</v>
      </c>
      <c r="AO28" s="26" t="n">
        <v>76.0</v>
      </c>
      <c r="AP28" s="26" t="n">
        <v>76.0</v>
      </c>
      <c r="AQ28" s="26" t="n">
        <v>76.0</v>
      </c>
      <c r="AR28" s="26" t="n">
        <v>76.0</v>
      </c>
      <c r="AS28" s="26" t="n">
        <v>76.0</v>
      </c>
      <c r="AT28" s="26" t="n">
        <v>76.0</v>
      </c>
      <c r="AU28" s="26" t="n">
        <v>76.0</v>
      </c>
      <c r="AV28" s="26" t="n">
        <v>76.0</v>
      </c>
      <c r="AW28" s="26" t="n">
        <v>76.0</v>
      </c>
      <c r="AX28" s="26" t="n">
        <v>76.0</v>
      </c>
      <c r="AY28" s="26" t="n">
        <v>76.0</v>
      </c>
      <c r="AZ28" s="26" t="n">
        <v>76.0</v>
      </c>
      <c r="BA28" s="26" t="n">
        <v>76.0</v>
      </c>
      <c r="BB28" s="26" t="n">
        <v>76.0</v>
      </c>
      <c r="BC28" s="26" t="n">
        <v>76.0</v>
      </c>
      <c r="BD28" s="26" t="n">
        <v>76.0</v>
      </c>
      <c r="BE28" s="26" t="n">
        <v>76.0</v>
      </c>
      <c r="BF28" s="26" t="n">
        <v>76.0</v>
      </c>
      <c r="BG28" s="26" t="n">
        <v>76.0</v>
      </c>
      <c r="BH28" s="26" t="n">
        <v>76.0</v>
      </c>
      <c r="BI28" s="26" t="n">
        <v>76.0</v>
      </c>
      <c r="BJ28" s="26" t="n">
        <v>76.0</v>
      </c>
      <c r="BK28" s="26" t="n">
        <v>76.0</v>
      </c>
      <c r="BL28" s="26" t="n">
        <v>76.0</v>
      </c>
      <c r="BM28" s="26" t="n">
        <v>76.0</v>
      </c>
      <c r="BN28" s="26" t="n">
        <v>76.0</v>
      </c>
      <c r="BO28" s="26" t="n">
        <v>76.0</v>
      </c>
      <c r="BP28" s="26" t="n">
        <v>76.0</v>
      </c>
      <c r="BQ28" s="26" t="n">
        <v>76.0</v>
      </c>
      <c r="BR28" s="26" t="n">
        <v>76.0</v>
      </c>
      <c r="BS28" s="26" t="n">
        <v>76.0</v>
      </c>
      <c r="BT28" s="26" t="n">
        <v>76.0</v>
      </c>
      <c r="BU28" s="26" t="n">
        <v>76.0</v>
      </c>
    </row>
    <row r="29" spans="1:73">
      <c r="A29" s="41" t="n">
        <v>27.0</v>
      </c>
      <c r="B29" s="41" t="s">
        <v>153</v>
      </c>
      <c r="C29" s="29" t="s">
        <v>154</v>
      </c>
      <c r="D29" s="26" t="n">
        <v>2625.71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2.0</v>
      </c>
      <c r="M29" s="26" t="n">
        <v>4.0</v>
      </c>
      <c r="N29" s="26" t="n">
        <v>7.0</v>
      </c>
      <c r="O29" s="26" t="n">
        <v>14.0</v>
      </c>
      <c r="P29" s="26" t="n">
        <v>19.0</v>
      </c>
      <c r="Q29" s="48" t="n">
        <v>24.0</v>
      </c>
      <c r="R29" s="26" t="n">
        <v>26.0</v>
      </c>
      <c r="S29" s="26" t="n">
        <v>29.0</v>
      </c>
      <c r="T29" s="26" t="n">
        <v>35.0</v>
      </c>
      <c r="U29" s="26" t="n">
        <v>40.0</v>
      </c>
      <c r="V29" s="26" t="n">
        <v>51.0</v>
      </c>
      <c r="W29" s="26" t="n">
        <v>55.0</v>
      </c>
      <c r="X29" s="26" t="n">
        <v>57.0</v>
      </c>
      <c r="Y29" s="26" t="n">
        <v>62.0</v>
      </c>
      <c r="Z29" s="26" t="n">
        <v>67.0</v>
      </c>
      <c r="AA29" s="26" t="n">
        <v>71.0</v>
      </c>
      <c r="AB29" s="26" t="n">
        <v>80.0</v>
      </c>
      <c r="AC29" s="26" t="n">
        <v>85.0</v>
      </c>
      <c r="AD29" s="26" t="n">
        <v>86.0</v>
      </c>
      <c r="AE29" s="26" t="n">
        <v>86.0</v>
      </c>
      <c r="AF29" s="26" t="n">
        <v>87.0</v>
      </c>
      <c r="AG29" s="26" t="n">
        <v>90.0</v>
      </c>
      <c r="AH29" s="26" t="n">
        <v>90.0</v>
      </c>
      <c r="AI29" s="26" t="n">
        <v>90.0</v>
      </c>
      <c r="AJ29" s="26" t="n">
        <v>91.0</v>
      </c>
      <c r="AK29" s="26" t="n">
        <v>91.0</v>
      </c>
      <c r="AL29" s="26" t="n">
        <v>91.0</v>
      </c>
      <c r="AM29" s="26" t="n">
        <v>91.0</v>
      </c>
      <c r="AN29" s="26" t="n">
        <v>91.0</v>
      </c>
      <c r="AO29" s="26" t="n">
        <v>91.0</v>
      </c>
      <c r="AP29" s="26" t="n">
        <v>91.0</v>
      </c>
      <c r="AQ29" s="26" t="n">
        <v>91.0</v>
      </c>
      <c r="AR29" s="26" t="n">
        <v>91.0</v>
      </c>
      <c r="AS29" s="26" t="n">
        <v>91.0</v>
      </c>
      <c r="AT29" s="26" t="n">
        <v>91.0</v>
      </c>
      <c r="AU29" s="26" t="n">
        <v>91.0</v>
      </c>
      <c r="AV29" s="26" t="n">
        <v>91.0</v>
      </c>
      <c r="AW29" s="26" t="n">
        <v>91.0</v>
      </c>
      <c r="AX29" s="26" t="n">
        <v>91.0</v>
      </c>
      <c r="AY29" s="26" t="n">
        <v>91.0</v>
      </c>
      <c r="AZ29" s="26" t="n">
        <v>91.0</v>
      </c>
      <c r="BA29" s="26" t="n">
        <v>91.0</v>
      </c>
      <c r="BB29" s="26" t="n">
        <v>91.0</v>
      </c>
      <c r="BC29" s="26" t="n">
        <v>91.0</v>
      </c>
      <c r="BD29" s="26" t="n">
        <v>91.0</v>
      </c>
      <c r="BE29" s="26" t="n">
        <v>91.0</v>
      </c>
      <c r="BF29" s="26" t="n">
        <v>91.0</v>
      </c>
      <c r="BG29" s="26" t="n">
        <v>91.0</v>
      </c>
      <c r="BH29" s="26" t="n">
        <v>91.0</v>
      </c>
      <c r="BI29" s="26" t="n">
        <v>91.0</v>
      </c>
      <c r="BJ29" s="26" t="n">
        <v>91.0</v>
      </c>
      <c r="BK29" s="26" t="n">
        <v>91.0</v>
      </c>
      <c r="BL29" s="26" t="n">
        <v>91.0</v>
      </c>
      <c r="BM29" s="26" t="n">
        <v>91.0</v>
      </c>
      <c r="BN29" s="26" t="n">
        <v>91.0</v>
      </c>
      <c r="BO29" s="26" t="n">
        <v>91.0</v>
      </c>
      <c r="BP29" s="26" t="n">
        <v>91.0</v>
      </c>
      <c r="BQ29" s="26" t="n">
        <v>91.0</v>
      </c>
      <c r="BR29" s="26" t="n">
        <v>91.0</v>
      </c>
      <c r="BS29" s="26" t="n">
        <v>91.0</v>
      </c>
      <c r="BT29" s="26" t="n">
        <v>91.0</v>
      </c>
      <c r="BU29" s="26" t="n">
        <v>91.0</v>
      </c>
    </row>
    <row r="30" spans="1:73">
      <c r="A30" s="41" t="n">
        <v>28.0</v>
      </c>
      <c r="B30" s="41" t="s">
        <v>155</v>
      </c>
      <c r="C30" s="29" t="s">
        <v>156</v>
      </c>
      <c r="D30" s="26" t="n">
        <v>2534.0</v>
      </c>
      <c r="E30" s="26" t="n">
        <v>0.0</v>
      </c>
      <c r="F30" s="26" t="n">
        <v>0.0</v>
      </c>
      <c r="G30" s="26" t="n">
        <v>0.0</v>
      </c>
      <c r="H30" s="26" t="n">
        <v>0.0</v>
      </c>
      <c r="I30" s="26" t="n">
        <v>0.0</v>
      </c>
      <c r="J30" s="26" t="n">
        <v>0.0</v>
      </c>
      <c r="K30" s="26" t="n">
        <v>0.0</v>
      </c>
      <c r="L30" s="26" t="n">
        <v>1.0</v>
      </c>
      <c r="M30" s="26" t="n">
        <v>2.0</v>
      </c>
      <c r="N30" s="26" t="n">
        <v>7.0</v>
      </c>
      <c r="O30" s="26" t="n">
        <v>11.0</v>
      </c>
      <c r="P30" s="26" t="n">
        <v>13.0</v>
      </c>
      <c r="Q30" s="48" t="n">
        <v>15.0</v>
      </c>
      <c r="R30" s="26" t="n">
        <v>18.0</v>
      </c>
      <c r="S30" s="26" t="n">
        <v>20.0</v>
      </c>
      <c r="T30" s="26" t="n">
        <v>23.0</v>
      </c>
      <c r="U30" s="26" t="n">
        <v>27.0</v>
      </c>
      <c r="V30" s="26" t="n">
        <v>34.0</v>
      </c>
      <c r="W30" s="26" t="n">
        <v>35.0</v>
      </c>
      <c r="X30" s="26" t="n">
        <v>42.0</v>
      </c>
      <c r="Y30" s="26" t="n">
        <v>46.0</v>
      </c>
      <c r="Z30" s="26" t="n">
        <v>50.0</v>
      </c>
      <c r="AA30" s="26" t="n">
        <v>52.0</v>
      </c>
      <c r="AB30" s="26" t="n">
        <v>54.0</v>
      </c>
      <c r="AC30" s="26" t="n">
        <v>58.0</v>
      </c>
      <c r="AD30" s="26" t="n">
        <v>58.0</v>
      </c>
      <c r="AE30" s="26" t="n">
        <v>60.0</v>
      </c>
      <c r="AF30" s="26" t="n">
        <v>61.0</v>
      </c>
      <c r="AG30" s="26" t="n">
        <v>63.0</v>
      </c>
      <c r="AH30" s="26" t="n">
        <v>68.0</v>
      </c>
      <c r="AI30" s="26" t="n">
        <v>70.0</v>
      </c>
      <c r="AJ30" s="26" t="n">
        <v>72.0</v>
      </c>
      <c r="AK30" s="26" t="n">
        <v>73.0</v>
      </c>
      <c r="AL30" s="26" t="n">
        <v>75.0</v>
      </c>
      <c r="AM30" s="26" t="n">
        <v>75.0</v>
      </c>
      <c r="AN30" s="26" t="n">
        <v>75.0</v>
      </c>
      <c r="AO30" s="26" t="n">
        <v>75.0</v>
      </c>
      <c r="AP30" s="26" t="n">
        <v>75.0</v>
      </c>
      <c r="AQ30" s="26" t="n">
        <v>75.0</v>
      </c>
      <c r="AR30" s="26" t="n">
        <v>75.0</v>
      </c>
      <c r="AS30" s="26" t="n">
        <v>75.0</v>
      </c>
      <c r="AT30" s="26" t="n">
        <v>75.0</v>
      </c>
      <c r="AU30" s="26" t="n">
        <v>75.0</v>
      </c>
      <c r="AV30" s="26" t="n">
        <v>75.0</v>
      </c>
      <c r="AW30" s="26" t="n">
        <v>75.0</v>
      </c>
      <c r="AX30" s="26" t="n">
        <v>75.0</v>
      </c>
      <c r="AY30" s="26" t="n">
        <v>75.0</v>
      </c>
      <c r="AZ30" s="26" t="n">
        <v>75.0</v>
      </c>
      <c r="BA30" s="26" t="n">
        <v>75.0</v>
      </c>
      <c r="BB30" s="26" t="n">
        <v>75.0</v>
      </c>
      <c r="BC30" s="26" t="n">
        <v>75.0</v>
      </c>
      <c r="BD30" s="26" t="n">
        <v>75.0</v>
      </c>
      <c r="BE30" s="26" t="n">
        <v>75.0</v>
      </c>
      <c r="BF30" s="26" t="n">
        <v>75.0</v>
      </c>
      <c r="BG30" s="26" t="n">
        <v>75.0</v>
      </c>
      <c r="BH30" s="26" t="n">
        <v>75.0</v>
      </c>
      <c r="BI30" s="26" t="n">
        <v>75.0</v>
      </c>
      <c r="BJ30" s="26" t="n">
        <v>75.0</v>
      </c>
      <c r="BK30" s="26" t="n">
        <v>75.0</v>
      </c>
      <c r="BL30" s="26" t="n">
        <v>75.0</v>
      </c>
      <c r="BM30" s="26" t="n">
        <v>75.0</v>
      </c>
      <c r="BN30" s="26" t="n">
        <v>75.0</v>
      </c>
      <c r="BO30" s="26" t="n">
        <v>75.0</v>
      </c>
      <c r="BP30" s="26" t="n">
        <v>75.0</v>
      </c>
      <c r="BQ30" s="26" t="n">
        <v>75.0</v>
      </c>
      <c r="BR30" s="26" t="n">
        <v>75.0</v>
      </c>
      <c r="BS30" s="26" t="n">
        <v>75.0</v>
      </c>
      <c r="BT30" s="26" t="n">
        <v>75.0</v>
      </c>
      <c r="BU30" s="26" t="n">
        <v>75.0</v>
      </c>
    </row>
    <row r="31" spans="1:73">
      <c r="A31" s="41" t="n">
        <v>29.0</v>
      </c>
      <c r="B31" s="41" t="s">
        <v>157</v>
      </c>
      <c r="C31" s="29" t="s">
        <v>158</v>
      </c>
      <c r="D31" s="26" t="n">
        <v>598.38</v>
      </c>
      <c r="E31" s="26" t="n">
        <v>0.0</v>
      </c>
      <c r="F31" s="26" t="n">
        <v>0.0</v>
      </c>
      <c r="G31" s="26" t="n">
        <v>0.0</v>
      </c>
      <c r="H31" s="26" t="n">
        <v>0.0</v>
      </c>
      <c r="I31" s="26" t="n">
        <v>0.0</v>
      </c>
      <c r="J31" s="26" t="n">
        <v>0.0</v>
      </c>
      <c r="K31" s="26" t="n">
        <v>0.0</v>
      </c>
      <c r="L31" s="26" t="n">
        <v>0.0</v>
      </c>
      <c r="M31" s="26" t="n">
        <v>0.0</v>
      </c>
      <c r="N31" s="26" t="n">
        <v>1.0</v>
      </c>
      <c r="O31" s="26" t="n">
        <v>4.0</v>
      </c>
      <c r="P31" s="26" t="n">
        <v>6.0</v>
      </c>
      <c r="Q31" s="48" t="n">
        <v>6.0</v>
      </c>
      <c r="R31" s="26" t="n">
        <v>6.0</v>
      </c>
      <c r="S31" s="26" t="n">
        <v>8.0</v>
      </c>
      <c r="T31" s="26" t="n">
        <v>9.0</v>
      </c>
      <c r="U31" s="26" t="n">
        <v>9.0</v>
      </c>
      <c r="V31" s="26" t="n">
        <v>13.0</v>
      </c>
      <c r="W31" s="26" t="n">
        <v>15.0</v>
      </c>
      <c r="X31" s="26" t="n">
        <v>17.0</v>
      </c>
      <c r="Y31" s="26" t="n">
        <v>18.0</v>
      </c>
      <c r="Z31" s="26" t="n">
        <v>18.0</v>
      </c>
      <c r="AA31" s="26" t="n">
        <v>18.0</v>
      </c>
      <c r="AB31" s="26" t="n">
        <v>18.0</v>
      </c>
      <c r="AC31" s="26" t="n">
        <v>18.0</v>
      </c>
      <c r="AD31" s="26" t="n">
        <v>18.0</v>
      </c>
      <c r="AE31" s="26" t="n">
        <v>18.0</v>
      </c>
      <c r="AF31" s="26" t="n">
        <v>18.0</v>
      </c>
      <c r="AG31" s="26" t="n">
        <v>18.0</v>
      </c>
      <c r="AH31" s="26" t="n">
        <v>18.0</v>
      </c>
      <c r="AI31" s="26" t="n">
        <v>18.0</v>
      </c>
      <c r="AJ31" s="26" t="n">
        <v>18.0</v>
      </c>
      <c r="AK31" s="26" t="n">
        <v>18.0</v>
      </c>
      <c r="AL31" s="26" t="n">
        <v>18.0</v>
      </c>
      <c r="AM31" s="26" t="n">
        <v>18.0</v>
      </c>
      <c r="AN31" s="26" t="n">
        <v>18.0</v>
      </c>
      <c r="AO31" s="26" t="n">
        <v>18.0</v>
      </c>
      <c r="AP31" s="26" t="n">
        <v>18.0</v>
      </c>
      <c r="AQ31" s="26" t="n">
        <v>18.0</v>
      </c>
      <c r="AR31" s="26" t="n">
        <v>18.0</v>
      </c>
      <c r="AS31" s="26" t="n">
        <v>18.0</v>
      </c>
      <c r="AT31" s="26" t="n">
        <v>18.0</v>
      </c>
      <c r="AU31" s="26" t="n">
        <v>18.0</v>
      </c>
      <c r="AV31" s="26" t="n">
        <v>18.0</v>
      </c>
      <c r="AW31" s="26" t="n">
        <v>18.0</v>
      </c>
      <c r="AX31" s="26" t="n">
        <v>18.0</v>
      </c>
      <c r="AY31" s="26" t="n">
        <v>18.0</v>
      </c>
      <c r="AZ31" s="26" t="n">
        <v>18.0</v>
      </c>
      <c r="BA31" s="26" t="n">
        <v>18.0</v>
      </c>
      <c r="BB31" s="26" t="n">
        <v>18.0</v>
      </c>
      <c r="BC31" s="26" t="n">
        <v>18.0</v>
      </c>
      <c r="BD31" s="26" t="n">
        <v>18.0</v>
      </c>
      <c r="BE31" s="26" t="n">
        <v>18.0</v>
      </c>
      <c r="BF31" s="26" t="n">
        <v>18.0</v>
      </c>
      <c r="BG31" s="26" t="n">
        <v>18.0</v>
      </c>
      <c r="BH31" s="26" t="n">
        <v>18.0</v>
      </c>
      <c r="BI31" s="26" t="n">
        <v>18.0</v>
      </c>
      <c r="BJ31" s="26" t="n">
        <v>18.0</v>
      </c>
      <c r="BK31" s="26" t="n">
        <v>18.0</v>
      </c>
      <c r="BL31" s="26" t="n">
        <v>18.0</v>
      </c>
      <c r="BM31" s="26" t="n">
        <v>18.0</v>
      </c>
      <c r="BN31" s="26" t="n">
        <v>18.0</v>
      </c>
      <c r="BO31" s="26" t="n">
        <v>18.0</v>
      </c>
      <c r="BP31" s="26" t="n">
        <v>18.0</v>
      </c>
      <c r="BQ31" s="26" t="n">
        <v>18.0</v>
      </c>
      <c r="BR31" s="26" t="n">
        <v>18.0</v>
      </c>
      <c r="BS31" s="26" t="n">
        <v>18.0</v>
      </c>
      <c r="BT31" s="26" t="n">
        <v>18.0</v>
      </c>
      <c r="BU31" s="26" t="n">
        <v>18.0</v>
      </c>
    </row>
    <row r="32" spans="1:73">
      <c r="A32" s="41" t="n">
        <v>30.0</v>
      </c>
      <c r="B32" s="29" t="s">
        <v>159</v>
      </c>
      <c r="C32" s="29" t="s">
        <v>160</v>
      </c>
      <c r="D32" s="26" t="n">
        <v>337.15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48" t="n">
        <v>0.0</v>
      </c>
      <c r="R32" s="26" t="n">
        <v>1.0</v>
      </c>
      <c r="S32" s="26" t="n">
        <v>1.0</v>
      </c>
      <c r="T32" s="26" t="n">
        <v>1.0</v>
      </c>
      <c r="U32" s="26" t="n">
        <v>1.0</v>
      </c>
      <c r="V32" s="26" t="n">
        <v>1.0</v>
      </c>
      <c r="W32" s="26" t="n">
        <v>1.0</v>
      </c>
      <c r="X32" s="26" t="n">
        <v>1.0</v>
      </c>
      <c r="Y32" s="26" t="n">
        <v>1.0</v>
      </c>
      <c r="Z32" s="26" t="n">
        <v>1.0</v>
      </c>
      <c r="AA32" s="26" t="n">
        <v>1.0</v>
      </c>
      <c r="AB32" s="26" t="n">
        <v>1.0</v>
      </c>
      <c r="AC32" s="26" t="n">
        <v>1.0</v>
      </c>
      <c r="AD32" s="26" t="n">
        <v>1.0</v>
      </c>
      <c r="AE32" s="26" t="n">
        <v>1.0</v>
      </c>
      <c r="AF32" s="26" t="n">
        <v>1.0</v>
      </c>
      <c r="AG32" s="26" t="n">
        <v>1.0</v>
      </c>
      <c r="AH32" s="26" t="n">
        <v>1.0</v>
      </c>
      <c r="AI32" s="26" t="n">
        <v>1.0</v>
      </c>
      <c r="AJ32" s="26" t="n">
        <v>1.0</v>
      </c>
      <c r="AK32" s="26" t="n">
        <v>1.0</v>
      </c>
      <c r="AL32" s="26" t="n">
        <v>1.0</v>
      </c>
      <c r="AM32" s="26" t="n">
        <v>1.0</v>
      </c>
      <c r="AN32" s="26" t="n">
        <v>1.0</v>
      </c>
      <c r="AO32" s="26" t="n">
        <v>1.0</v>
      </c>
      <c r="AP32" s="26" t="n">
        <v>1.0</v>
      </c>
      <c r="AQ32" s="26" t="n">
        <v>1.0</v>
      </c>
      <c r="AR32" s="26" t="n">
        <v>1.0</v>
      </c>
      <c r="AS32" s="26" t="n">
        <v>1.0</v>
      </c>
      <c r="AT32" s="26" t="n">
        <v>1.0</v>
      </c>
      <c r="AU32" s="26" t="n">
        <v>1.0</v>
      </c>
      <c r="AV32" s="26" t="n">
        <v>1.0</v>
      </c>
      <c r="AW32" s="26" t="n">
        <v>1.0</v>
      </c>
      <c r="AX32" s="26" t="n">
        <v>1.0</v>
      </c>
      <c r="AY32" s="26" t="n">
        <v>1.0</v>
      </c>
      <c r="AZ32" s="26" t="n">
        <v>1.0</v>
      </c>
      <c r="BA32" s="26" t="n">
        <v>1.0</v>
      </c>
      <c r="BB32" s="26" t="n">
        <v>1.0</v>
      </c>
      <c r="BC32" s="26" t="n">
        <v>1.0</v>
      </c>
      <c r="BD32" s="26" t="n">
        <v>1.0</v>
      </c>
      <c r="BE32" s="26" t="n">
        <v>1.0</v>
      </c>
      <c r="BF32" s="26" t="n">
        <v>1.0</v>
      </c>
      <c r="BG32" s="26" t="n">
        <v>1.0</v>
      </c>
      <c r="BH32" s="26" t="n">
        <v>1.0</v>
      </c>
      <c r="BI32" s="26" t="n">
        <v>1.0</v>
      </c>
      <c r="BJ32" s="26" t="n">
        <v>1.0</v>
      </c>
      <c r="BK32" s="26" t="n">
        <v>1.0</v>
      </c>
      <c r="BL32" s="26" t="n">
        <v>1.0</v>
      </c>
      <c r="BM32" s="26" t="n">
        <v>1.0</v>
      </c>
      <c r="BN32" s="26" t="n">
        <v>1.0</v>
      </c>
      <c r="BO32" s="26" t="n">
        <v>1.0</v>
      </c>
      <c r="BP32" s="26" t="n">
        <v>1.0</v>
      </c>
      <c r="BQ32" s="26" t="n">
        <v>1.0</v>
      </c>
      <c r="BR32" s="26" t="n">
        <v>1.0</v>
      </c>
      <c r="BS32" s="26" t="n">
        <v>1.0</v>
      </c>
      <c r="BT32" s="26" t="n">
        <v>1.0</v>
      </c>
      <c r="BU32" s="26" t="n">
        <v>1.0</v>
      </c>
    </row>
    <row r="33" spans="1:73">
      <c r="A33" s="41" t="n">
        <v>31.0</v>
      </c>
      <c r="B33" s="29" t="s">
        <v>161</v>
      </c>
      <c r="C33" s="29" t="s">
        <v>162</v>
      </c>
      <c r="D33" s="26" t="n">
        <v>748.25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2.0</v>
      </c>
      <c r="M33" s="26" t="n">
        <v>2.0</v>
      </c>
      <c r="N33" s="26" t="n">
        <v>5.0</v>
      </c>
      <c r="O33" s="26" t="n">
        <v>8.0</v>
      </c>
      <c r="P33" s="26" t="n">
        <v>8.0</v>
      </c>
      <c r="Q33" s="26" t="n">
        <v>8.0</v>
      </c>
      <c r="R33" s="26" t="n">
        <v>10.0</v>
      </c>
      <c r="S33" s="26" t="n">
        <v>12.0</v>
      </c>
      <c r="T33" s="26" t="n">
        <v>13.0</v>
      </c>
      <c r="U33" s="26" t="n">
        <v>13.0</v>
      </c>
      <c r="V33" s="26" t="n">
        <v>16.0</v>
      </c>
      <c r="W33" s="26" t="n">
        <v>17.0</v>
      </c>
      <c r="X33" s="26" t="n">
        <v>18.0</v>
      </c>
      <c r="Y33" s="26" t="n">
        <v>22.0</v>
      </c>
      <c r="Z33" s="26" t="n">
        <v>24.0</v>
      </c>
      <c r="AA33" s="26" t="n">
        <v>25.0</v>
      </c>
      <c r="AB33" s="26" t="n">
        <v>26.0</v>
      </c>
      <c r="AC33" s="26" t="n">
        <v>36.0</v>
      </c>
      <c r="AD33" s="26" t="n">
        <v>42.0</v>
      </c>
      <c r="AE33" s="26" t="n">
        <v>49.0</v>
      </c>
      <c r="AF33" s="26" t="n">
        <v>50.0</v>
      </c>
      <c r="AG33" s="26" t="n">
        <v>53.0</v>
      </c>
      <c r="AH33" s="26" t="n">
        <v>56.0</v>
      </c>
      <c r="AI33" s="26" t="n">
        <v>56.0</v>
      </c>
      <c r="AJ33" s="26" t="n">
        <v>57.0</v>
      </c>
      <c r="AK33" s="26" t="n">
        <v>60.0</v>
      </c>
      <c r="AL33" s="26" t="n">
        <v>62.0</v>
      </c>
      <c r="AM33" s="26" t="n">
        <v>65.0</v>
      </c>
      <c r="AN33" s="26" t="n">
        <v>68.0</v>
      </c>
      <c r="AO33" s="26" t="n">
        <v>68.0</v>
      </c>
      <c r="AP33" s="26" t="n">
        <v>69.0</v>
      </c>
      <c r="AQ33" s="26" t="n">
        <v>74.0</v>
      </c>
      <c r="AR33" s="26" t="n">
        <v>81.0</v>
      </c>
      <c r="AS33" s="26" t="n">
        <v>85.0</v>
      </c>
      <c r="AT33" s="26" t="n">
        <v>91.0</v>
      </c>
      <c r="AU33" s="26" t="n">
        <v>93.0</v>
      </c>
      <c r="AV33" s="26" t="n">
        <v>94.0</v>
      </c>
      <c r="AW33" s="26" t="n">
        <v>95.0</v>
      </c>
      <c r="AX33" s="26" t="n">
        <v>98.0</v>
      </c>
      <c r="AY33" s="26" t="n">
        <v>100.0</v>
      </c>
      <c r="AZ33" s="26" t="n">
        <v>100.0</v>
      </c>
      <c r="BA33" s="26" t="n">
        <v>104.0</v>
      </c>
      <c r="BB33" s="26" t="n">
        <v>104.0</v>
      </c>
      <c r="BC33" s="26" t="n">
        <v>107.0</v>
      </c>
      <c r="BD33" s="26" t="n">
        <v>109.0</v>
      </c>
      <c r="BE33" s="26" t="n">
        <v>114.0</v>
      </c>
      <c r="BF33" s="26" t="n">
        <v>115.0</v>
      </c>
      <c r="BG33" s="26" t="n">
        <v>120.0</v>
      </c>
      <c r="BH33" s="26" t="n">
        <v>129.0</v>
      </c>
      <c r="BI33" s="26" t="n">
        <v>131.0</v>
      </c>
      <c r="BJ33" s="26" t="n">
        <v>137.0</v>
      </c>
      <c r="BK33" s="26" t="n">
        <v>141.0</v>
      </c>
      <c r="BL33" s="26" t="n">
        <v>148.0</v>
      </c>
      <c r="BM33" s="26" t="n">
        <v>157.0</v>
      </c>
      <c r="BN33" s="26" t="n">
        <v>167.0</v>
      </c>
      <c r="BO33" s="26" t="n">
        <v>192.0</v>
      </c>
      <c r="BP33" s="26" t="n">
        <v>208.0</v>
      </c>
      <c r="BQ33" s="26" t="n">
        <v>256.0</v>
      </c>
      <c r="BR33" s="26" t="n">
        <v>273.0</v>
      </c>
      <c r="BS33" s="26" t="n">
        <v>317.0</v>
      </c>
      <c r="BT33" s="26" t="n">
        <v>356.0</v>
      </c>
      <c r="BU33" s="26" t="n">
        <v>386.0</v>
      </c>
    </row>
    <row r="34" spans="1:73">
      <c r="A34" s="41" t="n">
        <v>32.0</v>
      </c>
      <c r="B34" s="29" t="s">
        <v>163</v>
      </c>
      <c r="C34" s="29" t="s">
        <v>164</v>
      </c>
      <c r="D34" s="26" t="n">
        <v>63.2</v>
      </c>
      <c r="E34" s="26" t="n">
        <v>0.0</v>
      </c>
      <c r="F34" s="26" t="n">
        <v>0.0</v>
      </c>
      <c r="G34" s="26" t="n">
        <v>0.0</v>
      </c>
      <c r="H34" s="26" t="n">
        <v>0.0</v>
      </c>
      <c r="I34" s="26" t="n">
        <v>0.0</v>
      </c>
      <c r="J34" s="26" t="n">
        <v>0.0</v>
      </c>
      <c r="K34" s="26" t="n">
        <v>1.0</v>
      </c>
      <c r="L34" s="26" t="n">
        <v>2.0</v>
      </c>
      <c r="M34" s="26" t="n">
        <v>2.0</v>
      </c>
      <c r="N34" s="26" t="n">
        <v>2.0</v>
      </c>
      <c r="O34" s="26" t="n">
        <v>5.0</v>
      </c>
      <c r="P34" s="26" t="n">
        <v>7.0</v>
      </c>
      <c r="Q34" s="26" t="n">
        <v>7.0</v>
      </c>
      <c r="R34" s="26" t="n">
        <v>7.0</v>
      </c>
      <c r="S34" s="26" t="n">
        <v>7.0</v>
      </c>
      <c r="T34" s="26" t="n">
        <v>7.0</v>
      </c>
      <c r="U34" s="26" t="n">
        <v>7.0</v>
      </c>
      <c r="V34" s="26" t="n">
        <v>8.0</v>
      </c>
      <c r="W34" s="26" t="n">
        <v>8.0</v>
      </c>
      <c r="X34" s="26" t="n">
        <v>10.0</v>
      </c>
      <c r="Y34" s="26" t="n">
        <v>10.0</v>
      </c>
      <c r="Z34" s="26" t="n">
        <v>10.0</v>
      </c>
      <c r="AA34" s="26" t="n">
        <v>10.0</v>
      </c>
      <c r="AB34" s="26" t="n">
        <v>10.0</v>
      </c>
      <c r="AC34" s="26" t="n">
        <v>10.0</v>
      </c>
      <c r="AD34" s="26" t="n">
        <v>10.0</v>
      </c>
      <c r="AE34" s="26" t="n">
        <v>10.0</v>
      </c>
      <c r="AF34" s="26" t="n">
        <v>10.0</v>
      </c>
      <c r="AG34" s="26" t="n">
        <v>10.0</v>
      </c>
      <c r="AH34" s="26" t="n">
        <v>10.0</v>
      </c>
      <c r="AI34" s="26" t="n">
        <v>10.0</v>
      </c>
      <c r="AJ34" s="26" t="n">
        <v>10.0</v>
      </c>
      <c r="AK34" s="26" t="n">
        <v>10.0</v>
      </c>
      <c r="AL34" s="26" t="n">
        <v>10.0</v>
      </c>
      <c r="AM34" s="26" t="n">
        <v>10.0</v>
      </c>
      <c r="AN34" s="26" t="n">
        <v>10.0</v>
      </c>
      <c r="AO34" s="26" t="n">
        <v>10.0</v>
      </c>
      <c r="AP34" s="26" t="n">
        <v>10.0</v>
      </c>
      <c r="AQ34" s="26" t="n">
        <v>10.0</v>
      </c>
      <c r="AR34" s="26" t="n">
        <v>10.0</v>
      </c>
      <c r="AS34" s="26" t="n">
        <v>10.0</v>
      </c>
      <c r="AT34" s="26" t="n">
        <v>10.0</v>
      </c>
      <c r="AU34" s="26" t="n">
        <v>10.0</v>
      </c>
      <c r="AV34" s="26" t="n">
        <v>10.0</v>
      </c>
      <c r="AW34" s="26" t="n">
        <v>10.0</v>
      </c>
      <c r="AX34" s="26" t="n">
        <v>10.0</v>
      </c>
      <c r="AY34" s="26" t="n">
        <v>10.0</v>
      </c>
      <c r="AZ34" s="26" t="n">
        <v>10.0</v>
      </c>
      <c r="BA34" s="26" t="n">
        <v>10.0</v>
      </c>
      <c r="BB34" s="26" t="n">
        <v>10.0</v>
      </c>
      <c r="BC34" s="26" t="n">
        <v>10.0</v>
      </c>
      <c r="BD34" s="26" t="n">
        <v>10.0</v>
      </c>
      <c r="BE34" s="26" t="n">
        <v>10.0</v>
      </c>
      <c r="BF34" s="26" t="n">
        <v>10.0</v>
      </c>
      <c r="BG34" s="26" t="n">
        <v>10.0</v>
      </c>
      <c r="BH34" s="26" t="n">
        <v>10.0</v>
      </c>
      <c r="BI34" s="26" t="n">
        <v>10.0</v>
      </c>
      <c r="BJ34" s="26" t="n">
        <v>10.0</v>
      </c>
      <c r="BK34" s="26" t="n">
        <v>10.0</v>
      </c>
      <c r="BL34" s="26" t="n">
        <v>11.0</v>
      </c>
      <c r="BM34" s="26" t="n">
        <v>11.0</v>
      </c>
      <c r="BN34" s="26" t="n">
        <v>13.0</v>
      </c>
      <c r="BO34" s="26" t="n">
        <v>15.0</v>
      </c>
      <c r="BP34" s="26" t="n">
        <v>17.0</v>
      </c>
      <c r="BQ34" s="26" t="n">
        <v>17.0</v>
      </c>
      <c r="BR34" s="29" t="n">
        <v>18.0</v>
      </c>
      <c r="BS34" s="29" t="n">
        <v>23.0</v>
      </c>
      <c r="BT34" s="29" t="n">
        <v>25.0</v>
      </c>
      <c r="BU34" s="29" t="n">
        <v>26.0</v>
      </c>
    </row>
    <row r="35" spans="1:73">
      <c r="A35" s="41" t="n">
        <v>33.0</v>
      </c>
      <c r="B35" s="29" t="s">
        <v>165</v>
      </c>
      <c r="C35" s="29" t="s">
        <v>166</v>
      </c>
      <c r="D35" s="26" t="n">
        <v>2316.12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1.0</v>
      </c>
      <c r="K35" s="26" t="n">
        <v>1.0</v>
      </c>
      <c r="L35" s="26" t="n">
        <v>1.0</v>
      </c>
      <c r="M35" s="26" t="n">
        <v>3.0</v>
      </c>
      <c r="N35" s="26" t="n">
        <v>3.0</v>
      </c>
      <c r="O35" s="26" t="n">
        <v>4.0</v>
      </c>
      <c r="P35" s="26" t="n">
        <v>5.0</v>
      </c>
      <c r="Q35" s="26" t="n">
        <v>5.0</v>
      </c>
      <c r="R35" s="26" t="n">
        <v>8.0</v>
      </c>
      <c r="S35" s="26" t="n">
        <v>8.0</v>
      </c>
      <c r="T35" s="26" t="n">
        <v>9.0</v>
      </c>
      <c r="U35" s="26" t="n">
        <v>10.0</v>
      </c>
      <c r="V35" s="26" t="n">
        <v>10.0</v>
      </c>
      <c r="W35" s="26" t="n">
        <v>10.0</v>
      </c>
      <c r="X35" s="26" t="n">
        <v>11.0</v>
      </c>
      <c r="Y35" s="26" t="n">
        <v>13.0</v>
      </c>
      <c r="Z35" s="26" t="n">
        <v>16.0</v>
      </c>
      <c r="AA35" s="26" t="n">
        <v>17.0</v>
      </c>
      <c r="AB35" s="26" t="n">
        <v>17.0</v>
      </c>
      <c r="AC35" s="26" t="n">
        <v>18.0</v>
      </c>
      <c r="AD35" s="26" t="n">
        <v>18.0</v>
      </c>
      <c r="AE35" s="26" t="n">
        <v>18.0</v>
      </c>
      <c r="AF35" s="26" t="n">
        <v>18.0</v>
      </c>
      <c r="AG35" s="26" t="n">
        <v>18.0</v>
      </c>
      <c r="AH35" s="26" t="n">
        <v>18.0</v>
      </c>
      <c r="AI35" s="26" t="n">
        <v>18.0</v>
      </c>
      <c r="AJ35" s="26" t="n">
        <v>20.0</v>
      </c>
      <c r="AK35" s="26" t="n">
        <v>22.0</v>
      </c>
      <c r="AL35" s="26" t="n">
        <v>22.0</v>
      </c>
      <c r="AM35" s="26" t="n">
        <v>24.0</v>
      </c>
      <c r="AN35" s="26" t="n">
        <v>24.0</v>
      </c>
      <c r="AO35" s="26" t="n">
        <v>26.0</v>
      </c>
      <c r="AP35" s="26" t="n">
        <v>26.0</v>
      </c>
      <c r="AQ35" s="26" t="n">
        <v>28.0</v>
      </c>
      <c r="AR35" s="26" t="n">
        <v>30.0</v>
      </c>
      <c r="AS35" s="26" t="n">
        <v>31.0</v>
      </c>
      <c r="AT35" s="26" t="n">
        <v>32.0</v>
      </c>
      <c r="AU35" s="26" t="n">
        <v>32.0</v>
      </c>
      <c r="AV35" s="26" t="n">
        <v>34.0</v>
      </c>
      <c r="AW35" s="26" t="n">
        <v>39.0</v>
      </c>
      <c r="AX35" s="26" t="n">
        <v>40.0</v>
      </c>
      <c r="AY35" s="26" t="n">
        <v>41.0</v>
      </c>
      <c r="AZ35" s="26" t="n">
        <v>42.0</v>
      </c>
      <c r="BA35" s="26" t="n">
        <v>42.0</v>
      </c>
      <c r="BB35" s="26" t="n">
        <v>44.0</v>
      </c>
      <c r="BC35" s="26" t="n">
        <v>45.0</v>
      </c>
      <c r="BD35" s="26" t="n">
        <v>45.0</v>
      </c>
      <c r="BE35" s="26" t="n">
        <v>45.0</v>
      </c>
      <c r="BF35" s="26" t="n">
        <v>45.0</v>
      </c>
      <c r="BG35" s="26" t="n">
        <v>47.0</v>
      </c>
      <c r="BH35" s="26" t="n">
        <v>48.0</v>
      </c>
      <c r="BI35" s="26" t="n">
        <v>49.0</v>
      </c>
      <c r="BJ35" s="26" t="n">
        <v>50.0</v>
      </c>
      <c r="BK35" s="26" t="n">
        <v>53.0</v>
      </c>
      <c r="BL35" s="26" t="n">
        <v>59.0</v>
      </c>
      <c r="BM35" s="26" t="n">
        <v>67.0</v>
      </c>
      <c r="BN35" s="26" t="n">
        <v>77.0</v>
      </c>
      <c r="BO35" s="26" t="n">
        <v>100.0</v>
      </c>
      <c r="BP35" s="26" t="n">
        <v>108.0</v>
      </c>
      <c r="BQ35" s="26" t="n">
        <v>135.0</v>
      </c>
      <c r="BR35" s="26" t="n">
        <v>153.0</v>
      </c>
      <c r="BS35" s="26" t="n">
        <v>169.0</v>
      </c>
      <c r="BT35" s="26" t="n">
        <v>195.0</v>
      </c>
      <c r="BU35" s="26" t="n">
        <v>216.0</v>
      </c>
    </row>
    <row r="36" spans="1:73">
      <c r="A36" s="26"/>
      <c r="B36" s="29"/>
      <c r="C36" s="29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</row>
    <row r="37" spans="1:7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</row>
    <row r="38" spans="1:7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50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</row>
    <row r="39" spans="1:7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50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</row>
    <row r="40" spans="1:7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50"/>
      <c r="V40" s="26"/>
      <c r="W40" s="50"/>
      <c r="X40" s="26"/>
      <c r="Y40" s="50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</row>
    <row r="41" spans="1:7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50"/>
      <c r="V41" s="26"/>
      <c r="W41" s="50"/>
      <c r="X41" s="26"/>
      <c r="Y41" s="50"/>
      <c r="Z41" s="50"/>
      <c r="AA41" s="50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</row>
    <row r="42" spans="1:7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50"/>
      <c r="V42" s="50"/>
      <c r="W42" s="50"/>
      <c r="X42" s="50"/>
      <c r="Y42" s="50"/>
      <c r="Z42" s="50"/>
      <c r="AA42" s="50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</row>
    <row r="43" spans="1:7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</row>
    <row r="44" spans="1:7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</row>
    <row r="45" spans="1:7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</row>
    <row r="46" spans="1:7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</row>
    <row r="47" spans="1:7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</row>
    <row r="48" spans="1:7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</row>
    <row r="49" spans="1:7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</row>
    <row r="50" spans="1:7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</row>
    <row r="51" spans="1:7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</row>
    <row r="52" spans="1:7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</row>
    <row r="53" spans="1:7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50"/>
      <c r="V53" s="26"/>
      <c r="W53" s="50"/>
      <c r="X53" s="26"/>
      <c r="Y53" s="50"/>
      <c r="Z53" s="26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</row>
    <row r="54" spans="1:7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</row>
    <row r="55" spans="1:7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50"/>
      <c r="V55" s="50"/>
      <c r="W55" s="50"/>
      <c r="X55" s="50"/>
      <c r="Y55" s="50"/>
      <c r="Z55" s="26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</row>
    <row r="56" spans="1:7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50"/>
      <c r="V56" s="50"/>
      <c r="W56" s="50"/>
      <c r="X56" s="26"/>
      <c r="Y56" s="50"/>
      <c r="Z56" s="26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</row>
    <row r="57" spans="1:7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50"/>
      <c r="V57" s="50"/>
      <c r="W57" s="50"/>
      <c r="X57" s="26"/>
      <c r="Y57" s="50"/>
      <c r="Z57" s="26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</row>
    <row r="58" spans="1:7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50"/>
      <c r="V58" s="50"/>
      <c r="W58" s="50"/>
      <c r="X58" s="26"/>
      <c r="Y58" s="50"/>
      <c r="Z58" s="26"/>
      <c r="AA58" s="50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</row>
    <row r="59" spans="1:7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50"/>
      <c r="V59" s="50"/>
      <c r="W59" s="50"/>
      <c r="X59" s="26"/>
      <c r="Y59" s="26"/>
      <c r="Z59" s="26"/>
      <c r="AA59" s="50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</row>
    <row r="60" spans="1:7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50"/>
      <c r="V60" s="26"/>
      <c r="W60" s="50"/>
      <c r="X60" s="26"/>
      <c r="Y60" s="26"/>
      <c r="Z60" s="26"/>
      <c r="AA60" s="50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</row>
    <row r="61" spans="1:7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50"/>
      <c r="X61" s="26"/>
      <c r="Y61" s="50"/>
      <c r="Z61" s="26"/>
      <c r="AA61" s="50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</row>
    <row r="62" spans="1:7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50"/>
      <c r="X62" s="26"/>
      <c r="Y62" s="51"/>
      <c r="Z62" s="26"/>
      <c r="AA62" s="50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</row>
    <row r="63" spans="1:7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50"/>
      <c r="X63" s="26"/>
      <c r="Y63" s="51"/>
      <c r="Z63" s="26"/>
      <c r="AA63" s="50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</row>
    <row r="64" spans="1:7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50"/>
      <c r="X64" s="26"/>
      <c r="Y64" s="51"/>
      <c r="Z64" s="26"/>
      <c r="AA64" s="50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</row>
    <row r="65" spans="1:7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50"/>
      <c r="X65" s="26"/>
      <c r="Y65" s="51"/>
      <c r="Z65" s="26"/>
      <c r="AA65" s="50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</row>
    <row r="66" spans="1:7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50"/>
      <c r="X66" s="26"/>
      <c r="Y66" s="51"/>
      <c r="Z66" s="26"/>
      <c r="AA66" s="50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</row>
    <row r="67" spans="1:7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50"/>
      <c r="X67" s="26"/>
      <c r="Y67" s="51"/>
      <c r="Z67" s="26"/>
      <c r="AA67" s="50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</row>
    <row r="68" spans="1:7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50"/>
      <c r="X68" s="26"/>
      <c r="Y68" s="51"/>
      <c r="Z68" s="26"/>
      <c r="AA68" s="50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</row>
    <row r="69" spans="1:7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50"/>
      <c r="X69" s="26"/>
      <c r="Y69" s="51"/>
      <c r="Z69" s="26"/>
      <c r="AA69" s="50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</row>
    <row r="70" spans="1:7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50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</row>
    <row r="71" spans="1:7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50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</row>
    <row r="72" spans="1:7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50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</row>
    <row r="73" spans="1: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50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</row>
    <row r="74" spans="1:7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50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</row>
    <row r="75" spans="1:7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50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</row>
    <row r="76" spans="1:7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50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</row>
    <row r="77" spans="1:7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</row>
    <row r="78" spans="1:7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</row>
    <row r="79" spans="1:7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</row>
    <row r="80" spans="1:7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</row>
    <row r="81" spans="1:7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</row>
    <row r="82" spans="1:7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</row>
    <row r="83" spans="1:7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</row>
    <row r="84" spans="1:7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</row>
    <row r="85" spans="1:7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</row>
    <row r="86" spans="1:7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</row>
    <row r="87" spans="1:7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</row>
    <row r="88" spans="1:7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</row>
    <row r="89" spans="1:7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</row>
    <row r="90" spans="1:7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</row>
    <row r="91" spans="1:7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</row>
    <row r="92" spans="1:7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</row>
    <row r="93" spans="1:7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</row>
    <row r="94" spans="1:7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</row>
    <row r="95" spans="1:7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</row>
    <row r="96" spans="1:7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</row>
    <row r="97" spans="1:7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</row>
    <row r="98" spans="1:7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</row>
    <row r="99" spans="1:7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</row>
    <row r="100" spans="1:7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</row>
    <row r="101" spans="1:7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</row>
    <row r="102" spans="1:7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</row>
    <row r="103" spans="1:7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</row>
    <row r="104" spans="1:7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</row>
    <row r="105" spans="1:7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</row>
    <row r="106" spans="1:7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</row>
    <row r="107" spans="1:7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</row>
    <row r="108" spans="1:7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</row>
    <row r="109" spans="1:7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</row>
    <row r="110" spans="1:7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</row>
    <row r="111" spans="1:7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</row>
    <row r="112" spans="1:7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</row>
    <row r="113" spans="1:7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</row>
    <row r="114" spans="1:7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</row>
    <row r="115" spans="1:7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</row>
    <row r="116" spans="1:7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</row>
    <row r="117" spans="1:7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</row>
    <row r="118" spans="1:7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</row>
    <row r="119" spans="1:7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</row>
    <row r="120" spans="1:7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</row>
    <row r="121" spans="1:7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</row>
    <row r="122" spans="1:7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</row>
    <row r="123" spans="1:7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</row>
    <row r="124" spans="1:7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</row>
    <row r="125" spans="1:7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</row>
    <row r="126" spans="1:7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</row>
    <row r="127" spans="1:7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</row>
    <row r="128" spans="1:7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</row>
    <row r="129" spans="1:7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</row>
    <row r="130" spans="1:7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</row>
    <row r="131" spans="1:7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</row>
    <row r="132" spans="1:7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</row>
    <row r="133" spans="1:7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</row>
    <row r="134" spans="1:7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</row>
    <row r="135" spans="1:7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</row>
    <row r="136" spans="1:7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</row>
    <row r="137" spans="1:7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</row>
    <row r="138" spans="1:7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</row>
    <row r="139" spans="1:7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</row>
    <row r="140" spans="1:7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</row>
    <row r="141" spans="1:7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</row>
    <row r="142" spans="1:7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</row>
    <row r="143" spans="1:7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</row>
    <row r="144" spans="1:7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</row>
    <row r="145" spans="1:7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</row>
    <row r="146" spans="1:7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</row>
    <row r="147" spans="1:7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</row>
    <row r="148" spans="1:7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</row>
    <row r="149" spans="1:7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</row>
    <row r="150" spans="1:7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</row>
    <row r="151" spans="1:7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</row>
    <row r="152" spans="1:7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</row>
    <row r="153" spans="1:7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</row>
    <row r="154" spans="1:7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</row>
    <row r="155" spans="1:7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</row>
    <row r="156" spans="1:7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</row>
    <row r="157" spans="1:7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</row>
    <row r="158" spans="1:7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</row>
    <row r="159" spans="1:7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</row>
    <row r="160" spans="1:7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</row>
    <row r="161" spans="1:7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</row>
    <row r="162" spans="1:7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</row>
    <row r="163" spans="1:7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</row>
    <row r="164" spans="1:7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</row>
    <row r="165" spans="1:7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</row>
    <row r="166" spans="1:7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</row>
    <row r="167" spans="1:7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</row>
    <row r="168" spans="1:7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</row>
    <row r="169" spans="1:7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</row>
    <row r="170" spans="1:7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</row>
    <row r="171" spans="1:7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</row>
    <row r="172" spans="1:7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</row>
    <row r="173" spans="1: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</row>
    <row r="174" spans="1:7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</row>
    <row r="175" spans="1:7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</row>
    <row r="176" spans="1:7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</row>
    <row r="177" spans="1:7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</row>
    <row r="178" spans="1:7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</row>
    <row r="179" spans="1:7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</row>
    <row r="180" spans="1:7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</row>
    <row r="181" spans="1:7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</row>
    <row r="182" spans="1:7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</row>
    <row r="183" spans="1:7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</row>
    <row r="184" spans="1:7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</row>
    <row r="185" spans="1:7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</row>
    <row r="186" spans="1:7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</row>
    <row r="187" spans="1:7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</row>
    <row r="188" spans="1:7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</row>
    <row r="189" spans="1:7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</row>
    <row r="190" spans="1:7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</row>
    <row r="191" spans="1:7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</row>
    <row r="192" spans="1:7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</row>
    <row r="193" spans="1:7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</row>
    <row r="194" spans="1:7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</row>
    <row r="195" spans="1:7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</row>
    <row r="196" spans="1:7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</row>
    <row r="197" spans="1:7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</row>
    <row r="198" spans="1:7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T191"/>
  <sheetViews>
    <sheetView showGridLines="true" view="normal" zoomScale="100" zoomScaleNormal="100" zoomScaleSheetLayoutView="100" zoomScalePageLayoutView="100" workbookViewId="0">
      <pane xSplit="3.0" ySplit="1.0" topLeftCell="D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</cols>
  <sheetData>
    <row r="1" spans="1:72">
      <c r="A1" s="29" t="s">
        <v>100</v>
      </c>
      <c r="B1" s="29" t="s">
        <v>101</v>
      </c>
      <c r="C1" s="42" t="s">
        <v>102</v>
      </c>
      <c r="D1" s="45" t="n">
        <v>43846.0</v>
      </c>
      <c r="E1" s="45" t="n">
        <v>43847.0</v>
      </c>
      <c r="F1" s="45" t="n">
        <v>43848.0</v>
      </c>
      <c r="G1" s="45" t="n">
        <v>43849.0</v>
      </c>
      <c r="H1" s="45" t="n">
        <v>43850.0</v>
      </c>
      <c r="I1" s="45" t="n">
        <v>43851.0</v>
      </c>
      <c r="J1" s="45" t="n">
        <v>43852.0</v>
      </c>
      <c r="K1" s="45" t="n">
        <v>43853.0</v>
      </c>
      <c r="L1" s="45" t="n">
        <v>43854.0</v>
      </c>
      <c r="M1" s="45" t="n">
        <v>43855.0</v>
      </c>
      <c r="N1" s="45" t="n">
        <v>43856.0</v>
      </c>
      <c r="O1" s="45" t="n">
        <v>43857.0</v>
      </c>
      <c r="P1" s="45" t="n">
        <v>43858.0</v>
      </c>
      <c r="Q1" s="45" t="n">
        <v>43859.0</v>
      </c>
      <c r="R1" s="25" t="n">
        <v>43860.0</v>
      </c>
      <c r="S1" s="25" t="n">
        <v>43861.0</v>
      </c>
      <c r="T1" s="25" t="n">
        <v>43862.0</v>
      </c>
      <c r="U1" s="25" t="n">
        <v>43863.0</v>
      </c>
      <c r="V1" s="25" t="n">
        <v>43864.0</v>
      </c>
      <c r="W1" s="25" t="n">
        <v>43865.0</v>
      </c>
      <c r="X1" s="25" t="n">
        <v>43866.0</v>
      </c>
      <c r="Y1" s="25" t="n">
        <v>43867.0</v>
      </c>
      <c r="Z1" s="52" t="n">
        <v>43868.0</v>
      </c>
      <c r="AA1" s="25" t="n">
        <v>43869.0</v>
      </c>
      <c r="AB1" s="25" t="n">
        <v>43870.0</v>
      </c>
      <c r="AC1" s="25" t="n">
        <v>43871.0</v>
      </c>
      <c r="AD1" s="25" t="n">
        <v>43872.0</v>
      </c>
      <c r="AE1" s="25" t="n">
        <v>43873.0</v>
      </c>
      <c r="AF1" s="25" t="n">
        <v>43874.0</v>
      </c>
      <c r="AG1" s="25" t="n">
        <v>43875.0</v>
      </c>
      <c r="AH1" s="25" t="n">
        <v>43876.0</v>
      </c>
      <c r="AI1" s="25" t="n">
        <v>43877.0</v>
      </c>
      <c r="AJ1" s="25" t="n">
        <v>43878.0</v>
      </c>
      <c r="AK1" s="25" t="n">
        <v>43879.0</v>
      </c>
      <c r="AL1" s="25" t="n">
        <v>43880.0</v>
      </c>
      <c r="AM1" s="25" t="n">
        <v>43881.0</v>
      </c>
      <c r="AN1" s="25" t="n">
        <v>43882.0</v>
      </c>
      <c r="AO1" s="25" t="n">
        <v>43883.0</v>
      </c>
      <c r="AP1" s="25" t="n">
        <v>43884.0</v>
      </c>
      <c r="AQ1" s="25" t="n">
        <v>43885.0</v>
      </c>
      <c r="AR1" s="25" t="n">
        <v>43886.0</v>
      </c>
      <c r="AS1" s="25" t="n">
        <v>43887.0</v>
      </c>
      <c r="AT1" s="25" t="n">
        <v>43888.0</v>
      </c>
      <c r="AU1" s="25" t="n">
        <v>43889.0</v>
      </c>
      <c r="AV1" s="25" t="n">
        <v>43890.0</v>
      </c>
      <c r="AW1" s="25" t="n">
        <v>43891.0</v>
      </c>
      <c r="AX1" s="25" t="n">
        <v>43892.0</v>
      </c>
      <c r="AY1" s="25" t="n">
        <v>43893.0</v>
      </c>
      <c r="AZ1" s="25" t="n">
        <v>43894.0</v>
      </c>
      <c r="BA1" s="25" t="n">
        <v>43895.0</v>
      </c>
      <c r="BB1" s="25" t="n">
        <v>43896.0</v>
      </c>
      <c r="BC1" s="25" t="n">
        <v>43897.0</v>
      </c>
      <c r="BD1" s="25" t="n">
        <v>43898.0</v>
      </c>
      <c r="BE1" s="25" t="n">
        <v>43899.0</v>
      </c>
      <c r="BF1" s="25" t="n">
        <v>43900.0</v>
      </c>
      <c r="BG1" s="25" t="n">
        <v>43901.0</v>
      </c>
      <c r="BH1" s="25" t="n">
        <v>43902.0</v>
      </c>
      <c r="BI1" s="25" t="n">
        <v>43903.0</v>
      </c>
      <c r="BJ1" s="25" t="n">
        <v>43904.0</v>
      </c>
      <c r="BK1" s="25" t="n">
        <v>43905.0</v>
      </c>
      <c r="BL1" s="25" t="n">
        <v>43906.0</v>
      </c>
      <c r="BM1" s="25" t="n">
        <v>43907.0</v>
      </c>
      <c r="BN1" s="25" t="n">
        <v>43908.0</v>
      </c>
      <c r="BO1" s="25" t="n">
        <v>43909.0</v>
      </c>
      <c r="BP1" s="25" t="n">
        <v>43910.0</v>
      </c>
      <c r="BQ1" s="25" t="n">
        <v>43911.0</v>
      </c>
      <c r="BR1" s="25" t="n">
        <v>43912.0</v>
      </c>
      <c r="BS1" s="25" t="n">
        <v>43913.0</v>
      </c>
      <c r="BT1" s="25" t="n">
        <v>43914.0</v>
      </c>
    </row>
    <row r="2" spans="1:72">
      <c r="A2" s="32" t="n">
        <v>0.0</v>
      </c>
      <c r="B2" s="32" t="s">
        <v>104</v>
      </c>
      <c r="C2" s="32" t="s">
        <v>105</v>
      </c>
      <c r="D2" s="28" t="n">
        <v>12.0</v>
      </c>
      <c r="E2" s="28" t="n">
        <v>16.0</v>
      </c>
      <c r="F2" s="28" t="n">
        <v>21.0</v>
      </c>
      <c r="G2" s="28" t="n">
        <v>25.0</v>
      </c>
      <c r="H2" s="28" t="n">
        <v>25.0</v>
      </c>
      <c r="I2" s="28" t="n">
        <v>28.0</v>
      </c>
      <c r="J2" s="28" t="n">
        <v>28.0</v>
      </c>
      <c r="K2" s="28" t="n">
        <v>31.0</v>
      </c>
      <c r="L2" s="28" t="n">
        <v>32.0</v>
      </c>
      <c r="M2" s="28" t="n">
        <v>42.0</v>
      </c>
      <c r="N2" s="28" t="n">
        <v>44.0</v>
      </c>
      <c r="O2" s="28" t="n">
        <v>47.0</v>
      </c>
      <c r="P2" s="28" t="n">
        <v>80.0</v>
      </c>
      <c r="Q2" s="28" t="n">
        <v>90.0</v>
      </c>
      <c r="R2" s="28" t="n">
        <v>116.0</v>
      </c>
      <c r="S2" s="28" t="n">
        <v>166.0</v>
      </c>
      <c r="T2" s="28" t="n">
        <v>215.0</v>
      </c>
      <c r="U2" s="28" t="n">
        <v>295.0</v>
      </c>
      <c r="V2" s="28" t="n">
        <v>396.0</v>
      </c>
      <c r="W2" s="28" t="n">
        <v>520.0</v>
      </c>
      <c r="X2" s="32" t="n">
        <v>633.0</v>
      </c>
      <c r="Y2" s="28" t="n">
        <v>817.0</v>
      </c>
      <c r="Z2" s="28" t="n">
        <v>1115.0</v>
      </c>
      <c r="AA2" s="28" t="n">
        <v>1439.0</v>
      </c>
      <c r="AB2" s="28" t="n">
        <v>1795.0</v>
      </c>
      <c r="AC2" s="28" t="n">
        <v>2222.0</v>
      </c>
      <c r="AD2" s="28" t="n">
        <v>2639.0</v>
      </c>
      <c r="AE2" s="28" t="n">
        <v>3172.0</v>
      </c>
      <c r="AF2" s="28" t="n">
        <v>3862.0</v>
      </c>
      <c r="AG2" s="28" t="n">
        <f t="normal">3862+912</f>
        <v>4774</v>
      </c>
      <c r="AH2" s="28" t="n">
        <f t="normal">4774+849</f>
        <v>5623</v>
      </c>
      <c r="AI2" s="28" t="n">
        <v>6639.0</v>
      </c>
      <c r="AJ2" s="28" t="n">
        <v>7862.0</v>
      </c>
      <c r="AK2" s="28" t="n">
        <v>9128.0</v>
      </c>
      <c r="AL2" s="28" t="n">
        <v>10337.0</v>
      </c>
      <c r="AM2" s="28" t="n">
        <v>11788.0</v>
      </c>
      <c r="AN2" s="28" t="n">
        <v>13557.0</v>
      </c>
      <c r="AO2" s="28" t="n">
        <v>15299.0</v>
      </c>
      <c r="AP2" s="28" t="n">
        <v>16738.0</v>
      </c>
      <c r="AQ2" s="28" t="n">
        <v>18854.0</v>
      </c>
      <c r="AR2" s="28" t="n">
        <v>20912.0</v>
      </c>
      <c r="AS2" s="28" t="n">
        <v>23200.0</v>
      </c>
      <c r="AT2" s="28" t="n">
        <v>26403.0</v>
      </c>
      <c r="AU2" s="28" t="n">
        <v>28895.0</v>
      </c>
      <c r="AV2" s="28" t="n">
        <v>31187.0</v>
      </c>
      <c r="AW2" s="28" t="n">
        <v>33757.0</v>
      </c>
      <c r="AX2" s="28" t="n">
        <v>36167.0</v>
      </c>
      <c r="AY2" s="28" t="n">
        <v>38556.0</v>
      </c>
      <c r="AZ2" s="30" t="n">
        <v>40479.0</v>
      </c>
      <c r="BA2" s="30" t="n">
        <v>41966.0</v>
      </c>
      <c r="BB2" s="30" t="n">
        <v>43468.0</v>
      </c>
      <c r="BC2" s="30" t="n">
        <v>45011.0</v>
      </c>
      <c r="BD2" s="30" t="n">
        <v>46433.0</v>
      </c>
      <c r="BE2" s="30" t="n">
        <v>47585.0</v>
      </c>
      <c r="BF2" s="30" t="n">
        <v>49056.0</v>
      </c>
      <c r="BG2" s="30" t="n">
        <v>50298.0</v>
      </c>
      <c r="BH2" s="30" t="n">
        <v>51553.0</v>
      </c>
      <c r="BI2" s="30" t="n">
        <v>52943.0</v>
      </c>
      <c r="BJ2" s="30" t="n">
        <v>54278.0</v>
      </c>
      <c r="BK2" s="30" t="n">
        <v>55094.0</v>
      </c>
      <c r="BL2" s="30" t="n">
        <v>55987.0</v>
      </c>
      <c r="BM2" s="30" t="n">
        <v>56883.0</v>
      </c>
      <c r="BN2" s="30" t="n">
        <v>57678.0</v>
      </c>
      <c r="BO2" s="30" t="n">
        <v>58381.0</v>
      </c>
      <c r="BP2" s="30" t="n">
        <v>58942.0</v>
      </c>
      <c r="BQ2" s="30" t="n">
        <v>59432.0</v>
      </c>
      <c r="BR2" s="30" t="n">
        <v>59879.0</v>
      </c>
      <c r="BS2" s="30" t="n">
        <v>60323.0</v>
      </c>
      <c r="BT2" s="30" t="n">
        <v>60810.0</v>
      </c>
    </row>
    <row r="3" spans="1:72">
      <c r="A3" s="32" t="n">
        <v>1.0</v>
      </c>
      <c r="B3" s="32" t="s">
        <v>106</v>
      </c>
      <c r="C3" s="30" t="s">
        <v>107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2.0</v>
      </c>
      <c r="L3" s="28" t="n">
        <v>2.0</v>
      </c>
      <c r="M3" s="28" t="n">
        <v>2.0</v>
      </c>
      <c r="N3" s="28" t="n">
        <v>2.0</v>
      </c>
      <c r="O3" s="28" t="n">
        <v>4.0</v>
      </c>
      <c r="P3" s="28" t="n">
        <v>5.0</v>
      </c>
      <c r="Q3" s="28" t="n">
        <v>6.0</v>
      </c>
      <c r="R3" s="28" t="n">
        <v>9.0</v>
      </c>
      <c r="S3" s="28" t="n">
        <v>10.0</v>
      </c>
      <c r="T3" s="28" t="n">
        <v>12.0</v>
      </c>
      <c r="U3" s="28" t="n">
        <v>14.0</v>
      </c>
      <c r="V3" s="28" t="n">
        <v>20.0</v>
      </c>
      <c r="W3" s="28" t="n">
        <v>32.0</v>
      </c>
      <c r="X3" s="32" t="n">
        <v>50.0</v>
      </c>
      <c r="Y3" s="28" t="n">
        <v>68.0</v>
      </c>
      <c r="Z3" s="28" t="n">
        <v>97.0</v>
      </c>
      <c r="AA3" s="28" t="n">
        <v>125.0</v>
      </c>
      <c r="AB3" s="28" t="n">
        <v>143.0</v>
      </c>
      <c r="AC3" s="28" t="n">
        <v>181.0</v>
      </c>
      <c r="AD3" s="28" t="n">
        <v>241.0</v>
      </c>
      <c r="AE3" s="28" t="n">
        <v>284.0</v>
      </c>
      <c r="AF3" s="28" t="n">
        <v>332.0</v>
      </c>
      <c r="AG3" s="28" t="n">
        <v>386.0</v>
      </c>
      <c r="AH3" s="28" t="n">
        <v>436.0</v>
      </c>
      <c r="AI3" s="28" t="n">
        <v>473.0</v>
      </c>
      <c r="AJ3" s="28" t="n">
        <v>530.0</v>
      </c>
      <c r="AK3" s="28" t="n">
        <v>571.0</v>
      </c>
      <c r="AL3" s="28" t="n">
        <v>619.0</v>
      </c>
      <c r="AM3" s="28" t="n">
        <v>664.0</v>
      </c>
      <c r="AN3" s="28" t="n">
        <v>720.0</v>
      </c>
      <c r="AO3" s="28" t="n">
        <v>740.0</v>
      </c>
      <c r="AP3" s="28" t="n">
        <v>772.0</v>
      </c>
      <c r="AQ3" s="28" t="n">
        <v>805.0</v>
      </c>
      <c r="AR3" s="28" t="n">
        <v>841.0</v>
      </c>
      <c r="AS3" s="28" t="n">
        <v>873.0</v>
      </c>
      <c r="AT3" s="28" t="n">
        <v>919.0</v>
      </c>
      <c r="AU3" s="28" t="n">
        <v>972.0</v>
      </c>
      <c r="AV3" s="28" t="n">
        <v>1009.0</v>
      </c>
      <c r="AW3" s="28" t="n">
        <v>1034.0</v>
      </c>
      <c r="AX3" s="28" t="n">
        <v>1081.0</v>
      </c>
      <c r="AY3" s="28" t="n">
        <v>1129.0</v>
      </c>
      <c r="AZ3" s="28" t="n">
        <v>1159.0</v>
      </c>
      <c r="BA3" s="28" t="n">
        <v>1209.0</v>
      </c>
      <c r="BB3" s="28" t="n">
        <v>1233.0</v>
      </c>
      <c r="BC3" s="28" t="n">
        <v>1250.0</v>
      </c>
      <c r="BD3" s="28" t="n">
        <v>1260.0</v>
      </c>
      <c r="BE3" s="28" t="n">
        <v>1270.0</v>
      </c>
      <c r="BF3" s="28" t="n">
        <v>1282.0</v>
      </c>
      <c r="BG3" s="28" t="n">
        <v>1288.0</v>
      </c>
      <c r="BH3" s="28" t="n">
        <v>1296.0</v>
      </c>
      <c r="BI3" s="28" t="n">
        <v>1299.0</v>
      </c>
      <c r="BJ3" s="28" t="n">
        <v>1303.0</v>
      </c>
      <c r="BK3" s="28" t="n">
        <v>1306.0</v>
      </c>
      <c r="BL3" s="28" t="n">
        <v>1307.0</v>
      </c>
      <c r="BM3" s="28" t="n">
        <v>1312.0</v>
      </c>
      <c r="BN3" s="28" t="n">
        <v>1317.0</v>
      </c>
      <c r="BO3" s="28" t="n">
        <v>1321.0</v>
      </c>
      <c r="BP3" s="28" t="n">
        <v>1324.0</v>
      </c>
      <c r="BQ3" s="28" t="n">
        <v>1328.0</v>
      </c>
      <c r="BR3" s="28" t="n">
        <v>1329.0</v>
      </c>
      <c r="BS3" s="28" t="n">
        <v>1330.0</v>
      </c>
      <c r="BT3" s="28" t="n">
        <v>1330.0</v>
      </c>
    </row>
    <row r="4" spans="1:72">
      <c r="A4" s="32" t="n">
        <v>2.0</v>
      </c>
      <c r="B4" s="32" t="s">
        <v>4</v>
      </c>
      <c r="C4" s="30" t="s">
        <v>108</v>
      </c>
      <c r="D4" s="28" t="n">
        <v>0.0</v>
      </c>
      <c r="E4" s="28" t="n">
        <v>0.0</v>
      </c>
      <c r="F4" s="28" t="n">
        <v>0.0</v>
      </c>
      <c r="G4" s="28" t="n">
        <v>0.0</v>
      </c>
      <c r="H4" s="28" t="n">
        <v>0.0</v>
      </c>
      <c r="I4" s="28" t="n">
        <v>0.0</v>
      </c>
      <c r="J4" s="28" t="n">
        <v>0.0</v>
      </c>
      <c r="K4" s="28" t="n">
        <v>0.0</v>
      </c>
      <c r="L4" s="28" t="n">
        <v>1.0</v>
      </c>
      <c r="M4" s="28" t="n">
        <v>2.0</v>
      </c>
      <c r="N4" s="28" t="n">
        <v>2.0</v>
      </c>
      <c r="O4" s="28" t="n">
        <v>2.0</v>
      </c>
      <c r="P4" s="28" t="n">
        <v>4.0</v>
      </c>
      <c r="Q4" s="28" t="n">
        <v>5.0</v>
      </c>
      <c r="R4" s="28" t="n">
        <v>6.0</v>
      </c>
      <c r="S4" s="28" t="n">
        <v>6.0</v>
      </c>
      <c r="T4" s="28" t="n">
        <v>9.0</v>
      </c>
      <c r="U4" s="28" t="n">
        <v>12.0</v>
      </c>
      <c r="V4" s="28" t="n">
        <v>23.0</v>
      </c>
      <c r="W4" s="28" t="n">
        <v>24.0</v>
      </c>
      <c r="X4" s="32" t="n">
        <v>31.0</v>
      </c>
      <c r="Y4" s="28" t="n">
        <v>33.0</v>
      </c>
      <c r="Z4" s="28" t="n">
        <v>34.0</v>
      </c>
      <c r="AA4" s="28" t="n">
        <v>37.0</v>
      </c>
      <c r="AB4" s="28" t="n">
        <v>44.0</v>
      </c>
      <c r="AC4" s="28" t="n">
        <v>48.0</v>
      </c>
      <c r="AD4" s="28" t="n">
        <v>56.0</v>
      </c>
      <c r="AE4" s="28" t="n">
        <v>68.0</v>
      </c>
      <c r="AF4" s="28" t="n">
        <v>79.0</v>
      </c>
      <c r="AG4" s="28" t="n">
        <v>97.0</v>
      </c>
      <c r="AH4" s="28" t="n">
        <v>105.0</v>
      </c>
      <c r="AI4" s="28" t="n">
        <v>107.0</v>
      </c>
      <c r="AJ4" s="28" t="n">
        <v>122.0</v>
      </c>
      <c r="AK4" s="28" t="n">
        <v>145.0</v>
      </c>
      <c r="AL4" s="28" t="n">
        <v>153.0</v>
      </c>
      <c r="AM4" s="28" t="n">
        <v>169.0</v>
      </c>
      <c r="AN4" s="28" t="n">
        <v>178.0</v>
      </c>
      <c r="AO4" s="28" t="n">
        <v>189.0</v>
      </c>
      <c r="AP4" s="28" t="n">
        <v>198.0</v>
      </c>
      <c r="AQ4" s="28" t="n">
        <v>215.0</v>
      </c>
      <c r="AR4" s="28" t="n">
        <v>235.0</v>
      </c>
      <c r="AS4" s="28" t="n">
        <v>248.0</v>
      </c>
      <c r="AT4" s="28" t="n">
        <v>257.0</v>
      </c>
      <c r="AU4" s="28" t="n">
        <v>271.0</v>
      </c>
      <c r="AV4" s="28" t="n">
        <v>276.0</v>
      </c>
      <c r="AW4" s="28" t="n">
        <v>282.0</v>
      </c>
      <c r="AX4" s="28" t="n">
        <v>288.0</v>
      </c>
      <c r="AY4" s="28" t="n">
        <v>294.0</v>
      </c>
      <c r="AZ4" s="28" t="n">
        <v>297.0</v>
      </c>
      <c r="BA4" s="28" t="n">
        <v>298.0</v>
      </c>
      <c r="BB4" s="28" t="n">
        <v>303.0</v>
      </c>
      <c r="BC4" s="28" t="n">
        <v>308.0</v>
      </c>
      <c r="BD4" s="28" t="n">
        <v>315.0</v>
      </c>
      <c r="BE4" s="28" t="n">
        <v>320.0</v>
      </c>
      <c r="BF4" s="28" t="n">
        <v>326.0</v>
      </c>
      <c r="BG4" s="28" t="n">
        <v>334.0</v>
      </c>
      <c r="BH4" s="28" t="n">
        <v>342.0</v>
      </c>
      <c r="BI4" s="28" t="n">
        <v>349.0</v>
      </c>
      <c r="BJ4" s="28" t="n">
        <v>351.0</v>
      </c>
      <c r="BK4" s="28" t="n">
        <v>356.0</v>
      </c>
      <c r="BL4" s="28" t="n">
        <v>366.0</v>
      </c>
      <c r="BM4" s="28" t="n">
        <v>369.0</v>
      </c>
      <c r="BN4" s="28" t="n">
        <v>373.0</v>
      </c>
      <c r="BO4" s="28" t="n">
        <v>378.0</v>
      </c>
      <c r="BP4" s="28" t="n">
        <v>385.0</v>
      </c>
      <c r="BQ4" s="28" t="n">
        <v>391.0</v>
      </c>
      <c r="BR4" s="28" t="n">
        <v>392.0</v>
      </c>
      <c r="BS4" s="28" t="n">
        <v>392.0</v>
      </c>
      <c r="BT4" s="28" t="n">
        <v>392.0</v>
      </c>
    </row>
    <row r="5" spans="1:72">
      <c r="A5" s="53" t="n">
        <v>3.0</v>
      </c>
      <c r="B5" s="53" t="s">
        <v>23</v>
      </c>
      <c r="C5" s="54" t="s">
        <v>109</v>
      </c>
      <c r="D5" s="49" t="n">
        <v>0.0</v>
      </c>
      <c r="E5" s="49" t="n">
        <v>0.0</v>
      </c>
      <c r="F5" s="49" t="n">
        <v>0.0</v>
      </c>
      <c r="G5" s="49" t="n">
        <v>0.0</v>
      </c>
      <c r="H5" s="49" t="n">
        <v>0.0</v>
      </c>
      <c r="I5" s="49" t="n">
        <v>0.0</v>
      </c>
      <c r="J5" s="49" t="n">
        <v>0.0</v>
      </c>
      <c r="K5" s="49" t="n">
        <v>0.0</v>
      </c>
      <c r="L5" s="49" t="n">
        <v>1.0</v>
      </c>
      <c r="M5" s="49" t="n">
        <v>1.0</v>
      </c>
      <c r="N5" s="49" t="n">
        <v>1.0</v>
      </c>
      <c r="O5" s="49" t="n">
        <v>3.0</v>
      </c>
      <c r="P5" s="49" t="n">
        <v>4.0</v>
      </c>
      <c r="Q5" s="49" t="n">
        <v>5.0</v>
      </c>
      <c r="R5" s="49" t="n">
        <v>5.0</v>
      </c>
      <c r="S5" s="49" t="n">
        <v>9.0</v>
      </c>
      <c r="T5" s="49" t="n">
        <v>10.0</v>
      </c>
      <c r="U5" s="49" t="n">
        <v>10.0</v>
      </c>
      <c r="V5" s="49" t="n">
        <v>10.0</v>
      </c>
      <c r="W5" s="49" t="n">
        <v>15.0</v>
      </c>
      <c r="X5" s="53" t="n">
        <v>25.0</v>
      </c>
      <c r="Y5" s="49" t="n">
        <v>25.0</v>
      </c>
      <c r="Z5" s="49" t="n">
        <v>30.0</v>
      </c>
      <c r="AA5" s="49" t="n">
        <v>41.0</v>
      </c>
      <c r="AB5" s="49" t="n">
        <v>44.0</v>
      </c>
      <c r="AC5" s="49" t="n">
        <v>48.0</v>
      </c>
      <c r="AD5" s="49" t="n">
        <v>53.0</v>
      </c>
      <c r="AE5" s="49" t="n">
        <v>57.0</v>
      </c>
      <c r="AF5" s="49" t="n">
        <v>62.0</v>
      </c>
      <c r="AG5" s="49" t="n">
        <v>90.0</v>
      </c>
      <c r="AH5" s="49" t="n">
        <v>124.0</v>
      </c>
      <c r="AI5" s="49" t="n">
        <v>140.0</v>
      </c>
      <c r="AJ5" s="49" t="n">
        <v>161.0</v>
      </c>
      <c r="AK5" s="49" t="n">
        <v>177.0</v>
      </c>
      <c r="AL5" s="49" t="n">
        <v>186.0</v>
      </c>
      <c r="AM5" s="49" t="n">
        <v>199.0</v>
      </c>
      <c r="AN5" s="49" t="n">
        <v>211.0</v>
      </c>
      <c r="AO5" s="49" t="n">
        <v>227.0</v>
      </c>
      <c r="AP5" s="49" t="n">
        <v>249.0</v>
      </c>
      <c r="AQ5" s="49" t="n">
        <v>261.0</v>
      </c>
      <c r="AR5" s="49" t="n">
        <v>268.0</v>
      </c>
      <c r="AS5" s="49" t="n">
        <v>272.0</v>
      </c>
      <c r="AT5" s="49" t="n">
        <v>276.0</v>
      </c>
      <c r="AU5" s="49" t="n">
        <v>279.0</v>
      </c>
      <c r="AV5" s="49" t="n">
        <v>287.0</v>
      </c>
      <c r="AW5" s="49" t="n">
        <v>290.0</v>
      </c>
      <c r="AX5" s="49" t="n">
        <v>292.0</v>
      </c>
      <c r="AY5" s="49" t="n">
        <v>294.0</v>
      </c>
      <c r="AZ5" s="49" t="n">
        <v>298.0</v>
      </c>
      <c r="BA5" s="49" t="n">
        <v>303.0</v>
      </c>
      <c r="BB5" s="49" t="n">
        <v>306.0</v>
      </c>
      <c r="BC5" s="49" t="n">
        <v>313.0</v>
      </c>
      <c r="BD5" s="49" t="n">
        <v>314.0</v>
      </c>
      <c r="BE5" s="49" t="n">
        <v>315.0</v>
      </c>
      <c r="BF5" s="49" t="n">
        <v>319.0</v>
      </c>
      <c r="BG5" s="49" t="n">
        <v>320.0</v>
      </c>
      <c r="BH5" s="49" t="n">
        <v>321.0</v>
      </c>
      <c r="BI5" s="49" t="n">
        <v>324.0</v>
      </c>
      <c r="BJ5" s="49" t="n">
        <v>324.0</v>
      </c>
      <c r="BK5" s="49" t="n">
        <v>324.0</v>
      </c>
      <c r="BL5" s="49" t="n">
        <v>325.0</v>
      </c>
      <c r="BM5" s="49" t="n">
        <v>325.0</v>
      </c>
      <c r="BN5" s="49" t="n">
        <v>325.0</v>
      </c>
      <c r="BO5" s="49" t="n">
        <v>325.0</v>
      </c>
      <c r="BP5" s="49" t="n">
        <v>325.0</v>
      </c>
      <c r="BQ5" s="49" t="n">
        <v>326.0</v>
      </c>
      <c r="BR5" s="49" t="n">
        <v>327.0</v>
      </c>
      <c r="BS5" s="49" t="n">
        <v>327.0</v>
      </c>
      <c r="BT5" s="49" t="n">
        <v>327.0</v>
      </c>
    </row>
    <row r="6" spans="1:72">
      <c r="A6" s="32" t="n">
        <v>4.0</v>
      </c>
      <c r="B6" s="32" t="s">
        <v>110</v>
      </c>
      <c r="C6" s="30" t="s">
        <v>111</v>
      </c>
      <c r="D6" s="28" t="n">
        <v>0.0</v>
      </c>
      <c r="E6" s="28" t="n">
        <v>0.0</v>
      </c>
      <c r="F6" s="28" t="n">
        <v>0.0</v>
      </c>
      <c r="G6" s="28" t="n">
        <v>0.0</v>
      </c>
      <c r="H6" s="28" t="n">
        <v>0.0</v>
      </c>
      <c r="I6" s="28" t="n">
        <v>0.0</v>
      </c>
      <c r="J6" s="28" t="n">
        <v>0.0</v>
      </c>
      <c r="K6" s="28" t="n">
        <v>0.0</v>
      </c>
      <c r="L6" s="28" t="n">
        <v>1.0</v>
      </c>
      <c r="M6" s="28" t="n">
        <v>1.0</v>
      </c>
      <c r="N6" s="28" t="n">
        <v>1.0</v>
      </c>
      <c r="O6" s="28" t="n">
        <v>1.0</v>
      </c>
      <c r="P6" s="28" t="n">
        <v>3.0</v>
      </c>
      <c r="Q6" s="28" t="n">
        <v>4.0</v>
      </c>
      <c r="R6" s="28" t="n">
        <v>9.0</v>
      </c>
      <c r="S6" s="28" t="n">
        <v>15.0</v>
      </c>
      <c r="T6" s="28" t="n">
        <v>23.0</v>
      </c>
      <c r="U6" s="28" t="n">
        <v>36.0</v>
      </c>
      <c r="V6" s="28" t="n">
        <v>48.0</v>
      </c>
      <c r="W6" s="28" t="n">
        <v>63.0</v>
      </c>
      <c r="X6" s="32" t="n">
        <v>81.0</v>
      </c>
      <c r="Y6" s="28" t="n">
        <v>98.0</v>
      </c>
      <c r="Z6" s="28" t="n">
        <v>127.0</v>
      </c>
      <c r="AA6" s="28" t="n">
        <v>173.0</v>
      </c>
      <c r="AB6" s="28" t="n">
        <v>201.0</v>
      </c>
      <c r="AC6" s="28" t="n">
        <v>250.0</v>
      </c>
      <c r="AD6" s="28" t="n">
        <v>279.0</v>
      </c>
      <c r="AE6" s="28" t="n">
        <v>327.0</v>
      </c>
      <c r="AF6" s="28" t="n">
        <v>367.0</v>
      </c>
      <c r="AG6" s="28" t="n">
        <v>409.0</v>
      </c>
      <c r="AH6" s="28" t="n">
        <v>437.0</v>
      </c>
      <c r="AI6" s="28" t="n">
        <v>470.0</v>
      </c>
      <c r="AJ6" s="28" t="n">
        <v>514.0</v>
      </c>
      <c r="AK6" s="28" t="n">
        <v>544.0</v>
      </c>
      <c r="AL6" s="28" t="n">
        <v>609.0</v>
      </c>
      <c r="AM6" s="28" t="n">
        <v>647.0</v>
      </c>
      <c r="AN6" s="28" t="n">
        <v>694.0</v>
      </c>
      <c r="AO6" s="28" t="n">
        <v>729.0</v>
      </c>
      <c r="AP6" s="28" t="n">
        <v>765.0</v>
      </c>
      <c r="AQ6" s="28" t="n">
        <v>794.0</v>
      </c>
      <c r="AR6" s="28" t="n">
        <v>814.0</v>
      </c>
      <c r="AS6" s="28" t="n">
        <v>881.0</v>
      </c>
      <c r="AT6" s="28" t="n">
        <v>943.0</v>
      </c>
      <c r="AU6" s="28" t="n">
        <v>987.0</v>
      </c>
      <c r="AV6" s="28" t="n">
        <v>1027.0</v>
      </c>
      <c r="AW6" s="28" t="n">
        <v>1050.0</v>
      </c>
      <c r="AX6" s="28" t="n">
        <v>1086.0</v>
      </c>
      <c r="AY6" s="28" t="n">
        <v>1107.0</v>
      </c>
      <c r="AZ6" s="28" t="n">
        <v>1130.0</v>
      </c>
      <c r="BA6" s="28" t="n">
        <v>1153.0</v>
      </c>
      <c r="BB6" s="28" t="n">
        <v>1161.0</v>
      </c>
      <c r="BC6" s="28" t="n">
        <v>1169.0</v>
      </c>
      <c r="BD6" s="28" t="n">
        <v>1182.0</v>
      </c>
      <c r="BE6" s="28" t="n">
        <v>1190.0</v>
      </c>
      <c r="BF6" s="28" t="n">
        <v>1205.0</v>
      </c>
      <c r="BG6" s="28" t="n">
        <v>1209.0</v>
      </c>
      <c r="BH6" s="28" t="n">
        <v>1197.0</v>
      </c>
      <c r="BI6" s="28" t="n">
        <v>1210.0</v>
      </c>
      <c r="BJ6" s="28" t="n">
        <v>1210.0</v>
      </c>
      <c r="BK6" s="28" t="n">
        <v>1212.0</v>
      </c>
      <c r="BL6" s="28" t="n">
        <v>1216.0</v>
      </c>
      <c r="BM6" s="28" t="n">
        <v>1215.0</v>
      </c>
      <c r="BN6" s="28" t="n">
        <v>1215.0</v>
      </c>
      <c r="BO6" s="28" t="n">
        <v>1215.0</v>
      </c>
      <c r="BP6" s="28" t="n">
        <v>1215.0</v>
      </c>
      <c r="BQ6" s="28" t="n">
        <v>1215.0</v>
      </c>
      <c r="BR6" s="28" t="n">
        <v>1216.0</v>
      </c>
      <c r="BS6" s="28" t="n">
        <v>1216.0</v>
      </c>
      <c r="BT6" s="28" t="n">
        <v>1216.0</v>
      </c>
    </row>
    <row r="7" spans="1:72">
      <c r="A7" s="53" t="n">
        <v>5.0</v>
      </c>
      <c r="B7" s="53" t="s">
        <v>98</v>
      </c>
      <c r="C7" s="54" t="s">
        <v>112</v>
      </c>
      <c r="D7" s="49" t="n">
        <v>0.0</v>
      </c>
      <c r="E7" s="49" t="n">
        <v>0.0</v>
      </c>
      <c r="F7" s="49" t="n">
        <v>0.0</v>
      </c>
      <c r="G7" s="49" t="n">
        <v>0.0</v>
      </c>
      <c r="H7" s="49" t="n">
        <v>0.0</v>
      </c>
      <c r="I7" s="49" t="n">
        <v>0.0</v>
      </c>
      <c r="J7" s="49" t="n">
        <v>0.0</v>
      </c>
      <c r="K7" s="49" t="n">
        <v>0.0</v>
      </c>
      <c r="L7" s="49" t="n">
        <v>0.0</v>
      </c>
      <c r="M7" s="49" t="n">
        <v>0.0</v>
      </c>
      <c r="N7" s="49" t="n">
        <v>0.0</v>
      </c>
      <c r="O7" s="49" t="n">
        <v>0.0</v>
      </c>
      <c r="P7" s="49" t="n">
        <v>0.0</v>
      </c>
      <c r="Q7" s="49" t="n">
        <v>0.0</v>
      </c>
      <c r="R7" s="49" t="n">
        <v>0.0</v>
      </c>
      <c r="S7" s="49" t="n">
        <v>0.0</v>
      </c>
      <c r="T7" s="49" t="n">
        <v>0.0</v>
      </c>
      <c r="U7" s="49" t="n">
        <v>1.0</v>
      </c>
      <c r="V7" s="49" t="n">
        <v>1.0</v>
      </c>
      <c r="W7" s="49" t="n">
        <v>2.0</v>
      </c>
      <c r="X7" s="53" t="n">
        <v>2.0</v>
      </c>
      <c r="Y7" s="49" t="n">
        <v>2.0</v>
      </c>
      <c r="Z7" s="49" t="n">
        <v>2.0</v>
      </c>
      <c r="AA7" s="49" t="n">
        <v>4.0</v>
      </c>
      <c r="AB7" s="49" t="n">
        <v>4.0</v>
      </c>
      <c r="AC7" s="49" t="n">
        <v>8.0</v>
      </c>
      <c r="AD7" s="49" t="n">
        <v>10.0</v>
      </c>
      <c r="AE7" s="49" t="n">
        <v>11.0</v>
      </c>
      <c r="AF7" s="49" t="n">
        <v>21.0</v>
      </c>
      <c r="AG7" s="49" t="n">
        <v>32.0</v>
      </c>
      <c r="AH7" s="49" t="n">
        <v>37.0</v>
      </c>
      <c r="AI7" s="49" t="n">
        <v>45.0</v>
      </c>
      <c r="AJ7" s="49" t="n">
        <v>46.0</v>
      </c>
      <c r="AK7" s="49" t="n">
        <v>48.0</v>
      </c>
      <c r="AL7" s="49" t="n">
        <v>54.0</v>
      </c>
      <c r="AM7" s="49" t="n">
        <v>59.0</v>
      </c>
      <c r="AN7" s="49" t="n">
        <v>62.0</v>
      </c>
      <c r="AO7" s="49" t="n">
        <v>65.0</v>
      </c>
      <c r="AP7" s="49" t="n">
        <v>81.0</v>
      </c>
      <c r="AQ7" s="49" t="n">
        <v>87.0</v>
      </c>
      <c r="AR7" s="49" t="n">
        <v>91.0</v>
      </c>
      <c r="AS7" s="49" t="n">
        <v>96.0</v>
      </c>
      <c r="AT7" s="49" t="n">
        <v>102.0</v>
      </c>
      <c r="AU7" s="49" t="n">
        <v>105.0</v>
      </c>
      <c r="AV7" s="49" t="n">
        <v>109.0</v>
      </c>
      <c r="AW7" s="49" t="n">
        <v>111.0</v>
      </c>
      <c r="AX7" s="49" t="n">
        <v>118.0</v>
      </c>
      <c r="AY7" s="49" t="n">
        <v>124.0</v>
      </c>
      <c r="AZ7" s="49" t="n">
        <v>128.0</v>
      </c>
      <c r="BA7" s="49" t="n">
        <v>128.0</v>
      </c>
      <c r="BB7" s="49" t="n">
        <v>128.0</v>
      </c>
      <c r="BC7" s="49" t="n">
        <v>128.0</v>
      </c>
      <c r="BD7" s="49" t="n">
        <v>129.0</v>
      </c>
      <c r="BE7" s="49" t="n">
        <v>130.0</v>
      </c>
      <c r="BF7" s="49" t="n">
        <v>131.0</v>
      </c>
      <c r="BG7" s="49" t="n">
        <v>132.0</v>
      </c>
      <c r="BH7" s="49" t="n">
        <v>132.0</v>
      </c>
      <c r="BI7" s="49" t="n">
        <v>132.0</v>
      </c>
      <c r="BJ7" s="49" t="n">
        <v>132.0</v>
      </c>
      <c r="BK7" s="49" t="n">
        <v>133.0</v>
      </c>
      <c r="BL7" s="49" t="n">
        <v>133.0</v>
      </c>
      <c r="BM7" s="49" t="n">
        <v>133.0</v>
      </c>
      <c r="BN7" s="49" t="n">
        <v>133.0</v>
      </c>
      <c r="BO7" s="49" t="n">
        <v>133.0</v>
      </c>
      <c r="BP7" s="49" t="n">
        <v>133.0</v>
      </c>
      <c r="BQ7" s="49" t="n">
        <v>133.0</v>
      </c>
      <c r="BR7" s="49" t="n">
        <v>133.0</v>
      </c>
      <c r="BS7" s="49" t="n">
        <v>133.0</v>
      </c>
      <c r="BT7" s="49" t="n">
        <v>133.0</v>
      </c>
    </row>
    <row r="8" spans="1:72">
      <c r="A8" s="32" t="n">
        <v>6.0</v>
      </c>
      <c r="B8" s="32" t="s">
        <v>35</v>
      </c>
      <c r="C8" s="30" t="s">
        <v>113</v>
      </c>
      <c r="D8" s="28" t="n">
        <v>0.0</v>
      </c>
      <c r="E8" s="28" t="n">
        <v>0.0</v>
      </c>
      <c r="F8" s="28" t="n">
        <v>0.0</v>
      </c>
      <c r="G8" s="28" t="n">
        <v>0.0</v>
      </c>
      <c r="H8" s="28" t="n">
        <v>0.0</v>
      </c>
      <c r="I8" s="28" t="n">
        <v>0.0</v>
      </c>
      <c r="J8" s="28" t="n">
        <v>0.0</v>
      </c>
      <c r="K8" s="28" t="n">
        <v>0.0</v>
      </c>
      <c r="L8" s="28" t="n">
        <v>0.0</v>
      </c>
      <c r="M8" s="28" t="n">
        <v>0.0</v>
      </c>
      <c r="N8" s="28" t="n">
        <v>0.0</v>
      </c>
      <c r="O8" s="28" t="n">
        <v>0.0</v>
      </c>
      <c r="P8" s="28" t="n">
        <v>0.0</v>
      </c>
      <c r="Q8" s="28" t="n">
        <v>1.0</v>
      </c>
      <c r="R8" s="28" t="n">
        <v>1.0</v>
      </c>
      <c r="S8" s="28" t="n">
        <v>1.0</v>
      </c>
      <c r="T8" s="28" t="n">
        <v>3.0</v>
      </c>
      <c r="U8" s="28" t="n">
        <v>7.0</v>
      </c>
      <c r="V8" s="28" t="n">
        <v>9.0</v>
      </c>
      <c r="W8" s="28" t="n">
        <v>14.0</v>
      </c>
      <c r="X8" s="32" t="n">
        <v>15.0</v>
      </c>
      <c r="Y8" s="28" t="n">
        <v>24.0</v>
      </c>
      <c r="Z8" s="28" t="n">
        <v>31.0</v>
      </c>
      <c r="AA8" s="28" t="n">
        <v>39.0</v>
      </c>
      <c r="AB8" s="28" t="n">
        <v>51.0</v>
      </c>
      <c r="AC8" s="28" t="n">
        <v>66.0</v>
      </c>
      <c r="AD8" s="28" t="n">
        <v>79.0</v>
      </c>
      <c r="AE8" s="28" t="n">
        <v>102.0</v>
      </c>
      <c r="AF8" s="28" t="n">
        <v>128.0</v>
      </c>
      <c r="AG8" s="28" t="n">
        <v>152.0</v>
      </c>
      <c r="AH8" s="28" t="n">
        <v>184.0</v>
      </c>
      <c r="AI8" s="28" t="n">
        <v>207.0</v>
      </c>
      <c r="AJ8" s="28" t="n">
        <v>225.0</v>
      </c>
      <c r="AK8" s="28" t="n">
        <v>254.0</v>
      </c>
      <c r="AL8" s="28" t="n">
        <v>274.0</v>
      </c>
      <c r="AM8" s="28" t="n">
        <v>299.0</v>
      </c>
      <c r="AN8" s="28" t="n">
        <v>316.0</v>
      </c>
      <c r="AO8" s="28" t="n">
        <v>329.0</v>
      </c>
      <c r="AP8" s="28" t="n">
        <v>335.0</v>
      </c>
      <c r="AQ8" s="28" t="n">
        <v>349.0</v>
      </c>
      <c r="AR8" s="28" t="n">
        <v>372.0</v>
      </c>
      <c r="AS8" s="28" t="n">
        <v>384.0</v>
      </c>
      <c r="AT8" s="28" t="n">
        <v>401.0</v>
      </c>
      <c r="AU8" s="28" t="n">
        <v>422.0</v>
      </c>
      <c r="AV8" s="28" t="n">
        <v>438.0</v>
      </c>
      <c r="AW8" s="28" t="n">
        <v>450.0</v>
      </c>
      <c r="AX8" s="28" t="n">
        <v>469.0</v>
      </c>
      <c r="AY8" s="28" t="n">
        <v>490.0</v>
      </c>
      <c r="AZ8" s="28" t="n">
        <v>502.0</v>
      </c>
      <c r="BA8" s="28" t="n">
        <v>512.0</v>
      </c>
      <c r="BB8" s="28" t="n">
        <v>520.0</v>
      </c>
      <c r="BC8" s="28" t="n">
        <v>526.0</v>
      </c>
      <c r="BD8" s="28" t="n">
        <v>527.0</v>
      </c>
      <c r="BE8" s="28" t="n">
        <v>542.0</v>
      </c>
      <c r="BF8" s="28" t="n">
        <v>547.0</v>
      </c>
      <c r="BG8" s="28" t="n">
        <v>554.0</v>
      </c>
      <c r="BH8" s="28" t="n">
        <v>564.0</v>
      </c>
      <c r="BI8" s="28" t="n">
        <v>566.0</v>
      </c>
      <c r="BJ8" s="28" t="n">
        <v>569.0</v>
      </c>
      <c r="BK8" s="28" t="n">
        <v>570.0</v>
      </c>
      <c r="BL8" s="28" t="n">
        <v>570.0</v>
      </c>
      <c r="BM8" s="28" t="n">
        <v>570.0</v>
      </c>
      <c r="BN8" s="28" t="n">
        <v>570.0</v>
      </c>
      <c r="BO8" s="28" t="n">
        <v>570.0</v>
      </c>
      <c r="BP8" s="28" t="n">
        <v>570.0</v>
      </c>
      <c r="BQ8" s="28" t="n">
        <v>570.0</v>
      </c>
      <c r="BR8" s="28" t="n">
        <v>570.0</v>
      </c>
      <c r="BS8" s="28" t="n">
        <v>570.0</v>
      </c>
      <c r="BT8" s="28" t="n">
        <v>570.0</v>
      </c>
    </row>
    <row r="9" spans="1:72">
      <c r="A9" s="32" t="n">
        <v>7.0</v>
      </c>
      <c r="B9" s="32" t="s">
        <v>114</v>
      </c>
      <c r="C9" s="30" t="s">
        <v>115</v>
      </c>
      <c r="D9" s="28" t="n">
        <v>0.0</v>
      </c>
      <c r="E9" s="28" t="n">
        <v>0.0</v>
      </c>
      <c r="F9" s="28" t="n">
        <v>0.0</v>
      </c>
      <c r="G9" s="28" t="n">
        <v>0.0</v>
      </c>
      <c r="H9" s="28" t="n">
        <v>0.0</v>
      </c>
      <c r="I9" s="28" t="n">
        <v>0.0</v>
      </c>
      <c r="J9" s="28" t="n">
        <v>0.0</v>
      </c>
      <c r="K9" s="28" t="n">
        <v>0.0</v>
      </c>
      <c r="L9" s="28" t="n">
        <v>0.0</v>
      </c>
      <c r="M9" s="28" t="n">
        <v>0.0</v>
      </c>
      <c r="N9" s="28" t="n">
        <v>0.0</v>
      </c>
      <c r="O9" s="28" t="n">
        <v>1.0</v>
      </c>
      <c r="P9" s="28" t="n">
        <v>3.0</v>
      </c>
      <c r="Q9" s="28" t="n">
        <v>3.0</v>
      </c>
      <c r="R9" s="28" t="n">
        <v>7.0</v>
      </c>
      <c r="S9" s="28" t="n">
        <v>9.0</v>
      </c>
      <c r="T9" s="28" t="n">
        <v>10.0</v>
      </c>
      <c r="U9" s="28" t="n">
        <v>18.0</v>
      </c>
      <c r="V9" s="28" t="n">
        <v>19.0</v>
      </c>
      <c r="W9" s="28" t="n">
        <v>27.0</v>
      </c>
      <c r="X9" s="32" t="n">
        <v>37.0</v>
      </c>
      <c r="Y9" s="28" t="n">
        <v>45.0</v>
      </c>
      <c r="Z9" s="28" t="n">
        <v>55.0</v>
      </c>
      <c r="AA9" s="28" t="n">
        <v>72.0</v>
      </c>
      <c r="AB9" s="28" t="n">
        <v>102.0</v>
      </c>
      <c r="AC9" s="28" t="n">
        <v>127.0</v>
      </c>
      <c r="AD9" s="28" t="n">
        <v>152.0</v>
      </c>
      <c r="AE9" s="28" t="n">
        <v>170.0</v>
      </c>
      <c r="AF9" s="28" t="n">
        <v>187.0</v>
      </c>
      <c r="AG9" s="28" t="n">
        <v>210.0</v>
      </c>
      <c r="AH9" s="28" t="n">
        <v>239.0</v>
      </c>
      <c r="AI9" s="28" t="n">
        <v>275.0</v>
      </c>
      <c r="AJ9" s="28" t="n">
        <v>310.0</v>
      </c>
      <c r="AK9" s="28" t="n">
        <v>362.0</v>
      </c>
      <c r="AL9" s="28" t="n">
        <v>432.0</v>
      </c>
      <c r="AM9" s="28" t="n">
        <v>489.0</v>
      </c>
      <c r="AN9" s="28" t="n">
        <v>544.0</v>
      </c>
      <c r="AO9" s="28" t="n">
        <v>611.0</v>
      </c>
      <c r="AP9" s="28" t="n">
        <v>645.0</v>
      </c>
      <c r="AQ9" s="28" t="n">
        <v>682.0</v>
      </c>
      <c r="AR9" s="28" t="n">
        <v>719.0</v>
      </c>
      <c r="AS9" s="28" t="n">
        <v>754.0</v>
      </c>
      <c r="AT9" s="28" t="n">
        <v>790.0</v>
      </c>
      <c r="AU9" s="28" t="n">
        <v>811.0</v>
      </c>
      <c r="AV9" s="28" t="n">
        <v>831.0</v>
      </c>
      <c r="AW9" s="28" t="n">
        <v>850.0</v>
      </c>
      <c r="AX9" s="28" t="n">
        <v>870.0</v>
      </c>
      <c r="AY9" s="28" t="n">
        <v>884.0</v>
      </c>
      <c r="AZ9" s="28" t="n">
        <v>901.0</v>
      </c>
      <c r="BA9" s="28" t="n">
        <v>908.0</v>
      </c>
      <c r="BB9" s="28" t="n">
        <v>916.0</v>
      </c>
      <c r="BC9" s="28" t="n">
        <v>918.0</v>
      </c>
      <c r="BD9" s="28" t="n">
        <v>923.0</v>
      </c>
      <c r="BE9" s="28" t="n">
        <v>927.0</v>
      </c>
      <c r="BF9" s="28" t="n">
        <v>932.0</v>
      </c>
      <c r="BG9" s="28" t="n">
        <v>934.0</v>
      </c>
      <c r="BH9" s="28" t="n">
        <v>934.0</v>
      </c>
      <c r="BI9" s="28" t="n">
        <v>934.0</v>
      </c>
      <c r="BJ9" s="28" t="n">
        <v>934.0</v>
      </c>
      <c r="BK9" s="28" t="n">
        <v>934.0</v>
      </c>
      <c r="BL9" s="28" t="n">
        <v>934.0</v>
      </c>
      <c r="BM9" s="28" t="n">
        <v>934.0</v>
      </c>
      <c r="BN9" s="28" t="n">
        <v>934.0</v>
      </c>
      <c r="BO9" s="28" t="n">
        <v>934.0</v>
      </c>
      <c r="BP9" s="28" t="n">
        <v>934.0</v>
      </c>
      <c r="BQ9" s="28" t="n">
        <v>934.0</v>
      </c>
      <c r="BR9" s="28" t="n">
        <v>934.0</v>
      </c>
      <c r="BS9" s="28" t="n">
        <v>934.0</v>
      </c>
      <c r="BT9" s="28" t="n">
        <v>934.0</v>
      </c>
    </row>
    <row r="10" spans="1:72">
      <c r="A10" s="32" t="n">
        <v>8.0</v>
      </c>
      <c r="B10" s="32" t="s">
        <v>116</v>
      </c>
      <c r="C10" s="30" t="s">
        <v>117</v>
      </c>
      <c r="D10" s="28" t="n">
        <v>0.0</v>
      </c>
      <c r="E10" s="28" t="n">
        <v>0.0</v>
      </c>
      <c r="F10" s="28" t="n">
        <v>0.0</v>
      </c>
      <c r="G10" s="28" t="n">
        <v>0.0</v>
      </c>
      <c r="H10" s="28" t="n">
        <v>0.0</v>
      </c>
      <c r="I10" s="28" t="n">
        <v>0.0</v>
      </c>
      <c r="J10" s="28" t="n">
        <v>0.0</v>
      </c>
      <c r="K10" s="28" t="n">
        <v>0.0</v>
      </c>
      <c r="L10" s="28" t="n">
        <v>0.0</v>
      </c>
      <c r="M10" s="28" t="n">
        <v>0.0</v>
      </c>
      <c r="N10" s="28" t="n">
        <v>0.0</v>
      </c>
      <c r="O10" s="28" t="n">
        <v>0.0</v>
      </c>
      <c r="P10" s="28" t="n">
        <v>0.0</v>
      </c>
      <c r="Q10" s="28" t="n">
        <v>1.0</v>
      </c>
      <c r="R10" s="28" t="n">
        <v>2.0</v>
      </c>
      <c r="S10" s="28" t="n">
        <v>3.0</v>
      </c>
      <c r="T10" s="28" t="n">
        <v>5.0</v>
      </c>
      <c r="U10" s="28" t="n">
        <v>6.0</v>
      </c>
      <c r="V10" s="28" t="n">
        <v>7.0</v>
      </c>
      <c r="W10" s="28" t="n">
        <v>14.0</v>
      </c>
      <c r="X10" s="32" t="n">
        <v>20.0</v>
      </c>
      <c r="Y10" s="28" t="n">
        <v>31.0</v>
      </c>
      <c r="Z10" s="28" t="n">
        <v>38.0</v>
      </c>
      <c r="AA10" s="28" t="n">
        <v>50.0</v>
      </c>
      <c r="AB10" s="28" t="n">
        <v>63.0</v>
      </c>
      <c r="AC10" s="28" t="n">
        <v>71.0</v>
      </c>
      <c r="AD10" s="28" t="n">
        <v>80.0</v>
      </c>
      <c r="AE10" s="28" t="n">
        <v>98.0</v>
      </c>
      <c r="AF10" s="28" t="n">
        <v>111.0</v>
      </c>
      <c r="AG10" s="28" t="n">
        <v>139.0</v>
      </c>
      <c r="AH10" s="28" t="n">
        <v>164.0</v>
      </c>
      <c r="AI10" s="28" t="n">
        <v>175.0</v>
      </c>
      <c r="AJ10" s="28" t="n">
        <v>193.0</v>
      </c>
      <c r="AK10" s="28" t="n">
        <v>215.0</v>
      </c>
      <c r="AL10" s="28" t="n">
        <v>238.0</v>
      </c>
      <c r="AM10" s="28" t="n">
        <v>270.0</v>
      </c>
      <c r="AN10" s="28" t="n">
        <v>293.0</v>
      </c>
      <c r="AO10" s="28" t="n">
        <v>311.0</v>
      </c>
      <c r="AP10" s="28" t="n">
        <v>325.0</v>
      </c>
      <c r="AQ10" s="28" t="n">
        <v>343.0</v>
      </c>
      <c r="AR10" s="28" t="n">
        <v>357.0</v>
      </c>
      <c r="AS10" s="28" t="n">
        <v>381.0</v>
      </c>
      <c r="AT10" s="28" t="n">
        <v>390.0</v>
      </c>
      <c r="AU10" s="28" t="n">
        <v>411.0</v>
      </c>
      <c r="AV10" s="28" t="n">
        <v>431.0</v>
      </c>
      <c r="AW10" s="28" t="n">
        <v>455.0</v>
      </c>
      <c r="AX10" s="28" t="n">
        <v>497.0</v>
      </c>
      <c r="AY10" s="28" t="n">
        <v>511.0</v>
      </c>
      <c r="AZ10" s="28" t="n">
        <v>576.0</v>
      </c>
      <c r="BA10" s="28" t="n">
        <v>602.0</v>
      </c>
      <c r="BB10" s="28" t="n">
        <v>625.0</v>
      </c>
      <c r="BC10" s="28" t="n">
        <v>637.0</v>
      </c>
      <c r="BD10" s="28" t="n">
        <v>647.0</v>
      </c>
      <c r="BE10" s="28" t="n">
        <v>703.0</v>
      </c>
      <c r="BF10" s="28" t="n">
        <v>721.0</v>
      </c>
      <c r="BG10" s="28" t="n">
        <v>733.0</v>
      </c>
      <c r="BH10" s="28" t="n">
        <v>739.0</v>
      </c>
      <c r="BI10" s="28" t="n">
        <v>740.0</v>
      </c>
      <c r="BJ10" s="28" t="n">
        <v>741.0</v>
      </c>
      <c r="BK10" s="28" t="n">
        <v>743.0</v>
      </c>
      <c r="BL10" s="28" t="n">
        <v>746.0</v>
      </c>
      <c r="BM10" s="28" t="n">
        <v>746.0</v>
      </c>
      <c r="BN10" s="28" t="n">
        <v>747.0</v>
      </c>
      <c r="BO10" s="28" t="n">
        <v>748.0</v>
      </c>
      <c r="BP10" s="28" t="n">
        <v>749.0</v>
      </c>
      <c r="BQ10" s="28" t="n">
        <v>750.0</v>
      </c>
      <c r="BR10" s="28" t="n">
        <v>751.0</v>
      </c>
      <c r="BS10" s="28" t="n">
        <v>752.0</v>
      </c>
      <c r="BT10" s="28" t="n">
        <v>752.0</v>
      </c>
    </row>
    <row r="11" spans="1:72">
      <c r="A11" s="32" t="n">
        <v>9.0</v>
      </c>
      <c r="B11" s="32" t="s">
        <v>118</v>
      </c>
      <c r="C11" s="30" t="s">
        <v>119</v>
      </c>
      <c r="D11" s="28" t="n">
        <v>0.0</v>
      </c>
      <c r="E11" s="28" t="n">
        <v>0.0</v>
      </c>
      <c r="F11" s="28" t="n">
        <v>0.0</v>
      </c>
      <c r="G11" s="28" t="n">
        <v>0.0</v>
      </c>
      <c r="H11" s="28" t="n">
        <v>0.0</v>
      </c>
      <c r="I11" s="28" t="n">
        <v>0.0</v>
      </c>
      <c r="J11" s="28" t="n">
        <v>0.0</v>
      </c>
      <c r="K11" s="28" t="n">
        <v>0.0</v>
      </c>
      <c r="L11" s="28" t="n">
        <v>0.0</v>
      </c>
      <c r="M11" s="28" t="n">
        <v>0.0</v>
      </c>
      <c r="N11" s="28" t="n">
        <v>0.0</v>
      </c>
      <c r="O11" s="28" t="n">
        <v>1.0</v>
      </c>
      <c r="P11" s="28" t="n">
        <v>1.0</v>
      </c>
      <c r="Q11" s="28" t="n">
        <v>1.0</v>
      </c>
      <c r="R11" s="28" t="n">
        <v>2.0</v>
      </c>
      <c r="S11" s="28" t="n">
        <v>2.0</v>
      </c>
      <c r="T11" s="28" t="n">
        <v>3.0</v>
      </c>
      <c r="U11" s="28" t="n">
        <v>13.0</v>
      </c>
      <c r="V11" s="28" t="n">
        <v>19.0</v>
      </c>
      <c r="W11" s="28" t="n">
        <v>47.0</v>
      </c>
      <c r="X11" s="32" t="n">
        <v>58.0</v>
      </c>
      <c r="Y11" s="28" t="n">
        <v>68.0</v>
      </c>
      <c r="Z11" s="28" t="n">
        <v>96.0</v>
      </c>
      <c r="AA11" s="28" t="n">
        <v>130.0</v>
      </c>
      <c r="AB11" s="28" t="n">
        <v>168.0</v>
      </c>
      <c r="AC11" s="28" t="n">
        <v>197.0</v>
      </c>
      <c r="AD11" s="28" t="n">
        <v>231.0</v>
      </c>
      <c r="AE11" s="28" t="n">
        <v>258.0</v>
      </c>
      <c r="AF11" s="28" t="n">
        <v>313.0</v>
      </c>
      <c r="AG11" s="28" t="n">
        <v>356.0</v>
      </c>
      <c r="AH11" s="28" t="n">
        <v>397.0</v>
      </c>
      <c r="AI11" s="28" t="n">
        <v>438.0</v>
      </c>
      <c r="AJ11" s="28" t="n">
        <v>505.0</v>
      </c>
      <c r="AK11" s="28" t="n">
        <v>552.0</v>
      </c>
      <c r="AL11" s="28" t="n">
        <v>614.0</v>
      </c>
      <c r="AM11" s="28" t="n">
        <v>717.0</v>
      </c>
      <c r="AN11" s="28" t="n">
        <v>802.0</v>
      </c>
      <c r="AO11" s="28" t="n">
        <v>861.0</v>
      </c>
      <c r="AP11" s="28" t="n">
        <v>930.0</v>
      </c>
      <c r="AQ11" s="28" t="n">
        <v>989.0</v>
      </c>
      <c r="AR11" s="28" t="n">
        <v>1023.0</v>
      </c>
      <c r="AS11" s="28" t="n">
        <v>1062.0</v>
      </c>
      <c r="AT11" s="28" t="n">
        <v>1103.0</v>
      </c>
      <c r="AU11" s="28" t="n">
        <v>1161.0</v>
      </c>
      <c r="AV11" s="28" t="n">
        <v>1185.0</v>
      </c>
      <c r="AW11" s="28" t="n">
        <v>1205.0</v>
      </c>
      <c r="AX11" s="28" t="n">
        <v>1223.0</v>
      </c>
      <c r="AY11" s="28" t="n">
        <v>1234.0</v>
      </c>
      <c r="AZ11" s="28" t="n">
        <v>1239.0</v>
      </c>
      <c r="BA11" s="28" t="n">
        <v>1241.0</v>
      </c>
      <c r="BB11" s="28" t="n">
        <v>1243.0</v>
      </c>
      <c r="BC11" s="28" t="n">
        <v>1246.0</v>
      </c>
      <c r="BD11" s="28" t="n">
        <v>1247.0</v>
      </c>
      <c r="BE11" s="28" t="n">
        <v>1247.0</v>
      </c>
      <c r="BF11" s="28" t="n">
        <v>1249.0</v>
      </c>
      <c r="BG11" s="28" t="n">
        <v>1249.0</v>
      </c>
      <c r="BH11" s="28" t="n">
        <v>1249.0</v>
      </c>
      <c r="BI11" s="28" t="n">
        <v>1249.0</v>
      </c>
      <c r="BJ11" s="28" t="n">
        <v>1250.0</v>
      </c>
      <c r="BK11" s="28" t="n">
        <v>1250.0</v>
      </c>
      <c r="BL11" s="28" t="n">
        <v>1250.0</v>
      </c>
      <c r="BM11" s="28" t="n">
        <v>1250.0</v>
      </c>
      <c r="BN11" s="28" t="n">
        <v>1250.0</v>
      </c>
      <c r="BO11" s="28" t="n">
        <v>1250.0</v>
      </c>
      <c r="BP11" s="28" t="n">
        <v>1250.0</v>
      </c>
      <c r="BQ11" s="28" t="n">
        <v>1250.0</v>
      </c>
      <c r="BR11" s="28" t="n">
        <v>1250.0</v>
      </c>
      <c r="BS11" s="28" t="n">
        <v>1250.0</v>
      </c>
      <c r="BT11" s="28" t="n">
        <v>1250.0</v>
      </c>
    </row>
    <row r="12" spans="1:72">
      <c r="A12" s="32" t="n">
        <v>10.0</v>
      </c>
      <c r="B12" s="32" t="s">
        <v>120</v>
      </c>
      <c r="C12" s="30" t="s">
        <v>38</v>
      </c>
      <c r="D12" s="28" t="n">
        <v>0.0</v>
      </c>
      <c r="E12" s="28" t="n">
        <v>0.0</v>
      </c>
      <c r="F12" s="28" t="n">
        <v>0.0</v>
      </c>
      <c r="G12" s="28" t="n">
        <v>0.0</v>
      </c>
      <c r="H12" s="28" t="n">
        <v>0.0</v>
      </c>
      <c r="I12" s="28" t="n">
        <v>0.0</v>
      </c>
      <c r="J12" s="28" t="n">
        <v>0.0</v>
      </c>
      <c r="K12" s="28" t="n">
        <v>0.0</v>
      </c>
      <c r="L12" s="28" t="n">
        <v>0.0</v>
      </c>
      <c r="M12" s="28" t="n">
        <v>0.0</v>
      </c>
      <c r="N12" s="28" t="n">
        <v>0.0</v>
      </c>
      <c r="O12" s="28" t="n">
        <v>0.0</v>
      </c>
      <c r="P12" s="28" t="n">
        <v>0.0</v>
      </c>
      <c r="Q12" s="28" t="n">
        <v>0.0</v>
      </c>
      <c r="R12" s="28" t="n">
        <v>2.0</v>
      </c>
      <c r="S12" s="28" t="n">
        <v>3.0</v>
      </c>
      <c r="T12" s="28" t="n">
        <v>8.0</v>
      </c>
      <c r="U12" s="28" t="n">
        <v>16.0</v>
      </c>
      <c r="V12" s="28" t="n">
        <v>22.0</v>
      </c>
      <c r="W12" s="28" t="n">
        <v>35.0</v>
      </c>
      <c r="X12" s="32" t="n">
        <v>56.0</v>
      </c>
      <c r="Y12" s="28" t="n">
        <v>91.0</v>
      </c>
      <c r="Z12" s="28" t="n">
        <v>119.0</v>
      </c>
      <c r="AA12" s="28" t="n">
        <v>159.0</v>
      </c>
      <c r="AB12" s="28" t="n">
        <v>186.0</v>
      </c>
      <c r="AC12" s="28" t="n">
        <v>213.0</v>
      </c>
      <c r="AD12" s="28" t="n">
        <v>263.0</v>
      </c>
      <c r="AE12" s="28" t="n">
        <v>312.0</v>
      </c>
      <c r="AF12" s="28" t="n">
        <v>352.0</v>
      </c>
      <c r="AG12" s="28" t="n">
        <v>389.0</v>
      </c>
      <c r="AH12" s="28" t="n">
        <v>430.0</v>
      </c>
      <c r="AI12" s="28" t="n">
        <v>467.0</v>
      </c>
      <c r="AJ12" s="28" t="n">
        <v>501.0</v>
      </c>
      <c r="AK12" s="28" t="n">
        <v>542.0</v>
      </c>
      <c r="AL12" s="28" t="n">
        <v>578.0</v>
      </c>
      <c r="AM12" s="28" t="n">
        <v>638.0</v>
      </c>
      <c r="AN12" s="28" t="n">
        <v>670.0</v>
      </c>
      <c r="AO12" s="28" t="n">
        <v>704.0</v>
      </c>
      <c r="AP12" s="28" t="n">
        <v>721.0</v>
      </c>
      <c r="AQ12" s="28" t="n">
        <v>751.0</v>
      </c>
      <c r="AR12" s="28" t="n">
        <v>779.0</v>
      </c>
      <c r="AS12" s="28" t="n">
        <v>793.0</v>
      </c>
      <c r="AT12" s="28" t="n">
        <v>820.0</v>
      </c>
      <c r="AU12" s="28" t="n">
        <v>841.0</v>
      </c>
      <c r="AV12" s="28" t="n">
        <v>853.0</v>
      </c>
      <c r="AW12" s="28" t="n">
        <v>876.0</v>
      </c>
      <c r="AX12" s="28" t="n">
        <v>892.0</v>
      </c>
      <c r="AY12" s="28" t="n">
        <v>913.0</v>
      </c>
      <c r="AZ12" s="28" t="n">
        <v>933.0</v>
      </c>
      <c r="BA12" s="28" t="n">
        <v>946.0</v>
      </c>
      <c r="BB12" s="28" t="n">
        <v>959.0</v>
      </c>
      <c r="BC12" s="28" t="n">
        <v>965.0</v>
      </c>
      <c r="BD12" s="28" t="n">
        <v>979.0</v>
      </c>
      <c r="BE12" s="28" t="n">
        <v>988.0</v>
      </c>
      <c r="BF12" s="28" t="n">
        <v>995.0</v>
      </c>
      <c r="BG12" s="28" t="n">
        <v>998.0</v>
      </c>
      <c r="BH12" s="28" t="n">
        <v>1004.0</v>
      </c>
      <c r="BI12" s="28" t="n">
        <v>1009.0</v>
      </c>
      <c r="BJ12" s="28" t="n">
        <v>1014.0</v>
      </c>
      <c r="BK12" s="28" t="n">
        <v>1014.0</v>
      </c>
      <c r="BL12" s="28" t="n">
        <v>1014.0</v>
      </c>
      <c r="BM12" s="28" t="n">
        <v>1014.0</v>
      </c>
      <c r="BN12" s="28" t="n">
        <v>1014.0</v>
      </c>
      <c r="BO12" s="28" t="n">
        <v>1014.0</v>
      </c>
      <c r="BP12" s="28" t="n">
        <v>1014.0</v>
      </c>
      <c r="BQ12" s="28" t="n">
        <v>1014.0</v>
      </c>
      <c r="BR12" s="28" t="n">
        <v>1014.0</v>
      </c>
      <c r="BS12" s="28" t="n">
        <v>1014.0</v>
      </c>
      <c r="BT12" s="28" t="n">
        <v>1014.0</v>
      </c>
    </row>
    <row r="13" spans="1:72">
      <c r="A13" s="32" t="n">
        <v>11.0</v>
      </c>
      <c r="B13" s="32" t="s">
        <v>121</v>
      </c>
      <c r="C13" s="30" t="s">
        <v>122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0.0</v>
      </c>
      <c r="R13" s="28" t="n">
        <v>1.0</v>
      </c>
      <c r="S13" s="28" t="n">
        <v>3.0</v>
      </c>
      <c r="T13" s="28" t="n">
        <v>3.0</v>
      </c>
      <c r="U13" s="28" t="n">
        <v>12.0</v>
      </c>
      <c r="V13" s="28" t="n">
        <v>14.0</v>
      </c>
      <c r="W13" s="28" t="n">
        <v>25.0</v>
      </c>
      <c r="X13" s="32" t="n">
        <v>27.0</v>
      </c>
      <c r="Y13" s="28" t="n">
        <v>37.0</v>
      </c>
      <c r="Z13" s="28" t="n">
        <v>50.0</v>
      </c>
      <c r="AA13" s="28" t="n">
        <v>60.0</v>
      </c>
      <c r="AB13" s="28" t="n">
        <v>76.0</v>
      </c>
      <c r="AC13" s="28" t="n">
        <v>82.0</v>
      </c>
      <c r="AD13" s="28" t="n">
        <v>85.0</v>
      </c>
      <c r="AE13" s="28" t="n">
        <v>93.0</v>
      </c>
      <c r="AF13" s="28" t="n">
        <v>105.0</v>
      </c>
      <c r="AG13" s="28" t="n">
        <v>115.0</v>
      </c>
      <c r="AH13" s="28" t="n">
        <v>127.0</v>
      </c>
      <c r="AI13" s="28" t="n">
        <v>136.0</v>
      </c>
      <c r="AJ13" s="28" t="n">
        <v>163.0</v>
      </c>
      <c r="AK13" s="28" t="n">
        <v>177.0</v>
      </c>
      <c r="AL13" s="28" t="n">
        <v>198.0</v>
      </c>
      <c r="AM13" s="28" t="n">
        <v>222.0</v>
      </c>
      <c r="AN13" s="28" t="n">
        <v>242.0</v>
      </c>
      <c r="AO13" s="28" t="n">
        <v>256.0</v>
      </c>
      <c r="AP13" s="28" t="n">
        <v>263.0</v>
      </c>
      <c r="AQ13" s="28" t="n">
        <v>278.0</v>
      </c>
      <c r="AR13" s="28" t="n">
        <v>292.0</v>
      </c>
      <c r="AS13" s="28" t="n">
        <v>310.0</v>
      </c>
      <c r="AT13" s="28" t="n">
        <v>326.0</v>
      </c>
      <c r="AU13" s="28" t="n">
        <v>350.0</v>
      </c>
      <c r="AV13" s="28" t="n">
        <v>363.0</v>
      </c>
      <c r="AW13" s="28" t="n">
        <v>378.0</v>
      </c>
      <c r="AX13" s="28" t="n">
        <v>389.0</v>
      </c>
      <c r="AY13" s="28" t="n">
        <v>400.0</v>
      </c>
      <c r="AZ13" s="28" t="n">
        <v>418.0</v>
      </c>
      <c r="BA13" s="28" t="n">
        <v>428.0</v>
      </c>
      <c r="BB13" s="28" t="n">
        <v>448.0</v>
      </c>
      <c r="BC13" s="28" t="n">
        <v>457.0</v>
      </c>
      <c r="BD13" s="28" t="n">
        <v>465.0</v>
      </c>
      <c r="BE13" s="28" t="n">
        <v>470.0</v>
      </c>
      <c r="BF13" s="28" t="n">
        <v>484.0</v>
      </c>
      <c r="BG13" s="28" t="n">
        <v>494.0</v>
      </c>
      <c r="BH13" s="28" t="n">
        <v>500.0</v>
      </c>
      <c r="BI13" s="28" t="n">
        <v>510.0</v>
      </c>
      <c r="BJ13" s="28" t="n">
        <v>515.0</v>
      </c>
      <c r="BK13" s="28" t="n">
        <v>516.0</v>
      </c>
      <c r="BL13" s="28" t="n">
        <v>520.0</v>
      </c>
      <c r="BM13" s="28" t="n">
        <v>525.0</v>
      </c>
      <c r="BN13" s="28" t="n">
        <v>531.0</v>
      </c>
      <c r="BO13" s="28" t="n">
        <v>536.0</v>
      </c>
      <c r="BP13" s="28" t="n">
        <v>536.0</v>
      </c>
      <c r="BQ13" s="28" t="n">
        <v>536.0</v>
      </c>
      <c r="BR13" s="28" t="n">
        <v>536.0</v>
      </c>
      <c r="BS13" s="28" t="n">
        <v>536.0</v>
      </c>
      <c r="BT13" s="28" t="n">
        <v>536.0</v>
      </c>
    </row>
    <row r="14" spans="1:72">
      <c r="A14" s="41" t="n">
        <v>12.0</v>
      </c>
      <c r="B14" s="41" t="s">
        <v>123</v>
      </c>
      <c r="C14" s="29" t="s">
        <v>124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1.0</v>
      </c>
      <c r="T14" s="26" t="n">
        <v>2.0</v>
      </c>
      <c r="U14" s="26" t="n">
        <v>3.0</v>
      </c>
      <c r="V14" s="26" t="n">
        <v>5.0</v>
      </c>
      <c r="W14" s="26" t="n">
        <v>5.0</v>
      </c>
      <c r="X14" s="41" t="n">
        <v>5.0</v>
      </c>
      <c r="Y14" s="26" t="n">
        <v>7.0</v>
      </c>
      <c r="Z14" s="26" t="n">
        <v>12.0</v>
      </c>
      <c r="AA14" s="26" t="n">
        <v>17.0</v>
      </c>
      <c r="AB14" s="26" t="n">
        <v>18.0</v>
      </c>
      <c r="AC14" s="26" t="n">
        <v>19.0</v>
      </c>
      <c r="AD14" s="26" t="n">
        <v>20.0</v>
      </c>
      <c r="AE14" s="26" t="n">
        <v>23.0</v>
      </c>
      <c r="AF14" s="26" t="n">
        <v>27.0</v>
      </c>
      <c r="AG14" s="26" t="n">
        <v>35.0</v>
      </c>
      <c r="AH14" s="26" t="n">
        <v>42.0</v>
      </c>
      <c r="AI14" s="26" t="n">
        <v>42.0</v>
      </c>
      <c r="AJ14" s="26" t="n">
        <v>47.0</v>
      </c>
      <c r="AK14" s="26" t="n">
        <v>57.0</v>
      </c>
      <c r="AL14" s="26" t="n">
        <v>60.0</v>
      </c>
      <c r="AM14" s="26" t="n">
        <v>79.0</v>
      </c>
      <c r="AN14" s="26" t="n">
        <v>96.0</v>
      </c>
      <c r="AO14" s="26" t="n">
        <v>107.0</v>
      </c>
      <c r="AP14" s="26" t="n">
        <v>115.0</v>
      </c>
      <c r="AQ14" s="26" t="n">
        <v>124.0</v>
      </c>
      <c r="AR14" s="26" t="n">
        <v>129.0</v>
      </c>
      <c r="AS14" s="26" t="n">
        <v>144.0</v>
      </c>
      <c r="AT14" s="26" t="n">
        <v>150.0</v>
      </c>
      <c r="AU14" s="26" t="n">
        <v>156.0</v>
      </c>
      <c r="AV14" s="26" t="n">
        <v>157.0</v>
      </c>
      <c r="AW14" s="26" t="n">
        <v>163.0</v>
      </c>
      <c r="AX14" s="26" t="n">
        <v>168.0</v>
      </c>
      <c r="AY14" s="26" t="n">
        <v>169.0</v>
      </c>
      <c r="AZ14" s="26" t="n">
        <v>169.0</v>
      </c>
      <c r="BA14" s="26" t="n">
        <v>169.0</v>
      </c>
      <c r="BB14" s="26" t="n">
        <v>170.0</v>
      </c>
      <c r="BC14" s="26" t="n">
        <v>170.0</v>
      </c>
      <c r="BD14" s="26" t="n">
        <v>170.0</v>
      </c>
      <c r="BE14" s="26" t="n">
        <v>170.0</v>
      </c>
      <c r="BF14" s="26" t="n">
        <v>170.0</v>
      </c>
      <c r="BG14" s="26" t="n">
        <v>170.0</v>
      </c>
      <c r="BH14" s="26" t="n">
        <v>170.0</v>
      </c>
      <c r="BI14" s="26" t="n">
        <v>170.0</v>
      </c>
      <c r="BJ14" s="26" t="n">
        <v>172.0</v>
      </c>
      <c r="BK14" s="26" t="n">
        <v>172.0</v>
      </c>
      <c r="BL14" s="26" t="n">
        <v>172.0</v>
      </c>
      <c r="BM14" s="26" t="n">
        <v>172.0</v>
      </c>
      <c r="BN14" s="26" t="n">
        <v>172.0</v>
      </c>
      <c r="BO14" s="26" t="n">
        <v>172.0</v>
      </c>
      <c r="BP14" s="26" t="n">
        <v>172.0</v>
      </c>
      <c r="BQ14" s="26" t="n">
        <v>172.0</v>
      </c>
      <c r="BR14" s="26" t="n">
        <v>172.0</v>
      </c>
      <c r="BS14" s="26" t="n">
        <v>172.0</v>
      </c>
      <c r="BT14" s="26" t="n">
        <v>172.0</v>
      </c>
    </row>
    <row r="15" spans="1:72">
      <c r="A15" s="41" t="n">
        <v>13.0</v>
      </c>
      <c r="B15" s="41" t="s">
        <v>125</v>
      </c>
      <c r="C15" s="29" t="s">
        <v>126</v>
      </c>
      <c r="D15" s="26" t="n">
        <v>0.0</v>
      </c>
      <c r="E15" s="26" t="n">
        <v>0.0</v>
      </c>
      <c r="F15" s="26" t="n">
        <v>0.0</v>
      </c>
      <c r="G15" s="26" t="n">
        <v>0.0</v>
      </c>
      <c r="H15" s="26" t="n">
        <v>0.0</v>
      </c>
      <c r="I15" s="26" t="n">
        <v>0.0</v>
      </c>
      <c r="J15" s="26" t="n">
        <v>0.0</v>
      </c>
      <c r="K15" s="26" t="n">
        <v>0.0</v>
      </c>
      <c r="L15" s="26" t="n">
        <v>0.0</v>
      </c>
      <c r="M15" s="26" t="n">
        <v>0.0</v>
      </c>
      <c r="N15" s="26" t="n">
        <v>0.0</v>
      </c>
      <c r="O15" s="26" t="n">
        <v>0.0</v>
      </c>
      <c r="P15" s="26" t="n">
        <v>0.0</v>
      </c>
      <c r="Q15" s="26" t="n">
        <v>1.0</v>
      </c>
      <c r="R15" s="26" t="n">
        <v>1.0</v>
      </c>
      <c r="S15" s="26" t="n">
        <v>1.0</v>
      </c>
      <c r="T15" s="26" t="n">
        <v>1.0</v>
      </c>
      <c r="U15" s="26" t="n">
        <v>2.0</v>
      </c>
      <c r="V15" s="26" t="n">
        <v>2.0</v>
      </c>
      <c r="W15" s="26" t="n">
        <v>4.0</v>
      </c>
      <c r="X15" s="41" t="n">
        <v>6.0</v>
      </c>
      <c r="Y15" s="26" t="n">
        <v>12.0</v>
      </c>
      <c r="Z15" s="26" t="n">
        <v>15.0</v>
      </c>
      <c r="AA15" s="26" t="n">
        <v>21.0</v>
      </c>
      <c r="AB15" s="26" t="n">
        <v>25.0</v>
      </c>
      <c r="AC15" s="26" t="n">
        <v>26.0</v>
      </c>
      <c r="AD15" s="26" t="n">
        <v>30.0</v>
      </c>
      <c r="AE15" s="26" t="n">
        <v>33.0</v>
      </c>
      <c r="AF15" s="26" t="n">
        <v>36.0</v>
      </c>
      <c r="AG15" s="26" t="n">
        <v>38.0</v>
      </c>
      <c r="AH15" s="26" t="n">
        <v>46.0</v>
      </c>
      <c r="AI15" s="26" t="n">
        <v>50.0</v>
      </c>
      <c r="AJ15" s="26" t="n">
        <v>53.0</v>
      </c>
      <c r="AK15" s="26" t="n">
        <v>61.0</v>
      </c>
      <c r="AL15" s="26" t="n">
        <v>68.0</v>
      </c>
      <c r="AM15" s="26" t="n">
        <v>76.0</v>
      </c>
      <c r="AN15" s="26" t="n">
        <v>78.0</v>
      </c>
      <c r="AO15" s="26" t="n">
        <v>81.0</v>
      </c>
      <c r="AP15" s="26" t="n">
        <v>88.0</v>
      </c>
      <c r="AQ15" s="26" t="n">
        <v>94.0</v>
      </c>
      <c r="AR15" s="26" t="n">
        <v>98.0</v>
      </c>
      <c r="AS15" s="26" t="n">
        <v>104.0</v>
      </c>
      <c r="AT15" s="26" t="n">
        <v>107.0</v>
      </c>
      <c r="AU15" s="26" t="n">
        <v>112.0</v>
      </c>
      <c r="AV15" s="26" t="n">
        <v>114.0</v>
      </c>
      <c r="AW15" s="26" t="n">
        <v>116.0</v>
      </c>
      <c r="AX15" s="26" t="n">
        <v>119.0</v>
      </c>
      <c r="AY15" s="26" t="n">
        <v>124.0</v>
      </c>
      <c r="AZ15" s="26" t="n">
        <v>124.0</v>
      </c>
      <c r="BA15" s="26" t="n">
        <v>126.0</v>
      </c>
      <c r="BB15" s="26" t="n">
        <v>126.0</v>
      </c>
      <c r="BC15" s="26" t="n">
        <v>126.0</v>
      </c>
      <c r="BD15" s="26" t="n">
        <v>126.0</v>
      </c>
      <c r="BE15" s="26" t="n">
        <v>127.0</v>
      </c>
      <c r="BF15" s="26" t="n">
        <v>131.0</v>
      </c>
      <c r="BG15" s="26" t="n">
        <v>131.0</v>
      </c>
      <c r="BH15" s="26" t="n">
        <v>132.0</v>
      </c>
      <c r="BI15" s="26" t="n">
        <v>133.0</v>
      </c>
      <c r="BJ15" s="26" t="n">
        <v>133.0</v>
      </c>
      <c r="BK15" s="26" t="n">
        <v>133.0</v>
      </c>
      <c r="BL15" s="26" t="n">
        <v>133.0</v>
      </c>
      <c r="BM15" s="26" t="n">
        <v>133.0</v>
      </c>
      <c r="BN15" s="26" t="n">
        <v>133.0</v>
      </c>
      <c r="BO15" s="26" t="n">
        <v>133.0</v>
      </c>
      <c r="BP15" s="26" t="n">
        <v>133.0</v>
      </c>
      <c r="BQ15" s="26" t="n">
        <v>133.0</v>
      </c>
      <c r="BR15" s="26" t="n">
        <v>133.0</v>
      </c>
      <c r="BS15" s="26" t="n">
        <v>133.0</v>
      </c>
      <c r="BT15" s="26" t="n">
        <v>133.0</v>
      </c>
    </row>
    <row r="16" spans="1:72">
      <c r="A16" s="41" t="n">
        <v>14.0</v>
      </c>
      <c r="B16" s="41" t="s">
        <v>127</v>
      </c>
      <c r="C16" s="29" t="s">
        <v>128</v>
      </c>
      <c r="D16" s="26" t="n">
        <v>0.0</v>
      </c>
      <c r="E16" s="26" t="n">
        <v>0.0</v>
      </c>
      <c r="F16" s="26" t="n">
        <v>0.0</v>
      </c>
      <c r="G16" s="26" t="n">
        <v>0.0</v>
      </c>
      <c r="H16" s="26" t="n">
        <v>0.0</v>
      </c>
      <c r="I16" s="26" t="n">
        <v>0.0</v>
      </c>
      <c r="J16" s="26" t="n">
        <v>0.0</v>
      </c>
      <c r="K16" s="26" t="n">
        <v>0.0</v>
      </c>
      <c r="L16" s="26" t="n">
        <v>0.0</v>
      </c>
      <c r="M16" s="26" t="n">
        <v>0.0</v>
      </c>
      <c r="N16" s="26" t="n">
        <v>0.0</v>
      </c>
      <c r="O16" s="26" t="n">
        <v>0.0</v>
      </c>
      <c r="P16" s="26" t="n">
        <v>0.0</v>
      </c>
      <c r="Q16" s="26" t="n">
        <v>0.0</v>
      </c>
      <c r="R16" s="26" t="n">
        <v>0.0</v>
      </c>
      <c r="S16" s="26" t="n">
        <v>0.0</v>
      </c>
      <c r="T16" s="26" t="n">
        <v>0.0</v>
      </c>
      <c r="U16" s="26" t="n">
        <v>1.0</v>
      </c>
      <c r="V16" s="26" t="n">
        <v>1.0</v>
      </c>
      <c r="W16" s="26" t="n">
        <v>7.0</v>
      </c>
      <c r="X16" s="41" t="n">
        <v>11.0</v>
      </c>
      <c r="Y16" s="26" t="n">
        <v>15.0</v>
      </c>
      <c r="Z16" s="26" t="n">
        <v>20.0</v>
      </c>
      <c r="AA16" s="26" t="n">
        <v>24.0</v>
      </c>
      <c r="AB16" s="26" t="n">
        <v>35.0</v>
      </c>
      <c r="AC16" s="26" t="n">
        <v>39.0</v>
      </c>
      <c r="AD16" s="26" t="n">
        <v>46.0</v>
      </c>
      <c r="AE16" s="26" t="n">
        <v>54.0</v>
      </c>
      <c r="AF16" s="26" t="n">
        <v>59.0</v>
      </c>
      <c r="AG16" s="26" t="n">
        <v>66.0</v>
      </c>
      <c r="AH16" s="26" t="n">
        <v>77.0</v>
      </c>
      <c r="AI16" s="26" t="n">
        <v>84.0</v>
      </c>
      <c r="AJ16" s="26" t="n">
        <v>91.0</v>
      </c>
      <c r="AK16" s="26" t="n">
        <v>96.0</v>
      </c>
      <c r="AL16" s="26" t="n">
        <v>112.0</v>
      </c>
      <c r="AM16" s="26" t="n">
        <v>134.0</v>
      </c>
      <c r="AN16" s="26" t="n">
        <v>150.0</v>
      </c>
      <c r="AO16" s="26" t="n">
        <v>165.0</v>
      </c>
      <c r="AP16" s="26" t="n">
        <v>174.0</v>
      </c>
      <c r="AQ16" s="26" t="n">
        <v>188.0</v>
      </c>
      <c r="AR16" s="26" t="n">
        <v>205.0</v>
      </c>
      <c r="AS16" s="26" t="n">
        <v>225.0</v>
      </c>
      <c r="AT16" s="26" t="n">
        <v>232.0</v>
      </c>
      <c r="AU16" s="26" t="n">
        <v>241.0</v>
      </c>
      <c r="AV16" s="26" t="n">
        <v>243.0</v>
      </c>
      <c r="AW16" s="26" t="n">
        <v>247.0</v>
      </c>
      <c r="AX16" s="26" t="n">
        <v>255.0</v>
      </c>
      <c r="AY16" s="26" t="n">
        <v>261.0</v>
      </c>
      <c r="AZ16" s="26" t="n">
        <v>270.0</v>
      </c>
      <c r="BA16" s="26" t="n">
        <v>278.0</v>
      </c>
      <c r="BB16" s="26" t="n">
        <v>284.0</v>
      </c>
      <c r="BC16" s="26" t="n">
        <v>295.0</v>
      </c>
      <c r="BD16" s="26" t="n">
        <v>295.0</v>
      </c>
      <c r="BE16" s="26" t="n">
        <v>295.0</v>
      </c>
      <c r="BF16" s="26" t="n">
        <v>295.0</v>
      </c>
      <c r="BG16" s="26" t="n">
        <v>295.0</v>
      </c>
      <c r="BH16" s="26" t="n">
        <v>295.0</v>
      </c>
      <c r="BI16" s="26" t="n">
        <v>295.0</v>
      </c>
      <c r="BJ16" s="26" t="n">
        <v>295.0</v>
      </c>
      <c r="BK16" s="26" t="n">
        <v>295.0</v>
      </c>
      <c r="BL16" s="26" t="n">
        <v>295.0</v>
      </c>
      <c r="BM16" s="26" t="n">
        <v>295.0</v>
      </c>
      <c r="BN16" s="26" t="n">
        <v>295.0</v>
      </c>
      <c r="BO16" s="26" t="n">
        <v>295.0</v>
      </c>
      <c r="BP16" s="26" t="n">
        <v>295.0</v>
      </c>
      <c r="BQ16" s="26" t="n">
        <v>295.0</v>
      </c>
      <c r="BR16" s="26" t="n">
        <v>295.0</v>
      </c>
      <c r="BS16" s="26" t="n">
        <v>295.0</v>
      </c>
      <c r="BT16" s="26" t="n">
        <v>295.0</v>
      </c>
    </row>
    <row r="17" spans="1:72">
      <c r="A17" s="41" t="n">
        <v>15.0</v>
      </c>
      <c r="B17" s="41" t="s">
        <v>129</v>
      </c>
      <c r="C17" s="29" t="s">
        <v>130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1.0</v>
      </c>
      <c r="R17" s="26" t="n">
        <v>1.0</v>
      </c>
      <c r="S17" s="26" t="n">
        <v>1.0</v>
      </c>
      <c r="T17" s="26" t="n">
        <v>1.0</v>
      </c>
      <c r="U17" s="26" t="n">
        <v>1.0</v>
      </c>
      <c r="V17" s="26" t="n">
        <v>1.0</v>
      </c>
      <c r="W17" s="26" t="n">
        <v>2.0</v>
      </c>
      <c r="X17" s="41" t="n">
        <v>4.0</v>
      </c>
      <c r="Y17" s="26" t="n">
        <v>5.0</v>
      </c>
      <c r="Z17" s="26" t="n">
        <v>7.0</v>
      </c>
      <c r="AA17" s="26" t="n">
        <v>8.0</v>
      </c>
      <c r="AB17" s="26" t="n">
        <v>12.0</v>
      </c>
      <c r="AC17" s="26" t="n">
        <v>13.0</v>
      </c>
      <c r="AD17" s="26" t="n">
        <v>19.0</v>
      </c>
      <c r="AE17" s="26" t="n">
        <v>20.0</v>
      </c>
      <c r="AF17" s="26" t="n">
        <v>22.0</v>
      </c>
      <c r="AG17" s="26" t="n">
        <v>29.0</v>
      </c>
      <c r="AH17" s="26" t="n">
        <v>32.0</v>
      </c>
      <c r="AI17" s="26" t="n">
        <v>41.0</v>
      </c>
      <c r="AJ17" s="26" t="n">
        <v>43.0</v>
      </c>
      <c r="AK17" s="26" t="n">
        <v>55.0</v>
      </c>
      <c r="AL17" s="26" t="n">
        <v>58.0</v>
      </c>
      <c r="AM17" s="26" t="n">
        <v>61.0</v>
      </c>
      <c r="AN17" s="26" t="n">
        <v>66.0</v>
      </c>
      <c r="AO17" s="26" t="n">
        <v>68.0</v>
      </c>
      <c r="AP17" s="26" t="n">
        <v>73.0</v>
      </c>
      <c r="AQ17" s="26" t="n">
        <v>83.0</v>
      </c>
      <c r="AR17" s="26" t="n">
        <v>88.0</v>
      </c>
      <c r="AS17" s="26" t="n">
        <v>92.0</v>
      </c>
      <c r="AT17" s="26" t="n">
        <v>93.0</v>
      </c>
      <c r="AU17" s="26" t="n">
        <v>95.0</v>
      </c>
      <c r="AV17" s="26" t="n">
        <v>101.0</v>
      </c>
      <c r="AW17" s="26" t="n">
        <v>103.0</v>
      </c>
      <c r="AX17" s="26" t="n">
        <v>103.0</v>
      </c>
      <c r="AY17" s="26" t="n">
        <v>106.0</v>
      </c>
      <c r="AZ17" s="26" t="n">
        <v>106.0</v>
      </c>
      <c r="BA17" s="26" t="n">
        <v>106.0</v>
      </c>
      <c r="BB17" s="26" t="n">
        <v>106.0</v>
      </c>
      <c r="BC17" s="26" t="n">
        <v>108.0</v>
      </c>
      <c r="BD17" s="26" t="n">
        <v>109.0</v>
      </c>
      <c r="BE17" s="26" t="n">
        <v>110.0</v>
      </c>
      <c r="BF17" s="26" t="n">
        <v>111.0</v>
      </c>
      <c r="BG17" s="26" t="n">
        <v>111.0</v>
      </c>
      <c r="BH17" s="26" t="n">
        <v>111.0</v>
      </c>
      <c r="BI17" s="26" t="n">
        <v>111.0</v>
      </c>
      <c r="BJ17" s="26" t="n">
        <v>111.0</v>
      </c>
      <c r="BK17" s="26" t="n">
        <v>112.0</v>
      </c>
      <c r="BL17" s="26" t="n">
        <v>117.0</v>
      </c>
      <c r="BM17" s="26" t="n">
        <v>120.0</v>
      </c>
      <c r="BN17" s="26" t="n">
        <v>120.0</v>
      </c>
      <c r="BO17" s="26" t="n">
        <v>120.0</v>
      </c>
      <c r="BP17" s="26" t="n">
        <v>120.0</v>
      </c>
      <c r="BQ17" s="26" t="n">
        <v>120.0</v>
      </c>
      <c r="BR17" s="26" t="n">
        <v>121.0</v>
      </c>
      <c r="BS17" s="26" t="n">
        <v>121.0</v>
      </c>
      <c r="BT17" s="26" t="n">
        <v>121.0</v>
      </c>
    </row>
    <row r="18" spans="1:72">
      <c r="A18" s="41" t="n">
        <v>16.0</v>
      </c>
      <c r="B18" s="41" t="s">
        <v>131</v>
      </c>
      <c r="C18" s="29" t="s">
        <v>132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0.0</v>
      </c>
      <c r="P18" s="26" t="n">
        <v>0.0</v>
      </c>
      <c r="Q18" s="26" t="n">
        <v>1.0</v>
      </c>
      <c r="R18" s="26" t="n">
        <v>1.0</v>
      </c>
      <c r="S18" s="26" t="n">
        <v>1.0</v>
      </c>
      <c r="T18" s="26" t="n">
        <v>1.0</v>
      </c>
      <c r="U18" s="26" t="n">
        <v>4.0</v>
      </c>
      <c r="V18" s="26" t="n">
        <v>4.0</v>
      </c>
      <c r="W18" s="26" t="n">
        <v>4.0</v>
      </c>
      <c r="X18" s="41" t="n">
        <v>5.0</v>
      </c>
      <c r="Y18" s="26" t="n">
        <v>8.0</v>
      </c>
      <c r="Z18" s="26" t="n">
        <v>11.0</v>
      </c>
      <c r="AA18" s="26" t="n">
        <v>15.0</v>
      </c>
      <c r="AB18" s="26" t="n">
        <v>19.0</v>
      </c>
      <c r="AC18" s="26" t="n">
        <v>19.0</v>
      </c>
      <c r="AD18" s="26" t="n">
        <v>20.0</v>
      </c>
      <c r="AE18" s="26" t="n">
        <v>27.0</v>
      </c>
      <c r="AF18" s="26" t="n">
        <v>30.0</v>
      </c>
      <c r="AG18" s="26" t="n">
        <v>38.0</v>
      </c>
      <c r="AH18" s="26" t="n">
        <v>39.0</v>
      </c>
      <c r="AI18" s="26" t="n">
        <v>52.0</v>
      </c>
      <c r="AJ18" s="26" t="n">
        <v>59.0</v>
      </c>
      <c r="AK18" s="26" t="n">
        <v>79.0</v>
      </c>
      <c r="AL18" s="26" t="n">
        <v>84.0</v>
      </c>
      <c r="AM18" s="26" t="n">
        <v>89.0</v>
      </c>
      <c r="AN18" s="26" t="n">
        <v>96.0</v>
      </c>
      <c r="AO18" s="26" t="n">
        <v>97.0</v>
      </c>
      <c r="AP18" s="26" t="n">
        <v>106.0</v>
      </c>
      <c r="AQ18" s="26" t="n">
        <v>116.0</v>
      </c>
      <c r="AR18" s="26" t="n">
        <v>124.0</v>
      </c>
      <c r="AS18" s="26" t="n">
        <v>129.0</v>
      </c>
      <c r="AT18" s="26" t="n">
        <v>133.0</v>
      </c>
      <c r="AU18" s="26" t="n">
        <v>136.0</v>
      </c>
      <c r="AV18" s="26" t="n">
        <v>148.0</v>
      </c>
      <c r="AW18" s="26" t="n">
        <v>151.0</v>
      </c>
      <c r="AX18" s="26" t="n">
        <v>151.0</v>
      </c>
      <c r="AY18" s="26" t="n">
        <v>155.0</v>
      </c>
      <c r="AZ18" s="26" t="n">
        <v>158.0</v>
      </c>
      <c r="BA18" s="26" t="n">
        <v>158.0</v>
      </c>
      <c r="BB18" s="26" t="n">
        <v>158.0</v>
      </c>
      <c r="BC18" s="26" t="n">
        <v>158.0</v>
      </c>
      <c r="BD18" s="26" t="n">
        <v>159.0</v>
      </c>
      <c r="BE18" s="26" t="n">
        <v>159.0</v>
      </c>
      <c r="BF18" s="26" t="n">
        <v>159.0</v>
      </c>
      <c r="BG18" s="26" t="n">
        <v>160.0</v>
      </c>
      <c r="BH18" s="26" t="n">
        <v>160.0</v>
      </c>
      <c r="BI18" s="26" t="n">
        <v>160.0</v>
      </c>
      <c r="BJ18" s="26" t="n">
        <v>160.0</v>
      </c>
      <c r="BK18" s="26" t="n">
        <v>160.0</v>
      </c>
      <c r="BL18" s="26" t="n">
        <v>161.0</v>
      </c>
      <c r="BM18" s="26" t="n">
        <v>161.0</v>
      </c>
      <c r="BN18" s="26" t="n">
        <v>161.0</v>
      </c>
      <c r="BO18" s="26" t="n">
        <v>161.0</v>
      </c>
      <c r="BP18" s="26" t="n">
        <v>161.0</v>
      </c>
      <c r="BQ18" s="26" t="n">
        <v>161.0</v>
      </c>
      <c r="BR18" s="26" t="n">
        <v>161.0</v>
      </c>
      <c r="BS18" s="26" t="n">
        <v>161.0</v>
      </c>
      <c r="BT18" s="26" t="n">
        <v>162.0</v>
      </c>
    </row>
    <row r="19" spans="1:72">
      <c r="A19" s="32" t="n">
        <v>17.0</v>
      </c>
      <c r="B19" s="32" t="s">
        <v>133</v>
      </c>
      <c r="C19" s="30" t="s">
        <v>134</v>
      </c>
      <c r="D19" s="28" t="n">
        <v>0.0</v>
      </c>
      <c r="E19" s="28" t="n">
        <v>0.0</v>
      </c>
      <c r="F19" s="28" t="n">
        <v>0.0</v>
      </c>
      <c r="G19" s="28" t="n">
        <v>0.0</v>
      </c>
      <c r="H19" s="28" t="n">
        <v>0.0</v>
      </c>
      <c r="I19" s="28" t="n">
        <v>0.0</v>
      </c>
      <c r="J19" s="28" t="n">
        <v>0.0</v>
      </c>
      <c r="K19" s="28" t="n">
        <v>0.0</v>
      </c>
      <c r="L19" s="28" t="n">
        <v>0.0</v>
      </c>
      <c r="M19" s="28" t="n">
        <v>0.0</v>
      </c>
      <c r="N19" s="28" t="n">
        <v>0.0</v>
      </c>
      <c r="O19" s="28" t="n">
        <v>0.0</v>
      </c>
      <c r="P19" s="28" t="n">
        <v>0.0</v>
      </c>
      <c r="Q19" s="28" t="n">
        <v>2.0</v>
      </c>
      <c r="R19" s="28" t="n">
        <v>3.0</v>
      </c>
      <c r="S19" s="28" t="n">
        <v>3.0</v>
      </c>
      <c r="T19" s="28" t="n">
        <v>5.0</v>
      </c>
      <c r="U19" s="28" t="n">
        <v>7.0</v>
      </c>
      <c r="V19" s="28" t="n">
        <v>14.0</v>
      </c>
      <c r="W19" s="28" t="n">
        <v>20.0</v>
      </c>
      <c r="X19" s="32" t="n">
        <v>30.0</v>
      </c>
      <c r="Y19" s="28" t="n">
        <v>34.0</v>
      </c>
      <c r="Z19" s="28" t="n">
        <v>47.0</v>
      </c>
      <c r="AA19" s="28" t="n">
        <v>59.0</v>
      </c>
      <c r="AB19" s="28" t="n">
        <v>73.0</v>
      </c>
      <c r="AC19" s="28" t="n">
        <v>88.0</v>
      </c>
      <c r="AD19" s="28" t="n">
        <v>108.0</v>
      </c>
      <c r="AE19" s="28" t="n">
        <v>128.0</v>
      </c>
      <c r="AF19" s="28" t="n">
        <v>166.0</v>
      </c>
      <c r="AG19" s="28" t="n">
        <v>198.0</v>
      </c>
      <c r="AH19" s="28" t="n">
        <v>232.0</v>
      </c>
      <c r="AI19" s="28" t="n">
        <v>266.0</v>
      </c>
      <c r="AJ19" s="28" t="n">
        <v>293.0</v>
      </c>
      <c r="AK19" s="28" t="n">
        <v>361.0</v>
      </c>
      <c r="AL19" s="28" t="n">
        <v>424.0</v>
      </c>
      <c r="AM19" s="28" t="n">
        <v>500.0</v>
      </c>
      <c r="AN19" s="28" t="n">
        <v>567.0</v>
      </c>
      <c r="AO19" s="28" t="n">
        <v>620.0</v>
      </c>
      <c r="AP19" s="28" t="n">
        <v>648.0</v>
      </c>
      <c r="AQ19" s="28" t="n">
        <v>692.0</v>
      </c>
      <c r="AR19" s="28" t="n">
        <v>727.0</v>
      </c>
      <c r="AS19" s="28" t="n">
        <v>764.0</v>
      </c>
      <c r="AT19" s="28" t="n">
        <v>814.0</v>
      </c>
      <c r="AU19" s="28" t="n">
        <v>842.0</v>
      </c>
      <c r="AV19" s="28" t="n">
        <v>868.0</v>
      </c>
      <c r="AW19" s="28" t="n">
        <v>888.0</v>
      </c>
      <c r="AX19" s="28" t="n">
        <v>917.0</v>
      </c>
      <c r="AY19" s="28" t="n">
        <v>941.0</v>
      </c>
      <c r="AZ19" s="28" t="n">
        <v>956.0</v>
      </c>
      <c r="BA19" s="28" t="n">
        <v>970.0</v>
      </c>
      <c r="BB19" s="28" t="n">
        <v>979.0</v>
      </c>
      <c r="BC19" s="28" t="n">
        <v>981.0</v>
      </c>
      <c r="BD19" s="28" t="n">
        <v>984.0</v>
      </c>
      <c r="BE19" s="28" t="n">
        <v>984.0</v>
      </c>
      <c r="BF19" s="28" t="n">
        <v>984.0</v>
      </c>
      <c r="BG19" s="28" t="n">
        <v>984.0</v>
      </c>
      <c r="BH19" s="28" t="n">
        <v>984.0</v>
      </c>
      <c r="BI19" s="28" t="n">
        <v>984.0</v>
      </c>
      <c r="BJ19" s="28" t="n">
        <v>984.0</v>
      </c>
      <c r="BK19" s="28" t="n">
        <v>984.0</v>
      </c>
      <c r="BL19" s="28" t="n">
        <v>984.0</v>
      </c>
      <c r="BM19" s="28" t="n">
        <v>984.0</v>
      </c>
      <c r="BN19" s="28" t="n">
        <v>984.0</v>
      </c>
      <c r="BO19" s="28" t="n">
        <v>984.0</v>
      </c>
      <c r="BP19" s="28" t="n">
        <v>984.0</v>
      </c>
      <c r="BQ19" s="28" t="n">
        <v>984.0</v>
      </c>
      <c r="BR19" s="28" t="n">
        <v>984.0</v>
      </c>
      <c r="BS19" s="28" t="n">
        <v>984.0</v>
      </c>
      <c r="BT19" s="28" t="n">
        <v>984.0</v>
      </c>
    </row>
    <row r="20" spans="1:72">
      <c r="A20" s="41" t="n">
        <v>18.0</v>
      </c>
      <c r="B20" s="41" t="s">
        <v>135</v>
      </c>
      <c r="C20" s="29" t="s">
        <v>136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1.0</v>
      </c>
      <c r="R20" s="26"/>
      <c r="S20" s="26" t="n">
        <v>1.0</v>
      </c>
      <c r="T20" s="26" t="n">
        <v>1.0</v>
      </c>
      <c r="U20" s="26" t="n">
        <v>1.0</v>
      </c>
      <c r="V20" s="26" t="n">
        <v>2.0</v>
      </c>
      <c r="W20" s="26" t="n">
        <v>5.0</v>
      </c>
      <c r="X20" s="41" t="n">
        <v>6.0</v>
      </c>
      <c r="Y20" s="26" t="n">
        <v>6.0</v>
      </c>
      <c r="Z20" s="26" t="n">
        <v>6.0</v>
      </c>
      <c r="AA20" s="26" t="n">
        <v>7.0</v>
      </c>
      <c r="AB20" s="26" t="n">
        <v>7.0</v>
      </c>
      <c r="AC20" s="26" t="n">
        <v>10.0</v>
      </c>
      <c r="AD20" s="26" t="n">
        <v>17.0</v>
      </c>
      <c r="AE20" s="26" t="n">
        <v>20.0</v>
      </c>
      <c r="AF20" s="26" t="n">
        <v>28.0</v>
      </c>
      <c r="AG20" s="26" t="n">
        <v>33.0</v>
      </c>
      <c r="AH20" s="26" t="n">
        <v>37.0</v>
      </c>
      <c r="AI20" s="26" t="n">
        <v>47.0</v>
      </c>
      <c r="AJ20" s="26" t="n">
        <v>66.0</v>
      </c>
      <c r="AK20" s="26" t="n">
        <v>69.0</v>
      </c>
      <c r="AL20" s="26" t="n">
        <v>71.0</v>
      </c>
      <c r="AM20" s="26" t="n">
        <v>76.0</v>
      </c>
      <c r="AN20" s="26" t="n">
        <v>90.0</v>
      </c>
      <c r="AO20" s="26" t="n">
        <v>91.0</v>
      </c>
      <c r="AP20" s="26" t="n">
        <v>102.0</v>
      </c>
      <c r="AQ20" s="26" t="n">
        <v>103.0</v>
      </c>
      <c r="AR20" s="26" t="n">
        <v>104.0</v>
      </c>
      <c r="AS20" s="26" t="n">
        <v>112.0</v>
      </c>
      <c r="AT20" s="26" t="n">
        <v>112.0</v>
      </c>
      <c r="AU20" s="26" t="n">
        <v>112.0</v>
      </c>
      <c r="AV20" s="26" t="n">
        <v>112.0</v>
      </c>
      <c r="AW20" s="26" t="n">
        <v>114.0</v>
      </c>
      <c r="AX20" s="26" t="n">
        <v>114.0</v>
      </c>
      <c r="AY20" s="26" t="n">
        <v>114.0</v>
      </c>
      <c r="AZ20" s="26" t="n">
        <v>114.0</v>
      </c>
      <c r="BA20" s="26" t="n">
        <v>114.0</v>
      </c>
      <c r="BB20" s="26" t="n">
        <v>115.0</v>
      </c>
      <c r="BC20" s="26" t="n">
        <v>117.0</v>
      </c>
      <c r="BD20" s="26" t="n">
        <v>123.0</v>
      </c>
      <c r="BE20" s="26" t="n">
        <v>129.0</v>
      </c>
      <c r="BF20" s="26" t="n">
        <v>133.0</v>
      </c>
      <c r="BG20" s="26" t="n">
        <v>137.0</v>
      </c>
      <c r="BH20" s="26" t="n">
        <v>140.0</v>
      </c>
      <c r="BI20" s="26" t="n">
        <v>143.0</v>
      </c>
      <c r="BJ20" s="26" t="n">
        <v>143.0</v>
      </c>
      <c r="BK20" s="26" t="n">
        <v>143.0</v>
      </c>
      <c r="BL20" s="26" t="n">
        <v>144.0</v>
      </c>
      <c r="BM20" s="26" t="n">
        <v>144.0</v>
      </c>
      <c r="BN20" s="26" t="n">
        <v>144.0</v>
      </c>
      <c r="BO20" s="26" t="n">
        <v>144.0</v>
      </c>
      <c r="BP20" s="26" t="n">
        <v>144.0</v>
      </c>
      <c r="BQ20" s="26" t="n">
        <v>144.0</v>
      </c>
      <c r="BR20" s="26" t="n">
        <v>144.0</v>
      </c>
      <c r="BS20" s="26" t="n">
        <v>144.0</v>
      </c>
      <c r="BT20" s="26" t="n">
        <v>144.0</v>
      </c>
    </row>
    <row r="21" spans="1:72">
      <c r="A21" s="41" t="n">
        <v>19.0</v>
      </c>
      <c r="B21" s="41" t="s">
        <v>137</v>
      </c>
      <c r="C21" s="29" t="s">
        <v>138</v>
      </c>
      <c r="D21" s="26" t="n">
        <v>0.0</v>
      </c>
      <c r="E21" s="26" t="n">
        <v>0.0</v>
      </c>
      <c r="F21" s="26" t="n">
        <v>0.0</v>
      </c>
      <c r="G21" s="26" t="n">
        <v>0.0</v>
      </c>
      <c r="H21" s="26" t="n">
        <v>0.0</v>
      </c>
      <c r="I21" s="26" t="n">
        <v>0.0</v>
      </c>
      <c r="J21" s="26" t="n">
        <v>0.0</v>
      </c>
      <c r="K21" s="26" t="n">
        <v>0.0</v>
      </c>
      <c r="L21" s="26" t="n">
        <v>0.0</v>
      </c>
      <c r="M21" s="26" t="n">
        <v>0.0</v>
      </c>
      <c r="N21" s="26" t="n">
        <v>0.0</v>
      </c>
      <c r="O21" s="26" t="n">
        <v>0.0</v>
      </c>
      <c r="P21" s="26" t="n">
        <v>2.0</v>
      </c>
      <c r="Q21" s="26" t="n">
        <v>2.0</v>
      </c>
      <c r="R21" s="26" t="n">
        <v>2.0</v>
      </c>
      <c r="S21" s="26" t="n">
        <v>2.0</v>
      </c>
      <c r="T21" s="26" t="n">
        <v>2.0</v>
      </c>
      <c r="U21" s="26" t="n">
        <v>2.0</v>
      </c>
      <c r="V21" s="26" t="n">
        <v>7.0</v>
      </c>
      <c r="W21" s="26" t="n">
        <v>13.0</v>
      </c>
      <c r="X21" s="41" t="n">
        <v>14.0</v>
      </c>
      <c r="Y21" s="26" t="n">
        <v>17.0</v>
      </c>
      <c r="Z21" s="26" t="n">
        <v>17.0</v>
      </c>
      <c r="AA21" s="26" t="n">
        <v>18.0</v>
      </c>
      <c r="AB21" s="26" t="n">
        <v>18.0</v>
      </c>
      <c r="AC21" s="26" t="n">
        <v>30.0</v>
      </c>
      <c r="AD21" s="26" t="n">
        <v>31.0</v>
      </c>
      <c r="AE21" s="26" t="n">
        <v>33.0</v>
      </c>
      <c r="AF21" s="26" t="n">
        <v>35.0</v>
      </c>
      <c r="AG21" s="26" t="n">
        <v>40.0</v>
      </c>
      <c r="AH21" s="26" t="n">
        <v>46.0</v>
      </c>
      <c r="AI21" s="26" t="n">
        <v>51.0</v>
      </c>
      <c r="AJ21" s="26" t="n">
        <v>58.0</v>
      </c>
      <c r="AK21" s="26" t="n">
        <v>76.0</v>
      </c>
      <c r="AL21" s="26" t="n">
        <v>87.0</v>
      </c>
      <c r="AM21" s="26" t="n">
        <v>95.0</v>
      </c>
      <c r="AN21" s="26" t="n">
        <v>99.0</v>
      </c>
      <c r="AO21" s="26" t="n">
        <v>104.0</v>
      </c>
      <c r="AP21" s="26" t="n">
        <v>107.0</v>
      </c>
      <c r="AQ21" s="26" t="n">
        <v>129.0</v>
      </c>
      <c r="AR21" s="26" t="n">
        <v>138.0</v>
      </c>
      <c r="AS21" s="26" t="n">
        <v>159.0</v>
      </c>
      <c r="AT21" s="26" t="n">
        <v>166.0</v>
      </c>
      <c r="AU21" s="26" t="n">
        <v>172.0</v>
      </c>
      <c r="AV21" s="26" t="n">
        <v>179.0</v>
      </c>
      <c r="AW21" s="26" t="n">
        <v>188.0</v>
      </c>
      <c r="AX21" s="26" t="n">
        <v>202.0</v>
      </c>
      <c r="AY21" s="26" t="n">
        <v>210.0</v>
      </c>
      <c r="AZ21" s="26" t="n">
        <v>213.0</v>
      </c>
      <c r="BA21" s="26" t="n">
        <v>217.0</v>
      </c>
      <c r="BB21" s="26" t="n">
        <v>219.0</v>
      </c>
      <c r="BC21" s="26" t="n">
        <v>223.0</v>
      </c>
      <c r="BD21" s="26" t="n">
        <v>230.0</v>
      </c>
      <c r="BE21" s="26" t="n">
        <v>234.0</v>
      </c>
      <c r="BF21" s="26" t="n">
        <v>237.0</v>
      </c>
      <c r="BG21" s="26" t="n">
        <v>241.0</v>
      </c>
      <c r="BH21" s="26" t="n">
        <v>243.0</v>
      </c>
      <c r="BI21" s="26" t="n">
        <v>243.0</v>
      </c>
      <c r="BJ21" s="26" t="n">
        <v>243.0</v>
      </c>
      <c r="BK21" s="26" t="n">
        <v>247.0</v>
      </c>
      <c r="BL21" s="26" t="n">
        <v>248.0</v>
      </c>
      <c r="BM21" s="26" t="n">
        <v>250.0</v>
      </c>
      <c r="BN21" s="26" t="n">
        <v>250.0</v>
      </c>
      <c r="BO21" s="26" t="n">
        <v>250.0</v>
      </c>
      <c r="BP21" s="26" t="n">
        <v>250.0</v>
      </c>
      <c r="BQ21" s="26" t="n">
        <v>250.0</v>
      </c>
      <c r="BR21" s="26" t="n">
        <v>250.0</v>
      </c>
      <c r="BS21" s="26" t="n">
        <v>250.0</v>
      </c>
      <c r="BT21" s="26" t="n">
        <v>250.0</v>
      </c>
    </row>
    <row r="22" spans="1:72">
      <c r="A22" s="41" t="n">
        <v>20.0</v>
      </c>
      <c r="B22" s="41" t="s">
        <v>139</v>
      </c>
      <c r="C22" s="29" t="s">
        <v>140</v>
      </c>
      <c r="D22" s="26" t="n">
        <v>0.0</v>
      </c>
      <c r="E22" s="26" t="n">
        <v>0.0</v>
      </c>
      <c r="F22" s="26" t="n">
        <v>0.0</v>
      </c>
      <c r="G22" s="26" t="n">
        <v>0.0</v>
      </c>
      <c r="H22" s="26" t="n">
        <v>0.0</v>
      </c>
      <c r="I22" s="26" t="n">
        <v>0.0</v>
      </c>
      <c r="J22" s="26" t="n">
        <v>0.0</v>
      </c>
      <c r="K22" s="26" t="n">
        <v>0.0</v>
      </c>
      <c r="L22" s="26" t="n">
        <v>0.0</v>
      </c>
      <c r="M22" s="26" t="n">
        <v>0.0</v>
      </c>
      <c r="N22" s="26" t="n">
        <v>0.0</v>
      </c>
      <c r="O22" s="26" t="n">
        <v>0.0</v>
      </c>
      <c r="P22" s="26" t="n">
        <v>0.0</v>
      </c>
      <c r="Q22" s="26" t="n">
        <v>0.0</v>
      </c>
      <c r="R22" s="26" t="n">
        <v>0.0</v>
      </c>
      <c r="S22" s="26" t="n">
        <v>0.0</v>
      </c>
      <c r="T22" s="26" t="n">
        <v>0.0</v>
      </c>
      <c r="U22" s="26" t="n">
        <v>0.0</v>
      </c>
      <c r="V22" s="26" t="n">
        <v>1.0</v>
      </c>
      <c r="W22" s="26" t="n">
        <v>1.0</v>
      </c>
      <c r="X22" s="41" t="n">
        <v>1.0</v>
      </c>
      <c r="Y22" s="26" t="n">
        <v>1.0</v>
      </c>
      <c r="Z22" s="26" t="n">
        <v>3.0</v>
      </c>
      <c r="AA22" s="26" t="n">
        <v>13.0</v>
      </c>
      <c r="AB22" s="26" t="n">
        <v>13.0</v>
      </c>
      <c r="AC22" s="26" t="n">
        <v>14.0</v>
      </c>
      <c r="AD22" s="26" t="n">
        <v>22.0</v>
      </c>
      <c r="AE22" s="26" t="n">
        <v>24.0</v>
      </c>
      <c r="AF22" s="26" t="n">
        <v>24.0</v>
      </c>
      <c r="AG22" s="26" t="n">
        <v>27.0</v>
      </c>
      <c r="AH22" s="26" t="n">
        <v>33.0</v>
      </c>
      <c r="AI22" s="26" t="n">
        <v>33.0</v>
      </c>
      <c r="AJ22" s="26" t="n">
        <v>35.0</v>
      </c>
      <c r="AK22" s="26" t="n">
        <v>42.0</v>
      </c>
      <c r="AL22" s="26" t="n">
        <v>42.0</v>
      </c>
      <c r="AM22" s="26" t="n">
        <v>44.0</v>
      </c>
      <c r="AN22" s="26" t="n">
        <v>48.0</v>
      </c>
      <c r="AO22" s="26" t="n">
        <v>48.0</v>
      </c>
      <c r="AP22" s="26" t="n">
        <v>57.0</v>
      </c>
      <c r="AQ22" s="26" t="n">
        <v>58.0</v>
      </c>
      <c r="AR22" s="26" t="n">
        <v>61.0</v>
      </c>
      <c r="AS22" s="26" t="n">
        <v>65.0</v>
      </c>
      <c r="AT22" s="26" t="n">
        <v>68.0</v>
      </c>
      <c r="AU22" s="26" t="n">
        <v>68.0</v>
      </c>
      <c r="AV22" s="26" t="n">
        <v>69.0</v>
      </c>
      <c r="AW22" s="26" t="n">
        <v>69.0</v>
      </c>
      <c r="AX22" s="26" t="n">
        <v>69.0</v>
      </c>
      <c r="AY22" s="26" t="n">
        <v>69.0</v>
      </c>
      <c r="AZ22" s="26" t="n">
        <v>69.0</v>
      </c>
      <c r="BA22" s="26" t="n">
        <v>69.0</v>
      </c>
      <c r="BB22" s="26" t="n">
        <v>70.0</v>
      </c>
      <c r="BC22" s="26" t="n">
        <v>70.0</v>
      </c>
      <c r="BD22" s="26" t="n">
        <v>70.0</v>
      </c>
      <c r="BE22" s="26" t="n">
        <v>70.0</v>
      </c>
      <c r="BF22" s="26" t="n">
        <v>70.0</v>
      </c>
      <c r="BG22" s="26" t="n">
        <v>70.0</v>
      </c>
      <c r="BH22" s="26" t="n">
        <v>70.0</v>
      </c>
      <c r="BI22" s="26" t="n">
        <v>70.0</v>
      </c>
      <c r="BJ22" s="26" t="n">
        <v>71.0</v>
      </c>
      <c r="BK22" s="26" t="n">
        <v>71.0</v>
      </c>
      <c r="BL22" s="26" t="n">
        <v>72.0</v>
      </c>
      <c r="BM22" s="26" t="n">
        <v>72.0</v>
      </c>
      <c r="BN22" s="26" t="n">
        <v>72.0</v>
      </c>
      <c r="BO22" s="26" t="n">
        <v>72.0</v>
      </c>
      <c r="BP22" s="26" t="n">
        <v>72.0</v>
      </c>
      <c r="BQ22" s="26" t="n">
        <v>72.0</v>
      </c>
      <c r="BR22" s="26" t="n">
        <v>72.0</v>
      </c>
      <c r="BS22" s="26" t="n">
        <v>72.0</v>
      </c>
      <c r="BT22" s="26" t="n">
        <v>72.0</v>
      </c>
    </row>
    <row r="23" spans="1:72">
      <c r="A23" s="41" t="n">
        <v>21.0</v>
      </c>
      <c r="B23" s="41" t="s">
        <v>141</v>
      </c>
      <c r="C23" s="29" t="s">
        <v>142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0.0</v>
      </c>
      <c r="L23" s="26" t="n">
        <v>0.0</v>
      </c>
      <c r="M23" s="26" t="n">
        <v>0.0</v>
      </c>
      <c r="N23" s="26" t="n">
        <v>0.0</v>
      </c>
      <c r="O23" s="26" t="n">
        <v>0.0</v>
      </c>
      <c r="P23" s="26" t="n">
        <v>0.0</v>
      </c>
      <c r="Q23" s="26" t="n">
        <v>0.0</v>
      </c>
      <c r="R23" s="26" t="n">
        <v>0.0</v>
      </c>
      <c r="S23" s="26" t="n">
        <v>0.0</v>
      </c>
      <c r="T23" s="26" t="n">
        <v>3.0</v>
      </c>
      <c r="U23" s="26" t="n">
        <v>3.0</v>
      </c>
      <c r="V23" s="26" t="n">
        <v>3.0</v>
      </c>
      <c r="W23" s="26" t="n">
        <v>4.0</v>
      </c>
      <c r="X23" s="41" t="n">
        <v>11.0</v>
      </c>
      <c r="Y23" s="26" t="n">
        <v>16.0</v>
      </c>
      <c r="Z23" s="26" t="n">
        <v>25.0</v>
      </c>
      <c r="AA23" s="26" t="n">
        <v>30.0</v>
      </c>
      <c r="AB23" s="26" t="n">
        <v>35.0</v>
      </c>
      <c r="AC23" s="26" t="n">
        <v>41.0</v>
      </c>
      <c r="AD23" s="26" t="n">
        <v>48.0</v>
      </c>
      <c r="AE23" s="26" t="n">
        <v>54.0</v>
      </c>
      <c r="AF23" s="26" t="n">
        <v>69.0</v>
      </c>
      <c r="AG23" s="26" t="n">
        <v>86.0</v>
      </c>
      <c r="AH23" s="26" t="n">
        <v>100.0</v>
      </c>
      <c r="AI23" s="26" t="n">
        <v>109.0</v>
      </c>
      <c r="AJ23" s="26" t="n">
        <v>123.0</v>
      </c>
      <c r="AK23" s="26" t="n">
        <v>136.0</v>
      </c>
      <c r="AL23" s="26" t="n">
        <v>152.0</v>
      </c>
      <c r="AM23" s="26" t="n">
        <v>170.0</v>
      </c>
      <c r="AN23" s="26" t="n">
        <v>184.0</v>
      </c>
      <c r="AO23" s="26" t="n">
        <v>204.0</v>
      </c>
      <c r="AP23" s="26" t="n">
        <v>221.0</v>
      </c>
      <c r="AQ23" s="26" t="n">
        <v>241.0</v>
      </c>
      <c r="AR23" s="26" t="n">
        <v>248.0</v>
      </c>
      <c r="AS23" s="26" t="n">
        <v>261.0</v>
      </c>
      <c r="AT23" s="26" t="n">
        <v>274.0</v>
      </c>
      <c r="AU23" s="26" t="n">
        <v>277.0</v>
      </c>
      <c r="AV23" s="26" t="n">
        <v>283.0</v>
      </c>
      <c r="AW23" s="26" t="n">
        <v>294.0</v>
      </c>
      <c r="AX23" s="26" t="n">
        <v>297.0</v>
      </c>
      <c r="AY23" s="26" t="n">
        <v>300.0</v>
      </c>
      <c r="AZ23" s="26" t="n">
        <v>301.0</v>
      </c>
      <c r="BA23" s="26" t="n">
        <v>304.0</v>
      </c>
      <c r="BB23" s="26" t="n">
        <v>305.0</v>
      </c>
      <c r="BC23" s="26" t="n">
        <v>307.0</v>
      </c>
      <c r="BD23" s="26" t="n">
        <v>307.0</v>
      </c>
      <c r="BE23" s="26" t="n">
        <v>307.0</v>
      </c>
      <c r="BF23" s="26" t="n">
        <v>307.0</v>
      </c>
      <c r="BG23" s="26" t="n">
        <v>307.0</v>
      </c>
      <c r="BH23" s="26" t="n">
        <v>310.0</v>
      </c>
      <c r="BI23" s="26" t="n">
        <v>310.0</v>
      </c>
      <c r="BJ23" s="26" t="n">
        <v>310.0</v>
      </c>
      <c r="BK23" s="26" t="n">
        <v>310.0</v>
      </c>
      <c r="BL23" s="26" t="n">
        <v>310.0</v>
      </c>
      <c r="BM23" s="26" t="n">
        <v>310.0</v>
      </c>
      <c r="BN23" s="26" t="n">
        <v>310.0</v>
      </c>
      <c r="BO23" s="26" t="n">
        <v>310.0</v>
      </c>
      <c r="BP23" s="26" t="n">
        <v>310.0</v>
      </c>
      <c r="BQ23" s="26" t="n">
        <v>310.0</v>
      </c>
      <c r="BR23" s="26" t="n">
        <v>310.0</v>
      </c>
      <c r="BS23" s="26" t="n">
        <v>310.0</v>
      </c>
      <c r="BT23" s="26" t="n">
        <v>310.0</v>
      </c>
    </row>
    <row r="24" spans="1:72">
      <c r="A24" s="32" t="n">
        <v>22.0</v>
      </c>
      <c r="B24" s="32" t="s">
        <v>143</v>
      </c>
      <c r="C24" s="30" t="s">
        <v>144</v>
      </c>
      <c r="D24" s="28" t="n">
        <v>0.0</v>
      </c>
      <c r="E24" s="28" t="n">
        <v>0.0</v>
      </c>
      <c r="F24" s="28" t="n">
        <v>0.0</v>
      </c>
      <c r="G24" s="28" t="n">
        <v>0.0</v>
      </c>
      <c r="H24" s="28" t="n">
        <v>0.0</v>
      </c>
      <c r="I24" s="28" t="n">
        <v>0.0</v>
      </c>
      <c r="J24" s="28" t="n">
        <v>0.0</v>
      </c>
      <c r="K24" s="28" t="n">
        <v>0.0</v>
      </c>
      <c r="L24" s="28" t="n">
        <v>0.0</v>
      </c>
      <c r="M24" s="28" t="n">
        <v>0.0</v>
      </c>
      <c r="N24" s="28" t="n">
        <v>0.0</v>
      </c>
      <c r="O24" s="28" t="n">
        <v>0.0</v>
      </c>
      <c r="P24" s="28" t="n">
        <v>0.0</v>
      </c>
      <c r="Q24" s="28" t="n">
        <v>0.0</v>
      </c>
      <c r="R24" s="28" t="n">
        <v>2.0</v>
      </c>
      <c r="S24" s="28" t="n">
        <v>5.0</v>
      </c>
      <c r="T24" s="28" t="n">
        <v>6.0</v>
      </c>
      <c r="U24" s="28" t="n">
        <v>7.0</v>
      </c>
      <c r="V24" s="28" t="n">
        <v>8.0</v>
      </c>
      <c r="W24" s="28" t="n">
        <v>13.0</v>
      </c>
      <c r="X24" s="32" t="n">
        <v>28.0</v>
      </c>
      <c r="Y24" s="28" t="n">
        <v>38.0</v>
      </c>
      <c r="Z24" s="28" t="n">
        <v>43.0</v>
      </c>
      <c r="AA24" s="28" t="n">
        <v>51.0</v>
      </c>
      <c r="AB24" s="28" t="n">
        <v>72.0</v>
      </c>
      <c r="AC24" s="28" t="n">
        <v>84.0</v>
      </c>
      <c r="AD24" s="28" t="n">
        <v>94.0</v>
      </c>
      <c r="AE24" s="28" t="n">
        <v>131.0</v>
      </c>
      <c r="AF24" s="28" t="n">
        <v>137.0</v>
      </c>
      <c r="AG24" s="28" t="n">
        <v>160.0</v>
      </c>
      <c r="AH24" s="28" t="n">
        <v>190.0</v>
      </c>
      <c r="AI24" s="28" t="n">
        <v>226.0</v>
      </c>
      <c r="AJ24" s="28" t="n">
        <v>263.0</v>
      </c>
      <c r="AK24" s="28" t="n">
        <v>296.0</v>
      </c>
      <c r="AL24" s="28" t="n">
        <v>325.0</v>
      </c>
      <c r="AM24" s="28" t="n">
        <v>352.0</v>
      </c>
      <c r="AN24" s="28" t="n">
        <v>387.0</v>
      </c>
      <c r="AO24" s="28" t="n">
        <v>411.0</v>
      </c>
      <c r="AP24" s="28" t="n">
        <v>427.0</v>
      </c>
      <c r="AQ24" s="28" t="n">
        <v>458.0</v>
      </c>
      <c r="AR24" s="28" t="n">
        <v>463.0</v>
      </c>
      <c r="AS24" s="28" t="n">
        <v>494.0</v>
      </c>
      <c r="AT24" s="28" t="n">
        <v>506.0</v>
      </c>
      <c r="AU24" s="28" t="n">
        <v>519.0</v>
      </c>
      <c r="AV24" s="28" t="n">
        <v>529.0</v>
      </c>
      <c r="AW24" s="28" t="n">
        <v>536.0</v>
      </c>
      <c r="AX24" s="28" t="n">
        <v>555.0</v>
      </c>
      <c r="AY24" s="28" t="n">
        <v>565.0</v>
      </c>
      <c r="AZ24" s="28" t="n">
        <v>580.0</v>
      </c>
      <c r="BA24" s="28" t="n">
        <v>588.0</v>
      </c>
      <c r="BB24" s="28" t="n">
        <v>601.0</v>
      </c>
      <c r="BC24" s="28" t="n">
        <v>610.0</v>
      </c>
      <c r="BD24" s="28" t="n">
        <v>618.0</v>
      </c>
      <c r="BE24" s="28" t="n">
        <v>622.0</v>
      </c>
      <c r="BF24" s="28" t="n">
        <v>627.0</v>
      </c>
      <c r="BG24" s="28" t="n">
        <v>628.0</v>
      </c>
      <c r="BH24" s="28" t="n">
        <v>630.0</v>
      </c>
      <c r="BI24" s="28" t="n">
        <v>630.0</v>
      </c>
      <c r="BJ24" s="28" t="n">
        <v>631.0</v>
      </c>
      <c r="BK24" s="28" t="n">
        <v>631.0</v>
      </c>
      <c r="BL24" s="28" t="n">
        <v>631.0</v>
      </c>
      <c r="BM24" s="28" t="n">
        <v>631.0</v>
      </c>
      <c r="BN24" s="28" t="n">
        <v>631.0</v>
      </c>
      <c r="BO24" s="28" t="n">
        <v>631.0</v>
      </c>
      <c r="BP24" s="28" t="n">
        <v>631.0</v>
      </c>
      <c r="BQ24" s="28" t="n">
        <v>631.0</v>
      </c>
      <c r="BR24" s="28" t="n">
        <v>631.0</v>
      </c>
      <c r="BS24" s="28" t="n">
        <v>631.0</v>
      </c>
      <c r="BT24" s="28" t="n">
        <v>631.0</v>
      </c>
    </row>
    <row r="25" spans="1:72">
      <c r="A25" s="41" t="n">
        <v>23.0</v>
      </c>
      <c r="B25" s="41" t="s">
        <v>145</v>
      </c>
      <c r="C25" s="29" t="s">
        <v>146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0.0</v>
      </c>
      <c r="R25" s="26" t="n">
        <v>1.0</v>
      </c>
      <c r="S25" s="26" t="n">
        <v>1.0</v>
      </c>
      <c r="T25" s="26" t="n">
        <v>1.0</v>
      </c>
      <c r="U25" s="26" t="n">
        <v>1.0</v>
      </c>
      <c r="V25" s="26" t="n">
        <v>1.0</v>
      </c>
      <c r="W25" s="26" t="n">
        <v>2.0</v>
      </c>
      <c r="X25" s="41" t="n">
        <v>3.0</v>
      </c>
      <c r="Y25" s="26" t="n">
        <v>4.0</v>
      </c>
      <c r="Z25" s="26" t="n">
        <v>4.0</v>
      </c>
      <c r="AA25" s="26" t="n">
        <v>5.0</v>
      </c>
      <c r="AB25" s="26" t="n">
        <v>12.0</v>
      </c>
      <c r="AC25" s="26" t="n">
        <v>13.0</v>
      </c>
      <c r="AD25" s="26" t="n">
        <v>18.0</v>
      </c>
      <c r="AE25" s="26" t="n">
        <v>22.0</v>
      </c>
      <c r="AF25" s="26" t="n">
        <v>25.0</v>
      </c>
      <c r="AG25" s="26" t="n">
        <v>25.0</v>
      </c>
      <c r="AH25" s="26" t="n">
        <v>28.0</v>
      </c>
      <c r="AI25" s="26" t="n">
        <v>30.0</v>
      </c>
      <c r="AJ25" s="26" t="n">
        <v>34.0</v>
      </c>
      <c r="AK25" s="26" t="n">
        <v>36.0</v>
      </c>
      <c r="AL25" s="26" t="n">
        <v>40.0</v>
      </c>
      <c r="AM25" s="26" t="n">
        <v>44.0</v>
      </c>
      <c r="AN25" s="26" t="n">
        <v>46.0</v>
      </c>
      <c r="AO25" s="26" t="n">
        <v>52.0</v>
      </c>
      <c r="AP25" s="26" t="n">
        <v>54.0</v>
      </c>
      <c r="AQ25" s="26" t="n">
        <v>60.0</v>
      </c>
      <c r="AR25" s="26" t="n">
        <v>63.0</v>
      </c>
      <c r="AS25" s="26" t="n">
        <v>65.0</v>
      </c>
      <c r="AT25" s="26" t="n">
        <v>68.0</v>
      </c>
      <c r="AU25" s="26" t="n">
        <v>73.0</v>
      </c>
      <c r="AV25" s="26" t="n">
        <v>75.0</v>
      </c>
      <c r="AW25" s="26" t="n">
        <v>78.0</v>
      </c>
      <c r="AX25" s="26" t="n">
        <v>83.0</v>
      </c>
      <c r="AY25" s="26" t="n">
        <v>84.0</v>
      </c>
      <c r="AZ25" s="26" t="n">
        <v>86.0</v>
      </c>
      <c r="BA25" s="26" t="n">
        <v>88.0</v>
      </c>
      <c r="BB25" s="26" t="n">
        <v>90.0</v>
      </c>
      <c r="BC25" s="26" t="n">
        <v>80.0</v>
      </c>
      <c r="BD25" s="26" t="n">
        <v>90.0</v>
      </c>
      <c r="BE25" s="26" t="n">
        <v>91.0</v>
      </c>
      <c r="BF25" s="26" t="n">
        <v>91.0</v>
      </c>
      <c r="BG25" s="26" t="n">
        <v>91.0</v>
      </c>
      <c r="BH25" s="26" t="n">
        <v>91.0</v>
      </c>
      <c r="BI25" s="26" t="n">
        <v>91.0</v>
      </c>
      <c r="BJ25" s="26" t="n">
        <v>91.0</v>
      </c>
      <c r="BK25" s="26" t="n">
        <v>92.0</v>
      </c>
      <c r="BL25" s="26" t="n">
        <v>92.0</v>
      </c>
      <c r="BM25" s="26" t="n">
        <v>92.0</v>
      </c>
      <c r="BN25" s="26" t="n">
        <v>92.0</v>
      </c>
      <c r="BO25" s="26" t="n">
        <v>92.0</v>
      </c>
      <c r="BP25" s="26" t="n">
        <v>92.0</v>
      </c>
      <c r="BQ25" s="26" t="n">
        <v>92.0</v>
      </c>
      <c r="BR25" s="26" t="n">
        <v>92.0</v>
      </c>
      <c r="BS25" s="26" t="n">
        <v>92.0</v>
      </c>
      <c r="BT25" s="26" t="n">
        <v>92.0</v>
      </c>
    </row>
    <row r="26" spans="1:72">
      <c r="A26" s="32" t="n">
        <v>24.0</v>
      </c>
      <c r="B26" s="32" t="s">
        <v>147</v>
      </c>
      <c r="C26" s="30" t="s">
        <v>148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0.0</v>
      </c>
      <c r="M26" s="28" t="n">
        <v>0.0</v>
      </c>
      <c r="N26" s="28" t="n">
        <v>0.0</v>
      </c>
      <c r="O26" s="28" t="n">
        <v>0.0</v>
      </c>
      <c r="P26" s="28" t="n">
        <v>0.0</v>
      </c>
      <c r="Q26" s="28" t="n">
        <v>0.0</v>
      </c>
      <c r="R26" s="28" t="n">
        <v>0.0</v>
      </c>
      <c r="S26" s="28" t="n">
        <v>2.0</v>
      </c>
      <c r="T26" s="28" t="n">
        <v>2.0</v>
      </c>
      <c r="U26" s="28" t="n">
        <v>2.0</v>
      </c>
      <c r="V26" s="28" t="n">
        <v>2.0</v>
      </c>
      <c r="W26" s="28" t="n">
        <v>4.0</v>
      </c>
      <c r="X26" s="32" t="n">
        <v>7.0</v>
      </c>
      <c r="Y26" s="28" t="n">
        <v>8.0</v>
      </c>
      <c r="Z26" s="28" t="n">
        <v>11.0</v>
      </c>
      <c r="AA26" s="28" t="n">
        <v>12.0</v>
      </c>
      <c r="AB26" s="28" t="n">
        <v>14.0</v>
      </c>
      <c r="AC26" s="28" t="n">
        <v>26.0</v>
      </c>
      <c r="AD26" s="28" t="n">
        <v>28.0</v>
      </c>
      <c r="AE26" s="28" t="n">
        <v>31.0</v>
      </c>
      <c r="AF26" s="28" t="n">
        <v>37.0</v>
      </c>
      <c r="AG26" s="28" t="n">
        <v>48.0</v>
      </c>
      <c r="AH26" s="28" t="n">
        <v>70.0</v>
      </c>
      <c r="AI26" s="28" t="n">
        <v>80.0</v>
      </c>
      <c r="AJ26" s="28" t="n">
        <v>84.0</v>
      </c>
      <c r="AK26" s="28" t="n">
        <v>108.0</v>
      </c>
      <c r="AL26" s="28" t="n">
        <v>123.0</v>
      </c>
      <c r="AM26" s="28" t="n">
        <v>141.0</v>
      </c>
      <c r="AN26" s="28" t="n">
        <v>183.0</v>
      </c>
      <c r="AO26" s="28" t="n">
        <v>214.0</v>
      </c>
      <c r="AP26" s="28" t="n">
        <v>224.0</v>
      </c>
      <c r="AQ26" s="28" t="n">
        <v>231.0</v>
      </c>
      <c r="AR26" s="28" t="n">
        <v>245.0</v>
      </c>
      <c r="AS26" s="28" t="n">
        <v>261.0</v>
      </c>
      <c r="AT26" s="28" t="n">
        <v>280.0</v>
      </c>
      <c r="AU26" s="28" t="n">
        <v>295.0</v>
      </c>
      <c r="AV26" s="28" t="n">
        <v>330.0</v>
      </c>
      <c r="AW26" s="28" t="n">
        <v>350.0</v>
      </c>
      <c r="AX26" s="28" t="n">
        <v>358.0</v>
      </c>
      <c r="AY26" s="28" t="n">
        <v>372.0</v>
      </c>
      <c r="AZ26" s="28" t="n">
        <v>379.0</v>
      </c>
      <c r="BA26" s="28" t="n">
        <v>380.0</v>
      </c>
      <c r="BB26" s="28" t="n">
        <v>402.0</v>
      </c>
      <c r="BC26" s="28" t="n">
        <v>409.0</v>
      </c>
      <c r="BD26" s="28" t="n">
        <v>421.0</v>
      </c>
      <c r="BE26" s="28" t="n">
        <v>434.0</v>
      </c>
      <c r="BF26" s="28" t="n">
        <v>435.0</v>
      </c>
      <c r="BG26" s="28" t="n">
        <v>440.0</v>
      </c>
      <c r="BH26" s="28" t="n">
        <v>446.0</v>
      </c>
      <c r="BI26" s="28" t="n">
        <v>447.0</v>
      </c>
      <c r="BJ26" s="28" t="n">
        <v>453.0</v>
      </c>
      <c r="BK26" s="28" t="n">
        <v>454.0</v>
      </c>
      <c r="BL26" s="28" t="n">
        <v>456.0</v>
      </c>
      <c r="BM26" s="28" t="n">
        <v>459.0</v>
      </c>
      <c r="BN26" s="28" t="n">
        <v>460.0</v>
      </c>
      <c r="BO26" s="28" t="n">
        <v>463.0</v>
      </c>
      <c r="BP26" s="28" t="n">
        <v>463.0</v>
      </c>
      <c r="BQ26" s="28" t="n">
        <v>465.0</v>
      </c>
      <c r="BR26" s="28" t="n">
        <v>465.0</v>
      </c>
      <c r="BS26" s="28" t="n">
        <v>468.0</v>
      </c>
      <c r="BT26" s="28" t="n">
        <v>468.0</v>
      </c>
    </row>
    <row r="27" spans="1:72">
      <c r="A27" s="41" t="n">
        <v>25.0</v>
      </c>
      <c r="B27" s="41" t="s">
        <v>149</v>
      </c>
      <c r="C27" s="29" t="s">
        <v>150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0.0</v>
      </c>
      <c r="U27" s="26" t="n">
        <v>1.0</v>
      </c>
      <c r="V27" s="26" t="n">
        <v>1.0</v>
      </c>
      <c r="W27" s="26" t="n">
        <v>3.0</v>
      </c>
      <c r="X27" s="41" t="n">
        <v>7.0</v>
      </c>
      <c r="Y27" s="26" t="n">
        <v>11.0</v>
      </c>
      <c r="Z27" s="26" t="n">
        <v>17.0</v>
      </c>
      <c r="AA27" s="26" t="n">
        <v>20.0</v>
      </c>
      <c r="AB27" s="26" t="n">
        <v>26.0</v>
      </c>
      <c r="AC27" s="26" t="n">
        <v>31.0</v>
      </c>
      <c r="AD27" s="26" t="n">
        <v>36.0</v>
      </c>
      <c r="AE27" s="26" t="n">
        <v>42.0</v>
      </c>
      <c r="AF27" s="26" t="n">
        <v>49.0</v>
      </c>
      <c r="AG27" s="26" t="n">
        <v>53.0</v>
      </c>
      <c r="AH27" s="26" t="n">
        <v>64.0</v>
      </c>
      <c r="AI27" s="26" t="n">
        <v>74.0</v>
      </c>
      <c r="AJ27" s="26" t="n">
        <v>79.0</v>
      </c>
      <c r="AK27" s="26" t="n">
        <v>89.0</v>
      </c>
      <c r="AL27" s="26" t="n">
        <v>105.0</v>
      </c>
      <c r="AM27" s="26" t="n">
        <v>117.0</v>
      </c>
      <c r="AN27" s="26" t="n">
        <v>140.0</v>
      </c>
      <c r="AO27" s="26" t="n">
        <v>153.0</v>
      </c>
      <c r="AP27" s="26" t="n">
        <v>162.0</v>
      </c>
      <c r="AQ27" s="26" t="n">
        <v>175.0</v>
      </c>
      <c r="AR27" s="26" t="n">
        <v>186.0</v>
      </c>
      <c r="AS27" s="26" t="n">
        <v>194.0</v>
      </c>
      <c r="AT27" s="26" t="n">
        <v>197.0</v>
      </c>
      <c r="AU27" s="26" t="n">
        <v>200.0</v>
      </c>
      <c r="AV27" s="26" t="n">
        <v>207.0</v>
      </c>
      <c r="AW27" s="26" t="n">
        <v>209.0</v>
      </c>
      <c r="AX27" s="26" t="n">
        <v>216.0</v>
      </c>
      <c r="AY27" s="26" t="n">
        <v>218.0</v>
      </c>
      <c r="AZ27" s="26" t="n">
        <v>222.0</v>
      </c>
      <c r="BA27" s="26" t="n">
        <v>224.0</v>
      </c>
      <c r="BB27" s="26" t="n">
        <v>226.0</v>
      </c>
      <c r="BC27" s="26" t="n">
        <v>226.0</v>
      </c>
      <c r="BD27" s="26" t="n">
        <v>227.0</v>
      </c>
      <c r="BE27" s="26" t="n">
        <v>227.0</v>
      </c>
      <c r="BF27" s="26" t="n">
        <v>227.0</v>
      </c>
      <c r="BG27" s="26" t="n">
        <v>232.0</v>
      </c>
      <c r="BH27" s="26" t="n">
        <v>232.0</v>
      </c>
      <c r="BI27" s="26" t="n">
        <v>232.0</v>
      </c>
      <c r="BJ27" s="26" t="n">
        <v>232.0</v>
      </c>
      <c r="BK27" s="26" t="n">
        <v>232.0</v>
      </c>
      <c r="BL27" s="26" t="n">
        <v>233.0</v>
      </c>
      <c r="BM27" s="26" t="n">
        <v>236.0</v>
      </c>
      <c r="BN27" s="26" t="n">
        <v>237.0</v>
      </c>
      <c r="BO27" s="26" t="n">
        <v>237.0</v>
      </c>
      <c r="BP27" s="26" t="n">
        <v>239.0</v>
      </c>
      <c r="BQ27" s="26" t="n">
        <v>239.0</v>
      </c>
      <c r="BR27" s="26" t="n">
        <v>239.0</v>
      </c>
      <c r="BS27" s="26" t="n">
        <v>240.0</v>
      </c>
      <c r="BT27" s="26" t="n">
        <v>240.0</v>
      </c>
    </row>
    <row r="28" spans="1:72">
      <c r="A28" s="41" t="n">
        <v>26.0</v>
      </c>
      <c r="B28" s="41" t="s">
        <v>151</v>
      </c>
      <c r="C28" s="29" t="s">
        <v>152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41" t="n">
        <v>0.0</v>
      </c>
      <c r="Y28" s="26" t="n">
        <v>0.0</v>
      </c>
      <c r="Z28" s="26" t="n">
        <v>0.0</v>
      </c>
      <c r="AA28" s="26" t="n">
        <v>0.0</v>
      </c>
      <c r="AB28" s="26" t="n">
        <v>0.0</v>
      </c>
      <c r="AC28" s="26" t="n">
        <v>0.0</v>
      </c>
      <c r="AD28" s="26" t="n">
        <v>3.0</v>
      </c>
      <c r="AE28" s="26" t="n">
        <v>3.0</v>
      </c>
      <c r="AF28" s="26" t="n">
        <v>6.0</v>
      </c>
      <c r="AG28" s="26" t="n">
        <v>6.0</v>
      </c>
      <c r="AH28" s="26" t="n">
        <v>11.0</v>
      </c>
      <c r="AI28" s="26" t="n">
        <v>12.0</v>
      </c>
      <c r="AJ28" s="26" t="n">
        <v>12.0</v>
      </c>
      <c r="AK28" s="26" t="n">
        <v>14.0</v>
      </c>
      <c r="AL28" s="26" t="n">
        <v>20.0</v>
      </c>
      <c r="AM28" s="26" t="n">
        <v>22.0</v>
      </c>
      <c r="AN28" s="26" t="n">
        <v>24.0</v>
      </c>
      <c r="AO28" s="26" t="n">
        <v>25.0</v>
      </c>
      <c r="AP28" s="26" t="n">
        <v>28.0</v>
      </c>
      <c r="AQ28" s="26" t="n">
        <v>30.0</v>
      </c>
      <c r="AR28" s="26" t="n">
        <v>30.0</v>
      </c>
      <c r="AS28" s="26" t="n">
        <v>34.0</v>
      </c>
      <c r="AT28" s="26" t="n">
        <v>43.0</v>
      </c>
      <c r="AU28" s="26" t="n">
        <v>52.0</v>
      </c>
      <c r="AV28" s="26" t="n">
        <v>62.0</v>
      </c>
      <c r="AW28" s="26" t="n">
        <v>64.0</v>
      </c>
      <c r="AX28" s="26" t="n">
        <v>67.0</v>
      </c>
      <c r="AY28" s="26" t="n">
        <v>68.0</v>
      </c>
      <c r="AZ28" s="26" t="n">
        <v>69.0</v>
      </c>
      <c r="BA28" s="26" t="n">
        <v>70.0</v>
      </c>
      <c r="BB28" s="26" t="n">
        <v>71.0</v>
      </c>
      <c r="BC28" s="26" t="n">
        <v>72.0</v>
      </c>
      <c r="BD28" s="26" t="n">
        <v>73.0</v>
      </c>
      <c r="BE28" s="26" t="n">
        <v>73.0</v>
      </c>
      <c r="BF28" s="26" t="n">
        <v>73.0</v>
      </c>
      <c r="BG28" s="26" t="n">
        <v>73.0</v>
      </c>
      <c r="BH28" s="26" t="n">
        <v>73.0</v>
      </c>
      <c r="BI28" s="26" t="n">
        <v>73.0</v>
      </c>
      <c r="BJ28" s="26" t="n">
        <v>73.0</v>
      </c>
      <c r="BK28" s="26" t="n">
        <v>73.0</v>
      </c>
      <c r="BL28" s="26" t="n">
        <v>73.0</v>
      </c>
      <c r="BM28" s="26" t="n">
        <v>73.0</v>
      </c>
      <c r="BN28" s="26" t="n">
        <v>73.0</v>
      </c>
      <c r="BO28" s="26" t="n">
        <v>73.0</v>
      </c>
      <c r="BP28" s="26" t="n">
        <v>73.0</v>
      </c>
      <c r="BQ28" s="26" t="n">
        <v>73.0</v>
      </c>
      <c r="BR28" s="26" t="n">
        <v>73.0</v>
      </c>
      <c r="BS28" s="26" t="n">
        <v>73.0</v>
      </c>
      <c r="BT28" s="26" t="n">
        <v>73.0</v>
      </c>
    </row>
    <row r="29" spans="1:72">
      <c r="A29" s="41" t="n">
        <v>27.0</v>
      </c>
      <c r="B29" s="41" t="s">
        <v>153</v>
      </c>
      <c r="C29" s="29" t="s">
        <v>154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6" t="n">
        <v>0.0</v>
      </c>
      <c r="T29" s="26" t="n">
        <v>0.0</v>
      </c>
      <c r="U29" s="26" t="n">
        <v>3.0</v>
      </c>
      <c r="V29" s="26" t="n">
        <v>3.0</v>
      </c>
      <c r="W29" s="26" t="n">
        <v>4.0</v>
      </c>
      <c r="X29" s="41" t="n">
        <v>6.0</v>
      </c>
      <c r="Y29" s="26" t="n">
        <v>9.0</v>
      </c>
      <c r="Z29" s="26" t="n">
        <v>9.0</v>
      </c>
      <c r="AA29" s="26" t="n">
        <v>12.0</v>
      </c>
      <c r="AB29" s="26" t="n">
        <v>16.0</v>
      </c>
      <c r="AC29" s="26" t="n">
        <v>21.0</v>
      </c>
      <c r="AD29" s="26" t="n">
        <v>24.0</v>
      </c>
      <c r="AE29" s="26" t="n">
        <v>31.0</v>
      </c>
      <c r="AF29" s="26" t="n">
        <v>39.0</v>
      </c>
      <c r="AG29" s="26" t="n">
        <v>44.0</v>
      </c>
      <c r="AH29" s="26" t="n">
        <v>49.0</v>
      </c>
      <c r="AI29" s="26" t="n">
        <v>54.0</v>
      </c>
      <c r="AJ29" s="26" t="n">
        <v>58.0</v>
      </c>
      <c r="AK29" s="26" t="n">
        <v>62.0</v>
      </c>
      <c r="AL29" s="26" t="n">
        <v>65.0</v>
      </c>
      <c r="AM29" s="26" t="n">
        <v>71.0</v>
      </c>
      <c r="AN29" s="26" t="n">
        <v>76.0</v>
      </c>
      <c r="AO29" s="26" t="n">
        <v>76.0</v>
      </c>
      <c r="AP29" s="26" t="n">
        <v>78.0</v>
      </c>
      <c r="AQ29" s="26" t="n">
        <v>80.0</v>
      </c>
      <c r="AR29" s="26" t="n">
        <v>80.0</v>
      </c>
      <c r="AS29" s="26" t="n">
        <v>81.0</v>
      </c>
      <c r="AT29" s="26" t="n">
        <v>82.0</v>
      </c>
      <c r="AU29" s="26" t="n">
        <v>82.0</v>
      </c>
      <c r="AV29" s="26" t="n">
        <v>82.0</v>
      </c>
      <c r="AW29" s="26" t="n">
        <v>84.0</v>
      </c>
      <c r="AX29" s="26" t="n">
        <v>85.0</v>
      </c>
      <c r="AY29" s="26" t="n">
        <v>86.0</v>
      </c>
      <c r="AZ29" s="26" t="n">
        <v>87.0</v>
      </c>
      <c r="BA29" s="26" t="n">
        <v>87.0</v>
      </c>
      <c r="BB29" s="26" t="n">
        <v>87.0</v>
      </c>
      <c r="BC29" s="26" t="n">
        <v>87.0</v>
      </c>
      <c r="BD29" s="26" t="n">
        <v>87.0</v>
      </c>
      <c r="BE29" s="26" t="n">
        <v>88.0</v>
      </c>
      <c r="BF29" s="26" t="n">
        <v>88.0</v>
      </c>
      <c r="BG29" s="26" t="n">
        <v>88.0</v>
      </c>
      <c r="BH29" s="26" t="n">
        <v>88.0</v>
      </c>
      <c r="BI29" s="26" t="n">
        <v>88.0</v>
      </c>
      <c r="BJ29" s="26" t="n">
        <v>89.0</v>
      </c>
      <c r="BK29" s="26" t="n">
        <v>89.0</v>
      </c>
      <c r="BL29" s="26" t="n">
        <v>89.0</v>
      </c>
      <c r="BM29" s="26" t="n">
        <v>89.0</v>
      </c>
      <c r="BN29" s="26" t="n">
        <v>89.0</v>
      </c>
      <c r="BO29" s="26" t="n">
        <v>89.0</v>
      </c>
      <c r="BP29" s="26" t="n">
        <v>89.0</v>
      </c>
      <c r="BQ29" s="26" t="n">
        <v>89.0</v>
      </c>
      <c r="BR29" s="26" t="n">
        <v>89.0</v>
      </c>
      <c r="BS29" s="26" t="n">
        <v>89.0</v>
      </c>
      <c r="BT29" s="26" t="n">
        <v>89.0</v>
      </c>
    </row>
    <row r="30" spans="1:72">
      <c r="A30" s="41" t="n">
        <v>28.0</v>
      </c>
      <c r="B30" s="41" t="s">
        <v>155</v>
      </c>
      <c r="C30" s="29" t="s">
        <v>156</v>
      </c>
      <c r="D30" s="26" t="n">
        <v>0.0</v>
      </c>
      <c r="E30" s="26" t="n">
        <v>0.0</v>
      </c>
      <c r="F30" s="26" t="n">
        <v>0.0</v>
      </c>
      <c r="G30" s="26" t="n">
        <v>0.0</v>
      </c>
      <c r="H30" s="26" t="n">
        <v>0.0</v>
      </c>
      <c r="I30" s="26" t="n">
        <v>0.0</v>
      </c>
      <c r="J30" s="26" t="n">
        <v>0.0</v>
      </c>
      <c r="K30" s="26" t="n">
        <v>0.0</v>
      </c>
      <c r="L30" s="26" t="n">
        <v>0.0</v>
      </c>
      <c r="M30" s="26" t="n">
        <v>0.0</v>
      </c>
      <c r="N30" s="26" t="n">
        <v>0.0</v>
      </c>
      <c r="O30" s="26" t="n">
        <v>0.0</v>
      </c>
      <c r="P30" s="26" t="n">
        <v>0.0</v>
      </c>
      <c r="Q30" s="26" t="n">
        <v>0.0</v>
      </c>
      <c r="R30" s="26" t="n">
        <v>0.0</v>
      </c>
      <c r="S30" s="26" t="n">
        <v>1.0</v>
      </c>
      <c r="T30" s="26" t="n">
        <v>1.0</v>
      </c>
      <c r="U30" s="26" t="n">
        <v>1.0</v>
      </c>
      <c r="V30" s="26" t="n">
        <v>1.0</v>
      </c>
      <c r="W30" s="26" t="n">
        <v>1.0</v>
      </c>
      <c r="X30" s="41" t="n">
        <v>4.0</v>
      </c>
      <c r="Y30" s="26" t="n">
        <v>4.0</v>
      </c>
      <c r="Z30" s="26" t="n">
        <v>5.0</v>
      </c>
      <c r="AA30" s="26" t="n">
        <v>5.0</v>
      </c>
      <c r="AB30" s="26" t="n">
        <v>5.0</v>
      </c>
      <c r="AC30" s="26" t="n">
        <v>5.0</v>
      </c>
      <c r="AD30" s="26" t="n">
        <v>5.0</v>
      </c>
      <c r="AE30" s="26" t="n">
        <v>6.0</v>
      </c>
      <c r="AF30" s="26" t="n">
        <v>6.0</v>
      </c>
      <c r="AG30" s="26" t="n">
        <v>6.0</v>
      </c>
      <c r="AH30" s="26" t="n">
        <v>7.0</v>
      </c>
      <c r="AI30" s="26" t="n">
        <v>8.0</v>
      </c>
      <c r="AJ30" s="26" t="n">
        <v>8.0</v>
      </c>
      <c r="AK30" s="26" t="n">
        <v>9.0</v>
      </c>
      <c r="AL30" s="26" t="n">
        <v>11.0</v>
      </c>
      <c r="AM30" s="26" t="n">
        <v>16.0</v>
      </c>
      <c r="AN30" s="26" t="n">
        <v>22.0</v>
      </c>
      <c r="AO30" s="26" t="n">
        <v>26.0</v>
      </c>
      <c r="AP30" s="26" t="n">
        <v>30.0</v>
      </c>
      <c r="AQ30" s="26" t="n">
        <v>34.0</v>
      </c>
      <c r="AR30" s="26" t="n">
        <v>35.0</v>
      </c>
      <c r="AS30" s="26" t="n">
        <v>38.0</v>
      </c>
      <c r="AT30" s="26" t="n">
        <v>43.0</v>
      </c>
      <c r="AU30" s="26" t="n">
        <v>46.0</v>
      </c>
      <c r="AV30" s="26" t="n">
        <v>51.0</v>
      </c>
      <c r="AW30" s="26" t="n">
        <v>51.0</v>
      </c>
      <c r="AX30" s="26" t="n">
        <v>54.0</v>
      </c>
      <c r="AY30" s="26" t="n">
        <v>59.0</v>
      </c>
      <c r="AZ30" s="26" t="n">
        <v>63.0</v>
      </c>
      <c r="BA30" s="26" t="n">
        <v>65.0</v>
      </c>
      <c r="BB30" s="26" t="n">
        <v>65.0</v>
      </c>
      <c r="BC30" s="26" t="n">
        <v>68.0</v>
      </c>
      <c r="BD30" s="26" t="n">
        <v>70.0</v>
      </c>
      <c r="BE30" s="26" t="n">
        <v>70.0</v>
      </c>
      <c r="BF30" s="26" t="n">
        <v>70.0</v>
      </c>
      <c r="BG30" s="26" t="n">
        <v>71.0</v>
      </c>
      <c r="BH30" s="26" t="n">
        <v>71.0</v>
      </c>
      <c r="BI30" s="26" t="n">
        <v>71.0</v>
      </c>
      <c r="BJ30" s="26" t="n">
        <v>71.0</v>
      </c>
      <c r="BK30" s="26" t="n">
        <v>71.0</v>
      </c>
      <c r="BL30" s="26" t="n">
        <v>73.0</v>
      </c>
      <c r="BM30" s="26" t="n">
        <v>73.0</v>
      </c>
      <c r="BN30" s="26" t="n">
        <v>74.0</v>
      </c>
      <c r="BO30" s="26" t="n">
        <v>74.0</v>
      </c>
      <c r="BP30" s="26" t="n">
        <v>74.0</v>
      </c>
      <c r="BQ30" s="26" t="n">
        <v>74.0</v>
      </c>
      <c r="BR30" s="26" t="n">
        <v>74.0</v>
      </c>
      <c r="BS30" s="26" t="n">
        <v>74.0</v>
      </c>
      <c r="BT30" s="26" t="n">
        <v>74.0</v>
      </c>
    </row>
    <row r="31" spans="1:72">
      <c r="A31" s="41" t="n">
        <v>29.0</v>
      </c>
      <c r="B31" s="41" t="s">
        <v>157</v>
      </c>
      <c r="C31" s="29" t="s">
        <v>158</v>
      </c>
      <c r="D31" s="26" t="n">
        <v>0.0</v>
      </c>
      <c r="E31" s="26" t="n">
        <v>0.0</v>
      </c>
      <c r="F31" s="26" t="n">
        <v>0.0</v>
      </c>
      <c r="G31" s="26" t="n">
        <v>0.0</v>
      </c>
      <c r="H31" s="26" t="n">
        <v>0.0</v>
      </c>
      <c r="I31" s="26" t="n">
        <v>0.0</v>
      </c>
      <c r="J31" s="26" t="n">
        <v>0.0</v>
      </c>
      <c r="K31" s="26" t="n">
        <v>0.0</v>
      </c>
      <c r="L31" s="26" t="n">
        <v>0.0</v>
      </c>
      <c r="M31" s="26" t="n">
        <v>0.0</v>
      </c>
      <c r="N31" s="26" t="n">
        <v>0.0</v>
      </c>
      <c r="O31" s="26" t="n">
        <v>0.0</v>
      </c>
      <c r="P31" s="26" t="n">
        <v>0.0</v>
      </c>
      <c r="Q31" s="26" t="n">
        <v>0.0</v>
      </c>
      <c r="R31" s="26" t="n">
        <v>0.0</v>
      </c>
      <c r="S31" s="26" t="n">
        <v>0.0</v>
      </c>
      <c r="T31" s="26" t="n">
        <v>0.0</v>
      </c>
      <c r="U31" s="26" t="n">
        <v>0.0</v>
      </c>
      <c r="V31" s="26" t="n">
        <v>0.0</v>
      </c>
      <c r="W31" s="26" t="n">
        <v>3.0</v>
      </c>
      <c r="X31" s="41" t="n">
        <v>3.0</v>
      </c>
      <c r="Y31" s="26" t="n">
        <v>3.0</v>
      </c>
      <c r="Z31" s="26" t="n">
        <v>3.0</v>
      </c>
      <c r="AA31" s="26" t="n">
        <v>3.0</v>
      </c>
      <c r="AB31" s="26" t="n">
        <v>3.0</v>
      </c>
      <c r="AC31" s="26" t="n">
        <v>3.0</v>
      </c>
      <c r="AD31" s="26" t="n">
        <v>5.0</v>
      </c>
      <c r="AE31" s="26" t="n">
        <v>9.0</v>
      </c>
      <c r="AF31" s="26" t="n">
        <v>11.0</v>
      </c>
      <c r="AG31" s="26" t="n">
        <v>11.0</v>
      </c>
      <c r="AH31" s="26" t="n">
        <v>13.0</v>
      </c>
      <c r="AI31" s="26" t="n">
        <v>13.0</v>
      </c>
      <c r="AJ31" s="26" t="n">
        <v>13.0</v>
      </c>
      <c r="AK31" s="26" t="n">
        <v>15.0</v>
      </c>
      <c r="AL31" s="26" t="n">
        <v>16.0</v>
      </c>
      <c r="AM31" s="26" t="n">
        <v>16.0</v>
      </c>
      <c r="AN31" s="26" t="n">
        <v>18.0</v>
      </c>
      <c r="AO31" s="26" t="n">
        <v>18.0</v>
      </c>
      <c r="AP31" s="26" t="n">
        <v>18.0</v>
      </c>
      <c r="AQ31" s="26" t="n">
        <v>18.0</v>
      </c>
      <c r="AR31" s="26" t="n">
        <v>18.0</v>
      </c>
      <c r="AS31" s="26" t="n">
        <v>18.0</v>
      </c>
      <c r="AT31" s="26" t="n">
        <v>18.0</v>
      </c>
      <c r="AU31" s="26" t="n">
        <v>18.0</v>
      </c>
      <c r="AV31" s="26" t="n">
        <v>18.0</v>
      </c>
      <c r="AW31" s="26" t="n">
        <v>18.0</v>
      </c>
      <c r="AX31" s="26" t="n">
        <v>18.0</v>
      </c>
      <c r="AY31" s="26" t="n">
        <v>18.0</v>
      </c>
      <c r="AZ31" s="26" t="n">
        <v>18.0</v>
      </c>
      <c r="BA31" s="26" t="n">
        <v>18.0</v>
      </c>
      <c r="BB31" s="26" t="n">
        <v>18.0</v>
      </c>
      <c r="BC31" s="26" t="n">
        <v>18.0</v>
      </c>
      <c r="BD31" s="26" t="n">
        <v>18.0</v>
      </c>
      <c r="BE31" s="26" t="n">
        <v>18.0</v>
      </c>
      <c r="BF31" s="26" t="n">
        <v>18.0</v>
      </c>
      <c r="BG31" s="26" t="n">
        <v>18.0</v>
      </c>
      <c r="BH31" s="26" t="n">
        <v>18.0</v>
      </c>
      <c r="BI31" s="26" t="n">
        <v>18.0</v>
      </c>
      <c r="BJ31" s="26" t="n">
        <v>18.0</v>
      </c>
      <c r="BK31" s="26" t="n">
        <v>18.0</v>
      </c>
      <c r="BL31" s="26" t="n">
        <v>18.0</v>
      </c>
      <c r="BM31" s="26" t="n">
        <v>18.0</v>
      </c>
      <c r="BN31" s="26" t="n">
        <v>18.0</v>
      </c>
      <c r="BO31" s="26" t="n">
        <v>18.0</v>
      </c>
      <c r="BP31" s="26" t="n">
        <v>18.0</v>
      </c>
      <c r="BQ31" s="26" t="n">
        <v>18.0</v>
      </c>
      <c r="BR31" s="26" t="n">
        <v>18.0</v>
      </c>
      <c r="BS31" s="26" t="n">
        <v>18.0</v>
      </c>
      <c r="BT31" s="26" t="n">
        <v>18.0</v>
      </c>
    </row>
    <row r="32" spans="1:72">
      <c r="A32" s="41" t="n">
        <v>30.0</v>
      </c>
      <c r="B32" s="29" t="s">
        <v>159</v>
      </c>
      <c r="C32" s="29" t="s">
        <v>160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9" t="n">
        <v>0.0</v>
      </c>
      <c r="Y32" s="26" t="n">
        <v>0.0</v>
      </c>
      <c r="Z32" s="26" t="n">
        <v>0.0</v>
      </c>
      <c r="AA32" s="26" t="n">
        <v>0.0</v>
      </c>
      <c r="AB32" s="26" t="n">
        <v>0.0</v>
      </c>
      <c r="AC32" s="26" t="n">
        <v>0.0</v>
      </c>
      <c r="AD32" s="26" t="n">
        <v>1.0</v>
      </c>
      <c r="AE32" s="26" t="n">
        <v>1.0</v>
      </c>
      <c r="AF32" s="26" t="n">
        <v>1.0</v>
      </c>
      <c r="AG32" s="26" t="n">
        <v>1.0</v>
      </c>
      <c r="AH32" s="26" t="n">
        <v>1.0</v>
      </c>
      <c r="AI32" s="26" t="n">
        <v>1.0</v>
      </c>
      <c r="AJ32" s="26" t="n">
        <v>1.0</v>
      </c>
      <c r="AK32" s="26" t="n">
        <v>1.0</v>
      </c>
      <c r="AL32" s="26" t="n">
        <v>1.0</v>
      </c>
      <c r="AM32" s="26" t="n">
        <v>1.0</v>
      </c>
      <c r="AN32" s="26" t="n">
        <v>1.0</v>
      </c>
      <c r="AO32" s="26" t="n">
        <v>1.0</v>
      </c>
      <c r="AP32" s="26" t="n">
        <v>1.0</v>
      </c>
      <c r="AQ32" s="26" t="n">
        <v>1.0</v>
      </c>
      <c r="AR32" s="26" t="n">
        <v>1.0</v>
      </c>
      <c r="AS32" s="26" t="n">
        <v>1.0</v>
      </c>
      <c r="AT32" s="26" t="n">
        <v>1.0</v>
      </c>
      <c r="AU32" s="26" t="n">
        <v>1.0</v>
      </c>
      <c r="AV32" s="26" t="n">
        <v>1.0</v>
      </c>
      <c r="AW32" s="26" t="n">
        <v>1.0</v>
      </c>
      <c r="AX32" s="26" t="n">
        <v>1.0</v>
      </c>
      <c r="AY32" s="26" t="n">
        <v>1.0</v>
      </c>
      <c r="AZ32" s="26" t="n">
        <v>1.0</v>
      </c>
      <c r="BA32" s="26" t="n">
        <v>1.0</v>
      </c>
      <c r="BB32" s="26" t="n">
        <v>1.0</v>
      </c>
      <c r="BC32" s="26" t="n">
        <v>1.0</v>
      </c>
      <c r="BD32" s="26" t="n">
        <v>1.0</v>
      </c>
      <c r="BE32" s="26" t="n">
        <v>1.0</v>
      </c>
      <c r="BF32" s="26" t="n">
        <v>1.0</v>
      </c>
      <c r="BG32" s="26" t="n">
        <v>1.0</v>
      </c>
      <c r="BH32" s="26" t="n">
        <v>1.0</v>
      </c>
      <c r="BI32" s="26" t="n">
        <v>1.0</v>
      </c>
      <c r="BJ32" s="26" t="n">
        <v>1.0</v>
      </c>
      <c r="BK32" s="26" t="n">
        <v>1.0</v>
      </c>
      <c r="BL32" s="26" t="n">
        <v>1.0</v>
      </c>
      <c r="BM32" s="26" t="n">
        <v>1.0</v>
      </c>
      <c r="BN32" s="26" t="n">
        <v>1.0</v>
      </c>
      <c r="BO32" s="26" t="n">
        <v>1.0</v>
      </c>
      <c r="BP32" s="26" t="n">
        <v>1.0</v>
      </c>
      <c r="BQ32" s="26" t="n">
        <v>1.0</v>
      </c>
      <c r="BR32" s="26" t="n">
        <v>1.0</v>
      </c>
      <c r="BS32" s="26" t="n">
        <v>1.0</v>
      </c>
      <c r="BT32" s="26" t="n">
        <v>1.0</v>
      </c>
    </row>
    <row r="33" spans="1:72">
      <c r="A33" s="41" t="n">
        <v>31.0</v>
      </c>
      <c r="B33" s="29" t="s">
        <v>161</v>
      </c>
      <c r="C33" s="29" t="s">
        <v>162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0.0</v>
      </c>
      <c r="W33" s="26" t="n">
        <v>0.0</v>
      </c>
      <c r="X33" s="29" t="n">
        <v>0.0</v>
      </c>
      <c r="Y33" s="26" t="n">
        <v>0.0</v>
      </c>
      <c r="Z33" s="26" t="n">
        <v>0.0</v>
      </c>
      <c r="AA33" s="26" t="n">
        <v>0.0</v>
      </c>
      <c r="AB33" s="26" t="n">
        <v>0.0</v>
      </c>
      <c r="AC33" s="26" t="n">
        <v>0.0</v>
      </c>
      <c r="AD33" s="26" t="n">
        <v>1.0</v>
      </c>
      <c r="AE33" s="26" t="n">
        <v>1.0</v>
      </c>
      <c r="AF33" s="26" t="n">
        <v>1.0</v>
      </c>
      <c r="AG33" s="26" t="n">
        <v>1.0</v>
      </c>
      <c r="AH33" s="26" t="n">
        <v>1.0</v>
      </c>
      <c r="AI33" s="26" t="n">
        <v>2.0</v>
      </c>
      <c r="AJ33" s="26" t="n">
        <v>2.0</v>
      </c>
      <c r="AK33" s="26" t="n">
        <v>4.0</v>
      </c>
      <c r="AL33" s="26" t="n">
        <v>4.0</v>
      </c>
      <c r="AM33" s="26" t="n">
        <v>5.0</v>
      </c>
      <c r="AN33" s="26" t="n">
        <v>6.0</v>
      </c>
      <c r="AO33" s="26" t="n">
        <v>10.0</v>
      </c>
      <c r="AP33" s="26" t="n">
        <v>11.0</v>
      </c>
      <c r="AQ33" s="26" t="n">
        <v>19.0</v>
      </c>
      <c r="AR33" s="26" t="n">
        <v>19.0</v>
      </c>
      <c r="AS33" s="26" t="n">
        <v>24.0</v>
      </c>
      <c r="AT33" s="26" t="n">
        <v>26.0</v>
      </c>
      <c r="AU33" s="26" t="n">
        <v>30.0</v>
      </c>
      <c r="AV33" s="26" t="n">
        <v>33.0</v>
      </c>
      <c r="AW33" s="26" t="n">
        <v>36.0</v>
      </c>
      <c r="AX33" s="26" t="n">
        <v>36.0</v>
      </c>
      <c r="AY33" s="26" t="n">
        <v>37.0</v>
      </c>
      <c r="AZ33" s="26" t="n">
        <v>43.0</v>
      </c>
      <c r="BA33" s="26" t="n">
        <v>46.0</v>
      </c>
      <c r="BB33" s="26" t="n">
        <v>51.0</v>
      </c>
      <c r="BC33" s="26" t="n">
        <v>55.0</v>
      </c>
      <c r="BD33" s="26" t="n">
        <v>59.0</v>
      </c>
      <c r="BE33" s="26" t="n">
        <v>60.0</v>
      </c>
      <c r="BF33" s="26" t="n">
        <v>65.0</v>
      </c>
      <c r="BG33" s="26" t="n">
        <v>67.0</v>
      </c>
      <c r="BH33" s="26" t="n">
        <v>75.0</v>
      </c>
      <c r="BI33" s="26" t="n">
        <v>77.0</v>
      </c>
      <c r="BJ33" s="26" t="n">
        <v>81.0</v>
      </c>
      <c r="BK33" s="26" t="n">
        <v>84.0</v>
      </c>
      <c r="BL33" s="26" t="n">
        <v>88.0</v>
      </c>
      <c r="BM33" s="26" t="n">
        <v>92.0</v>
      </c>
      <c r="BN33" s="26" t="n">
        <v>95.0</v>
      </c>
      <c r="BO33" s="26" t="n">
        <v>98.0</v>
      </c>
      <c r="BP33" s="26" t="n">
        <v>98.0</v>
      </c>
      <c r="BQ33" s="26" t="n">
        <v>100.0</v>
      </c>
      <c r="BR33" s="26" t="n">
        <v>100.0</v>
      </c>
      <c r="BS33" s="26" t="n">
        <v>101.0</v>
      </c>
      <c r="BT33" s="26" t="n">
        <v>102.0</v>
      </c>
    </row>
    <row r="34" spans="1:72">
      <c r="A34" s="41" t="n">
        <v>32.0</v>
      </c>
      <c r="B34" s="29" t="s">
        <v>163</v>
      </c>
      <c r="C34" s="29" t="s">
        <v>164</v>
      </c>
      <c r="D34" s="26" t="n">
        <v>0.0</v>
      </c>
      <c r="E34" s="26" t="n">
        <v>0.0</v>
      </c>
      <c r="F34" s="26" t="n">
        <v>0.0</v>
      </c>
      <c r="G34" s="26" t="n">
        <v>0.0</v>
      </c>
      <c r="H34" s="26" t="n">
        <v>0.0</v>
      </c>
      <c r="I34" s="26" t="n">
        <v>0.0</v>
      </c>
      <c r="J34" s="26" t="n">
        <v>0.0</v>
      </c>
      <c r="K34" s="26" t="n">
        <v>0.0</v>
      </c>
      <c r="L34" s="26" t="n">
        <v>0.0</v>
      </c>
      <c r="M34" s="26" t="n">
        <v>0.0</v>
      </c>
      <c r="N34" s="26" t="n">
        <v>0.0</v>
      </c>
      <c r="O34" s="26" t="n">
        <v>0.0</v>
      </c>
      <c r="P34" s="26" t="n">
        <v>0.0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9" t="n">
        <v>1.0</v>
      </c>
      <c r="Y34" s="26" t="n">
        <v>1.0</v>
      </c>
      <c r="Z34" s="26" t="n">
        <v>1.0</v>
      </c>
      <c r="AA34" s="26" t="n">
        <v>1.0</v>
      </c>
      <c r="AB34" s="26" t="n">
        <v>1.0</v>
      </c>
      <c r="AC34" s="26" t="n">
        <v>1.0</v>
      </c>
      <c r="AD34" s="26" t="n">
        <v>1.0</v>
      </c>
      <c r="AE34" s="26" t="n">
        <v>2.0</v>
      </c>
      <c r="AF34" s="26" t="n">
        <v>3.0</v>
      </c>
      <c r="AG34" s="26" t="n">
        <v>3.0</v>
      </c>
      <c r="AH34" s="26" t="n">
        <v>3.0</v>
      </c>
      <c r="AI34" s="26" t="n">
        <v>5.0</v>
      </c>
      <c r="AJ34" s="26" t="n">
        <v>5.0</v>
      </c>
      <c r="AK34" s="26" t="n">
        <v>5.0</v>
      </c>
      <c r="AL34" s="26" t="n">
        <v>6.0</v>
      </c>
      <c r="AM34" s="26" t="n">
        <v>6.0</v>
      </c>
      <c r="AN34" s="26" t="n">
        <v>6.0</v>
      </c>
      <c r="AO34" s="26" t="n">
        <v>6.0</v>
      </c>
      <c r="AP34" s="26" t="n">
        <v>6.0</v>
      </c>
      <c r="AQ34" s="26" t="n">
        <v>6.0</v>
      </c>
      <c r="AR34" s="26" t="n">
        <v>7.0</v>
      </c>
      <c r="AS34" s="26" t="n">
        <v>7.0</v>
      </c>
      <c r="AT34" s="26" t="n">
        <v>8.0</v>
      </c>
      <c r="AU34" s="26" t="n">
        <v>8.0</v>
      </c>
      <c r="AV34" s="26" t="n">
        <v>8.0</v>
      </c>
      <c r="AW34" s="26" t="n">
        <v>8.0</v>
      </c>
      <c r="AX34" s="26" t="n">
        <v>8.0</v>
      </c>
      <c r="AY34" s="26" t="n">
        <v>9.0</v>
      </c>
      <c r="AZ34" s="26" t="n">
        <v>9.0</v>
      </c>
      <c r="BA34" s="26" t="n">
        <v>9.0</v>
      </c>
      <c r="BB34" s="26" t="n">
        <v>10.0</v>
      </c>
      <c r="BC34" s="26" t="n">
        <v>10.0</v>
      </c>
      <c r="BD34" s="26" t="n">
        <v>10.0</v>
      </c>
      <c r="BE34" s="26" t="n">
        <v>10.0</v>
      </c>
      <c r="BF34" s="26" t="n">
        <v>10.0</v>
      </c>
      <c r="BG34" s="26" t="n">
        <v>10.0</v>
      </c>
      <c r="BH34" s="26" t="n">
        <v>10.0</v>
      </c>
      <c r="BI34" s="26" t="n">
        <v>10.0</v>
      </c>
      <c r="BJ34" s="26" t="n">
        <v>10.0</v>
      </c>
      <c r="BK34" s="26" t="n">
        <v>10.0</v>
      </c>
      <c r="BL34" s="26" t="n">
        <v>10.0</v>
      </c>
      <c r="BM34" s="26" t="n">
        <v>10.0</v>
      </c>
      <c r="BN34" s="26" t="n">
        <v>10.0</v>
      </c>
      <c r="BO34" s="26" t="n">
        <v>10.0</v>
      </c>
      <c r="BP34" s="26" t="n">
        <v>10.0</v>
      </c>
      <c r="BQ34" s="26" t="n">
        <v>10.0</v>
      </c>
      <c r="BR34" s="26" t="n">
        <v>10.0</v>
      </c>
      <c r="BS34" s="26" t="n">
        <v>10.0</v>
      </c>
      <c r="BT34" s="26" t="n">
        <v>10.0</v>
      </c>
    </row>
    <row r="35" spans="1:72">
      <c r="A35" s="41" t="n">
        <v>33.0</v>
      </c>
      <c r="B35" s="29" t="s">
        <v>165</v>
      </c>
      <c r="C35" s="29" t="s">
        <v>166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9" t="n">
        <v>1.0</v>
      </c>
      <c r="Y35" s="26" t="n">
        <v>1.0</v>
      </c>
      <c r="Z35" s="26" t="n">
        <v>1.0</v>
      </c>
      <c r="AA35" s="26" t="n">
        <v>1.0</v>
      </c>
      <c r="AB35" s="26" t="n">
        <v>1.0</v>
      </c>
      <c r="AC35" s="26" t="n">
        <v>1.0</v>
      </c>
      <c r="AD35" s="26" t="n">
        <v>1.0</v>
      </c>
      <c r="AE35" s="26" t="n">
        <v>1.0</v>
      </c>
      <c r="AF35" s="26" t="n">
        <v>1.0</v>
      </c>
      <c r="AG35" s="26" t="n">
        <v>1.0</v>
      </c>
      <c r="AH35" s="26" t="n">
        <v>2.0</v>
      </c>
      <c r="AI35" s="26" t="n">
        <v>2.0</v>
      </c>
      <c r="AJ35" s="26" t="n">
        <v>2.0</v>
      </c>
      <c r="AK35" s="26" t="n">
        <v>2.0</v>
      </c>
      <c r="AL35" s="26" t="n">
        <v>2.0</v>
      </c>
      <c r="AM35" s="26" t="n">
        <v>2.0</v>
      </c>
      <c r="AN35" s="26" t="n">
        <v>2.0</v>
      </c>
      <c r="AO35" s="26" t="n">
        <v>2.0</v>
      </c>
      <c r="AP35" s="26" t="n">
        <v>2.0</v>
      </c>
      <c r="AQ35" s="26" t="n">
        <v>5.0</v>
      </c>
      <c r="AR35" s="26" t="n">
        <v>5.0</v>
      </c>
      <c r="AS35" s="26" t="n">
        <v>5.0</v>
      </c>
      <c r="AT35" s="26" t="n">
        <v>6.0</v>
      </c>
      <c r="AU35" s="26" t="n">
        <v>9.0</v>
      </c>
      <c r="AV35" s="26" t="n">
        <v>9.0</v>
      </c>
      <c r="AW35" s="26" t="n">
        <v>12.0</v>
      </c>
      <c r="AX35" s="26" t="n">
        <v>12.0</v>
      </c>
      <c r="AY35" s="26" t="n">
        <v>12.0</v>
      </c>
      <c r="AZ35" s="26" t="n">
        <v>12.0</v>
      </c>
      <c r="BA35" s="26" t="n">
        <v>12.0</v>
      </c>
      <c r="BB35" s="26" t="n">
        <v>12.0</v>
      </c>
      <c r="BC35" s="26" t="n">
        <v>13.0</v>
      </c>
      <c r="BD35" s="26" t="n">
        <v>15.0</v>
      </c>
      <c r="BE35" s="26" t="n">
        <v>15.0</v>
      </c>
      <c r="BF35" s="26" t="n">
        <v>17.0</v>
      </c>
      <c r="BG35" s="26" t="n">
        <v>17.0</v>
      </c>
      <c r="BH35" s="26" t="n">
        <v>17.0</v>
      </c>
      <c r="BI35" s="26" t="n">
        <v>20.0</v>
      </c>
      <c r="BJ35" s="26" t="n">
        <v>20.0</v>
      </c>
      <c r="BK35" s="26" t="n">
        <v>20.0</v>
      </c>
      <c r="BL35" s="26" t="n">
        <v>22.0</v>
      </c>
      <c r="BM35" s="26" t="n">
        <v>22.0</v>
      </c>
      <c r="BN35" s="26" t="n">
        <v>22.0</v>
      </c>
      <c r="BO35" s="26" t="n">
        <v>26.0</v>
      </c>
      <c r="BP35" s="26" t="n">
        <v>28.0</v>
      </c>
      <c r="BQ35" s="26" t="n">
        <v>28.0</v>
      </c>
      <c r="BR35" s="26" t="n">
        <v>28.0</v>
      </c>
      <c r="BS35" s="26" t="n">
        <v>29.0</v>
      </c>
      <c r="BT35" s="26" t="n">
        <v>29.0</v>
      </c>
    </row>
    <row r="36" spans="1:7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</row>
    <row r="37" spans="1:7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50"/>
      <c r="U37" s="50"/>
      <c r="V37" s="50"/>
      <c r="W37" s="50"/>
      <c r="X37" s="50"/>
      <c r="Y37" s="50"/>
      <c r="Z37" s="50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</row>
    <row r="38" spans="1:7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</row>
    <row r="39" spans="1:7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</row>
    <row r="40" spans="1:7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</row>
    <row r="41" spans="1:7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</row>
    <row r="42" spans="1:7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</row>
    <row r="43" spans="1:7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</row>
    <row r="44" spans="1:7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50"/>
      <c r="U44" s="50"/>
      <c r="V44" s="26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</row>
    <row r="45" spans="1:7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50"/>
      <c r="U45" s="50"/>
      <c r="V45" s="26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</row>
    <row r="46" spans="1:7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50"/>
      <c r="U46" s="50"/>
      <c r="V46" s="26"/>
      <c r="W46" s="26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</row>
    <row r="47" spans="1:7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50"/>
      <c r="U47" s="50"/>
      <c r="V47" s="26"/>
      <c r="W47" s="26"/>
      <c r="X47" s="50"/>
      <c r="Y47" s="50"/>
      <c r="Z47" s="26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</row>
    <row r="48" spans="1:7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50"/>
      <c r="U48" s="50"/>
      <c r="V48" s="26"/>
      <c r="W48" s="26"/>
      <c r="X48" s="50"/>
      <c r="Y48" s="50"/>
      <c r="Z48" s="26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</row>
    <row r="49" spans="1:7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50"/>
      <c r="U49" s="50"/>
      <c r="V49" s="26"/>
      <c r="W49" s="26"/>
      <c r="X49" s="50"/>
      <c r="Y49" s="50"/>
      <c r="Z49" s="26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</row>
    <row r="50" spans="1:7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50"/>
      <c r="Y50" s="50"/>
      <c r="Z50" s="26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</row>
    <row r="51" spans="1:7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50"/>
      <c r="Y51" s="50"/>
      <c r="Z51" s="26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</row>
    <row r="52" spans="1:7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50"/>
      <c r="W52" s="26"/>
      <c r="X52" s="50"/>
      <c r="Y52" s="50"/>
      <c r="Z52" s="26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</row>
    <row r="53" spans="1:7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50"/>
      <c r="W53" s="26"/>
      <c r="X53" s="50"/>
      <c r="Y53" s="50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</row>
    <row r="54" spans="1:7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50"/>
      <c r="W54" s="26"/>
      <c r="X54" s="26"/>
      <c r="Y54" s="50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</row>
    <row r="55" spans="1:7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50"/>
      <c r="W55" s="26"/>
      <c r="X55" s="26"/>
      <c r="Y55" s="50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</row>
    <row r="56" spans="1:7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50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</row>
    <row r="57" spans="1:7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50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</row>
    <row r="58" spans="1:7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50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</row>
    <row r="59" spans="1:7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50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</row>
    <row r="60" spans="1:7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50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</row>
    <row r="61" spans="1:7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50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</row>
    <row r="62" spans="1:7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50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</row>
    <row r="63" spans="1:7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50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</row>
    <row r="64" spans="1:7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50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</row>
    <row r="65" spans="1:7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50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</row>
    <row r="66" spans="1:7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50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</row>
    <row r="67" spans="1:7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50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</row>
    <row r="68" spans="1:7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50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</row>
    <row r="69" spans="1:7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50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</row>
    <row r="70" spans="1:7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50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</row>
    <row r="71" spans="1:7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50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</row>
    <row r="72" spans="1: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50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</row>
    <row r="73" spans="1:7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50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</row>
    <row r="74" spans="1:7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</row>
    <row r="75" spans="1:7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</row>
    <row r="76" spans="1:7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</row>
    <row r="77" spans="1:7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</row>
    <row r="78" spans="1:7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</row>
    <row r="79" spans="1:7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</row>
    <row r="80" spans="1:7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</row>
    <row r="81" spans="1:7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</row>
    <row r="82" spans="1:7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</row>
    <row r="83" spans="1:7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</row>
    <row r="84" spans="1:7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</row>
    <row r="85" spans="1:7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</row>
    <row r="86" spans="1:7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</row>
    <row r="87" spans="1:7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</row>
    <row r="88" spans="1:7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</row>
    <row r="89" spans="1:7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</row>
    <row r="90" spans="1:7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</row>
    <row r="91" spans="1:7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</row>
    <row r="92" spans="1:7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</row>
    <row r="93" spans="1:7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</row>
    <row r="94" spans="1:7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</row>
    <row r="95" spans="1:7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</row>
    <row r="96" spans="1:7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</row>
    <row r="97" spans="1:7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</row>
    <row r="98" spans="1:7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</row>
    <row r="99" spans="1:7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</row>
    <row r="100" spans="1:7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</row>
    <row r="101" spans="1:7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</row>
    <row r="102" spans="1:7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</row>
    <row r="103" spans="1:7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</row>
    <row r="104" spans="1:7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</row>
    <row r="105" spans="1:7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</row>
    <row r="106" spans="1:7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</row>
    <row r="107" spans="1:7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</row>
    <row r="108" spans="1:7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</row>
    <row r="109" spans="1:7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</row>
    <row r="110" spans="1:7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</row>
    <row r="111" spans="1:7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</row>
    <row r="112" spans="1:7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</row>
    <row r="113" spans="1:7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</row>
    <row r="114" spans="1:7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</row>
    <row r="115" spans="1:7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</row>
    <row r="116" spans="1:7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</row>
    <row r="117" spans="1:7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</row>
    <row r="118" spans="1:7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</row>
    <row r="119" spans="1:7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</row>
    <row r="120" spans="1:7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</row>
    <row r="121" spans="1:7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</row>
    <row r="122" spans="1:7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</row>
    <row r="123" spans="1:7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</row>
    <row r="124" spans="1:7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</row>
    <row r="125" spans="1:7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</row>
    <row r="126" spans="1:7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</row>
    <row r="127" spans="1:7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</row>
    <row r="128" spans="1:7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</row>
    <row r="129" spans="1:7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</row>
    <row r="130" spans="1:7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</row>
    <row r="131" spans="1:7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</row>
    <row r="132" spans="1:7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</row>
    <row r="133" spans="1:7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</row>
    <row r="134" spans="1:7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</row>
    <row r="135" spans="1:7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</row>
    <row r="136" spans="1:7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</row>
    <row r="137" spans="1:7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</row>
    <row r="138" spans="1:7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</row>
    <row r="139" spans="1:7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</row>
    <row r="140" spans="1:7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</row>
    <row r="141" spans="1:7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</row>
    <row r="142" spans="1:7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</row>
    <row r="143" spans="1:7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</row>
    <row r="144" spans="1:7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</row>
    <row r="145" spans="1:7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</row>
    <row r="146" spans="1:7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</row>
    <row r="147" spans="1:7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</row>
    <row r="148" spans="1:7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</row>
    <row r="149" spans="1:7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</row>
    <row r="150" spans="1:7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</row>
    <row r="151" spans="1:7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</row>
    <row r="152" spans="1:7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</row>
    <row r="153" spans="1:7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</row>
    <row r="154" spans="1:7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</row>
    <row r="155" spans="1:7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</row>
    <row r="156" spans="1:7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</row>
    <row r="157" spans="1:7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</row>
    <row r="158" spans="1:7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</row>
    <row r="159" spans="1:7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</row>
    <row r="160" spans="1:7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</row>
    <row r="161" spans="1:7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</row>
    <row r="162" spans="1:7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</row>
    <row r="163" spans="1:7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</row>
    <row r="164" spans="1:7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</row>
    <row r="165" spans="1:7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</row>
    <row r="166" spans="1:7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</row>
    <row r="167" spans="1:7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</row>
    <row r="168" spans="1:7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</row>
    <row r="169" spans="1:7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</row>
    <row r="170" spans="1:7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</row>
    <row r="171" spans="1:7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</row>
    <row r="172" spans="1: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</row>
    <row r="173" spans="1:7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</row>
    <row r="174" spans="1:7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</row>
    <row r="175" spans="1:7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</row>
    <row r="176" spans="1:7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</row>
    <row r="177" spans="1:7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</row>
    <row r="178" spans="1:7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</row>
    <row r="179" spans="1:7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</row>
    <row r="180" spans="1:7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</row>
    <row r="181" spans="1:7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</row>
    <row r="182" spans="1:7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</row>
    <row r="183" spans="1:7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</row>
    <row r="184" spans="1:7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</row>
    <row r="185" spans="1:7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</row>
    <row r="186" spans="1:7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</row>
    <row r="187" spans="1:7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</row>
    <row r="188" spans="1:7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</row>
    <row r="189" spans="1:7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</row>
    <row r="190" spans="1:7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</row>
    <row r="191" spans="1:7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T197"/>
  <sheetViews>
    <sheetView showGridLines="true" view="normal" zoomScale="100" zoomScaleNormal="100" zoomScaleSheetLayoutView="100" zoomScalePageLayoutView="100" workbookViewId="0">
      <pane xSplit="3.0" ySplit="1.0" topLeftCell="D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</cols>
  <sheetData>
    <row r="1" spans="1:72">
      <c r="A1" s="29" t="s">
        <v>100</v>
      </c>
      <c r="B1" s="29" t="s">
        <v>101</v>
      </c>
      <c r="C1" s="42" t="s">
        <v>102</v>
      </c>
      <c r="D1" s="45" t="n">
        <v>43846.0</v>
      </c>
      <c r="E1" s="45" t="n">
        <v>43847.0</v>
      </c>
      <c r="F1" s="45" t="n">
        <v>43848.0</v>
      </c>
      <c r="G1" s="45" t="n">
        <v>43849.0</v>
      </c>
      <c r="H1" s="45" t="n">
        <v>43850.0</v>
      </c>
      <c r="I1" s="45" t="n">
        <v>43851.0</v>
      </c>
      <c r="J1" s="45" t="n">
        <v>43852.0</v>
      </c>
      <c r="K1" s="45" t="n">
        <v>43853.0</v>
      </c>
      <c r="L1" s="45" t="n">
        <v>43854.0</v>
      </c>
      <c r="M1" s="45" t="n">
        <v>43855.0</v>
      </c>
      <c r="N1" s="45" t="n">
        <v>43856.0</v>
      </c>
      <c r="O1" s="45" t="n">
        <v>43857.0</v>
      </c>
      <c r="P1" s="45" t="n">
        <v>43858.0</v>
      </c>
      <c r="Q1" s="45" t="n">
        <v>43859.0</v>
      </c>
      <c r="R1" s="25" t="n">
        <v>43860.0</v>
      </c>
      <c r="S1" s="25" t="n">
        <v>43861.0</v>
      </c>
      <c r="T1" s="25" t="n">
        <v>43862.0</v>
      </c>
      <c r="U1" s="25" t="n">
        <v>43863.0</v>
      </c>
      <c r="V1" s="25" t="n">
        <v>43864.0</v>
      </c>
      <c r="W1" s="25" t="n">
        <v>43865.0</v>
      </c>
      <c r="X1" s="25" t="n">
        <v>43866.0</v>
      </c>
      <c r="Y1" s="25" t="n">
        <v>43867.0</v>
      </c>
      <c r="Z1" s="25" t="n">
        <v>43868.0</v>
      </c>
      <c r="AA1" s="25" t="n">
        <v>43869.0</v>
      </c>
      <c r="AB1" s="25" t="n">
        <v>43870.0</v>
      </c>
      <c r="AC1" s="25" t="n">
        <v>43871.0</v>
      </c>
      <c r="AD1" s="25" t="n">
        <v>43872.0</v>
      </c>
      <c r="AE1" s="25" t="n">
        <v>43873.0</v>
      </c>
      <c r="AF1" s="25" t="n">
        <v>43874.0</v>
      </c>
      <c r="AG1" s="25" t="n">
        <v>43875.0</v>
      </c>
      <c r="AH1" s="25" t="n">
        <v>43876.0</v>
      </c>
      <c r="AI1" s="25" t="n">
        <v>43877.0</v>
      </c>
      <c r="AJ1" s="25" t="n">
        <v>43878.0</v>
      </c>
      <c r="AK1" s="25" t="n">
        <v>43879.0</v>
      </c>
      <c r="AL1" s="25" t="n">
        <v>43880.0</v>
      </c>
      <c r="AM1" s="25" t="n">
        <v>43881.0</v>
      </c>
      <c r="AN1" s="25" t="n">
        <v>43882.0</v>
      </c>
      <c r="AO1" s="25" t="n">
        <v>43883.0</v>
      </c>
      <c r="AP1" s="25" t="n">
        <v>43884.0</v>
      </c>
      <c r="AQ1" s="25" t="n">
        <v>43885.0</v>
      </c>
      <c r="AR1" s="25" t="n">
        <v>43886.0</v>
      </c>
      <c r="AS1" s="25" t="n">
        <v>43887.0</v>
      </c>
      <c r="AT1" s="25" t="n">
        <v>43888.0</v>
      </c>
      <c r="AU1" s="25" t="n">
        <v>43889.0</v>
      </c>
      <c r="AV1" s="25" t="n">
        <v>43890.0</v>
      </c>
      <c r="AW1" s="25" t="n">
        <v>43891.0</v>
      </c>
      <c r="AX1" s="25" t="n">
        <v>43892.0</v>
      </c>
      <c r="AY1" s="25" t="n">
        <v>43893.0</v>
      </c>
      <c r="AZ1" s="25" t="n">
        <v>43894.0</v>
      </c>
      <c r="BA1" s="25" t="n">
        <v>43895.0</v>
      </c>
      <c r="BB1" s="25" t="n">
        <v>43896.0</v>
      </c>
      <c r="BC1" s="25" t="n">
        <v>43897.0</v>
      </c>
      <c r="BD1" s="25" t="n">
        <v>43898.0</v>
      </c>
      <c r="BE1" s="25" t="n">
        <v>43899.0</v>
      </c>
      <c r="BF1" s="25" t="n">
        <v>43900.0</v>
      </c>
      <c r="BG1" s="25" t="n">
        <v>43901.0</v>
      </c>
      <c r="BH1" s="25" t="n">
        <v>43902.0</v>
      </c>
      <c r="BI1" s="25" t="n">
        <v>43903.0</v>
      </c>
      <c r="BJ1" s="25" t="n">
        <v>43904.0</v>
      </c>
      <c r="BK1" s="25" t="n">
        <v>43905.0</v>
      </c>
      <c r="BL1" s="25" t="n">
        <v>43906.0</v>
      </c>
      <c r="BM1" s="25" t="n">
        <v>43907.0</v>
      </c>
      <c r="BN1" s="25" t="n">
        <v>43908.0</v>
      </c>
      <c r="BO1" s="25" t="n">
        <v>43909.0</v>
      </c>
      <c r="BP1" s="25" t="n">
        <v>43910.0</v>
      </c>
      <c r="BQ1" s="25" t="n">
        <v>43911.0</v>
      </c>
      <c r="BR1" s="52" t="s">
        <v>167</v>
      </c>
      <c r="BS1" s="52" t="n">
        <v>43913.0</v>
      </c>
      <c r="BT1" s="52" t="n">
        <v>43914.0</v>
      </c>
    </row>
    <row r="2" spans="1:72">
      <c r="A2" s="32" t="n">
        <v>0.0</v>
      </c>
      <c r="B2" s="32" t="s">
        <v>104</v>
      </c>
      <c r="C2" s="32" t="s">
        <v>105</v>
      </c>
      <c r="D2" s="28" t="n">
        <v>3.0</v>
      </c>
      <c r="E2" s="28" t="n">
        <v>3.0</v>
      </c>
      <c r="F2" s="28" t="n">
        <v>3.0</v>
      </c>
      <c r="G2" s="28" t="n">
        <v>4.0</v>
      </c>
      <c r="H2" s="28" t="n">
        <v>6.0</v>
      </c>
      <c r="I2" s="28" t="n">
        <v>9.0</v>
      </c>
      <c r="J2" s="28" t="n">
        <v>17.0</v>
      </c>
      <c r="K2" s="28" t="n">
        <v>24.0</v>
      </c>
      <c r="L2" s="28" t="n">
        <v>39.0</v>
      </c>
      <c r="M2" s="28" t="n">
        <v>52.0</v>
      </c>
      <c r="N2" s="28" t="n">
        <v>76.0</v>
      </c>
      <c r="O2" s="28" t="n">
        <v>100.0</v>
      </c>
      <c r="P2" s="28" t="n">
        <v>125.0</v>
      </c>
      <c r="Q2" s="28" t="n">
        <v>162.0</v>
      </c>
      <c r="R2" s="28" t="n">
        <v>204.0</v>
      </c>
      <c r="S2" s="28" t="n">
        <v>249.0</v>
      </c>
      <c r="T2" s="28" t="n">
        <v>294.0</v>
      </c>
      <c r="U2" s="28" t="n">
        <v>350.0</v>
      </c>
      <c r="V2" s="28" t="n">
        <v>414.0</v>
      </c>
      <c r="W2" s="28" t="n">
        <v>479.0</v>
      </c>
      <c r="X2" s="28" t="n">
        <v>549.0</v>
      </c>
      <c r="Y2" s="28" t="n">
        <v>618.0</v>
      </c>
      <c r="Z2" s="28" t="n">
        <v>699.0</v>
      </c>
      <c r="AA2" s="28" t="n">
        <v>780.0</v>
      </c>
      <c r="AB2" s="28" t="n">
        <v>871.0</v>
      </c>
      <c r="AC2" s="28" t="n">
        <v>974.0</v>
      </c>
      <c r="AD2" s="28" t="n">
        <v>1068.0</v>
      </c>
      <c r="AE2" s="28" t="n">
        <v>1202.0</v>
      </c>
      <c r="AF2" s="28" t="n">
        <v>1318.0</v>
      </c>
      <c r="AG2" s="28" t="n">
        <f t="normal">1318+139</f>
        <v>1457</v>
      </c>
      <c r="AH2" s="28" t="n">
        <f t="normal">1457+139</f>
        <v>1596</v>
      </c>
      <c r="AI2" s="28" t="n">
        <v>1696.0</v>
      </c>
      <c r="AJ2" s="28" t="n">
        <v>1789.0</v>
      </c>
      <c r="AK2" s="28" t="n">
        <v>1921.0</v>
      </c>
      <c r="AL2" s="28" t="n">
        <v>2029.0</v>
      </c>
      <c r="AM2" s="28" t="n">
        <v>2144.0</v>
      </c>
      <c r="AN2" s="28" t="n">
        <f t="normal">2144+106</f>
        <v>2250</v>
      </c>
      <c r="AO2" s="28" t="n">
        <v>2346.0</v>
      </c>
      <c r="AP2" s="28" t="n">
        <v>2495.0</v>
      </c>
      <c r="AQ2" s="28" t="n">
        <v>2563.0</v>
      </c>
      <c r="AR2" s="28" t="n">
        <v>2615.0</v>
      </c>
      <c r="AS2" s="28" t="n">
        <v>2641.0</v>
      </c>
      <c r="AT2" s="28" t="n">
        <v>2682.0</v>
      </c>
      <c r="AU2" s="28" t="n">
        <v>2727.0</v>
      </c>
      <c r="AV2" s="28" t="n">
        <v>2761.0</v>
      </c>
      <c r="AW2" s="28" t="n">
        <v>2803.0</v>
      </c>
      <c r="AX2" s="28" t="n">
        <v>2834.0</v>
      </c>
      <c r="AY2" s="28" t="n">
        <v>2871.0</v>
      </c>
      <c r="AZ2" s="28" t="n">
        <v>2902.0</v>
      </c>
      <c r="BA2" s="28" t="n">
        <v>2931.0</v>
      </c>
      <c r="BB2" s="28" t="n">
        <v>2959.0</v>
      </c>
      <c r="BC2" s="28" t="n">
        <v>2986.0</v>
      </c>
      <c r="BD2" s="28" t="n">
        <v>3007.0</v>
      </c>
      <c r="BE2" s="28" t="n">
        <v>3024.0</v>
      </c>
      <c r="BF2" s="28" t="n">
        <v>3046.0</v>
      </c>
      <c r="BG2" s="28" t="n">
        <v>3056.0</v>
      </c>
      <c r="BH2" s="28" t="n">
        <v>3062.0</v>
      </c>
      <c r="BI2" s="28" t="n">
        <v>3075.0</v>
      </c>
      <c r="BJ2" s="28" t="n">
        <v>3085.0</v>
      </c>
      <c r="BK2" s="28" t="n">
        <v>3099.0</v>
      </c>
      <c r="BL2" s="28" t="n">
        <f t="normal">3099+12</f>
        <v>3111</v>
      </c>
      <c r="BM2" s="28" t="n">
        <v>3122.0</v>
      </c>
      <c r="BN2" s="28" t="n">
        <v>3130.0</v>
      </c>
      <c r="BO2" s="28" t="n">
        <v>3132.0</v>
      </c>
      <c r="BP2" s="28" t="n">
        <v>3139.0</v>
      </c>
      <c r="BQ2" s="28" t="n">
        <v>3144.0</v>
      </c>
      <c r="BR2" s="28" t="n">
        <v>3153.0</v>
      </c>
      <c r="BS2" s="28" t="n">
        <v>3160.0</v>
      </c>
      <c r="BT2" s="28" t="n">
        <v>3163.0</v>
      </c>
    </row>
    <row r="3" spans="1:72">
      <c r="A3" s="32" t="n">
        <v>1.0</v>
      </c>
      <c r="B3" s="32" t="s">
        <v>106</v>
      </c>
      <c r="C3" s="30" t="s">
        <v>107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0.0</v>
      </c>
      <c r="L3" s="28" t="n">
        <v>0.0</v>
      </c>
      <c r="M3" s="28" t="n">
        <v>0.0</v>
      </c>
      <c r="N3" s="28" t="n">
        <v>0.0</v>
      </c>
      <c r="O3" s="28" t="n">
        <v>0.0</v>
      </c>
      <c r="P3" s="28" t="n">
        <v>0.0</v>
      </c>
      <c r="Q3" s="28" t="n">
        <v>0.0</v>
      </c>
      <c r="R3" s="28" t="n">
        <v>0.0</v>
      </c>
      <c r="S3" s="28" t="n">
        <v>0.0</v>
      </c>
      <c r="T3" s="28" t="n">
        <v>0.0</v>
      </c>
      <c r="U3" s="28" t="n">
        <v>0.0</v>
      </c>
      <c r="V3" s="28" t="n">
        <v>0.0</v>
      </c>
      <c r="W3" s="28" t="n">
        <v>0.0</v>
      </c>
      <c r="X3" s="28" t="n">
        <v>0.0</v>
      </c>
      <c r="Y3" s="28" t="n">
        <v>1.0</v>
      </c>
      <c r="Z3" s="28" t="n">
        <v>1.0</v>
      </c>
      <c r="AA3" s="28" t="n">
        <v>1.0</v>
      </c>
      <c r="AB3" s="28" t="n">
        <v>1.0</v>
      </c>
      <c r="AC3" s="28" t="n">
        <v>1.0</v>
      </c>
      <c r="AD3" s="28" t="n">
        <v>1.0</v>
      </c>
      <c r="AE3" s="28" t="n">
        <v>2.0</v>
      </c>
      <c r="AF3" s="28" t="n">
        <v>2.0</v>
      </c>
      <c r="AG3" s="28" t="n">
        <v>2.0</v>
      </c>
      <c r="AH3" s="28" t="n">
        <v>2.0</v>
      </c>
      <c r="AI3" s="28" t="n">
        <v>4.0</v>
      </c>
      <c r="AJ3" s="28" t="n">
        <v>4.0</v>
      </c>
      <c r="AK3" s="28" t="n">
        <v>5.0</v>
      </c>
      <c r="AL3" s="28" t="n">
        <v>5.0</v>
      </c>
      <c r="AM3" s="28" t="n">
        <v>5.0</v>
      </c>
      <c r="AN3" s="28" t="n">
        <v>5.0</v>
      </c>
      <c r="AO3" s="28" t="n">
        <v>6.0</v>
      </c>
      <c r="AP3" s="28" t="n">
        <v>6.0</v>
      </c>
      <c r="AQ3" s="28" t="n">
        <v>7.0</v>
      </c>
      <c r="AR3" s="28" t="n">
        <v>7.0</v>
      </c>
      <c r="AS3" s="28" t="n">
        <v>7.0</v>
      </c>
      <c r="AT3" s="28" t="n">
        <v>7.0</v>
      </c>
      <c r="AU3" s="28" t="n">
        <v>7.0</v>
      </c>
      <c r="AV3" s="28" t="n">
        <v>7.0</v>
      </c>
      <c r="AW3" s="28" t="n">
        <v>7.0</v>
      </c>
      <c r="AX3" s="28" t="n">
        <v>7.0</v>
      </c>
      <c r="AY3" s="28" t="n">
        <v>7.0</v>
      </c>
      <c r="AZ3" s="28" t="n">
        <v>7.0</v>
      </c>
      <c r="BA3" s="28" t="n">
        <v>7.0</v>
      </c>
      <c r="BB3" s="28" t="n">
        <v>7.0</v>
      </c>
      <c r="BC3" s="28" t="n">
        <v>7.0</v>
      </c>
      <c r="BD3" s="28" t="n">
        <v>8.0</v>
      </c>
      <c r="BE3" s="28" t="n">
        <v>8.0</v>
      </c>
      <c r="BF3" s="28" t="n">
        <v>8.0</v>
      </c>
      <c r="BG3" s="28" t="n">
        <v>8.0</v>
      </c>
      <c r="BH3" s="28" t="n">
        <v>8.0</v>
      </c>
      <c r="BI3" s="28" t="n">
        <v>8.0</v>
      </c>
      <c r="BJ3" s="28" t="n">
        <v>8.0</v>
      </c>
      <c r="BK3" s="28" t="n">
        <v>8.0</v>
      </c>
      <c r="BL3" s="28" t="n">
        <v>8.0</v>
      </c>
      <c r="BM3" s="28" t="n">
        <v>8.0</v>
      </c>
      <c r="BN3" s="28" t="n">
        <v>8.0</v>
      </c>
      <c r="BO3" s="28" t="n">
        <v>8.0</v>
      </c>
      <c r="BP3" s="28" t="n">
        <v>8.0</v>
      </c>
      <c r="BQ3" s="28" t="n">
        <v>8.0</v>
      </c>
      <c r="BR3" s="28" t="n">
        <v>8.0</v>
      </c>
      <c r="BS3" s="28" t="n">
        <v>8.0</v>
      </c>
      <c r="BT3" s="28" t="n">
        <v>8.0</v>
      </c>
    </row>
    <row r="4" spans="1:72">
      <c r="A4" s="32" t="n">
        <v>2.0</v>
      </c>
      <c r="B4" s="32" t="s">
        <v>4</v>
      </c>
      <c r="C4" s="30" t="s">
        <v>108</v>
      </c>
      <c r="D4" s="28" t="n">
        <v>0.0</v>
      </c>
      <c r="E4" s="28" t="n">
        <v>0.0</v>
      </c>
      <c r="F4" s="28" t="n">
        <v>0.0</v>
      </c>
      <c r="G4" s="28" t="n">
        <v>0.0</v>
      </c>
      <c r="H4" s="28" t="n">
        <v>0.0</v>
      </c>
      <c r="I4" s="28" t="n">
        <v>0.0</v>
      </c>
      <c r="J4" s="28" t="n">
        <v>0.0</v>
      </c>
      <c r="K4" s="28" t="n">
        <v>0.0</v>
      </c>
      <c r="L4" s="28" t="n">
        <v>0.0</v>
      </c>
      <c r="M4" s="28" t="n">
        <v>0.0</v>
      </c>
      <c r="N4" s="28" t="n">
        <v>0.0</v>
      </c>
      <c r="O4" s="28" t="n">
        <v>1.0</v>
      </c>
      <c r="P4" s="28" t="n">
        <v>1.0</v>
      </c>
      <c r="Q4" s="28" t="n">
        <v>1.0</v>
      </c>
      <c r="R4" s="28" t="n">
        <v>1.0</v>
      </c>
      <c r="S4" s="28" t="n">
        <v>1.0</v>
      </c>
      <c r="T4" s="28" t="n">
        <v>1.0</v>
      </c>
      <c r="U4" s="28" t="n">
        <v>1.0</v>
      </c>
      <c r="V4" s="28" t="n">
        <v>1.0</v>
      </c>
      <c r="W4" s="28" t="n">
        <v>1.0</v>
      </c>
      <c r="X4" s="28" t="n">
        <v>1.0</v>
      </c>
      <c r="Y4" s="28" t="n">
        <v>1.0</v>
      </c>
      <c r="Z4" s="28" t="n">
        <v>2.0</v>
      </c>
      <c r="AA4" s="28" t="n">
        <v>2.0</v>
      </c>
      <c r="AB4" s="28" t="n">
        <v>2.0</v>
      </c>
      <c r="AC4" s="28" t="n">
        <v>3.0</v>
      </c>
      <c r="AD4" s="28" t="n">
        <v>3.0</v>
      </c>
      <c r="AE4" s="28" t="n">
        <v>3.0</v>
      </c>
      <c r="AF4" s="28" t="n">
        <v>3.0</v>
      </c>
      <c r="AG4" s="28" t="n">
        <v>4.0</v>
      </c>
      <c r="AH4" s="28" t="n">
        <v>4.0</v>
      </c>
      <c r="AI4" s="28" t="n">
        <v>4.0</v>
      </c>
      <c r="AJ4" s="28" t="n">
        <v>4.0</v>
      </c>
      <c r="AK4" s="28" t="n">
        <v>4.0</v>
      </c>
      <c r="AL4" s="28" t="n">
        <v>4.0</v>
      </c>
      <c r="AM4" s="28" t="n">
        <v>4.0</v>
      </c>
      <c r="AN4" s="28" t="n">
        <v>4.0</v>
      </c>
      <c r="AO4" s="28" t="n">
        <v>4.0</v>
      </c>
      <c r="AP4" s="28" t="n">
        <v>4.0</v>
      </c>
      <c r="AQ4" s="28" t="n">
        <v>4.0</v>
      </c>
      <c r="AR4" s="28" t="n">
        <v>4.0</v>
      </c>
      <c r="AS4" s="28" t="n">
        <v>5.0</v>
      </c>
      <c r="AT4" s="28" t="n">
        <v>7.0</v>
      </c>
      <c r="AU4" s="28" t="n">
        <v>8.0</v>
      </c>
      <c r="AV4" s="28" t="n">
        <v>8.0</v>
      </c>
      <c r="AW4" s="28" t="n">
        <v>8.0</v>
      </c>
      <c r="AX4" s="28" t="n">
        <v>8.0</v>
      </c>
      <c r="AY4" s="28" t="n">
        <v>8.0</v>
      </c>
      <c r="AZ4" s="28" t="n">
        <v>8.0</v>
      </c>
      <c r="BA4" s="28" t="n">
        <v>8.0</v>
      </c>
      <c r="BB4" s="28" t="n">
        <v>8.0</v>
      </c>
      <c r="BC4" s="28" t="n">
        <v>8.0</v>
      </c>
      <c r="BD4" s="28" t="n">
        <v>8.0</v>
      </c>
      <c r="BE4" s="28" t="n">
        <v>8.0</v>
      </c>
      <c r="BF4" s="28" t="n">
        <v>8.0</v>
      </c>
      <c r="BG4" s="28" t="n">
        <v>8.0</v>
      </c>
      <c r="BH4" s="28" t="n">
        <v>8.0</v>
      </c>
      <c r="BI4" s="28" t="n">
        <v>8.0</v>
      </c>
      <c r="BJ4" s="28" t="n">
        <v>8.0</v>
      </c>
      <c r="BK4" s="28" t="n">
        <v>8.0</v>
      </c>
      <c r="BL4" s="28" t="n">
        <v>8.0</v>
      </c>
      <c r="BM4" s="28" t="n">
        <v>8.0</v>
      </c>
      <c r="BN4" s="28" t="n">
        <v>8.0</v>
      </c>
      <c r="BO4" s="28" t="n">
        <v>8.0</v>
      </c>
      <c r="BP4" s="28" t="n">
        <v>8.0</v>
      </c>
      <c r="BQ4" s="28" t="n">
        <v>8.0</v>
      </c>
      <c r="BR4" s="28" t="n">
        <v>8.0</v>
      </c>
      <c r="BS4" s="28" t="n">
        <v>8.0</v>
      </c>
      <c r="BT4" s="28" t="n">
        <v>8.0</v>
      </c>
    </row>
    <row r="5" spans="1:72">
      <c r="A5" s="41" t="n">
        <v>3.0</v>
      </c>
      <c r="B5" s="41" t="s">
        <v>23</v>
      </c>
      <c r="C5" s="29" t="s">
        <v>109</v>
      </c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6" t="n">
        <v>0.0</v>
      </c>
      <c r="M5" s="26" t="n">
        <v>1.0</v>
      </c>
      <c r="N5" s="26" t="n">
        <v>1.0</v>
      </c>
      <c r="O5" s="26" t="n">
        <v>1.0</v>
      </c>
      <c r="P5" s="26" t="n">
        <v>1.0</v>
      </c>
      <c r="Q5" s="26" t="n">
        <v>1.0</v>
      </c>
      <c r="R5" s="26" t="n">
        <v>1.0</v>
      </c>
      <c r="S5" s="26" t="n">
        <v>1.0</v>
      </c>
      <c r="T5" s="26" t="n">
        <v>1.0</v>
      </c>
      <c r="U5" s="26" t="n">
        <v>1.0</v>
      </c>
      <c r="V5" s="26" t="n">
        <v>1.0</v>
      </c>
      <c r="W5" s="26" t="n">
        <v>1.0</v>
      </c>
      <c r="X5" s="26" t="n">
        <v>1.0</v>
      </c>
      <c r="Y5" s="26" t="n">
        <v>1.0</v>
      </c>
      <c r="Z5" s="26" t="n">
        <v>1.0</v>
      </c>
      <c r="AA5" s="26" t="n">
        <v>1.0</v>
      </c>
      <c r="AB5" s="26" t="n">
        <v>1.0</v>
      </c>
      <c r="AC5" s="26" t="n">
        <v>1.0</v>
      </c>
      <c r="AD5" s="26" t="n">
        <v>1.0</v>
      </c>
      <c r="AE5" s="26" t="n">
        <v>1.0</v>
      </c>
      <c r="AF5" s="26" t="n">
        <v>1.0</v>
      </c>
      <c r="AG5" s="26" t="n">
        <v>1.0</v>
      </c>
      <c r="AH5" s="26" t="n">
        <v>1.0</v>
      </c>
      <c r="AI5" s="26" t="n">
        <v>1.0</v>
      </c>
      <c r="AJ5" s="26" t="n">
        <v>1.0</v>
      </c>
      <c r="AK5" s="26" t="n">
        <v>1.0</v>
      </c>
      <c r="AL5" s="26" t="n">
        <v>2.0</v>
      </c>
      <c r="AM5" s="26" t="n">
        <v>2.0</v>
      </c>
      <c r="AN5" s="26" t="n">
        <v>3.0</v>
      </c>
      <c r="AO5" s="26" t="n">
        <v>3.0</v>
      </c>
      <c r="AP5" s="26" t="n">
        <v>3.0</v>
      </c>
      <c r="AQ5" s="26" t="n">
        <v>3.0</v>
      </c>
      <c r="AR5" s="26" t="n">
        <v>3.0</v>
      </c>
      <c r="AS5" s="26" t="n">
        <v>3.0</v>
      </c>
      <c r="AT5" s="26" t="n">
        <v>3.0</v>
      </c>
      <c r="AU5" s="26" t="n">
        <v>3.0</v>
      </c>
      <c r="AV5" s="26" t="n">
        <v>3.0</v>
      </c>
      <c r="AW5" s="26" t="n">
        <v>3.0</v>
      </c>
      <c r="AX5" s="26" t="n">
        <v>3.0</v>
      </c>
      <c r="AY5" s="26" t="n">
        <v>3.0</v>
      </c>
      <c r="AZ5" s="26" t="n">
        <v>3.0</v>
      </c>
      <c r="BA5" s="26" t="n">
        <v>3.0</v>
      </c>
      <c r="BB5" s="26" t="n">
        <v>3.0</v>
      </c>
      <c r="BC5" s="26" t="n">
        <v>3.0</v>
      </c>
      <c r="BD5" s="26" t="n">
        <v>3.0</v>
      </c>
      <c r="BE5" s="26" t="n">
        <v>3.0</v>
      </c>
      <c r="BF5" s="26" t="n">
        <v>3.0</v>
      </c>
      <c r="BG5" s="26" t="n">
        <v>3.0</v>
      </c>
      <c r="BH5" s="26" t="n">
        <v>3.0</v>
      </c>
      <c r="BI5" s="26" t="n">
        <v>3.0</v>
      </c>
      <c r="BJ5" s="26" t="n">
        <v>3.0</v>
      </c>
      <c r="BK5" s="26" t="n">
        <v>3.0</v>
      </c>
      <c r="BL5" s="26" t="n">
        <v>3.0</v>
      </c>
      <c r="BM5" s="26" t="n">
        <v>3.0</v>
      </c>
      <c r="BN5" s="26" t="n">
        <v>3.0</v>
      </c>
      <c r="BO5" s="26" t="n">
        <v>3.0</v>
      </c>
      <c r="BP5" s="26" t="n">
        <v>3.0</v>
      </c>
      <c r="BQ5" s="26" t="n">
        <v>4.0</v>
      </c>
      <c r="BR5" s="26" t="n">
        <v>4.0</v>
      </c>
      <c r="BS5" s="26" t="n">
        <v>4.0</v>
      </c>
      <c r="BT5" s="26" t="n">
        <v>5.0</v>
      </c>
    </row>
    <row r="6" spans="1:72">
      <c r="A6" s="32" t="n">
        <v>4.0</v>
      </c>
      <c r="B6" s="32" t="s">
        <v>110</v>
      </c>
      <c r="C6" s="30" t="s">
        <v>111</v>
      </c>
      <c r="D6" s="28" t="n">
        <v>0.0</v>
      </c>
      <c r="E6" s="28" t="n">
        <v>0.0</v>
      </c>
      <c r="F6" s="28" t="n">
        <v>0.0</v>
      </c>
      <c r="G6" s="28" t="n">
        <v>0.0</v>
      </c>
      <c r="H6" s="28" t="n">
        <v>0.0</v>
      </c>
      <c r="I6" s="28" t="n">
        <v>0.0</v>
      </c>
      <c r="J6" s="28" t="n">
        <v>0.0</v>
      </c>
      <c r="K6" s="28" t="n">
        <v>0.0</v>
      </c>
      <c r="L6" s="28" t="n">
        <v>0.0</v>
      </c>
      <c r="M6" s="28" t="n">
        <v>0.0</v>
      </c>
      <c r="N6" s="28" t="n">
        <v>0.0</v>
      </c>
      <c r="O6" s="28" t="n">
        <v>0.0</v>
      </c>
      <c r="P6" s="28" t="n">
        <v>0.0</v>
      </c>
      <c r="Q6" s="28" t="n">
        <v>0.0</v>
      </c>
      <c r="R6" s="28" t="n">
        <v>0.0</v>
      </c>
      <c r="S6" s="28" t="n">
        <v>0.0</v>
      </c>
      <c r="T6" s="28" t="n">
        <v>0.0</v>
      </c>
      <c r="U6" s="28" t="n">
        <v>0.0</v>
      </c>
      <c r="V6" s="28" t="n">
        <v>0.0</v>
      </c>
      <c r="W6" s="28" t="n">
        <v>0.0</v>
      </c>
      <c r="X6" s="28" t="n">
        <v>0.0</v>
      </c>
      <c r="Y6" s="28" t="n">
        <v>0.0</v>
      </c>
      <c r="Z6" s="28" t="n">
        <v>0.0</v>
      </c>
      <c r="AA6" s="28" t="n">
        <v>0.0</v>
      </c>
      <c r="AB6" s="28" t="n">
        <v>0.0</v>
      </c>
      <c r="AC6" s="28" t="n">
        <v>0.0</v>
      </c>
      <c r="AD6" s="28" t="n">
        <v>0.0</v>
      </c>
      <c r="AE6" s="28" t="n">
        <v>0.0</v>
      </c>
      <c r="AF6" s="28" t="n">
        <v>0.0</v>
      </c>
      <c r="AG6" s="28" t="n">
        <v>0.0</v>
      </c>
      <c r="AH6" s="28" t="n">
        <v>0.0</v>
      </c>
      <c r="AI6" s="28" t="n">
        <v>0.0</v>
      </c>
      <c r="AJ6" s="28" t="n">
        <v>0.0</v>
      </c>
      <c r="AK6" s="28" t="n">
        <v>0.0</v>
      </c>
      <c r="AL6" s="28" t="n">
        <v>0.0</v>
      </c>
      <c r="AM6" s="28" t="n">
        <v>1.0</v>
      </c>
      <c r="AN6" s="28" t="n">
        <v>1.0</v>
      </c>
      <c r="AO6" s="28" t="n">
        <v>1.0</v>
      </c>
      <c r="AP6" s="28" t="n">
        <v>1.0</v>
      </c>
      <c r="AQ6" s="28" t="n">
        <v>1.0</v>
      </c>
      <c r="AR6" s="28" t="n">
        <v>1.0</v>
      </c>
      <c r="AS6" s="28" t="n">
        <v>1.0</v>
      </c>
      <c r="AT6" s="28" t="n">
        <v>1.0</v>
      </c>
      <c r="AU6" s="28" t="n">
        <v>1.0</v>
      </c>
      <c r="AV6" s="28" t="n">
        <v>1.0</v>
      </c>
      <c r="AW6" s="28" t="n">
        <v>1.0</v>
      </c>
      <c r="AX6" s="28" t="n">
        <v>1.0</v>
      </c>
      <c r="AY6" s="28" t="n">
        <v>1.0</v>
      </c>
      <c r="AZ6" s="28" t="n">
        <v>1.0</v>
      </c>
      <c r="BA6" s="28" t="n">
        <v>1.0</v>
      </c>
      <c r="BB6" s="28" t="n">
        <v>1.0</v>
      </c>
      <c r="BC6" s="28" t="n">
        <v>1.0</v>
      </c>
      <c r="BD6" s="28" t="n">
        <v>1.0</v>
      </c>
      <c r="BE6" s="28" t="n">
        <v>1.0</v>
      </c>
      <c r="BF6" s="28" t="n">
        <v>1.0</v>
      </c>
      <c r="BG6" s="28" t="n">
        <v>1.0</v>
      </c>
      <c r="BH6" s="28" t="n">
        <v>1.0</v>
      </c>
      <c r="BI6" s="28" t="n">
        <v>1.0</v>
      </c>
      <c r="BJ6" s="28" t="n">
        <v>1.0</v>
      </c>
      <c r="BK6" s="28" t="n">
        <v>1.0</v>
      </c>
      <c r="BL6" s="28" t="n">
        <v>1.0</v>
      </c>
      <c r="BM6" s="28" t="n">
        <v>1.0</v>
      </c>
      <c r="BN6" s="28" t="n">
        <v>1.0</v>
      </c>
      <c r="BO6" s="28" t="n">
        <v>1.0</v>
      </c>
      <c r="BP6" s="28" t="n">
        <v>1.0</v>
      </c>
      <c r="BQ6" s="28" t="n">
        <v>1.0</v>
      </c>
      <c r="BR6" s="28" t="n">
        <v>1.0</v>
      </c>
      <c r="BS6" s="28" t="n">
        <v>1.0</v>
      </c>
      <c r="BT6" s="28" t="n">
        <v>1.0</v>
      </c>
    </row>
    <row r="7" spans="1:72">
      <c r="A7" s="41" t="n">
        <v>5.0</v>
      </c>
      <c r="B7" s="41" t="s">
        <v>98</v>
      </c>
      <c r="C7" s="29" t="s">
        <v>112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0.0</v>
      </c>
      <c r="K7" s="26" t="n">
        <v>0.0</v>
      </c>
      <c r="L7" s="26" t="n">
        <v>0.0</v>
      </c>
      <c r="M7" s="26" t="n">
        <v>0.0</v>
      </c>
      <c r="N7" s="26" t="n">
        <v>0.0</v>
      </c>
      <c r="O7" s="26" t="n">
        <v>0.0</v>
      </c>
      <c r="P7" s="26" t="n">
        <v>0.0</v>
      </c>
      <c r="Q7" s="26" t="n">
        <v>0.0</v>
      </c>
      <c r="R7" s="26" t="n">
        <v>0.0</v>
      </c>
      <c r="S7" s="26" t="n">
        <v>0.0</v>
      </c>
      <c r="T7" s="26" t="n">
        <v>0.0</v>
      </c>
      <c r="U7" s="26" t="n">
        <v>0.0</v>
      </c>
      <c r="V7" s="26" t="n">
        <v>0.0</v>
      </c>
      <c r="W7" s="26" t="n">
        <v>1.0</v>
      </c>
      <c r="X7" s="26" t="n">
        <v>1.0</v>
      </c>
      <c r="Y7" s="26" t="n">
        <v>1.0</v>
      </c>
      <c r="Z7" s="26" t="n">
        <v>1.0</v>
      </c>
      <c r="AA7" s="26" t="n">
        <v>1.0</v>
      </c>
      <c r="AB7" s="26" t="n">
        <v>1.0</v>
      </c>
      <c r="AC7" s="26" t="n">
        <v>2.0</v>
      </c>
      <c r="AD7" s="26" t="n">
        <v>2.0</v>
      </c>
      <c r="AE7" s="26" t="n">
        <v>3.0</v>
      </c>
      <c r="AF7" s="26" t="n">
        <v>3.0</v>
      </c>
      <c r="AG7" s="26" t="n">
        <v>3.0</v>
      </c>
      <c r="AH7" s="26" t="n">
        <v>3.0</v>
      </c>
      <c r="AI7" s="26" t="n">
        <v>3.0</v>
      </c>
      <c r="AJ7" s="26" t="n">
        <v>3.0</v>
      </c>
      <c r="AK7" s="26" t="n">
        <v>3.0</v>
      </c>
      <c r="AL7" s="26" t="n">
        <v>3.0</v>
      </c>
      <c r="AM7" s="26" t="n">
        <v>3.0</v>
      </c>
      <c r="AN7" s="26" t="n">
        <v>3.0</v>
      </c>
      <c r="AO7" s="26" t="n">
        <v>3.0</v>
      </c>
      <c r="AP7" s="26" t="n">
        <v>3.0</v>
      </c>
      <c r="AQ7" s="26" t="n">
        <v>3.0</v>
      </c>
      <c r="AR7" s="26" t="n">
        <v>3.0</v>
      </c>
      <c r="AS7" s="26" t="n">
        <v>3.0</v>
      </c>
      <c r="AT7" s="26" t="n">
        <v>3.0</v>
      </c>
      <c r="AU7" s="26" t="n">
        <v>3.0</v>
      </c>
      <c r="AV7" s="26" t="n">
        <v>3.0</v>
      </c>
      <c r="AW7" s="26" t="n">
        <v>3.0</v>
      </c>
      <c r="AX7" s="26" t="n">
        <v>3.0</v>
      </c>
      <c r="AY7" s="26" t="n">
        <v>3.0</v>
      </c>
      <c r="AZ7" s="26" t="n">
        <v>3.0</v>
      </c>
      <c r="BA7" s="26" t="n">
        <v>3.0</v>
      </c>
      <c r="BB7" s="26" t="n">
        <v>3.0</v>
      </c>
      <c r="BC7" s="26" t="n">
        <v>3.0</v>
      </c>
      <c r="BD7" s="26" t="n">
        <v>3.0</v>
      </c>
      <c r="BE7" s="26" t="n">
        <v>3.0</v>
      </c>
      <c r="BF7" s="26" t="n">
        <v>3.0</v>
      </c>
      <c r="BG7" s="26" t="n">
        <v>3.0</v>
      </c>
      <c r="BH7" s="26" t="n">
        <v>3.0</v>
      </c>
      <c r="BI7" s="26" t="n">
        <v>3.0</v>
      </c>
      <c r="BJ7" s="26" t="n">
        <v>3.0</v>
      </c>
      <c r="BK7" s="26" t="n">
        <v>3.0</v>
      </c>
      <c r="BL7" s="26" t="n">
        <v>3.0</v>
      </c>
      <c r="BM7" s="26" t="n">
        <v>3.0</v>
      </c>
      <c r="BN7" s="26" t="n">
        <v>3.0</v>
      </c>
      <c r="BO7" s="26" t="n">
        <v>3.0</v>
      </c>
      <c r="BP7" s="26" t="n">
        <v>3.0</v>
      </c>
      <c r="BQ7" s="26" t="n">
        <v>3.0</v>
      </c>
      <c r="BR7" s="26" t="n">
        <v>3.0</v>
      </c>
      <c r="BS7" s="26" t="n">
        <v>3.0</v>
      </c>
      <c r="BT7" s="26" t="n">
        <v>3.0</v>
      </c>
    </row>
    <row r="8" spans="1:72">
      <c r="A8" s="32" t="n">
        <v>6.0</v>
      </c>
      <c r="B8" s="32" t="s">
        <v>35</v>
      </c>
      <c r="C8" s="30" t="s">
        <v>113</v>
      </c>
      <c r="D8" s="28" t="n">
        <v>0.0</v>
      </c>
      <c r="E8" s="28" t="n">
        <v>0.0</v>
      </c>
      <c r="F8" s="28" t="n">
        <v>0.0</v>
      </c>
      <c r="G8" s="28" t="n">
        <v>0.0</v>
      </c>
      <c r="H8" s="28" t="n">
        <v>0.0</v>
      </c>
      <c r="I8" s="28" t="n">
        <v>0.0</v>
      </c>
      <c r="J8" s="28" t="n">
        <v>0.0</v>
      </c>
      <c r="K8" s="28" t="n">
        <v>0.0</v>
      </c>
      <c r="L8" s="28" t="n">
        <v>0.0</v>
      </c>
      <c r="M8" s="28" t="n">
        <v>0.0</v>
      </c>
      <c r="N8" s="28" t="n">
        <v>0.0</v>
      </c>
      <c r="O8" s="28" t="n">
        <v>0.0</v>
      </c>
      <c r="P8" s="28" t="n">
        <v>0.0</v>
      </c>
      <c r="Q8" s="28" t="n">
        <v>0.0</v>
      </c>
      <c r="R8" s="28" t="n">
        <v>0.0</v>
      </c>
      <c r="S8" s="28" t="n">
        <v>1.0</v>
      </c>
      <c r="T8" s="28" t="n">
        <v>1.0</v>
      </c>
      <c r="U8" s="28" t="n">
        <v>2.0</v>
      </c>
      <c r="V8" s="28" t="n">
        <v>2.0</v>
      </c>
      <c r="W8" s="28" t="n">
        <v>2.0</v>
      </c>
      <c r="X8" s="28" t="n">
        <v>2.0</v>
      </c>
      <c r="Y8" s="28" t="n">
        <v>2.0</v>
      </c>
      <c r="Z8" s="28" t="n">
        <v>2.0</v>
      </c>
      <c r="AA8" s="28" t="n">
        <v>2.0</v>
      </c>
      <c r="AB8" s="28" t="n">
        <v>2.0</v>
      </c>
      <c r="AC8" s="28" t="n">
        <v>2.0</v>
      </c>
      <c r="AD8" s="28" t="n">
        <v>3.0</v>
      </c>
      <c r="AE8" s="28" t="n">
        <v>3.0</v>
      </c>
      <c r="AF8" s="28" t="n">
        <v>4.0</v>
      </c>
      <c r="AG8" s="28" t="n">
        <v>5.0</v>
      </c>
      <c r="AH8" s="28" t="n">
        <v>5.0</v>
      </c>
      <c r="AI8" s="28" t="n">
        <v>5.0</v>
      </c>
      <c r="AJ8" s="28" t="n">
        <v>5.0</v>
      </c>
      <c r="AK8" s="28" t="n">
        <v>5.0</v>
      </c>
      <c r="AL8" s="28" t="n">
        <v>5.0</v>
      </c>
      <c r="AM8" s="28" t="n">
        <v>6.0</v>
      </c>
      <c r="AN8" s="28" t="n">
        <v>6.0</v>
      </c>
      <c r="AO8" s="28" t="n">
        <v>6.0</v>
      </c>
      <c r="AP8" s="28" t="n">
        <v>6.0</v>
      </c>
      <c r="AQ8" s="28" t="n">
        <v>6.0</v>
      </c>
      <c r="AR8" s="28" t="n">
        <v>6.0</v>
      </c>
      <c r="AS8" s="28" t="n">
        <v>6.0</v>
      </c>
      <c r="AT8" s="28" t="n">
        <v>6.0</v>
      </c>
      <c r="AU8" s="28" t="n">
        <v>6.0</v>
      </c>
      <c r="AV8" s="28" t="n">
        <v>6.0</v>
      </c>
      <c r="AW8" s="28" t="n">
        <v>6.0</v>
      </c>
      <c r="AX8" s="28" t="n">
        <v>6.0</v>
      </c>
      <c r="AY8" s="28" t="n">
        <v>6.0</v>
      </c>
      <c r="AZ8" s="28" t="n">
        <v>6.0</v>
      </c>
      <c r="BA8" s="28" t="n">
        <v>6.0</v>
      </c>
      <c r="BB8" s="28" t="n">
        <v>6.0</v>
      </c>
      <c r="BC8" s="28" t="n">
        <v>6.0</v>
      </c>
      <c r="BD8" s="28" t="n">
        <v>6.0</v>
      </c>
      <c r="BE8" s="28" t="n">
        <v>6.0</v>
      </c>
      <c r="BF8" s="28" t="n">
        <v>6.0</v>
      </c>
      <c r="BG8" s="28" t="n">
        <v>6.0</v>
      </c>
      <c r="BH8" s="28" t="n">
        <v>6.0</v>
      </c>
      <c r="BI8" s="28" t="n">
        <v>6.0</v>
      </c>
      <c r="BJ8" s="28" t="n">
        <v>6.0</v>
      </c>
      <c r="BK8" s="28" t="n">
        <v>6.0</v>
      </c>
      <c r="BL8" s="28" t="n">
        <v>6.0</v>
      </c>
      <c r="BM8" s="28" t="n">
        <v>6.0</v>
      </c>
      <c r="BN8" s="28" t="n">
        <v>6.0</v>
      </c>
      <c r="BO8" s="28" t="n">
        <v>6.0</v>
      </c>
      <c r="BP8" s="28" t="n">
        <v>6.0</v>
      </c>
      <c r="BQ8" s="28" t="n">
        <v>6.0</v>
      </c>
      <c r="BR8" s="28" t="n">
        <v>6.0</v>
      </c>
      <c r="BS8" s="28" t="n">
        <v>6.0</v>
      </c>
      <c r="BT8" s="28" t="n">
        <v>6.0</v>
      </c>
    </row>
    <row r="9" spans="1:72">
      <c r="A9" s="32" t="n">
        <v>7.0</v>
      </c>
      <c r="B9" s="32" t="s">
        <v>114</v>
      </c>
      <c r="C9" s="30" t="s">
        <v>115</v>
      </c>
      <c r="D9" s="28" t="n">
        <v>0.0</v>
      </c>
      <c r="E9" s="28" t="n">
        <v>0.0</v>
      </c>
      <c r="F9" s="28" t="n">
        <v>0.0</v>
      </c>
      <c r="G9" s="28" t="n">
        <v>0.0</v>
      </c>
      <c r="H9" s="28" t="n">
        <v>0.0</v>
      </c>
      <c r="I9" s="28" t="n">
        <v>0.0</v>
      </c>
      <c r="J9" s="28" t="n">
        <v>0.0</v>
      </c>
      <c r="K9" s="28" t="n">
        <v>0.0</v>
      </c>
      <c r="L9" s="28" t="n">
        <v>0.0</v>
      </c>
      <c r="M9" s="28" t="n">
        <v>0.0</v>
      </c>
      <c r="N9" s="28" t="n">
        <v>0.0</v>
      </c>
      <c r="O9" s="28" t="n">
        <v>0.0</v>
      </c>
      <c r="P9" s="28" t="n">
        <v>0.0</v>
      </c>
      <c r="Q9" s="28" t="n">
        <v>0.0</v>
      </c>
      <c r="R9" s="28" t="n">
        <v>0.0</v>
      </c>
      <c r="S9" s="28" t="n">
        <v>0.0</v>
      </c>
      <c r="T9" s="28" t="n">
        <v>0.0</v>
      </c>
      <c r="U9" s="28" t="n">
        <v>0.0</v>
      </c>
      <c r="V9" s="28" t="n">
        <v>0.0</v>
      </c>
      <c r="W9" s="28" t="n">
        <v>0.0</v>
      </c>
      <c r="X9" s="28" t="n">
        <v>0.0</v>
      </c>
      <c r="Y9" s="28" t="n">
        <v>0.0</v>
      </c>
      <c r="Z9" s="28" t="n">
        <v>0.0</v>
      </c>
      <c r="AA9" s="28" t="n">
        <v>0.0</v>
      </c>
      <c r="AB9" s="28" t="n">
        <v>1.0</v>
      </c>
      <c r="AC9" s="28" t="n">
        <v>1.0</v>
      </c>
      <c r="AD9" s="28" t="n">
        <v>1.0</v>
      </c>
      <c r="AE9" s="28" t="n">
        <v>1.0</v>
      </c>
      <c r="AF9" s="28" t="n">
        <v>1.0</v>
      </c>
      <c r="AG9" s="28" t="n">
        <v>1.0</v>
      </c>
      <c r="AH9" s="28" t="n">
        <v>1.0</v>
      </c>
      <c r="AI9" s="28" t="n">
        <v>1.0</v>
      </c>
      <c r="AJ9" s="28" t="n">
        <v>1.0</v>
      </c>
      <c r="AK9" s="28" t="n">
        <v>1.0</v>
      </c>
      <c r="AL9" s="28" t="n">
        <v>1.0</v>
      </c>
      <c r="AM9" s="28" t="n">
        <v>1.0</v>
      </c>
      <c r="AN9" s="28" t="n">
        <v>1.0</v>
      </c>
      <c r="AO9" s="28" t="n">
        <v>1.0</v>
      </c>
      <c r="AP9" s="28" t="n">
        <v>1.0</v>
      </c>
      <c r="AQ9" s="28" t="n">
        <v>1.0</v>
      </c>
      <c r="AR9" s="28" t="n">
        <v>1.0</v>
      </c>
      <c r="AS9" s="28" t="n">
        <v>1.0</v>
      </c>
      <c r="AT9" s="28" t="n">
        <v>1.0</v>
      </c>
      <c r="AU9" s="28" t="n">
        <v>1.0</v>
      </c>
      <c r="AV9" s="28" t="n">
        <v>1.0</v>
      </c>
      <c r="AW9" s="28" t="n">
        <v>1.0</v>
      </c>
      <c r="AX9" s="28" t="n">
        <v>1.0</v>
      </c>
      <c r="AY9" s="28" t="n">
        <v>1.0</v>
      </c>
      <c r="AZ9" s="28" t="n">
        <v>1.0</v>
      </c>
      <c r="BA9" s="28" t="n">
        <v>1.0</v>
      </c>
      <c r="BB9" s="28" t="n">
        <v>1.0</v>
      </c>
      <c r="BC9" s="28" t="n">
        <v>1.0</v>
      </c>
      <c r="BD9" s="28" t="n">
        <v>1.0</v>
      </c>
      <c r="BE9" s="28" t="n">
        <v>1.0</v>
      </c>
      <c r="BF9" s="28" t="n">
        <v>1.0</v>
      </c>
      <c r="BG9" s="28" t="n">
        <v>1.0</v>
      </c>
      <c r="BH9" s="28" t="n">
        <v>1.0</v>
      </c>
      <c r="BI9" s="28" t="n">
        <v>1.0</v>
      </c>
      <c r="BJ9" s="28" t="n">
        <v>1.0</v>
      </c>
      <c r="BK9" s="28" t="n">
        <v>1.0</v>
      </c>
      <c r="BL9" s="28" t="n">
        <v>1.0</v>
      </c>
      <c r="BM9" s="28" t="n">
        <v>1.0</v>
      </c>
      <c r="BN9" s="28" t="n">
        <v>1.0</v>
      </c>
      <c r="BO9" s="28" t="n">
        <v>1.0</v>
      </c>
      <c r="BP9" s="28" t="n">
        <v>1.0</v>
      </c>
      <c r="BQ9" s="28" t="n">
        <v>1.0</v>
      </c>
      <c r="BR9" s="28" t="n">
        <v>1.0</v>
      </c>
      <c r="BS9" s="28" t="n">
        <v>1.0</v>
      </c>
      <c r="BT9" s="28" t="n">
        <v>1.0</v>
      </c>
    </row>
    <row r="10" spans="1:72">
      <c r="A10" s="32" t="n">
        <v>8.0</v>
      </c>
      <c r="B10" s="32" t="s">
        <v>116</v>
      </c>
      <c r="C10" s="30" t="s">
        <v>117</v>
      </c>
      <c r="D10" s="28" t="n">
        <v>0.0</v>
      </c>
      <c r="E10" s="28" t="n">
        <v>0.0</v>
      </c>
      <c r="F10" s="28" t="n">
        <v>0.0</v>
      </c>
      <c r="G10" s="28" t="n">
        <v>0.0</v>
      </c>
      <c r="H10" s="28" t="n">
        <v>0.0</v>
      </c>
      <c r="I10" s="28" t="n">
        <v>0.0</v>
      </c>
      <c r="J10" s="28" t="n">
        <v>0.0</v>
      </c>
      <c r="K10" s="28" t="n">
        <v>0.0</v>
      </c>
      <c r="L10" s="28" t="n">
        <v>0.0</v>
      </c>
      <c r="M10" s="28" t="n">
        <v>0.0</v>
      </c>
      <c r="N10" s="28" t="n">
        <v>0.0</v>
      </c>
      <c r="O10" s="28" t="n">
        <v>0.0</v>
      </c>
      <c r="P10" s="28" t="n">
        <v>0.0</v>
      </c>
      <c r="Q10" s="28" t="n">
        <v>0.0</v>
      </c>
      <c r="R10" s="28" t="n">
        <v>0.0</v>
      </c>
      <c r="S10" s="28" t="n">
        <v>0.0</v>
      </c>
      <c r="T10" s="28" t="n">
        <v>0.0</v>
      </c>
      <c r="U10" s="28" t="n">
        <v>0.0</v>
      </c>
      <c r="V10" s="28" t="n">
        <v>0.0</v>
      </c>
      <c r="W10" s="28" t="n">
        <v>0.0</v>
      </c>
      <c r="X10" s="28" t="n">
        <v>0.0</v>
      </c>
      <c r="Y10" s="28" t="n">
        <v>0.0</v>
      </c>
      <c r="Z10" s="28" t="n">
        <v>0.0</v>
      </c>
      <c r="AA10" s="28" t="n">
        <v>1.0</v>
      </c>
      <c r="AB10" s="28" t="n">
        <v>1.0</v>
      </c>
      <c r="AC10" s="28" t="n">
        <v>1.0</v>
      </c>
      <c r="AD10" s="28" t="n">
        <v>1.0</v>
      </c>
      <c r="AE10" s="28" t="n">
        <v>2.0</v>
      </c>
      <c r="AF10" s="28" t="n">
        <v>2.0</v>
      </c>
      <c r="AG10" s="28" t="n">
        <v>2.0</v>
      </c>
      <c r="AH10" s="28" t="n">
        <v>2.0</v>
      </c>
      <c r="AI10" s="28" t="n">
        <v>2.0</v>
      </c>
      <c r="AJ10" s="28" t="n">
        <v>2.0</v>
      </c>
      <c r="AK10" s="28" t="n">
        <v>3.0</v>
      </c>
      <c r="AL10" s="28" t="n">
        <v>4.0</v>
      </c>
      <c r="AM10" s="28" t="n">
        <v>4.0</v>
      </c>
      <c r="AN10" s="28" t="n">
        <v>4.0</v>
      </c>
      <c r="AO10" s="28" t="n">
        <v>4.0</v>
      </c>
      <c r="AP10" s="28" t="n">
        <v>4.0</v>
      </c>
      <c r="AQ10" s="28" t="n">
        <v>6.0</v>
      </c>
      <c r="AR10" s="28" t="n">
        <v>6.0</v>
      </c>
      <c r="AS10" s="28" t="n">
        <v>6.0</v>
      </c>
      <c r="AT10" s="28" t="n">
        <v>6.0</v>
      </c>
      <c r="AU10" s="28" t="n">
        <v>6.0</v>
      </c>
      <c r="AV10" s="28" t="n">
        <v>6.0</v>
      </c>
      <c r="AW10" s="28" t="n">
        <v>6.0</v>
      </c>
      <c r="AX10" s="28" t="n">
        <v>6.0</v>
      </c>
      <c r="AY10" s="28" t="n">
        <v>6.0</v>
      </c>
      <c r="AZ10" s="28" t="n">
        <v>6.0</v>
      </c>
      <c r="BA10" s="28" t="n">
        <v>6.0</v>
      </c>
      <c r="BB10" s="28" t="n">
        <v>6.0</v>
      </c>
      <c r="BC10" s="28" t="n">
        <v>6.0</v>
      </c>
      <c r="BD10" s="28" t="n">
        <v>6.0</v>
      </c>
      <c r="BE10" s="28" t="n">
        <v>6.0</v>
      </c>
      <c r="BF10" s="28" t="n">
        <v>6.0</v>
      </c>
      <c r="BG10" s="28" t="n">
        <v>6.0</v>
      </c>
      <c r="BH10" s="28" t="n">
        <v>7.0</v>
      </c>
      <c r="BI10" s="28" t="n">
        <v>7.0</v>
      </c>
      <c r="BJ10" s="28" t="n">
        <v>7.0</v>
      </c>
      <c r="BK10" s="28" t="n">
        <v>7.0</v>
      </c>
      <c r="BL10" s="28" t="n">
        <v>7.0</v>
      </c>
      <c r="BM10" s="28" t="n">
        <v>7.0</v>
      </c>
      <c r="BN10" s="28" t="n">
        <v>7.0</v>
      </c>
      <c r="BO10" s="28" t="n">
        <v>7.0</v>
      </c>
      <c r="BP10" s="28" t="n">
        <v>7.0</v>
      </c>
      <c r="BQ10" s="28" t="n">
        <v>7.0</v>
      </c>
      <c r="BR10" s="28" t="n">
        <v>7.0</v>
      </c>
      <c r="BS10" s="28" t="n">
        <v>7.0</v>
      </c>
      <c r="BT10" s="28" t="n">
        <v>7.0</v>
      </c>
    </row>
    <row r="11" spans="1:72">
      <c r="A11" s="32" t="n">
        <v>9.0</v>
      </c>
      <c r="B11" s="32" t="s">
        <v>118</v>
      </c>
      <c r="C11" s="30" t="s">
        <v>119</v>
      </c>
      <c r="D11" s="28" t="n">
        <v>0.0</v>
      </c>
      <c r="E11" s="28" t="n">
        <v>0.0</v>
      </c>
      <c r="F11" s="28" t="n">
        <v>0.0</v>
      </c>
      <c r="G11" s="28" t="n">
        <v>0.0</v>
      </c>
      <c r="H11" s="28" t="n">
        <v>0.0</v>
      </c>
      <c r="I11" s="28" t="n">
        <v>0.0</v>
      </c>
      <c r="J11" s="28" t="n">
        <v>0.0</v>
      </c>
      <c r="K11" s="28" t="n">
        <v>0.0</v>
      </c>
      <c r="L11" s="28" t="n">
        <v>0.0</v>
      </c>
      <c r="M11" s="28" t="n">
        <v>1.0</v>
      </c>
      <c r="N11" s="28" t="n">
        <v>1.0</v>
      </c>
      <c r="O11" s="28" t="n">
        <v>1.0</v>
      </c>
      <c r="P11" s="28" t="n">
        <v>2.0</v>
      </c>
      <c r="Q11" s="28" t="n">
        <v>2.0</v>
      </c>
      <c r="R11" s="28" t="n">
        <v>2.0</v>
      </c>
      <c r="S11" s="28" t="n">
        <v>2.0</v>
      </c>
      <c r="T11" s="28" t="n">
        <v>2.0</v>
      </c>
      <c r="U11" s="28" t="n">
        <v>2.0</v>
      </c>
      <c r="V11" s="28" t="n">
        <v>2.0</v>
      </c>
      <c r="W11" s="28" t="n">
        <v>2.0</v>
      </c>
      <c r="X11" s="28" t="n">
        <v>2.0</v>
      </c>
      <c r="Y11" s="28" t="n">
        <v>3.0</v>
      </c>
      <c r="Z11" s="28" t="n">
        <v>4.0</v>
      </c>
      <c r="AA11" s="28" t="n">
        <v>6.0</v>
      </c>
      <c r="AB11" s="28" t="n">
        <v>6.0</v>
      </c>
      <c r="AC11" s="28" t="n">
        <v>7.0</v>
      </c>
      <c r="AD11" s="28" t="n">
        <v>8.0</v>
      </c>
      <c r="AE11" s="28" t="n">
        <v>10.0</v>
      </c>
      <c r="AF11" s="28" t="n">
        <v>11.0</v>
      </c>
      <c r="AG11" s="28" t="n">
        <v>13.0</v>
      </c>
      <c r="AH11" s="28" t="n">
        <v>13.0</v>
      </c>
      <c r="AI11" s="28" t="n">
        <v>16.0</v>
      </c>
      <c r="AJ11" s="28" t="n">
        <v>19.0</v>
      </c>
      <c r="AK11" s="28" t="n">
        <v>19.0</v>
      </c>
      <c r="AL11" s="28" t="n">
        <v>19.0</v>
      </c>
      <c r="AM11" s="28" t="n">
        <v>19.0</v>
      </c>
      <c r="AN11" s="28" t="n">
        <v>19.0</v>
      </c>
      <c r="AO11" s="28" t="n">
        <v>19.0</v>
      </c>
      <c r="AP11" s="28" t="n">
        <v>19.0</v>
      </c>
      <c r="AQ11" s="28" t="n">
        <v>19.0</v>
      </c>
      <c r="AR11" s="28" t="n">
        <v>19.0</v>
      </c>
      <c r="AS11" s="28" t="n">
        <v>20.0</v>
      </c>
      <c r="AT11" s="28" t="n">
        <v>20.0</v>
      </c>
      <c r="AU11" s="28" t="n">
        <v>21.0</v>
      </c>
      <c r="AV11" s="28" t="n">
        <v>22.0</v>
      </c>
      <c r="AW11" s="28" t="n">
        <v>22.0</v>
      </c>
      <c r="AX11" s="28" t="n">
        <v>22.0</v>
      </c>
      <c r="AY11" s="28" t="n">
        <v>22.0</v>
      </c>
      <c r="AZ11" s="28" t="n">
        <v>22.0</v>
      </c>
      <c r="BA11" s="28" t="n">
        <v>22.0</v>
      </c>
      <c r="BB11" s="28" t="n">
        <v>22.0</v>
      </c>
      <c r="BC11" s="28" t="n">
        <v>22.0</v>
      </c>
      <c r="BD11" s="28" t="n">
        <v>22.0</v>
      </c>
      <c r="BE11" s="28" t="n">
        <v>22.0</v>
      </c>
      <c r="BF11" s="28" t="n">
        <v>22.0</v>
      </c>
      <c r="BG11" s="28" t="n">
        <v>22.0</v>
      </c>
      <c r="BH11" s="28" t="n">
        <v>22.0</v>
      </c>
      <c r="BI11" s="28" t="n">
        <v>22.0</v>
      </c>
      <c r="BJ11" s="28" t="n">
        <v>22.0</v>
      </c>
      <c r="BK11" s="28" t="n">
        <v>22.0</v>
      </c>
      <c r="BL11" s="28" t="n">
        <v>22.0</v>
      </c>
      <c r="BM11" s="28" t="n">
        <v>22.0</v>
      </c>
      <c r="BN11" s="28" t="n">
        <v>22.0</v>
      </c>
      <c r="BO11" s="28" t="n">
        <v>22.0</v>
      </c>
      <c r="BP11" s="28" t="n">
        <v>22.0</v>
      </c>
      <c r="BQ11" s="28" t="n">
        <v>22.0</v>
      </c>
      <c r="BR11" s="28" t="n">
        <v>22.0</v>
      </c>
      <c r="BS11" s="28" t="n">
        <v>22.0</v>
      </c>
      <c r="BT11" s="28" t="n">
        <v>22.0</v>
      </c>
    </row>
    <row r="12" spans="1:72">
      <c r="A12" s="32" t="n">
        <v>10.0</v>
      </c>
      <c r="B12" s="32" t="s">
        <v>120</v>
      </c>
      <c r="C12" s="30" t="s">
        <v>38</v>
      </c>
      <c r="D12" s="28" t="n">
        <v>0.0</v>
      </c>
      <c r="E12" s="28" t="n">
        <v>0.0</v>
      </c>
      <c r="F12" s="28" t="n">
        <v>0.0</v>
      </c>
      <c r="G12" s="28" t="n">
        <v>0.0</v>
      </c>
      <c r="H12" s="28" t="n">
        <v>0.0</v>
      </c>
      <c r="I12" s="28" t="n">
        <v>0.0</v>
      </c>
      <c r="J12" s="28" t="n">
        <v>0.0</v>
      </c>
      <c r="K12" s="28" t="n">
        <v>0.0</v>
      </c>
      <c r="L12" s="28" t="n">
        <v>0.0</v>
      </c>
      <c r="M12" s="28" t="n">
        <v>0.0</v>
      </c>
      <c r="N12" s="28" t="n">
        <v>0.0</v>
      </c>
      <c r="O12" s="28" t="n">
        <v>0.0</v>
      </c>
      <c r="P12" s="28" t="n">
        <v>0.0</v>
      </c>
      <c r="Q12" s="28" t="n">
        <v>0.0</v>
      </c>
      <c r="R12" s="28" t="n">
        <v>0.0</v>
      </c>
      <c r="S12" s="28" t="n">
        <v>0.0</v>
      </c>
      <c r="T12" s="28" t="n">
        <v>0.0</v>
      </c>
      <c r="U12" s="28" t="n">
        <v>0.0</v>
      </c>
      <c r="V12" s="28" t="n">
        <v>0.0</v>
      </c>
      <c r="W12" s="28" t="n">
        <v>0.0</v>
      </c>
      <c r="X12" s="28" t="n">
        <v>0.0</v>
      </c>
      <c r="Y12" s="28" t="n">
        <v>0.0</v>
      </c>
      <c r="Z12" s="28" t="n">
        <v>0.0</v>
      </c>
      <c r="AA12" s="28" t="n">
        <v>1.0</v>
      </c>
      <c r="AB12" s="28" t="n">
        <v>1.0</v>
      </c>
      <c r="AC12" s="28" t="n">
        <v>1.0</v>
      </c>
      <c r="AD12" s="28" t="n">
        <v>2.0</v>
      </c>
      <c r="AE12" s="28" t="n">
        <v>2.0</v>
      </c>
      <c r="AF12" s="28" t="n">
        <v>2.0</v>
      </c>
      <c r="AG12" s="28" t="n">
        <v>2.0</v>
      </c>
      <c r="AH12" s="28" t="n">
        <v>3.0</v>
      </c>
      <c r="AI12" s="28" t="n">
        <v>3.0</v>
      </c>
      <c r="AJ12" s="28" t="n">
        <v>4.0</v>
      </c>
      <c r="AK12" s="28" t="n">
        <v>4.0</v>
      </c>
      <c r="AL12" s="28" t="n">
        <v>4.0</v>
      </c>
      <c r="AM12" s="28" t="n">
        <v>4.0</v>
      </c>
      <c r="AN12" s="28" t="n">
        <v>4.0</v>
      </c>
      <c r="AO12" s="28" t="n">
        <v>4.0</v>
      </c>
      <c r="AP12" s="28" t="n">
        <v>4.0</v>
      </c>
      <c r="AQ12" s="28" t="n">
        <v>4.0</v>
      </c>
      <c r="AR12" s="28" t="n">
        <v>4.0</v>
      </c>
      <c r="AS12" s="28" t="n">
        <v>4.0</v>
      </c>
      <c r="AT12" s="28" t="n">
        <v>4.0</v>
      </c>
      <c r="AU12" s="28" t="n">
        <v>4.0</v>
      </c>
      <c r="AV12" s="28" t="n">
        <v>4.0</v>
      </c>
      <c r="AW12" s="28" t="n">
        <v>4.0</v>
      </c>
      <c r="AX12" s="28" t="n">
        <v>4.0</v>
      </c>
      <c r="AY12" s="28" t="n">
        <v>4.0</v>
      </c>
      <c r="AZ12" s="28" t="n">
        <v>4.0</v>
      </c>
      <c r="BA12" s="28" t="n">
        <v>4.0</v>
      </c>
      <c r="BB12" s="28" t="n">
        <v>4.0</v>
      </c>
      <c r="BC12" s="28" t="n">
        <v>4.0</v>
      </c>
      <c r="BD12" s="28" t="n">
        <v>4.0</v>
      </c>
      <c r="BE12" s="28" t="n">
        <v>4.0</v>
      </c>
      <c r="BF12" s="28" t="n">
        <v>4.0</v>
      </c>
      <c r="BG12" s="28" t="n">
        <v>4.0</v>
      </c>
      <c r="BH12" s="28" t="n">
        <v>4.0</v>
      </c>
      <c r="BI12" s="28" t="n">
        <v>4.0</v>
      </c>
      <c r="BJ12" s="28" t="n">
        <v>4.0</v>
      </c>
      <c r="BK12" s="28" t="n">
        <v>4.0</v>
      </c>
      <c r="BL12" s="28" t="n">
        <v>4.0</v>
      </c>
      <c r="BM12" s="28" t="n">
        <v>4.0</v>
      </c>
      <c r="BN12" s="28" t="n">
        <v>4.0</v>
      </c>
      <c r="BO12" s="28" t="n">
        <v>4.0</v>
      </c>
      <c r="BP12" s="28" t="n">
        <v>4.0</v>
      </c>
      <c r="BQ12" s="28" t="n">
        <v>4.0</v>
      </c>
      <c r="BR12" s="28" t="n">
        <v>4.0</v>
      </c>
      <c r="BS12" s="28" t="n">
        <v>4.0</v>
      </c>
      <c r="BT12" s="28" t="n">
        <v>4.0</v>
      </c>
    </row>
    <row r="13" spans="1:72">
      <c r="A13" s="32" t="n">
        <v>11.0</v>
      </c>
      <c r="B13" s="32" t="s">
        <v>121</v>
      </c>
      <c r="C13" s="30" t="s">
        <v>122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1.0</v>
      </c>
      <c r="R13" s="28" t="n">
        <v>1.0</v>
      </c>
      <c r="S13" s="28" t="n">
        <v>1.0</v>
      </c>
      <c r="T13" s="28" t="n">
        <v>1.0</v>
      </c>
      <c r="U13" s="28" t="n">
        <v>1.0</v>
      </c>
      <c r="V13" s="28" t="n">
        <v>1.0</v>
      </c>
      <c r="W13" s="28" t="n">
        <v>1.0</v>
      </c>
      <c r="X13" s="28" t="n">
        <v>1.0</v>
      </c>
      <c r="Y13" s="28" t="n">
        <v>1.0</v>
      </c>
      <c r="Z13" s="28" t="n">
        <v>1.0</v>
      </c>
      <c r="AA13" s="28" t="n">
        <v>1.0</v>
      </c>
      <c r="AB13" s="28" t="n">
        <v>1.0</v>
      </c>
      <c r="AC13" s="28" t="n">
        <v>1.0</v>
      </c>
      <c r="AD13" s="28" t="n">
        <v>1.0</v>
      </c>
      <c r="AE13" s="28" t="n">
        <v>1.0</v>
      </c>
      <c r="AF13" s="28" t="n">
        <v>1.0</v>
      </c>
      <c r="AG13" s="28" t="n">
        <v>1.0</v>
      </c>
      <c r="AH13" s="28" t="n">
        <v>3.0</v>
      </c>
      <c r="AI13" s="28" t="n">
        <v>3.0</v>
      </c>
      <c r="AJ13" s="28" t="n">
        <v>3.0</v>
      </c>
      <c r="AK13" s="28" t="n">
        <v>3.0</v>
      </c>
      <c r="AL13" s="28" t="n">
        <v>3.0</v>
      </c>
      <c r="AM13" s="28" t="n">
        <v>3.0</v>
      </c>
      <c r="AN13" s="28" t="n">
        <v>3.0</v>
      </c>
      <c r="AO13" s="28" t="n">
        <v>3.0</v>
      </c>
      <c r="AP13" s="28" t="n">
        <v>3.0</v>
      </c>
      <c r="AQ13" s="28" t="n">
        <v>3.0</v>
      </c>
      <c r="AR13" s="28" t="n">
        <v>3.0</v>
      </c>
      <c r="AS13" s="28" t="n">
        <v>3.0</v>
      </c>
      <c r="AT13" s="28" t="n">
        <v>3.0</v>
      </c>
      <c r="AU13" s="28" t="n">
        <v>3.0</v>
      </c>
      <c r="AV13" s="28" t="n">
        <v>3.0</v>
      </c>
      <c r="AW13" s="28" t="n">
        <v>3.0</v>
      </c>
      <c r="AX13" s="28" t="n">
        <v>3.0</v>
      </c>
      <c r="AY13" s="28" t="n">
        <v>3.0</v>
      </c>
      <c r="AZ13" s="28" t="n">
        <v>3.0</v>
      </c>
      <c r="BA13" s="28" t="n">
        <v>3.0</v>
      </c>
      <c r="BB13" s="28" t="n">
        <v>3.0</v>
      </c>
      <c r="BC13" s="28" t="n">
        <v>3.0</v>
      </c>
      <c r="BD13" s="28" t="n">
        <v>3.0</v>
      </c>
      <c r="BE13" s="28" t="n">
        <v>3.0</v>
      </c>
      <c r="BF13" s="28" t="n">
        <v>3.0</v>
      </c>
      <c r="BG13" s="28" t="n">
        <v>3.0</v>
      </c>
      <c r="BH13" s="28" t="n">
        <v>3.0</v>
      </c>
      <c r="BI13" s="28" t="n">
        <v>3.0</v>
      </c>
      <c r="BJ13" s="28" t="n">
        <v>3.0</v>
      </c>
      <c r="BK13" s="28" t="n">
        <v>3.0</v>
      </c>
      <c r="BL13" s="28" t="n">
        <v>3.0</v>
      </c>
      <c r="BM13" s="28" t="n">
        <v>3.0</v>
      </c>
      <c r="BN13" s="28" t="n">
        <v>3.0</v>
      </c>
      <c r="BO13" s="28" t="n">
        <v>3.0</v>
      </c>
      <c r="BP13" s="28" t="n">
        <v>3.0</v>
      </c>
      <c r="BQ13" s="28" t="n">
        <v>3.0</v>
      </c>
      <c r="BR13" s="28" t="n">
        <v>3.0</v>
      </c>
      <c r="BS13" s="28" t="n">
        <v>3.0</v>
      </c>
      <c r="BT13" s="28" t="n">
        <v>3.0</v>
      </c>
    </row>
    <row r="14" spans="1:72">
      <c r="A14" s="41" t="n">
        <v>12.0</v>
      </c>
      <c r="B14" s="41" t="s">
        <v>123</v>
      </c>
      <c r="C14" s="29" t="s">
        <v>124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0.0</v>
      </c>
      <c r="T14" s="26" t="n">
        <v>0.0</v>
      </c>
      <c r="U14" s="26" t="n">
        <v>0.0</v>
      </c>
      <c r="V14" s="26" t="n">
        <v>0.0</v>
      </c>
      <c r="W14" s="26" t="n">
        <v>0.0</v>
      </c>
      <c r="X14" s="26" t="n">
        <v>0.0</v>
      </c>
      <c r="Y14" s="26" t="n">
        <v>0.0</v>
      </c>
      <c r="Z14" s="26" t="n">
        <v>0.0</v>
      </c>
      <c r="AA14" s="26" t="n">
        <v>0.0</v>
      </c>
      <c r="AB14" s="26" t="n">
        <v>0.0</v>
      </c>
      <c r="AC14" s="26" t="n">
        <v>0.0</v>
      </c>
      <c r="AD14" s="26" t="n">
        <v>0.0</v>
      </c>
      <c r="AE14" s="26" t="n">
        <v>0.0</v>
      </c>
      <c r="AF14" s="26" t="n">
        <v>0.0</v>
      </c>
      <c r="AG14" s="26" t="n">
        <v>0.0</v>
      </c>
      <c r="AH14" s="26" t="n">
        <v>0.0</v>
      </c>
      <c r="AI14" s="26" t="n">
        <v>0.0</v>
      </c>
      <c r="AJ14" s="26" t="n">
        <v>0.0</v>
      </c>
      <c r="AK14" s="26" t="n">
        <v>0.0</v>
      </c>
      <c r="AL14" s="26" t="n">
        <v>1.0</v>
      </c>
      <c r="AM14" s="26" t="n">
        <v>2.0</v>
      </c>
      <c r="AN14" s="26" t="n">
        <v>2.0</v>
      </c>
      <c r="AO14" s="26" t="n">
        <v>2.0</v>
      </c>
      <c r="AP14" s="26" t="n">
        <v>2.0</v>
      </c>
      <c r="AQ14" s="26" t="n">
        <v>2.0</v>
      </c>
      <c r="AR14" s="26" t="n">
        <v>2.0</v>
      </c>
      <c r="AS14" s="26" t="n">
        <v>2.0</v>
      </c>
      <c r="AT14" s="26" t="n">
        <v>2.0</v>
      </c>
      <c r="AU14" s="26" t="n">
        <v>2.0</v>
      </c>
      <c r="AV14" s="26" t="n">
        <v>2.0</v>
      </c>
      <c r="AW14" s="26" t="n">
        <v>2.0</v>
      </c>
      <c r="AX14" s="26" t="n">
        <v>2.0</v>
      </c>
      <c r="AY14" s="26" t="n">
        <v>2.0</v>
      </c>
      <c r="AZ14" s="26" t="n">
        <v>2.0</v>
      </c>
      <c r="BA14" s="26" t="n">
        <v>2.0</v>
      </c>
      <c r="BB14" s="26" t="n">
        <v>2.0</v>
      </c>
      <c r="BC14" s="26" t="n">
        <v>2.0</v>
      </c>
      <c r="BD14" s="26" t="n">
        <v>2.0</v>
      </c>
      <c r="BE14" s="26" t="n">
        <v>2.0</v>
      </c>
      <c r="BF14" s="26" t="n">
        <v>2.0</v>
      </c>
      <c r="BG14" s="26" t="n">
        <v>2.0</v>
      </c>
      <c r="BH14" s="26" t="n">
        <v>2.0</v>
      </c>
      <c r="BI14" s="26" t="n">
        <v>2.0</v>
      </c>
      <c r="BJ14" s="26" t="n">
        <v>2.0</v>
      </c>
      <c r="BK14" s="26" t="n">
        <v>2.0</v>
      </c>
      <c r="BL14" s="26" t="n">
        <v>2.0</v>
      </c>
      <c r="BM14" s="26" t="n">
        <v>2.0</v>
      </c>
      <c r="BN14" s="26" t="n">
        <v>2.0</v>
      </c>
      <c r="BO14" s="26" t="n">
        <v>2.0</v>
      </c>
      <c r="BP14" s="26" t="n">
        <v>2.0</v>
      </c>
      <c r="BQ14" s="26" t="n">
        <v>2.0</v>
      </c>
      <c r="BR14" s="26" t="n">
        <v>2.0</v>
      </c>
      <c r="BS14" s="26" t="n">
        <v>2.0</v>
      </c>
      <c r="BT14" s="26" t="n">
        <v>2.0</v>
      </c>
    </row>
    <row r="15" spans="1:72">
      <c r="A15" s="41" t="n">
        <v>13.0</v>
      </c>
      <c r="B15" s="41" t="s">
        <v>125</v>
      </c>
      <c r="C15" s="29" t="s">
        <v>126</v>
      </c>
      <c r="D15" s="26" t="n">
        <v>0.0</v>
      </c>
      <c r="E15" s="26" t="n">
        <v>0.0</v>
      </c>
      <c r="F15" s="26" t="n">
        <v>0.0</v>
      </c>
      <c r="G15" s="26" t="n">
        <v>0.0</v>
      </c>
      <c r="H15" s="26" t="n">
        <v>0.0</v>
      </c>
      <c r="I15" s="26" t="n">
        <v>0.0</v>
      </c>
      <c r="J15" s="26" t="n">
        <v>0.0</v>
      </c>
      <c r="K15" s="26" t="n">
        <v>0.0</v>
      </c>
      <c r="L15" s="26" t="n">
        <v>0.0</v>
      </c>
      <c r="M15" s="26" t="n">
        <v>0.0</v>
      </c>
      <c r="N15" s="26" t="n">
        <v>0.0</v>
      </c>
      <c r="O15" s="26" t="n">
        <v>0.0</v>
      </c>
      <c r="P15" s="26" t="n">
        <v>0.0</v>
      </c>
      <c r="Q15" s="26" t="n">
        <v>0.0</v>
      </c>
      <c r="R15" s="26" t="n">
        <v>0.0</v>
      </c>
      <c r="S15" s="26" t="n">
        <v>0.0</v>
      </c>
      <c r="T15" s="26" t="n">
        <v>0.0</v>
      </c>
      <c r="U15" s="26" t="n">
        <v>0.0</v>
      </c>
      <c r="V15" s="26" t="n">
        <v>0.0</v>
      </c>
      <c r="W15" s="26" t="n">
        <v>0.0</v>
      </c>
      <c r="X15" s="26" t="n">
        <v>0.0</v>
      </c>
      <c r="Y15" s="26" t="n">
        <v>0.0</v>
      </c>
      <c r="Z15" s="26" t="n">
        <v>0.0</v>
      </c>
      <c r="AA15" s="26" t="n">
        <v>0.0</v>
      </c>
      <c r="AB15" s="26" t="n">
        <v>0.0</v>
      </c>
      <c r="AC15" s="26" t="n">
        <v>0.0</v>
      </c>
      <c r="AD15" s="26" t="n">
        <v>0.0</v>
      </c>
      <c r="AE15" s="26" t="n">
        <v>0.0</v>
      </c>
      <c r="AF15" s="26" t="n">
        <v>0.0</v>
      </c>
      <c r="AG15" s="26" t="n">
        <v>0.0</v>
      </c>
      <c r="AH15" s="26" t="n">
        <v>0.0</v>
      </c>
      <c r="AI15" s="26" t="n">
        <v>0.0</v>
      </c>
      <c r="AJ15" s="26" t="n">
        <v>0.0</v>
      </c>
      <c r="AK15" s="26" t="n">
        <v>0.0</v>
      </c>
      <c r="AL15" s="26" t="n">
        <v>0.0</v>
      </c>
      <c r="AM15" s="26" t="n">
        <v>0.0</v>
      </c>
      <c r="AN15" s="26" t="n">
        <v>0.0</v>
      </c>
      <c r="AO15" s="26" t="n">
        <v>0.0</v>
      </c>
      <c r="AP15" s="26" t="n">
        <v>0.0</v>
      </c>
      <c r="AQ15" s="26" t="n">
        <v>0.0</v>
      </c>
      <c r="AR15" s="26" t="n">
        <v>0.0</v>
      </c>
      <c r="AS15" s="26" t="n">
        <v>0.0</v>
      </c>
      <c r="AT15" s="26" t="n">
        <v>0.0</v>
      </c>
      <c r="AU15" s="26" t="n">
        <v>0.0</v>
      </c>
      <c r="AV15" s="26" t="n">
        <v>0.0</v>
      </c>
      <c r="AW15" s="26" t="n">
        <v>0.0</v>
      </c>
      <c r="AX15" s="26" t="n">
        <v>0.0</v>
      </c>
      <c r="AY15" s="26" t="n">
        <v>0.0</v>
      </c>
      <c r="AZ15" s="26" t="n">
        <v>0.0</v>
      </c>
      <c r="BA15" s="26" t="n">
        <v>0.0</v>
      </c>
      <c r="BB15" s="26" t="n">
        <v>0.0</v>
      </c>
      <c r="BC15" s="26" t="n">
        <v>0.0</v>
      </c>
      <c r="BD15" s="26" t="n">
        <v>0.0</v>
      </c>
      <c r="BE15" s="26" t="n">
        <v>0.0</v>
      </c>
      <c r="BF15" s="26" t="n">
        <v>0.0</v>
      </c>
      <c r="BG15" s="26" t="n">
        <v>0.0</v>
      </c>
      <c r="BH15" s="26" t="n">
        <v>0.0</v>
      </c>
      <c r="BI15" s="26" t="n">
        <v>0.0</v>
      </c>
      <c r="BJ15" s="26" t="n">
        <v>0.0</v>
      </c>
      <c r="BK15" s="26" t="n">
        <v>0.0</v>
      </c>
      <c r="BL15" s="26" t="n">
        <v>0.0</v>
      </c>
      <c r="BM15" s="26" t="n">
        <v>0.0</v>
      </c>
      <c r="BN15" s="26" t="n">
        <v>0.0</v>
      </c>
      <c r="BO15" s="26" t="n">
        <v>0.0</v>
      </c>
      <c r="BP15" s="26" t="n">
        <v>0.0</v>
      </c>
      <c r="BQ15" s="26" t="n">
        <v>0.0</v>
      </c>
      <c r="BR15" s="26" t="n">
        <v>0.0</v>
      </c>
      <c r="BS15" s="26" t="n">
        <v>0.0</v>
      </c>
      <c r="BT15" s="26" t="n">
        <v>0.0</v>
      </c>
    </row>
    <row r="16" spans="1:72">
      <c r="A16" s="41" t="n">
        <v>14.0</v>
      </c>
      <c r="B16" s="41" t="s">
        <v>127</v>
      </c>
      <c r="C16" s="29" t="s">
        <v>128</v>
      </c>
      <c r="D16" s="26" t="n">
        <v>0.0</v>
      </c>
      <c r="E16" s="26" t="n">
        <v>0.0</v>
      </c>
      <c r="F16" s="26" t="n">
        <v>0.0</v>
      </c>
      <c r="G16" s="26" t="n">
        <v>0.0</v>
      </c>
      <c r="H16" s="26" t="n">
        <v>0.0</v>
      </c>
      <c r="I16" s="26" t="n">
        <v>0.0</v>
      </c>
      <c r="J16" s="26" t="n">
        <v>0.0</v>
      </c>
      <c r="K16" s="26" t="n">
        <v>0.0</v>
      </c>
      <c r="L16" s="26" t="n">
        <v>0.0</v>
      </c>
      <c r="M16" s="26" t="n">
        <v>0.0</v>
      </c>
      <c r="N16" s="26" t="n">
        <v>0.0</v>
      </c>
      <c r="O16" s="26" t="n">
        <v>0.0</v>
      </c>
      <c r="P16" s="26" t="n">
        <v>0.0</v>
      </c>
      <c r="Q16" s="26" t="n">
        <v>0.0</v>
      </c>
      <c r="R16" s="26" t="n">
        <v>0.0</v>
      </c>
      <c r="S16" s="26" t="n">
        <v>0.0</v>
      </c>
      <c r="T16" s="26" t="n">
        <v>0.0</v>
      </c>
      <c r="U16" s="26" t="n">
        <v>0.0</v>
      </c>
      <c r="V16" s="26" t="n">
        <v>0.0</v>
      </c>
      <c r="W16" s="26" t="n">
        <v>0.0</v>
      </c>
      <c r="X16" s="26" t="n">
        <v>0.0</v>
      </c>
      <c r="Y16" s="26" t="n">
        <v>0.0</v>
      </c>
      <c r="Z16" s="26" t="n">
        <v>0.0</v>
      </c>
      <c r="AA16" s="26" t="n">
        <v>0.0</v>
      </c>
      <c r="AB16" s="26" t="n">
        <v>0.0</v>
      </c>
      <c r="AC16" s="26" t="n">
        <v>0.0</v>
      </c>
      <c r="AD16" s="26" t="n">
        <v>0.0</v>
      </c>
      <c r="AE16" s="26" t="n">
        <v>0.0</v>
      </c>
      <c r="AF16" s="26" t="n">
        <v>0.0</v>
      </c>
      <c r="AG16" s="26" t="n">
        <v>0.0</v>
      </c>
      <c r="AH16" s="26" t="n">
        <v>0.0</v>
      </c>
      <c r="AI16" s="26" t="n">
        <v>0.0</v>
      </c>
      <c r="AJ16" s="26" t="n">
        <v>0.0</v>
      </c>
      <c r="AK16" s="26" t="n">
        <v>0.0</v>
      </c>
      <c r="AL16" s="26" t="n">
        <v>1.0</v>
      </c>
      <c r="AM16" s="26" t="n">
        <v>1.0</v>
      </c>
      <c r="AN16" s="26" t="n">
        <v>1.0</v>
      </c>
      <c r="AO16" s="26" t="n">
        <v>1.0</v>
      </c>
      <c r="AP16" s="26" t="n">
        <v>1.0</v>
      </c>
      <c r="AQ16" s="26" t="n">
        <v>1.0</v>
      </c>
      <c r="AR16" s="26" t="n">
        <v>1.0</v>
      </c>
      <c r="AS16" s="26" t="n">
        <v>1.0</v>
      </c>
      <c r="AT16" s="26" t="n">
        <v>1.0</v>
      </c>
      <c r="AU16" s="26" t="n">
        <v>1.0</v>
      </c>
      <c r="AV16" s="26" t="n">
        <v>1.0</v>
      </c>
      <c r="AW16" s="26" t="n">
        <v>1.0</v>
      </c>
      <c r="AX16" s="26" t="n">
        <v>1.0</v>
      </c>
      <c r="AY16" s="26" t="n">
        <v>1.0</v>
      </c>
      <c r="AZ16" s="26" t="n">
        <v>1.0</v>
      </c>
      <c r="BA16" s="26" t="n">
        <v>1.0</v>
      </c>
      <c r="BB16" s="26" t="n">
        <v>1.0</v>
      </c>
      <c r="BC16" s="26" t="n">
        <v>1.0</v>
      </c>
      <c r="BD16" s="26" t="n">
        <v>1.0</v>
      </c>
      <c r="BE16" s="26" t="n">
        <v>1.0</v>
      </c>
      <c r="BF16" s="26" t="n">
        <v>1.0</v>
      </c>
      <c r="BG16" s="26" t="n">
        <v>1.0</v>
      </c>
      <c r="BH16" s="26" t="n">
        <v>1.0</v>
      </c>
      <c r="BI16" s="26" t="n">
        <v>1.0</v>
      </c>
      <c r="BJ16" s="26" t="n">
        <v>1.0</v>
      </c>
      <c r="BK16" s="26" t="n">
        <v>1.0</v>
      </c>
      <c r="BL16" s="26" t="n">
        <v>1.0</v>
      </c>
      <c r="BM16" s="26" t="n">
        <v>1.0</v>
      </c>
      <c r="BN16" s="26" t="n">
        <v>1.0</v>
      </c>
      <c r="BO16" s="26" t="n">
        <v>1.0</v>
      </c>
      <c r="BP16" s="26" t="n">
        <v>1.0</v>
      </c>
      <c r="BQ16" s="26" t="n">
        <v>1.0</v>
      </c>
      <c r="BR16" s="26" t="n">
        <v>1.0</v>
      </c>
      <c r="BS16" s="26" t="n">
        <v>1.0</v>
      </c>
      <c r="BT16" s="26" t="n">
        <v>1.0</v>
      </c>
    </row>
    <row r="17" spans="1:72">
      <c r="A17" s="41" t="n">
        <v>15.0</v>
      </c>
      <c r="B17" s="41" t="s">
        <v>129</v>
      </c>
      <c r="C17" s="29" t="s">
        <v>130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0.0</v>
      </c>
      <c r="R17" s="26" t="n">
        <v>0.0</v>
      </c>
      <c r="S17" s="26" t="n">
        <v>0.0</v>
      </c>
      <c r="T17" s="26" t="n">
        <v>0.0</v>
      </c>
      <c r="U17" s="26" t="n">
        <v>0.0</v>
      </c>
      <c r="V17" s="26" t="n">
        <v>0.0</v>
      </c>
      <c r="W17" s="26" t="n">
        <v>0.0</v>
      </c>
      <c r="X17" s="26" t="n">
        <v>0.0</v>
      </c>
      <c r="Y17" s="26" t="n">
        <v>0.0</v>
      </c>
      <c r="Z17" s="26" t="n">
        <v>0.0</v>
      </c>
      <c r="AA17" s="26" t="n">
        <v>0.0</v>
      </c>
      <c r="AB17" s="26" t="n">
        <v>0.0</v>
      </c>
      <c r="AC17" s="26" t="n">
        <v>0.0</v>
      </c>
      <c r="AD17" s="26" t="n">
        <v>0.0</v>
      </c>
      <c r="AE17" s="26" t="n">
        <v>1.0</v>
      </c>
      <c r="AF17" s="26" t="n">
        <v>1.0</v>
      </c>
      <c r="AG17" s="26" t="n">
        <v>1.0</v>
      </c>
      <c r="AH17" s="26" t="n">
        <v>1.0</v>
      </c>
      <c r="AI17" s="26" t="n">
        <v>1.0</v>
      </c>
      <c r="AJ17" s="26" t="n">
        <v>1.0</v>
      </c>
      <c r="AK17" s="26" t="n">
        <v>1.0</v>
      </c>
      <c r="AL17" s="26" t="n">
        <v>1.0</v>
      </c>
      <c r="AM17" s="26" t="n">
        <v>1.0</v>
      </c>
      <c r="AN17" s="26" t="n">
        <v>1.0</v>
      </c>
      <c r="AO17" s="26" t="n">
        <v>1.0</v>
      </c>
      <c r="AP17" s="26" t="n">
        <v>1.0</v>
      </c>
      <c r="AQ17" s="26" t="n">
        <v>1.0</v>
      </c>
      <c r="AR17" s="26" t="n">
        <v>1.0</v>
      </c>
      <c r="AS17" s="26" t="n">
        <v>1.0</v>
      </c>
      <c r="AT17" s="26" t="n">
        <v>1.0</v>
      </c>
      <c r="AU17" s="26" t="n">
        <v>1.0</v>
      </c>
      <c r="AV17" s="26" t="n">
        <v>1.0</v>
      </c>
      <c r="AW17" s="26" t="n">
        <v>1.0</v>
      </c>
      <c r="AX17" s="26" t="n">
        <v>1.0</v>
      </c>
      <c r="AY17" s="26" t="n">
        <v>1.0</v>
      </c>
      <c r="AZ17" s="26" t="n">
        <v>1.0</v>
      </c>
      <c r="BA17" s="26" t="n">
        <v>1.0</v>
      </c>
      <c r="BB17" s="26" t="n">
        <v>1.0</v>
      </c>
      <c r="BC17" s="26" t="n">
        <v>1.0</v>
      </c>
      <c r="BD17" s="26" t="n">
        <v>1.0</v>
      </c>
      <c r="BE17" s="26" t="n">
        <v>1.0</v>
      </c>
      <c r="BF17" s="26" t="n">
        <v>1.0</v>
      </c>
      <c r="BG17" s="26" t="n">
        <v>1.0</v>
      </c>
      <c r="BH17" s="26" t="n">
        <v>1.0</v>
      </c>
      <c r="BI17" s="26" t="n">
        <v>1.0</v>
      </c>
      <c r="BJ17" s="26" t="n">
        <v>1.0</v>
      </c>
      <c r="BK17" s="26" t="n">
        <v>1.0</v>
      </c>
      <c r="BL17" s="26" t="n">
        <v>1.0</v>
      </c>
      <c r="BM17" s="26" t="n">
        <v>1.0</v>
      </c>
      <c r="BN17" s="26" t="n">
        <v>1.0</v>
      </c>
      <c r="BO17" s="26" t="n">
        <v>2.0</v>
      </c>
      <c r="BP17" s="26" t="n">
        <v>2.0</v>
      </c>
      <c r="BQ17" s="26" t="n">
        <v>2.0</v>
      </c>
      <c r="BR17" s="26" t="n">
        <v>2.0</v>
      </c>
      <c r="BS17" s="26" t="n">
        <v>2.0</v>
      </c>
      <c r="BT17" s="26" t="n">
        <v>2.0</v>
      </c>
    </row>
    <row r="18" spans="1:72">
      <c r="A18" s="41" t="n">
        <v>16.0</v>
      </c>
      <c r="B18" s="41" t="s">
        <v>131</v>
      </c>
      <c r="C18" s="29" t="s">
        <v>132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1.0</v>
      </c>
      <c r="P18" s="26" t="n">
        <v>1.0</v>
      </c>
      <c r="Q18" s="26" t="n">
        <v>1.0</v>
      </c>
      <c r="R18" s="26" t="n">
        <v>1.0</v>
      </c>
      <c r="S18" s="26" t="n">
        <v>1.0</v>
      </c>
      <c r="T18" s="49" t="n">
        <v>1.0</v>
      </c>
      <c r="U18" s="26" t="n">
        <v>1.0</v>
      </c>
      <c r="V18" s="26" t="n">
        <v>1.0</v>
      </c>
      <c r="W18" s="26" t="n">
        <v>1.0</v>
      </c>
      <c r="X18" s="26" t="n">
        <v>1.0</v>
      </c>
      <c r="Y18" s="26" t="n">
        <v>2.0</v>
      </c>
      <c r="Z18" s="26" t="n">
        <v>2.0</v>
      </c>
      <c r="AA18" s="26" t="n">
        <v>2.0</v>
      </c>
      <c r="AB18" s="26" t="n">
        <v>3.0</v>
      </c>
      <c r="AC18" s="26" t="n">
        <v>3.0</v>
      </c>
      <c r="AD18" s="26" t="n">
        <v>3.0</v>
      </c>
      <c r="AE18" s="26" t="n">
        <v>4.0</v>
      </c>
      <c r="AF18" s="26" t="n">
        <v>4.0</v>
      </c>
      <c r="AG18" s="26" t="n">
        <v>4.0</v>
      </c>
      <c r="AH18" s="26" t="n">
        <v>4.0</v>
      </c>
      <c r="AI18" s="26" t="n">
        <v>4.0</v>
      </c>
      <c r="AJ18" s="26" t="n">
        <v>4.0</v>
      </c>
      <c r="AK18" s="26" t="n">
        <v>4.0</v>
      </c>
      <c r="AL18" s="26" t="n">
        <v>4.0</v>
      </c>
      <c r="AM18" s="26" t="n">
        <v>4.0</v>
      </c>
      <c r="AN18" s="26" t="n">
        <v>4.0</v>
      </c>
      <c r="AO18" s="26" t="n">
        <v>4.0</v>
      </c>
      <c r="AP18" s="26" t="n">
        <v>5.0</v>
      </c>
      <c r="AQ18" s="26" t="n">
        <v>5.0</v>
      </c>
      <c r="AR18" s="26" t="n">
        <v>5.0</v>
      </c>
      <c r="AS18" s="26" t="n">
        <v>5.0</v>
      </c>
      <c r="AT18" s="26" t="n">
        <v>5.0</v>
      </c>
      <c r="AU18" s="26" t="n">
        <v>5.0</v>
      </c>
      <c r="AV18" s="26" t="n">
        <v>5.0</v>
      </c>
      <c r="AW18" s="26" t="n">
        <v>5.0</v>
      </c>
      <c r="AX18" s="26" t="n">
        <v>5.0</v>
      </c>
      <c r="AY18" s="26" t="n">
        <v>5.0</v>
      </c>
      <c r="AZ18" s="26" t="n">
        <v>5.0</v>
      </c>
      <c r="BA18" s="26" t="n">
        <v>6.0</v>
      </c>
      <c r="BB18" s="26" t="n">
        <v>6.0</v>
      </c>
      <c r="BC18" s="26" t="n">
        <v>6.0</v>
      </c>
      <c r="BD18" s="26" t="n">
        <v>6.0</v>
      </c>
      <c r="BE18" s="26" t="n">
        <v>6.0</v>
      </c>
      <c r="BF18" s="26" t="n">
        <v>6.0</v>
      </c>
      <c r="BG18" s="26" t="n">
        <v>6.0</v>
      </c>
      <c r="BH18" s="26" t="n">
        <v>6.0</v>
      </c>
      <c r="BI18" s="26" t="n">
        <v>6.0</v>
      </c>
      <c r="BJ18" s="26" t="n">
        <v>6.0</v>
      </c>
      <c r="BK18" s="26" t="n">
        <v>6.0</v>
      </c>
      <c r="BL18" s="26" t="n">
        <v>6.0</v>
      </c>
      <c r="BM18" s="26" t="n">
        <v>6.0</v>
      </c>
      <c r="BN18" s="26" t="n">
        <v>6.0</v>
      </c>
      <c r="BO18" s="26" t="n">
        <v>6.0</v>
      </c>
      <c r="BP18" s="26" t="n">
        <v>6.0</v>
      </c>
      <c r="BQ18" s="26" t="n">
        <v>6.0</v>
      </c>
      <c r="BR18" s="26" t="n">
        <v>6.0</v>
      </c>
      <c r="BS18" s="26" t="n">
        <v>6.0</v>
      </c>
      <c r="BT18" s="26" t="n">
        <v>6.0</v>
      </c>
    </row>
    <row r="19" spans="1:72">
      <c r="A19" s="32" t="n">
        <v>17.0</v>
      </c>
      <c r="B19" s="32" t="s">
        <v>133</v>
      </c>
      <c r="C19" s="30" t="s">
        <v>134</v>
      </c>
      <c r="D19" s="28" t="n">
        <v>0.0</v>
      </c>
      <c r="E19" s="28" t="n">
        <v>0.0</v>
      </c>
      <c r="F19" s="28" t="n">
        <v>0.0</v>
      </c>
      <c r="G19" s="28" t="n">
        <v>0.0</v>
      </c>
      <c r="H19" s="28" t="n">
        <v>0.0</v>
      </c>
      <c r="I19" s="28" t="n">
        <v>0.0</v>
      </c>
      <c r="J19" s="28" t="n">
        <v>0.0</v>
      </c>
      <c r="K19" s="28" t="n">
        <v>0.0</v>
      </c>
      <c r="L19" s="28" t="n">
        <v>0.0</v>
      </c>
      <c r="M19" s="28" t="n">
        <v>0.0</v>
      </c>
      <c r="N19" s="28" t="n">
        <v>0.0</v>
      </c>
      <c r="O19" s="28" t="n">
        <v>0.0</v>
      </c>
      <c r="P19" s="28" t="n">
        <v>0.0</v>
      </c>
      <c r="Q19" s="28" t="n">
        <v>0.0</v>
      </c>
      <c r="R19" s="28" t="n">
        <v>0.0</v>
      </c>
      <c r="S19" s="28" t="n">
        <v>0.0</v>
      </c>
      <c r="T19" s="28" t="n">
        <v>0.0</v>
      </c>
      <c r="U19" s="28" t="n">
        <v>0.0</v>
      </c>
      <c r="V19" s="28" t="n">
        <v>0.0</v>
      </c>
      <c r="W19" s="28" t="n">
        <v>0.0</v>
      </c>
      <c r="X19" s="28" t="n">
        <v>0.0</v>
      </c>
      <c r="Y19" s="28" t="n">
        <v>0.0</v>
      </c>
      <c r="Z19" s="28" t="n">
        <v>0.0</v>
      </c>
      <c r="AA19" s="28" t="n">
        <v>1.0</v>
      </c>
      <c r="AB19" s="28" t="n">
        <v>3.0</v>
      </c>
      <c r="AC19" s="28" t="n">
        <v>4.0</v>
      </c>
      <c r="AD19" s="28" t="n">
        <v>4.0</v>
      </c>
      <c r="AE19" s="28" t="n">
        <v>5.0</v>
      </c>
      <c r="AF19" s="28" t="n">
        <v>6.0</v>
      </c>
      <c r="AG19" s="28" t="n">
        <v>6.0</v>
      </c>
      <c r="AH19" s="28" t="n">
        <v>6.0</v>
      </c>
      <c r="AI19" s="28" t="n">
        <v>6.0</v>
      </c>
      <c r="AJ19" s="28" t="n">
        <v>6.0</v>
      </c>
      <c r="AK19" s="28" t="n">
        <v>6.0</v>
      </c>
      <c r="AL19" s="28" t="n">
        <v>6.0</v>
      </c>
      <c r="AM19" s="28" t="n">
        <v>6.0</v>
      </c>
      <c r="AN19" s="28" t="n">
        <v>6.0</v>
      </c>
      <c r="AO19" s="28" t="n">
        <v>6.0</v>
      </c>
      <c r="AP19" s="28" t="n">
        <v>6.0</v>
      </c>
      <c r="AQ19" s="28" t="n">
        <v>6.0</v>
      </c>
      <c r="AR19" s="28" t="n">
        <v>6.0</v>
      </c>
      <c r="AS19" s="28" t="n">
        <v>6.0</v>
      </c>
      <c r="AT19" s="28" t="n">
        <v>6.0</v>
      </c>
      <c r="AU19" s="28" t="n">
        <v>6.0</v>
      </c>
      <c r="AV19" s="28" t="n">
        <v>6.0</v>
      </c>
      <c r="AW19" s="28" t="n">
        <v>6.0</v>
      </c>
      <c r="AX19" s="28" t="n">
        <v>6.0</v>
      </c>
      <c r="AY19" s="28" t="n">
        <v>6.0</v>
      </c>
      <c r="AZ19" s="28" t="n">
        <v>6.0</v>
      </c>
      <c r="BA19" s="28" t="n">
        <v>6.0</v>
      </c>
      <c r="BB19" s="28" t="n">
        <v>6.0</v>
      </c>
      <c r="BC19" s="28" t="n">
        <v>6.0</v>
      </c>
      <c r="BD19" s="28" t="n">
        <v>6.0</v>
      </c>
      <c r="BE19" s="28" t="n">
        <v>6.0</v>
      </c>
      <c r="BF19" s="28" t="n">
        <v>6.0</v>
      </c>
      <c r="BG19" s="28" t="n">
        <v>6.0</v>
      </c>
      <c r="BH19" s="28" t="n">
        <v>6.0</v>
      </c>
      <c r="BI19" s="28" t="n">
        <v>6.0</v>
      </c>
      <c r="BJ19" s="28" t="n">
        <v>6.0</v>
      </c>
      <c r="BK19" s="28" t="n">
        <v>6.0</v>
      </c>
      <c r="BL19" s="28" t="n">
        <v>6.0</v>
      </c>
      <c r="BM19" s="28" t="n">
        <v>6.0</v>
      </c>
      <c r="BN19" s="28" t="n">
        <v>6.0</v>
      </c>
      <c r="BO19" s="28" t="n">
        <v>6.0</v>
      </c>
      <c r="BP19" s="28" t="n">
        <v>6.0</v>
      </c>
      <c r="BQ19" s="28" t="n">
        <v>6.0</v>
      </c>
      <c r="BR19" s="28" t="n">
        <v>6.0</v>
      </c>
      <c r="BS19" s="28" t="n">
        <v>6.0</v>
      </c>
      <c r="BT19" s="28" t="n">
        <v>6.0</v>
      </c>
    </row>
    <row r="20" spans="1:72">
      <c r="A20" s="41" t="n">
        <v>18.0</v>
      </c>
      <c r="B20" s="41" t="s">
        <v>135</v>
      </c>
      <c r="C20" s="29" t="s">
        <v>136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0.0</v>
      </c>
      <c r="R20" s="26" t="n">
        <v>0.0</v>
      </c>
      <c r="S20" s="26" t="n">
        <v>0.0</v>
      </c>
      <c r="T20" s="26" t="n">
        <v>0.0</v>
      </c>
      <c r="U20" s="26" t="n">
        <v>0.0</v>
      </c>
      <c r="V20" s="26" t="n">
        <v>0.0</v>
      </c>
      <c r="W20" s="26" t="n">
        <v>0.0</v>
      </c>
      <c r="X20" s="26" t="n">
        <v>1.0</v>
      </c>
      <c r="Y20" s="26" t="n">
        <v>1.0</v>
      </c>
      <c r="Z20" s="26" t="n">
        <v>1.0</v>
      </c>
      <c r="AA20" s="26" t="n">
        <v>1.0</v>
      </c>
      <c r="AB20" s="26" t="n">
        <v>1.0</v>
      </c>
      <c r="AC20" s="26" t="n">
        <v>1.0</v>
      </c>
      <c r="AD20" s="26" t="n">
        <v>1.0</v>
      </c>
      <c r="AE20" s="26" t="n">
        <v>1.0</v>
      </c>
      <c r="AF20" s="26" t="n">
        <v>1.0</v>
      </c>
      <c r="AG20" s="26" t="n">
        <v>1.0</v>
      </c>
      <c r="AH20" s="26" t="n">
        <v>1.0</v>
      </c>
      <c r="AI20" s="26" t="n">
        <v>1.0</v>
      </c>
      <c r="AJ20" s="26" t="n">
        <v>1.0</v>
      </c>
      <c r="AK20" s="26" t="n">
        <v>2.0</v>
      </c>
      <c r="AL20" s="26" t="n">
        <v>2.0</v>
      </c>
      <c r="AM20" s="26" t="n">
        <v>2.0</v>
      </c>
      <c r="AN20" s="26" t="n">
        <v>2.0</v>
      </c>
      <c r="AO20" s="26" t="n">
        <v>2.0</v>
      </c>
      <c r="AP20" s="26" t="n">
        <v>2.0</v>
      </c>
      <c r="AQ20" s="26" t="n">
        <v>2.0</v>
      </c>
      <c r="AR20" s="26" t="n">
        <v>2.0</v>
      </c>
      <c r="AS20" s="26" t="n">
        <v>2.0</v>
      </c>
      <c r="AT20" s="26" t="n">
        <v>2.0</v>
      </c>
      <c r="AU20" s="26" t="n">
        <v>2.0</v>
      </c>
      <c r="AV20" s="26" t="n">
        <v>2.0</v>
      </c>
      <c r="AW20" s="26" t="n">
        <v>2.0</v>
      </c>
      <c r="AX20" s="26" t="n">
        <v>2.0</v>
      </c>
      <c r="AY20" s="26" t="n">
        <v>2.0</v>
      </c>
      <c r="AZ20" s="26" t="n">
        <v>2.0</v>
      </c>
      <c r="BA20" s="26" t="n">
        <v>2.0</v>
      </c>
      <c r="BB20" s="26" t="n">
        <v>2.0</v>
      </c>
      <c r="BC20" s="26" t="n">
        <v>2.0</v>
      </c>
      <c r="BD20" s="26" t="n">
        <v>2.0</v>
      </c>
      <c r="BE20" s="26" t="n">
        <v>2.0</v>
      </c>
      <c r="BF20" s="26" t="n">
        <v>2.0</v>
      </c>
      <c r="BG20" s="26" t="n">
        <v>2.0</v>
      </c>
      <c r="BH20" s="26" t="n">
        <v>2.0</v>
      </c>
      <c r="BI20" s="26" t="n">
        <v>2.0</v>
      </c>
      <c r="BJ20" s="26" t="n">
        <v>2.0</v>
      </c>
      <c r="BK20" s="26" t="n">
        <v>2.0</v>
      </c>
      <c r="BL20" s="26" t="n">
        <v>2.0</v>
      </c>
      <c r="BM20" s="26" t="n">
        <v>2.0</v>
      </c>
      <c r="BN20" s="26" t="n">
        <v>2.0</v>
      </c>
      <c r="BO20" s="26" t="n">
        <v>2.0</v>
      </c>
      <c r="BP20" s="26" t="n">
        <v>2.0</v>
      </c>
      <c r="BQ20" s="26" t="n">
        <v>2.0</v>
      </c>
      <c r="BR20" s="26" t="n">
        <v>2.0</v>
      </c>
      <c r="BS20" s="26" t="n">
        <v>2.0</v>
      </c>
      <c r="BT20" s="26" t="n">
        <v>2.0</v>
      </c>
    </row>
    <row r="21" spans="1:72">
      <c r="A21" s="41" t="n">
        <v>19.0</v>
      </c>
      <c r="B21" s="41" t="s">
        <v>137</v>
      </c>
      <c r="C21" s="29" t="s">
        <v>138</v>
      </c>
      <c r="D21" s="26" t="n">
        <v>0.0</v>
      </c>
      <c r="E21" s="26" t="n">
        <v>0.0</v>
      </c>
      <c r="F21" s="26" t="n">
        <v>0.0</v>
      </c>
      <c r="G21" s="26" t="n">
        <v>0.0</v>
      </c>
      <c r="H21" s="26" t="n">
        <v>0.0</v>
      </c>
      <c r="I21" s="26" t="n">
        <v>0.0</v>
      </c>
      <c r="J21" s="26" t="n">
        <v>0.0</v>
      </c>
      <c r="K21" s="26" t="n">
        <v>0.0</v>
      </c>
      <c r="L21" s="26" t="n">
        <v>0.0</v>
      </c>
      <c r="M21" s="26" t="n">
        <v>0.0</v>
      </c>
      <c r="N21" s="26" t="n">
        <v>0.0</v>
      </c>
      <c r="O21" s="26" t="n">
        <v>0.0</v>
      </c>
      <c r="P21" s="26" t="n">
        <v>0.0</v>
      </c>
      <c r="Q21" s="26" t="n">
        <v>0.0</v>
      </c>
      <c r="R21" s="26" t="n">
        <v>0.0</v>
      </c>
      <c r="S21" s="26" t="n">
        <v>0.0</v>
      </c>
      <c r="T21" s="26" t="n">
        <v>0.0</v>
      </c>
      <c r="U21" s="26" t="n">
        <v>0.0</v>
      </c>
      <c r="V21" s="26" t="n">
        <v>0.0</v>
      </c>
      <c r="W21" s="26" t="n">
        <v>0.0</v>
      </c>
      <c r="X21" s="26" t="n">
        <v>0.0</v>
      </c>
      <c r="Y21" s="26" t="n">
        <v>0.0</v>
      </c>
      <c r="Z21" s="26" t="n">
        <v>0.0</v>
      </c>
      <c r="AA21" s="26" t="n">
        <v>1.0</v>
      </c>
      <c r="AB21" s="26" t="n">
        <v>1.0</v>
      </c>
      <c r="AC21" s="26" t="n">
        <v>1.0</v>
      </c>
      <c r="AD21" s="26" t="n">
        <v>1.0</v>
      </c>
      <c r="AE21" s="26" t="n">
        <v>2.0</v>
      </c>
      <c r="AF21" s="26" t="n">
        <v>2.0</v>
      </c>
      <c r="AG21" s="26" t="n">
        <v>2.0</v>
      </c>
      <c r="AH21" s="26" t="n">
        <v>2.0</v>
      </c>
      <c r="AI21" s="26" t="n">
        <v>2.0</v>
      </c>
      <c r="AJ21" s="26" t="n">
        <v>2.0</v>
      </c>
      <c r="AK21" s="26" t="n">
        <v>2.0</v>
      </c>
      <c r="AL21" s="26" t="n">
        <v>2.0</v>
      </c>
      <c r="AM21" s="26" t="n">
        <v>2.0</v>
      </c>
      <c r="AN21" s="26" t="n">
        <v>2.0</v>
      </c>
      <c r="AO21" s="26" t="n">
        <v>2.0</v>
      </c>
      <c r="AP21" s="26" t="n">
        <v>2.0</v>
      </c>
      <c r="AQ21" s="26" t="n">
        <v>2.0</v>
      </c>
      <c r="AR21" s="26" t="n">
        <v>2.0</v>
      </c>
      <c r="AS21" s="26" t="n">
        <v>2.0</v>
      </c>
      <c r="AT21" s="26" t="n">
        <v>2.0</v>
      </c>
      <c r="AU21" s="26" t="n">
        <v>2.0</v>
      </c>
      <c r="AV21" s="26" t="n">
        <v>2.0</v>
      </c>
      <c r="AW21" s="26" t="n">
        <v>2.0</v>
      </c>
      <c r="AX21" s="26" t="n">
        <v>2.0</v>
      </c>
      <c r="AY21" s="26" t="n">
        <v>2.0</v>
      </c>
      <c r="AZ21" s="26" t="n">
        <v>2.0</v>
      </c>
      <c r="BA21" s="26" t="n">
        <v>2.0</v>
      </c>
      <c r="BB21" s="26" t="n">
        <v>2.0</v>
      </c>
      <c r="BC21" s="26" t="n">
        <v>2.0</v>
      </c>
      <c r="BD21" s="26" t="n">
        <v>2.0</v>
      </c>
      <c r="BE21" s="26" t="n">
        <v>2.0</v>
      </c>
      <c r="BF21" s="26" t="n">
        <v>2.0</v>
      </c>
      <c r="BG21" s="26" t="n">
        <v>2.0</v>
      </c>
      <c r="BH21" s="26" t="n">
        <v>2.0</v>
      </c>
      <c r="BI21" s="26" t="n">
        <v>2.0</v>
      </c>
      <c r="BJ21" s="26" t="n">
        <v>2.0</v>
      </c>
      <c r="BK21" s="26" t="n">
        <v>2.0</v>
      </c>
      <c r="BL21" s="26" t="n">
        <v>2.0</v>
      </c>
      <c r="BM21" s="26" t="n">
        <v>2.0</v>
      </c>
      <c r="BN21" s="26" t="n">
        <v>2.0</v>
      </c>
      <c r="BO21" s="26" t="n">
        <v>2.0</v>
      </c>
      <c r="BP21" s="26" t="n">
        <v>2.0</v>
      </c>
      <c r="BQ21" s="26" t="n">
        <v>2.0</v>
      </c>
      <c r="BR21" s="26" t="n">
        <v>2.0</v>
      </c>
      <c r="BS21" s="26" t="n">
        <v>2.0</v>
      </c>
      <c r="BT21" s="26" t="n">
        <v>2.0</v>
      </c>
    </row>
    <row r="22" spans="1:72">
      <c r="A22" s="41" t="n">
        <v>20.0</v>
      </c>
      <c r="B22" s="41" t="s">
        <v>139</v>
      </c>
      <c r="C22" s="29" t="s">
        <v>140</v>
      </c>
      <c r="D22" s="26" t="n">
        <v>0.0</v>
      </c>
      <c r="E22" s="26" t="n">
        <v>0.0</v>
      </c>
      <c r="F22" s="26" t="n">
        <v>0.0</v>
      </c>
      <c r="G22" s="26" t="n">
        <v>0.0</v>
      </c>
      <c r="H22" s="26" t="n">
        <v>0.0</v>
      </c>
      <c r="I22" s="26" t="n">
        <v>0.0</v>
      </c>
      <c r="J22" s="26" t="n">
        <v>0.0</v>
      </c>
      <c r="K22" s="26" t="n">
        <v>0.0</v>
      </c>
      <c r="L22" s="26" t="n">
        <v>0.0</v>
      </c>
      <c r="M22" s="26" t="n">
        <v>0.0</v>
      </c>
      <c r="N22" s="26" t="n">
        <v>0.0</v>
      </c>
      <c r="O22" s="26" t="n">
        <v>0.0</v>
      </c>
      <c r="P22" s="26" t="n">
        <v>0.0</v>
      </c>
      <c r="Q22" s="26" t="n">
        <v>0.0</v>
      </c>
      <c r="R22" s="26" t="n">
        <v>0.0</v>
      </c>
      <c r="S22" s="26" t="n">
        <v>0.0</v>
      </c>
      <c r="T22" s="26" t="n">
        <v>0.0</v>
      </c>
      <c r="U22" s="26" t="n">
        <v>0.0</v>
      </c>
      <c r="V22" s="26" t="n">
        <v>0.0</v>
      </c>
      <c r="W22" s="26" t="n">
        <v>0.0</v>
      </c>
      <c r="X22" s="26" t="n">
        <v>0.0</v>
      </c>
      <c r="Y22" s="26" t="n">
        <v>0.0</v>
      </c>
      <c r="Z22" s="26" t="n">
        <v>0.0</v>
      </c>
      <c r="AA22" s="26" t="n">
        <v>0.0</v>
      </c>
      <c r="AB22" s="26" t="n">
        <v>0.0</v>
      </c>
      <c r="AC22" s="26" t="n">
        <v>0.0</v>
      </c>
      <c r="AD22" s="26" t="n">
        <v>0.0</v>
      </c>
      <c r="AE22" s="26" t="n">
        <v>0.0</v>
      </c>
      <c r="AF22" s="26" t="n">
        <v>0.0</v>
      </c>
      <c r="AG22" s="26" t="n">
        <v>0.0</v>
      </c>
      <c r="AH22" s="26" t="n">
        <v>0.0</v>
      </c>
      <c r="AI22" s="26" t="n">
        <v>0.0</v>
      </c>
      <c r="AJ22" s="26" t="n">
        <v>0.0</v>
      </c>
      <c r="AK22" s="26" t="n">
        <v>0.0</v>
      </c>
      <c r="AL22" s="26" t="n">
        <v>0.0</v>
      </c>
      <c r="AM22" s="26" t="n">
        <v>0.0</v>
      </c>
      <c r="AN22" s="26" t="n">
        <v>0.0</v>
      </c>
      <c r="AO22" s="26" t="n">
        <v>0.0</v>
      </c>
      <c r="AP22" s="26" t="n">
        <v>0.0</v>
      </c>
      <c r="AQ22" s="26" t="n">
        <v>0.0</v>
      </c>
      <c r="AR22" s="26" t="n">
        <v>0.0</v>
      </c>
      <c r="AS22" s="26" t="n">
        <v>0.0</v>
      </c>
      <c r="AT22" s="26" t="n">
        <v>0.0</v>
      </c>
      <c r="AU22" s="26" t="n">
        <v>0.0</v>
      </c>
      <c r="AV22" s="26" t="n">
        <v>0.0</v>
      </c>
      <c r="AW22" s="26" t="n">
        <v>0.0</v>
      </c>
      <c r="AX22" s="26" t="n">
        <v>0.0</v>
      </c>
      <c r="AY22" s="26" t="n">
        <v>0.0</v>
      </c>
      <c r="AZ22" s="26" t="n">
        <v>0.0</v>
      </c>
      <c r="BA22" s="26" t="n">
        <v>0.0</v>
      </c>
      <c r="BB22" s="26" t="n">
        <v>0.0</v>
      </c>
      <c r="BC22" s="26" t="n">
        <v>0.0</v>
      </c>
      <c r="BD22" s="26" t="n">
        <v>0.0</v>
      </c>
      <c r="BE22" s="26" t="n">
        <v>0.0</v>
      </c>
      <c r="BF22" s="26" t="n">
        <v>0.0</v>
      </c>
      <c r="BG22" s="26" t="n">
        <v>0.0</v>
      </c>
      <c r="BH22" s="26" t="n">
        <v>0.0</v>
      </c>
      <c r="BI22" s="26" t="n">
        <v>0.0</v>
      </c>
      <c r="BJ22" s="26" t="n">
        <v>0.0</v>
      </c>
      <c r="BK22" s="26" t="n">
        <v>0.0</v>
      </c>
      <c r="BL22" s="26" t="n">
        <v>0.0</v>
      </c>
      <c r="BM22" s="26" t="n">
        <v>0.0</v>
      </c>
      <c r="BN22" s="26" t="n">
        <v>0.0</v>
      </c>
      <c r="BO22" s="26" t="n">
        <v>0.0</v>
      </c>
      <c r="BP22" s="26" t="n">
        <v>0.0</v>
      </c>
      <c r="BQ22" s="26" t="n">
        <v>0.0</v>
      </c>
      <c r="BR22" s="26" t="n">
        <v>0.0</v>
      </c>
      <c r="BS22" s="26" t="n">
        <v>0.0</v>
      </c>
      <c r="BT22" s="26" t="n">
        <v>0.0</v>
      </c>
    </row>
    <row r="23" spans="1:72">
      <c r="A23" s="41" t="n">
        <v>21.0</v>
      </c>
      <c r="B23" s="41" t="s">
        <v>141</v>
      </c>
      <c r="C23" s="29" t="s">
        <v>142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1.0</v>
      </c>
      <c r="K23" s="26" t="n">
        <v>1.0</v>
      </c>
      <c r="L23" s="26" t="n">
        <v>1.0</v>
      </c>
      <c r="M23" s="26" t="n">
        <v>1.0</v>
      </c>
      <c r="N23" s="26" t="n">
        <v>1.0</v>
      </c>
      <c r="O23" s="26" t="n">
        <v>1.0</v>
      </c>
      <c r="P23" s="26" t="n">
        <v>1.0</v>
      </c>
      <c r="Q23" s="26" t="n">
        <v>1.0</v>
      </c>
      <c r="R23" s="26" t="n">
        <v>1.0</v>
      </c>
      <c r="S23" s="26" t="n">
        <v>1.0</v>
      </c>
      <c r="T23" s="26" t="n">
        <v>1.0</v>
      </c>
      <c r="U23" s="26" t="n">
        <v>1.0</v>
      </c>
      <c r="V23" s="26" t="n">
        <v>1.0</v>
      </c>
      <c r="W23" s="26" t="n">
        <v>1.0</v>
      </c>
      <c r="X23" s="26" t="n">
        <v>1.0</v>
      </c>
      <c r="Y23" s="26" t="n">
        <v>1.0</v>
      </c>
      <c r="Z23" s="26" t="n">
        <v>1.0</v>
      </c>
      <c r="AA23" s="26" t="n">
        <v>2.0</v>
      </c>
      <c r="AB23" s="26" t="n">
        <v>2.0</v>
      </c>
      <c r="AC23" s="26" t="n">
        <v>2.0</v>
      </c>
      <c r="AD23" s="26" t="n">
        <v>2.0</v>
      </c>
      <c r="AE23" s="26" t="n">
        <v>3.0</v>
      </c>
      <c r="AF23" s="26" t="n">
        <v>3.0</v>
      </c>
      <c r="AG23" s="26" t="n">
        <v>3.0</v>
      </c>
      <c r="AH23" s="26" t="n">
        <v>3.0</v>
      </c>
      <c r="AI23" s="26" t="n">
        <v>3.0</v>
      </c>
      <c r="AJ23" s="26" t="n">
        <v>4.0</v>
      </c>
      <c r="AK23" s="26" t="n">
        <v>4.0</v>
      </c>
      <c r="AL23" s="26" t="n">
        <v>5.0</v>
      </c>
      <c r="AM23" s="26" t="n">
        <v>5.0</v>
      </c>
      <c r="AN23" s="26" t="n">
        <v>6.0</v>
      </c>
      <c r="AO23" s="26" t="n">
        <v>6.0</v>
      </c>
      <c r="AP23" s="26" t="n">
        <v>6.0</v>
      </c>
      <c r="AQ23" s="26" t="n">
        <v>6.0</v>
      </c>
      <c r="AR23" s="26" t="n">
        <v>6.0</v>
      </c>
      <c r="AS23" s="26" t="n">
        <v>6.0</v>
      </c>
      <c r="AT23" s="26" t="n">
        <v>6.0</v>
      </c>
      <c r="AU23" s="26" t="n">
        <v>6.0</v>
      </c>
      <c r="AV23" s="26" t="n">
        <v>6.0</v>
      </c>
      <c r="AW23" s="26" t="n">
        <v>6.0</v>
      </c>
      <c r="AX23" s="26" t="n">
        <v>6.0</v>
      </c>
      <c r="AY23" s="26" t="n">
        <v>6.0</v>
      </c>
      <c r="AZ23" s="26" t="n">
        <v>6.0</v>
      </c>
      <c r="BA23" s="26" t="n">
        <v>6.0</v>
      </c>
      <c r="BB23" s="26" t="n">
        <v>6.0</v>
      </c>
      <c r="BC23" s="26" t="n">
        <v>6.0</v>
      </c>
      <c r="BD23" s="26" t="n">
        <v>6.0</v>
      </c>
      <c r="BE23" s="26" t="n">
        <v>6.0</v>
      </c>
      <c r="BF23" s="26" t="n">
        <v>6.0</v>
      </c>
      <c r="BG23" s="26" t="n">
        <v>6.0</v>
      </c>
      <c r="BH23" s="26" t="n">
        <v>6.0</v>
      </c>
      <c r="BI23" s="26" t="n">
        <v>6.0</v>
      </c>
      <c r="BJ23" s="26" t="n">
        <v>6.0</v>
      </c>
      <c r="BK23" s="26" t="n">
        <v>6.0</v>
      </c>
      <c r="BL23" s="26" t="n">
        <v>6.0</v>
      </c>
      <c r="BM23" s="26" t="n">
        <v>6.0</v>
      </c>
      <c r="BN23" s="26" t="n">
        <v>6.0</v>
      </c>
      <c r="BO23" s="26" t="n">
        <v>6.0</v>
      </c>
      <c r="BP23" s="26" t="n">
        <v>6.0</v>
      </c>
      <c r="BQ23" s="26" t="n">
        <v>6.0</v>
      </c>
      <c r="BR23" s="26" t="n">
        <v>6.0</v>
      </c>
      <c r="BS23" s="26" t="n">
        <v>6.0</v>
      </c>
      <c r="BT23" s="26" t="n">
        <v>6.0</v>
      </c>
    </row>
    <row r="24" spans="1:72">
      <c r="A24" s="32" t="n">
        <v>22.0</v>
      </c>
      <c r="B24" s="32" t="s">
        <v>143</v>
      </c>
      <c r="C24" s="30" t="s">
        <v>144</v>
      </c>
      <c r="D24" s="28" t="n">
        <v>0.0</v>
      </c>
      <c r="E24" s="28" t="n">
        <v>0.0</v>
      </c>
      <c r="F24" s="28" t="n">
        <v>0.0</v>
      </c>
      <c r="G24" s="28" t="n">
        <v>0.0</v>
      </c>
      <c r="H24" s="28" t="n">
        <v>0.0</v>
      </c>
      <c r="I24" s="28" t="n">
        <v>0.0</v>
      </c>
      <c r="J24" s="28" t="n">
        <v>0.0</v>
      </c>
      <c r="K24" s="28" t="n">
        <v>0.0</v>
      </c>
      <c r="L24" s="28" t="n">
        <v>0.0</v>
      </c>
      <c r="M24" s="28" t="n">
        <v>0.0</v>
      </c>
      <c r="N24" s="28" t="n">
        <v>0.0</v>
      </c>
      <c r="O24" s="28" t="n">
        <v>0.0</v>
      </c>
      <c r="P24" s="28" t="n">
        <v>0.0</v>
      </c>
      <c r="Q24" s="28" t="n">
        <v>0.0</v>
      </c>
      <c r="R24" s="28" t="n">
        <v>0.0</v>
      </c>
      <c r="S24" s="28" t="n">
        <v>0.0</v>
      </c>
      <c r="T24" s="28" t="n">
        <v>0.0</v>
      </c>
      <c r="U24" s="28" t="n">
        <v>0.0</v>
      </c>
      <c r="V24" s="28" t="n">
        <v>0.0</v>
      </c>
      <c r="W24" s="28" t="n">
        <v>0.0</v>
      </c>
      <c r="X24" s="28" t="n">
        <v>0.0</v>
      </c>
      <c r="Y24" s="28" t="n">
        <v>0.0</v>
      </c>
      <c r="Z24" s="28" t="n">
        <v>0.0</v>
      </c>
      <c r="AA24" s="28" t="n">
        <v>0.0</v>
      </c>
      <c r="AB24" s="28" t="n">
        <v>0.0</v>
      </c>
      <c r="AC24" s="28" t="n">
        <v>0.0</v>
      </c>
      <c r="AD24" s="28" t="n">
        <v>0.0</v>
      </c>
      <c r="AE24" s="28" t="n">
        <v>0.0</v>
      </c>
      <c r="AF24" s="28" t="n">
        <v>0.0</v>
      </c>
      <c r="AG24" s="28" t="n">
        <v>0.0</v>
      </c>
      <c r="AH24" s="28" t="n">
        <v>0.0</v>
      </c>
      <c r="AI24" s="28" t="n">
        <v>0.0</v>
      </c>
      <c r="AJ24" s="28" t="n">
        <v>0.0</v>
      </c>
      <c r="AK24" s="28" t="n">
        <v>0.0</v>
      </c>
      <c r="AL24" s="28" t="n">
        <v>0.0</v>
      </c>
      <c r="AM24" s="28" t="n">
        <v>0.0</v>
      </c>
      <c r="AN24" s="28" t="n">
        <v>0.0</v>
      </c>
      <c r="AO24" s="28" t="n">
        <v>0.0</v>
      </c>
      <c r="AP24" s="28" t="n">
        <v>0.0</v>
      </c>
      <c r="AQ24" s="28" t="n">
        <v>0.0</v>
      </c>
      <c r="AR24" s="28" t="n">
        <v>0.0</v>
      </c>
      <c r="AS24" s="28" t="n">
        <v>0.0</v>
      </c>
      <c r="AT24" s="28" t="n">
        <v>0.0</v>
      </c>
      <c r="AU24" s="28" t="n">
        <v>0.0</v>
      </c>
      <c r="AV24" s="28" t="n">
        <v>0.0</v>
      </c>
      <c r="AW24" s="28" t="n">
        <v>0.0</v>
      </c>
      <c r="AX24" s="28" t="n">
        <v>0.0</v>
      </c>
      <c r="AY24" s="28" t="n">
        <v>0.0</v>
      </c>
      <c r="AZ24" s="28" t="n">
        <v>0.0</v>
      </c>
      <c r="BA24" s="28" t="n">
        <v>0.0</v>
      </c>
      <c r="BB24" s="28" t="n">
        <v>0.0</v>
      </c>
      <c r="BC24" s="28" t="n">
        <v>0.0</v>
      </c>
      <c r="BD24" s="28" t="n">
        <v>0.0</v>
      </c>
      <c r="BE24" s="28" t="n">
        <v>0.0</v>
      </c>
      <c r="BF24" s="28" t="n">
        <v>0.0</v>
      </c>
      <c r="BG24" s="28" t="n">
        <v>0.0</v>
      </c>
      <c r="BH24" s="28" t="n">
        <v>0.0</v>
      </c>
      <c r="BI24" s="28" t="n">
        <v>0.0</v>
      </c>
      <c r="BJ24" s="28" t="n">
        <v>0.0</v>
      </c>
      <c r="BK24" s="28" t="n">
        <v>0.0</v>
      </c>
      <c r="BL24" s="28" t="n">
        <v>0.0</v>
      </c>
      <c r="BM24" s="28" t="n">
        <v>0.0</v>
      </c>
      <c r="BN24" s="28" t="n">
        <v>0.0</v>
      </c>
      <c r="BO24" s="28" t="n">
        <v>0.0</v>
      </c>
      <c r="BP24" s="28" t="n">
        <v>0.0</v>
      </c>
      <c r="BQ24" s="28" t="n">
        <v>0.0</v>
      </c>
      <c r="BR24" s="28" t="n">
        <v>0.0</v>
      </c>
      <c r="BS24" s="28" t="n">
        <v>0.0</v>
      </c>
      <c r="BT24" s="28" t="n">
        <v>0.0</v>
      </c>
    </row>
    <row r="25" spans="1:72">
      <c r="A25" s="41" t="n">
        <v>23.0</v>
      </c>
      <c r="B25" s="41" t="s">
        <v>145</v>
      </c>
      <c r="C25" s="29" t="s">
        <v>146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0.0</v>
      </c>
      <c r="R25" s="26" t="n">
        <v>0.0</v>
      </c>
      <c r="S25" s="26" t="n">
        <v>0.0</v>
      </c>
      <c r="T25" s="26" t="n">
        <v>0.0</v>
      </c>
      <c r="U25" s="26" t="n">
        <v>0.0</v>
      </c>
      <c r="V25" s="26" t="n">
        <v>0.0</v>
      </c>
      <c r="W25" s="26" t="n">
        <v>0.0</v>
      </c>
      <c r="X25" s="26" t="n">
        <v>0.0</v>
      </c>
      <c r="Y25" s="26" t="n">
        <v>1.0</v>
      </c>
      <c r="Z25" s="26" t="n">
        <v>1.0</v>
      </c>
      <c r="AA25" s="26" t="n">
        <v>1.0</v>
      </c>
      <c r="AB25" s="26" t="n">
        <v>1.0</v>
      </c>
      <c r="AC25" s="26" t="n">
        <v>1.0</v>
      </c>
      <c r="AD25" s="26" t="n">
        <v>1.0</v>
      </c>
      <c r="AE25" s="26" t="n">
        <v>1.0</v>
      </c>
      <c r="AF25" s="26" t="n">
        <v>1.0</v>
      </c>
      <c r="AG25" s="26" t="n">
        <v>1.0</v>
      </c>
      <c r="AH25" s="26" t="n">
        <v>1.0</v>
      </c>
      <c r="AI25" s="26" t="n">
        <v>1.0</v>
      </c>
      <c r="AJ25" s="26" t="n">
        <v>1.0</v>
      </c>
      <c r="AK25" s="26" t="n">
        <v>1.0</v>
      </c>
      <c r="AL25" s="26" t="n">
        <v>1.0</v>
      </c>
      <c r="AM25" s="26" t="n">
        <v>1.0</v>
      </c>
      <c r="AN25" s="26" t="n">
        <v>1.0</v>
      </c>
      <c r="AO25" s="26" t="n">
        <v>1.0</v>
      </c>
      <c r="AP25" s="26" t="n">
        <v>1.0</v>
      </c>
      <c r="AQ25" s="26" t="n">
        <v>1.0</v>
      </c>
      <c r="AR25" s="26" t="n">
        <v>1.0</v>
      </c>
      <c r="AS25" s="26" t="n">
        <v>1.0</v>
      </c>
      <c r="AT25" s="26" t="n">
        <v>1.0</v>
      </c>
      <c r="AU25" s="26" t="n">
        <v>1.0</v>
      </c>
      <c r="AV25" s="26" t="n">
        <v>1.0</v>
      </c>
      <c r="AW25" s="26" t="n">
        <v>1.0</v>
      </c>
      <c r="AX25" s="26" t="n">
        <v>1.0</v>
      </c>
      <c r="AY25" s="26" t="n">
        <v>1.0</v>
      </c>
      <c r="AZ25" s="26" t="n">
        <v>1.0</v>
      </c>
      <c r="BA25" s="26" t="n">
        <v>1.0</v>
      </c>
      <c r="BB25" s="26" t="n">
        <v>1.0</v>
      </c>
      <c r="BC25" s="26" t="n">
        <v>1.0</v>
      </c>
      <c r="BD25" s="26" t="n">
        <v>1.0</v>
      </c>
      <c r="BE25" s="26" t="n">
        <v>1.0</v>
      </c>
      <c r="BF25" s="26" t="n">
        <v>1.0</v>
      </c>
      <c r="BG25" s="26" t="n">
        <v>1.0</v>
      </c>
      <c r="BH25" s="26" t="n">
        <v>1.0</v>
      </c>
      <c r="BI25" s="26" t="n">
        <v>1.0</v>
      </c>
      <c r="BJ25" s="26" t="n">
        <v>1.0</v>
      </c>
      <c r="BK25" s="26" t="n">
        <v>1.0</v>
      </c>
      <c r="BL25" s="26" t="n">
        <v>1.0</v>
      </c>
      <c r="BM25" s="26" t="n">
        <v>1.0</v>
      </c>
      <c r="BN25" s="26" t="n">
        <v>1.0</v>
      </c>
      <c r="BO25" s="26" t="n">
        <v>1.0</v>
      </c>
      <c r="BP25" s="26" t="n">
        <v>1.0</v>
      </c>
      <c r="BQ25" s="26" t="n">
        <v>1.0</v>
      </c>
      <c r="BR25" s="26" t="n">
        <v>1.0</v>
      </c>
      <c r="BS25" s="26" t="n">
        <v>1.0</v>
      </c>
      <c r="BT25" s="26" t="n">
        <v>1.0</v>
      </c>
    </row>
    <row r="26" spans="1:72">
      <c r="A26" s="32" t="n">
        <v>24.0</v>
      </c>
      <c r="B26" s="32" t="s">
        <v>147</v>
      </c>
      <c r="C26" s="30" t="s">
        <v>148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1.0</v>
      </c>
      <c r="M26" s="28" t="n">
        <v>1.0</v>
      </c>
      <c r="N26" s="28" t="n">
        <v>1.0</v>
      </c>
      <c r="O26" s="28" t="n">
        <v>1.0</v>
      </c>
      <c r="P26" s="28" t="n">
        <v>1.0</v>
      </c>
      <c r="Q26" s="28" t="n">
        <v>1.0</v>
      </c>
      <c r="R26" s="28" t="n">
        <v>2.0</v>
      </c>
      <c r="S26" s="28" t="n">
        <v>2.0</v>
      </c>
      <c r="T26" s="28" t="n">
        <v>2.0</v>
      </c>
      <c r="U26" s="28" t="n">
        <v>2.0</v>
      </c>
      <c r="V26" s="28" t="n">
        <v>2.0</v>
      </c>
      <c r="W26" s="28" t="n">
        <v>2.0</v>
      </c>
      <c r="X26" s="28" t="n">
        <v>3.0</v>
      </c>
      <c r="Y26" s="28" t="n">
        <v>3.0</v>
      </c>
      <c r="Z26" s="28" t="n">
        <v>5.0</v>
      </c>
      <c r="AA26" s="28" t="n">
        <v>6.0</v>
      </c>
      <c r="AB26" s="28" t="n">
        <v>7.0</v>
      </c>
      <c r="AC26" s="28" t="n">
        <v>8.0</v>
      </c>
      <c r="AD26" s="28" t="n">
        <v>8.0</v>
      </c>
      <c r="AE26" s="28" t="n">
        <v>9.0</v>
      </c>
      <c r="AF26" s="28" t="n">
        <v>11.0</v>
      </c>
      <c r="AG26" s="28" t="n">
        <v>11.0</v>
      </c>
      <c r="AH26" s="28" t="n">
        <v>11.0</v>
      </c>
      <c r="AI26" s="28" t="n">
        <v>11.0</v>
      </c>
      <c r="AJ26" s="28" t="n">
        <v>11.0</v>
      </c>
      <c r="AK26" s="28" t="n">
        <v>12.0</v>
      </c>
      <c r="AL26" s="28" t="n">
        <v>12.0</v>
      </c>
      <c r="AM26" s="28" t="n">
        <v>12.0</v>
      </c>
      <c r="AN26" s="28" t="n">
        <v>12.0</v>
      </c>
      <c r="AO26" s="28" t="n">
        <v>12.0</v>
      </c>
      <c r="AP26" s="28" t="n">
        <v>12.0</v>
      </c>
      <c r="AQ26" s="28" t="n">
        <v>12.0</v>
      </c>
      <c r="AR26" s="28" t="n">
        <v>12.0</v>
      </c>
      <c r="AS26" s="28" t="n">
        <v>13.0</v>
      </c>
      <c r="AT26" s="28" t="n">
        <v>13.0</v>
      </c>
      <c r="AU26" s="28" t="n">
        <v>13.0</v>
      </c>
      <c r="AV26" s="28" t="n">
        <v>13.0</v>
      </c>
      <c r="AW26" s="28" t="n">
        <v>13.0</v>
      </c>
      <c r="AX26" s="28" t="n">
        <v>13.0</v>
      </c>
      <c r="AY26" s="28" t="n">
        <v>13.0</v>
      </c>
      <c r="AZ26" s="28" t="n">
        <v>13.0</v>
      </c>
      <c r="BA26" s="28" t="n">
        <v>13.0</v>
      </c>
      <c r="BB26" s="28" t="n">
        <v>13.0</v>
      </c>
      <c r="BC26" s="28" t="n">
        <v>13.0</v>
      </c>
      <c r="BD26" s="28" t="n">
        <v>13.0</v>
      </c>
      <c r="BE26" s="28" t="n">
        <v>13.0</v>
      </c>
      <c r="BF26" s="28" t="n">
        <v>13.0</v>
      </c>
      <c r="BG26" s="28" t="n">
        <v>13.0</v>
      </c>
      <c r="BH26" s="28" t="n">
        <v>13.0</v>
      </c>
      <c r="BI26" s="28" t="n">
        <v>13.0</v>
      </c>
      <c r="BJ26" s="28" t="n">
        <v>13.0</v>
      </c>
      <c r="BK26" s="28" t="n">
        <v>13.0</v>
      </c>
      <c r="BL26" s="28" t="n">
        <v>13.0</v>
      </c>
      <c r="BM26" s="28" t="n">
        <v>13.0</v>
      </c>
      <c r="BN26" s="28" t="n">
        <v>13.0</v>
      </c>
      <c r="BO26" s="28" t="n">
        <v>13.0</v>
      </c>
      <c r="BP26" s="28" t="n">
        <v>13.0</v>
      </c>
      <c r="BQ26" s="28" t="n">
        <v>13.0</v>
      </c>
      <c r="BR26" s="28" t="n">
        <v>13.0</v>
      </c>
      <c r="BS26" s="28" t="n">
        <v>13.0</v>
      </c>
      <c r="BT26" s="28" t="n">
        <v>13.0</v>
      </c>
    </row>
    <row r="27" spans="1:72">
      <c r="A27" s="41" t="n">
        <v>25.0</v>
      </c>
      <c r="B27" s="41" t="s">
        <v>149</v>
      </c>
      <c r="C27" s="29" t="s">
        <v>150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0.0</v>
      </c>
      <c r="U27" s="26" t="n">
        <v>0.0</v>
      </c>
      <c r="V27" s="26" t="n">
        <v>0.0</v>
      </c>
      <c r="W27" s="26" t="n">
        <v>0.0</v>
      </c>
      <c r="X27" s="26" t="n">
        <v>0.0</v>
      </c>
      <c r="Y27" s="26" t="n">
        <v>0.0</v>
      </c>
      <c r="Z27" s="26" t="n">
        <v>0.0</v>
      </c>
      <c r="AA27" s="26" t="n">
        <v>0.0</v>
      </c>
      <c r="AB27" s="26" t="n">
        <v>0.0</v>
      </c>
      <c r="AC27" s="26" t="n">
        <v>0.0</v>
      </c>
      <c r="AD27" s="26" t="n">
        <v>0.0</v>
      </c>
      <c r="AE27" s="26" t="n">
        <v>0.0</v>
      </c>
      <c r="AF27" s="26" t="n">
        <v>0.0</v>
      </c>
      <c r="AG27" s="26" t="n">
        <v>0.0</v>
      </c>
      <c r="AH27" s="26" t="n">
        <v>0.0</v>
      </c>
      <c r="AI27" s="26" t="n">
        <v>0.0</v>
      </c>
      <c r="AJ27" s="26" t="n">
        <v>0.0</v>
      </c>
      <c r="AK27" s="26" t="n">
        <v>0.0</v>
      </c>
      <c r="AL27" s="26" t="n">
        <v>1.0</v>
      </c>
      <c r="AM27" s="26" t="n">
        <v>1.0</v>
      </c>
      <c r="AN27" s="26" t="n">
        <v>1.0</v>
      </c>
      <c r="AO27" s="26" t="n">
        <v>1.0</v>
      </c>
      <c r="AP27" s="26" t="n">
        <v>1.0</v>
      </c>
      <c r="AQ27" s="26" t="n">
        <v>1.0</v>
      </c>
      <c r="AR27" s="26" t="n">
        <v>1.0</v>
      </c>
      <c r="AS27" s="26" t="n">
        <v>1.0</v>
      </c>
      <c r="AT27" s="26" t="n">
        <v>1.0</v>
      </c>
      <c r="AU27" s="26" t="n">
        <v>1.0</v>
      </c>
      <c r="AV27" s="26" t="n">
        <v>1.0</v>
      </c>
      <c r="AW27" s="26" t="n">
        <v>1.0</v>
      </c>
      <c r="AX27" s="26" t="n">
        <v>1.0</v>
      </c>
      <c r="AY27" s="26" t="n">
        <v>1.0</v>
      </c>
      <c r="AZ27" s="26" t="n">
        <v>1.0</v>
      </c>
      <c r="BA27" s="26" t="n">
        <v>1.0</v>
      </c>
      <c r="BB27" s="26" t="n">
        <v>1.0</v>
      </c>
      <c r="BC27" s="26" t="n">
        <v>1.0</v>
      </c>
      <c r="BD27" s="26" t="n">
        <v>1.0</v>
      </c>
      <c r="BE27" s="26" t="n">
        <v>1.0</v>
      </c>
      <c r="BF27" s="26" t="n">
        <v>1.0</v>
      </c>
      <c r="BG27" s="26" t="n">
        <v>2.0</v>
      </c>
      <c r="BH27" s="26" t="n">
        <v>2.0</v>
      </c>
      <c r="BI27" s="26" t="n">
        <v>2.0</v>
      </c>
      <c r="BJ27" s="26" t="n">
        <v>2.0</v>
      </c>
      <c r="BK27" s="26" t="n">
        <v>2.0</v>
      </c>
      <c r="BL27" s="26" t="n">
        <v>3.0</v>
      </c>
      <c r="BM27" s="26" t="n">
        <v>3.0</v>
      </c>
      <c r="BN27" s="26" t="n">
        <v>3.0</v>
      </c>
      <c r="BO27" s="26" t="n">
        <v>3.0</v>
      </c>
      <c r="BP27" s="26" t="n">
        <v>3.0</v>
      </c>
      <c r="BQ27" s="26" t="n">
        <v>3.0</v>
      </c>
      <c r="BR27" s="26" t="n">
        <v>3.0</v>
      </c>
      <c r="BS27" s="26" t="n">
        <v>3.0</v>
      </c>
      <c r="BT27" s="26" t="n">
        <v>3.0</v>
      </c>
    </row>
    <row r="28" spans="1:72">
      <c r="A28" s="41" t="n">
        <v>26.0</v>
      </c>
      <c r="B28" s="41" t="s">
        <v>151</v>
      </c>
      <c r="C28" s="29" t="s">
        <v>152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26" t="n">
        <v>0.0</v>
      </c>
      <c r="Y28" s="26" t="n">
        <v>0.0</v>
      </c>
      <c r="Z28" s="26" t="n">
        <v>0.0</v>
      </c>
      <c r="AA28" s="26" t="n">
        <v>0.0</v>
      </c>
      <c r="AB28" s="26" t="n">
        <v>0.0</v>
      </c>
      <c r="AC28" s="26" t="n">
        <v>0.0</v>
      </c>
      <c r="AD28" s="26" t="n">
        <v>0.0</v>
      </c>
      <c r="AE28" s="26" t="n">
        <v>1.0</v>
      </c>
      <c r="AF28" s="26" t="n">
        <v>1.0</v>
      </c>
      <c r="AG28" s="26" t="n">
        <v>1.0</v>
      </c>
      <c r="AH28" s="26" t="n">
        <v>1.0</v>
      </c>
      <c r="AI28" s="26" t="n">
        <v>1.0</v>
      </c>
      <c r="AJ28" s="26" t="n">
        <v>1.0</v>
      </c>
      <c r="AK28" s="26" t="n">
        <v>1.0</v>
      </c>
      <c r="AL28" s="26" t="n">
        <v>1.0</v>
      </c>
      <c r="AM28" s="26" t="n">
        <v>1.0</v>
      </c>
      <c r="AN28" s="26" t="n">
        <v>2.0</v>
      </c>
      <c r="AO28" s="26" t="n">
        <v>2.0</v>
      </c>
      <c r="AP28" s="26" t="n">
        <v>2.0</v>
      </c>
      <c r="AQ28" s="26" t="n">
        <v>2.0</v>
      </c>
      <c r="AR28" s="26" t="n">
        <v>2.0</v>
      </c>
      <c r="AS28" s="26" t="n">
        <v>2.0</v>
      </c>
      <c r="AT28" s="26" t="n">
        <v>3.0</v>
      </c>
      <c r="AU28" s="26" t="n">
        <v>3.0</v>
      </c>
      <c r="AV28" s="26" t="n">
        <v>3.0</v>
      </c>
      <c r="AW28" s="26" t="n">
        <v>3.0</v>
      </c>
      <c r="AX28" s="26" t="n">
        <v>3.0</v>
      </c>
      <c r="AY28" s="26" t="n">
        <v>3.0</v>
      </c>
      <c r="AZ28" s="26" t="n">
        <v>3.0</v>
      </c>
      <c r="BA28" s="26" t="n">
        <v>3.0</v>
      </c>
      <c r="BB28" s="26" t="n">
        <v>3.0</v>
      </c>
      <c r="BC28" s="26" t="n">
        <v>3.0</v>
      </c>
      <c r="BD28" s="26" t="n">
        <v>3.0</v>
      </c>
      <c r="BE28" s="26" t="n">
        <v>3.0</v>
      </c>
      <c r="BF28" s="26" t="n">
        <v>3.0</v>
      </c>
      <c r="BG28" s="26" t="n">
        <v>3.0</v>
      </c>
      <c r="BH28" s="26" t="n">
        <v>3.0</v>
      </c>
      <c r="BI28" s="26" t="n">
        <v>3.0</v>
      </c>
      <c r="BJ28" s="26" t="n">
        <v>3.0</v>
      </c>
      <c r="BK28" s="26" t="n">
        <v>3.0</v>
      </c>
      <c r="BL28" s="26" t="n">
        <v>3.0</v>
      </c>
      <c r="BM28" s="26" t="n">
        <v>3.0</v>
      </c>
      <c r="BN28" s="26" t="n">
        <v>3.0</v>
      </c>
      <c r="BO28" s="26" t="n">
        <v>3.0</v>
      </c>
      <c r="BP28" s="26" t="n">
        <v>3.0</v>
      </c>
      <c r="BQ28" s="26" t="n">
        <v>3.0</v>
      </c>
      <c r="BR28" s="26" t="n">
        <v>3.0</v>
      </c>
      <c r="BS28" s="26" t="n">
        <v>3.0</v>
      </c>
      <c r="BT28" s="26" t="n">
        <v>3.0</v>
      </c>
    </row>
    <row r="29" spans="1:72">
      <c r="A29" s="41" t="n">
        <v>27.0</v>
      </c>
      <c r="B29" s="41" t="s">
        <v>153</v>
      </c>
      <c r="C29" s="29" t="s">
        <v>154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6" t="n">
        <v>0.0</v>
      </c>
      <c r="T29" s="26" t="n">
        <v>0.0</v>
      </c>
      <c r="U29" s="26" t="n">
        <v>0.0</v>
      </c>
      <c r="V29" s="26" t="n">
        <v>0.0</v>
      </c>
      <c r="W29" s="26" t="n">
        <v>0.0</v>
      </c>
      <c r="X29" s="26" t="n">
        <v>0.0</v>
      </c>
      <c r="Y29" s="26" t="n">
        <v>0.0</v>
      </c>
      <c r="Z29" s="26" t="n">
        <v>1.0</v>
      </c>
      <c r="AA29" s="26" t="n">
        <v>1.0</v>
      </c>
      <c r="AB29" s="26" t="n">
        <v>2.0</v>
      </c>
      <c r="AC29" s="26" t="n">
        <v>2.0</v>
      </c>
      <c r="AD29" s="26" t="n">
        <v>2.0</v>
      </c>
      <c r="AE29" s="26" t="n">
        <v>2.0</v>
      </c>
      <c r="AF29" s="26" t="n">
        <v>2.0</v>
      </c>
      <c r="AG29" s="26" t="n">
        <v>2.0</v>
      </c>
      <c r="AH29" s="26" t="n">
        <v>2.0</v>
      </c>
      <c r="AI29" s="26" t="n">
        <v>2.0</v>
      </c>
      <c r="AJ29" s="26" t="n">
        <v>2.0</v>
      </c>
      <c r="AK29" s="26" t="n">
        <v>2.0</v>
      </c>
      <c r="AL29" s="26" t="n">
        <v>2.0</v>
      </c>
      <c r="AM29" s="26" t="n">
        <v>2.0</v>
      </c>
      <c r="AN29" s="26" t="n">
        <v>2.0</v>
      </c>
      <c r="AO29" s="26" t="n">
        <v>2.0</v>
      </c>
      <c r="AP29" s="26" t="n">
        <v>2.0</v>
      </c>
      <c r="AQ29" s="26" t="n">
        <v>2.0</v>
      </c>
      <c r="AR29" s="26" t="n">
        <v>2.0</v>
      </c>
      <c r="AS29" s="26" t="n">
        <v>2.0</v>
      </c>
      <c r="AT29" s="26" t="n">
        <v>2.0</v>
      </c>
      <c r="AU29" s="26" t="n">
        <v>2.0</v>
      </c>
      <c r="AV29" s="26" t="n">
        <v>2.0</v>
      </c>
      <c r="AW29" s="26" t="n">
        <v>2.0</v>
      </c>
      <c r="AX29" s="26" t="n">
        <v>2.0</v>
      </c>
      <c r="AY29" s="26" t="n">
        <v>2.0</v>
      </c>
      <c r="AZ29" s="26" t="n">
        <v>2.0</v>
      </c>
      <c r="BA29" s="26" t="n">
        <v>2.0</v>
      </c>
      <c r="BB29" s="26" t="n">
        <v>2.0</v>
      </c>
      <c r="BC29" s="26" t="n">
        <v>2.0</v>
      </c>
      <c r="BD29" s="26" t="n">
        <v>2.0</v>
      </c>
      <c r="BE29" s="26" t="n">
        <v>2.0</v>
      </c>
      <c r="BF29" s="26" t="n">
        <v>2.0</v>
      </c>
      <c r="BG29" s="26" t="n">
        <v>2.0</v>
      </c>
      <c r="BH29" s="26" t="n">
        <v>2.0</v>
      </c>
      <c r="BI29" s="26" t="n">
        <v>2.0</v>
      </c>
      <c r="BJ29" s="26" t="n">
        <v>2.0</v>
      </c>
      <c r="BK29" s="26" t="n">
        <v>2.0</v>
      </c>
      <c r="BL29" s="26" t="n">
        <v>2.0</v>
      </c>
      <c r="BM29" s="26" t="n">
        <v>2.0</v>
      </c>
      <c r="BN29" s="26" t="n">
        <v>2.0</v>
      </c>
      <c r="BO29" s="26" t="n">
        <v>2.0</v>
      </c>
      <c r="BP29" s="26" t="n">
        <v>2.0</v>
      </c>
      <c r="BQ29" s="26" t="n">
        <v>2.0</v>
      </c>
      <c r="BR29" s="26" t="n">
        <v>2.0</v>
      </c>
      <c r="BS29" s="26" t="n">
        <v>2.0</v>
      </c>
      <c r="BT29" s="26" t="n">
        <v>2.0</v>
      </c>
    </row>
    <row r="30" spans="1:72">
      <c r="A30" s="41" t="n">
        <v>28.0</v>
      </c>
      <c r="B30" s="41" t="s">
        <v>155</v>
      </c>
      <c r="C30" s="29" t="s">
        <v>156</v>
      </c>
      <c r="D30" s="26" t="n">
        <v>0.0</v>
      </c>
      <c r="E30" s="26" t="n">
        <v>0.0</v>
      </c>
      <c r="F30" s="26" t="n">
        <v>0.0</v>
      </c>
      <c r="G30" s="26" t="n">
        <v>0.0</v>
      </c>
      <c r="H30" s="26" t="n">
        <v>0.0</v>
      </c>
      <c r="I30" s="26" t="n">
        <v>0.0</v>
      </c>
      <c r="J30" s="26" t="n">
        <v>0.0</v>
      </c>
      <c r="K30" s="26" t="n">
        <v>0.0</v>
      </c>
      <c r="L30" s="26" t="n">
        <v>0.0</v>
      </c>
      <c r="M30" s="26" t="n">
        <v>0.0</v>
      </c>
      <c r="N30" s="26" t="n">
        <v>0.0</v>
      </c>
      <c r="O30" s="26" t="n">
        <v>0.0</v>
      </c>
      <c r="P30" s="26" t="n">
        <v>0.0</v>
      </c>
      <c r="Q30" s="26" t="n">
        <v>0.0</v>
      </c>
      <c r="R30" s="26" t="n">
        <v>0.0</v>
      </c>
      <c r="S30" s="26" t="n">
        <v>0.0</v>
      </c>
      <c r="T30" s="26" t="n">
        <v>0.0</v>
      </c>
      <c r="U30" s="26" t="n">
        <v>0.0</v>
      </c>
      <c r="V30" s="26" t="n">
        <v>0.0</v>
      </c>
      <c r="W30" s="26" t="n">
        <v>0.0</v>
      </c>
      <c r="X30" s="26" t="n">
        <v>0.0</v>
      </c>
      <c r="Y30" s="26" t="n">
        <v>0.0</v>
      </c>
      <c r="Z30" s="26" t="n">
        <v>0.0</v>
      </c>
      <c r="AA30" s="26" t="n">
        <v>0.0</v>
      </c>
      <c r="AB30" s="26" t="n">
        <v>0.0</v>
      </c>
      <c r="AC30" s="26" t="n">
        <v>0.0</v>
      </c>
      <c r="AD30" s="26" t="n">
        <v>0.0</v>
      </c>
      <c r="AE30" s="26" t="n">
        <v>0.0</v>
      </c>
      <c r="AF30" s="26" t="n">
        <v>0.0</v>
      </c>
      <c r="AG30" s="26" t="n">
        <v>0.0</v>
      </c>
      <c r="AH30" s="26" t="n">
        <v>0.0</v>
      </c>
      <c r="AI30" s="26" t="n">
        <v>0.0</v>
      </c>
      <c r="AJ30" s="26" t="n">
        <v>0.0</v>
      </c>
      <c r="AK30" s="26" t="n">
        <v>0.0</v>
      </c>
      <c r="AL30" s="26" t="n">
        <v>0.0</v>
      </c>
      <c r="AM30" s="26" t="n">
        <v>0.0</v>
      </c>
      <c r="AN30" s="26" t="n">
        <v>0.0</v>
      </c>
      <c r="AO30" s="26" t="n">
        <v>0.0</v>
      </c>
      <c r="AP30" s="26" t="n">
        <v>0.0</v>
      </c>
      <c r="AQ30" s="26" t="n">
        <v>0.0</v>
      </c>
      <c r="AR30" s="26" t="n">
        <v>0.0</v>
      </c>
      <c r="AS30" s="26" t="n">
        <v>0.0</v>
      </c>
      <c r="AT30" s="26" t="n">
        <v>0.0</v>
      </c>
      <c r="AU30" s="26" t="n">
        <v>0.0</v>
      </c>
      <c r="AV30" s="26" t="n">
        <v>0.0</v>
      </c>
      <c r="AW30" s="26" t="n">
        <v>0.0</v>
      </c>
      <c r="AX30" s="26" t="n">
        <v>0.0</v>
      </c>
      <c r="AY30" s="26" t="n">
        <v>1.0</v>
      </c>
      <c r="AZ30" s="26" t="n">
        <v>1.0</v>
      </c>
      <c r="BA30" s="26" t="n">
        <v>1.0</v>
      </c>
      <c r="BB30" s="26" t="n">
        <v>1.0</v>
      </c>
      <c r="BC30" s="26" t="n">
        <v>1.0</v>
      </c>
      <c r="BD30" s="26" t="n">
        <v>1.0</v>
      </c>
      <c r="BE30" s="26" t="n">
        <v>1.0</v>
      </c>
      <c r="BF30" s="26" t="n">
        <v>1.0</v>
      </c>
      <c r="BG30" s="26" t="n">
        <v>1.0</v>
      </c>
      <c r="BH30" s="26" t="n">
        <v>1.0</v>
      </c>
      <c r="BI30" s="26" t="n">
        <v>1.0</v>
      </c>
      <c r="BJ30" s="26" t="n">
        <v>1.0</v>
      </c>
      <c r="BK30" s="26" t="n">
        <v>1.0</v>
      </c>
      <c r="BL30" s="26" t="n">
        <v>1.0</v>
      </c>
      <c r="BM30" s="26" t="n">
        <v>1.0</v>
      </c>
      <c r="BN30" s="26" t="n">
        <v>1.0</v>
      </c>
      <c r="BO30" s="26" t="n">
        <v>1.0</v>
      </c>
      <c r="BP30" s="26" t="n">
        <v>1.0</v>
      </c>
      <c r="BQ30" s="26" t="n">
        <v>1.0</v>
      </c>
      <c r="BR30" s="26" t="n">
        <v>1.0</v>
      </c>
      <c r="BS30" s="26" t="n">
        <v>1.0</v>
      </c>
      <c r="BT30" s="26" t="n">
        <v>1.0</v>
      </c>
    </row>
    <row r="31" spans="1:72">
      <c r="A31" s="41" t="n">
        <v>29.0</v>
      </c>
      <c r="B31" s="41" t="s">
        <v>157</v>
      </c>
      <c r="C31" s="29" t="s">
        <v>158</v>
      </c>
      <c r="D31" s="26" t="n">
        <v>0.0</v>
      </c>
      <c r="E31" s="26" t="n">
        <v>0.0</v>
      </c>
      <c r="F31" s="26" t="n">
        <v>0.0</v>
      </c>
      <c r="G31" s="26" t="n">
        <v>0.0</v>
      </c>
      <c r="H31" s="26" t="n">
        <v>0.0</v>
      </c>
      <c r="I31" s="26" t="n">
        <v>0.0</v>
      </c>
      <c r="J31" s="26" t="n">
        <v>0.0</v>
      </c>
      <c r="K31" s="26" t="n">
        <v>0.0</v>
      </c>
      <c r="L31" s="26" t="n">
        <v>0.0</v>
      </c>
      <c r="M31" s="26" t="n">
        <v>0.0</v>
      </c>
      <c r="N31" s="26" t="n">
        <v>0.0</v>
      </c>
      <c r="O31" s="26" t="n">
        <v>0.0</v>
      </c>
      <c r="P31" s="26" t="n">
        <v>0.0</v>
      </c>
      <c r="Q31" s="26" t="n">
        <v>0.0</v>
      </c>
      <c r="R31" s="26" t="n">
        <v>0.0</v>
      </c>
      <c r="S31" s="26" t="n">
        <v>0.0</v>
      </c>
      <c r="T31" s="26" t="n">
        <v>0.0</v>
      </c>
      <c r="U31" s="26" t="n">
        <v>0.0</v>
      </c>
      <c r="V31" s="26" t="n">
        <v>0.0</v>
      </c>
      <c r="W31" s="26" t="n">
        <v>0.0</v>
      </c>
      <c r="X31" s="26" t="n">
        <v>0.0</v>
      </c>
      <c r="Y31" s="26" t="n">
        <v>0.0</v>
      </c>
      <c r="Z31" s="26" t="n">
        <v>0.0</v>
      </c>
      <c r="AA31" s="26" t="n">
        <v>0.0</v>
      </c>
      <c r="AB31" s="26" t="n">
        <v>0.0</v>
      </c>
      <c r="AC31" s="26" t="n">
        <v>0.0</v>
      </c>
      <c r="AD31" s="26" t="n">
        <v>0.0</v>
      </c>
      <c r="AE31" s="26" t="n">
        <v>0.0</v>
      </c>
      <c r="AF31" s="26" t="n">
        <v>0.0</v>
      </c>
      <c r="AG31" s="26" t="n">
        <v>0.0</v>
      </c>
      <c r="AH31" s="26" t="n">
        <v>0.0</v>
      </c>
      <c r="AI31" s="26" t="n">
        <v>0.0</v>
      </c>
      <c r="AJ31" s="26" t="n">
        <v>0.0</v>
      </c>
      <c r="AK31" s="26" t="n">
        <v>0.0</v>
      </c>
      <c r="AL31" s="26" t="n">
        <v>0.0</v>
      </c>
      <c r="AM31" s="26" t="n">
        <v>0.0</v>
      </c>
      <c r="AN31" s="26" t="n">
        <v>0.0</v>
      </c>
      <c r="AO31" s="26" t="n">
        <v>0.0</v>
      </c>
      <c r="AP31" s="26" t="n">
        <v>0.0</v>
      </c>
      <c r="AQ31" s="26" t="n">
        <v>0.0</v>
      </c>
      <c r="AR31" s="26" t="n">
        <v>0.0</v>
      </c>
      <c r="AS31" s="26" t="n">
        <v>0.0</v>
      </c>
      <c r="AT31" s="26" t="n">
        <v>0.0</v>
      </c>
      <c r="AU31" s="26" t="n">
        <v>0.0</v>
      </c>
      <c r="AV31" s="26" t="n">
        <v>0.0</v>
      </c>
      <c r="AW31" s="26" t="n">
        <v>0.0</v>
      </c>
      <c r="AX31" s="26" t="n">
        <v>0.0</v>
      </c>
      <c r="AY31" s="26" t="n">
        <v>0.0</v>
      </c>
      <c r="AZ31" s="26" t="n">
        <v>0.0</v>
      </c>
      <c r="BA31" s="26" t="n">
        <v>0.0</v>
      </c>
      <c r="BB31" s="26" t="n">
        <v>0.0</v>
      </c>
      <c r="BC31" s="26" t="n">
        <v>0.0</v>
      </c>
      <c r="BD31" s="26" t="n">
        <v>0.0</v>
      </c>
      <c r="BE31" s="26" t="n">
        <v>0.0</v>
      </c>
      <c r="BF31" s="26" t="n">
        <v>0.0</v>
      </c>
      <c r="BG31" s="26" t="n">
        <v>0.0</v>
      </c>
      <c r="BH31" s="26" t="n">
        <v>0.0</v>
      </c>
      <c r="BI31" s="26" t="n">
        <v>0.0</v>
      </c>
      <c r="BJ31" s="26" t="n">
        <v>0.0</v>
      </c>
      <c r="BK31" s="26" t="n">
        <v>0.0</v>
      </c>
      <c r="BL31" s="26" t="n">
        <v>0.0</v>
      </c>
      <c r="BM31" s="26" t="n">
        <v>0.0</v>
      </c>
      <c r="BN31" s="26" t="n">
        <v>0.0</v>
      </c>
      <c r="BO31" s="26" t="n">
        <v>0.0</v>
      </c>
      <c r="BP31" s="26" t="n">
        <v>0.0</v>
      </c>
      <c r="BQ31" s="26" t="n">
        <v>0.0</v>
      </c>
      <c r="BR31" s="26" t="n">
        <v>0.0</v>
      </c>
      <c r="BS31" s="26" t="n">
        <v>0.0</v>
      </c>
      <c r="BT31" s="26" t="n">
        <v>0.0</v>
      </c>
    </row>
    <row r="32" spans="1:72">
      <c r="A32" s="41" t="n">
        <v>30.0</v>
      </c>
      <c r="B32" s="29" t="s">
        <v>159</v>
      </c>
      <c r="C32" s="29" t="s">
        <v>160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6" t="n">
        <v>0.0</v>
      </c>
      <c r="Y32" s="26" t="n">
        <v>0.0</v>
      </c>
      <c r="Z32" s="26" t="n">
        <v>0.0</v>
      </c>
      <c r="AA32" s="26" t="n">
        <v>0.0</v>
      </c>
      <c r="AB32" s="26" t="n">
        <v>0.0</v>
      </c>
      <c r="AC32" s="26" t="n">
        <v>0.0</v>
      </c>
      <c r="AD32" s="26" t="n">
        <v>0.0</v>
      </c>
      <c r="AE32" s="26" t="n">
        <v>0.0</v>
      </c>
      <c r="AF32" s="26" t="n">
        <v>0.0</v>
      </c>
      <c r="AG32" s="26" t="n">
        <v>0.0</v>
      </c>
      <c r="AH32" s="26" t="n">
        <v>0.0</v>
      </c>
      <c r="AI32" s="26" t="n">
        <v>0.0</v>
      </c>
      <c r="AJ32" s="26" t="n">
        <v>0.0</v>
      </c>
      <c r="AK32" s="26" t="n">
        <v>0.0</v>
      </c>
      <c r="AL32" s="26" t="n">
        <v>0.0</v>
      </c>
      <c r="AM32" s="26" t="n">
        <v>0.0</v>
      </c>
      <c r="AN32" s="26" t="n">
        <v>0.0</v>
      </c>
      <c r="AO32" s="26" t="n">
        <v>0.0</v>
      </c>
      <c r="AP32" s="26" t="n">
        <v>0.0</v>
      </c>
      <c r="AQ32" s="26" t="n">
        <v>0.0</v>
      </c>
      <c r="AR32" s="26" t="n">
        <v>0.0</v>
      </c>
      <c r="AS32" s="26" t="n">
        <v>0.0</v>
      </c>
      <c r="AT32" s="26" t="n">
        <v>0.0</v>
      </c>
      <c r="AU32" s="26" t="n">
        <v>0.0</v>
      </c>
      <c r="AV32" s="26" t="n">
        <v>0.0</v>
      </c>
      <c r="AW32" s="26" t="n">
        <v>0.0</v>
      </c>
      <c r="AX32" s="26" t="n">
        <v>0.0</v>
      </c>
      <c r="AY32" s="26" t="n">
        <v>0.0</v>
      </c>
      <c r="AZ32" s="26" t="n">
        <v>0.0</v>
      </c>
      <c r="BA32" s="26" t="n">
        <v>0.0</v>
      </c>
      <c r="BB32" s="26" t="n">
        <v>0.0</v>
      </c>
      <c r="BC32" s="26" t="n">
        <v>0.0</v>
      </c>
      <c r="BD32" s="26" t="n">
        <v>0.0</v>
      </c>
      <c r="BE32" s="26" t="n">
        <v>0.0</v>
      </c>
      <c r="BF32" s="26" t="n">
        <v>0.0</v>
      </c>
      <c r="BG32" s="26" t="n">
        <v>0.0</v>
      </c>
      <c r="BH32" s="26" t="n">
        <v>0.0</v>
      </c>
      <c r="BI32" s="26" t="n">
        <v>0.0</v>
      </c>
      <c r="BJ32" s="26" t="n">
        <v>0.0</v>
      </c>
      <c r="BK32" s="26" t="n">
        <v>0.0</v>
      </c>
      <c r="BL32" s="26" t="n">
        <v>0.0</v>
      </c>
      <c r="BM32" s="26" t="n">
        <v>0.0</v>
      </c>
      <c r="BN32" s="26" t="n">
        <v>0.0</v>
      </c>
      <c r="BO32" s="26" t="n">
        <v>0.0</v>
      </c>
      <c r="BP32" s="26" t="n">
        <v>0.0</v>
      </c>
      <c r="BQ32" s="26" t="n">
        <v>0.0</v>
      </c>
      <c r="BR32" s="26" t="n">
        <v>0.0</v>
      </c>
      <c r="BS32" s="26" t="n">
        <v>0.0</v>
      </c>
      <c r="BT32" s="26" t="n">
        <v>0.0</v>
      </c>
    </row>
    <row r="33" spans="1:72">
      <c r="A33" s="41" t="n">
        <v>31.0</v>
      </c>
      <c r="B33" s="29" t="s">
        <v>161</v>
      </c>
      <c r="C33" s="29" t="s">
        <v>162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1.0</v>
      </c>
      <c r="W33" s="26" t="n">
        <v>1.0</v>
      </c>
      <c r="X33" s="26" t="n">
        <v>1.0</v>
      </c>
      <c r="Y33" s="26" t="n">
        <v>1.0</v>
      </c>
      <c r="Z33" s="26" t="n">
        <v>1.0</v>
      </c>
      <c r="AA33" s="26" t="n">
        <v>1.0</v>
      </c>
      <c r="AB33" s="26" t="n">
        <v>1.0</v>
      </c>
      <c r="AC33" s="26" t="n">
        <v>1.0</v>
      </c>
      <c r="AD33" s="26" t="n">
        <v>1.0</v>
      </c>
      <c r="AE33" s="26" t="n">
        <v>1.0</v>
      </c>
      <c r="AF33" s="26" t="n">
        <v>1.0</v>
      </c>
      <c r="AG33" s="26" t="n">
        <v>1.0</v>
      </c>
      <c r="AH33" s="26" t="n">
        <v>1.0</v>
      </c>
      <c r="AI33" s="26" t="n">
        <v>1.0</v>
      </c>
      <c r="AJ33" s="26" t="n">
        <v>1.0</v>
      </c>
      <c r="AK33" s="26" t="n">
        <v>1.0</v>
      </c>
      <c r="AL33" s="26" t="n">
        <v>2.0</v>
      </c>
      <c r="AM33" s="26" t="n">
        <v>2.0</v>
      </c>
      <c r="AN33" s="26" t="n">
        <v>2.0</v>
      </c>
      <c r="AO33" s="26" t="n">
        <v>2.0</v>
      </c>
      <c r="AP33" s="26" t="n">
        <v>2.0</v>
      </c>
      <c r="AQ33" s="26" t="n">
        <v>2.0</v>
      </c>
      <c r="AR33" s="26" t="n">
        <v>2.0</v>
      </c>
      <c r="AS33" s="26" t="n">
        <v>2.0</v>
      </c>
      <c r="AT33" s="26" t="n">
        <v>2.0</v>
      </c>
      <c r="AU33" s="26" t="n">
        <v>2.0</v>
      </c>
      <c r="AV33" s="26" t="n">
        <v>2.0</v>
      </c>
      <c r="AW33" s="26" t="n">
        <v>2.0</v>
      </c>
      <c r="AX33" s="26" t="n">
        <v>2.0</v>
      </c>
      <c r="AY33" s="26" t="n">
        <v>2.0</v>
      </c>
      <c r="AZ33" s="26" t="n">
        <v>2.0</v>
      </c>
      <c r="BA33" s="26" t="n">
        <v>2.0</v>
      </c>
      <c r="BB33" s="26" t="n">
        <v>2.0</v>
      </c>
      <c r="BC33" s="26" t="n">
        <v>2.0</v>
      </c>
      <c r="BD33" s="26" t="n">
        <v>3.0</v>
      </c>
      <c r="BE33" s="26" t="n">
        <v>3.0</v>
      </c>
      <c r="BF33" s="26" t="n">
        <v>3.0</v>
      </c>
      <c r="BG33" s="26" t="n">
        <v>3.0</v>
      </c>
      <c r="BH33" s="26" t="n">
        <v>3.0</v>
      </c>
      <c r="BI33" s="26" t="n">
        <v>4.0</v>
      </c>
      <c r="BJ33" s="26" t="n">
        <v>4.0</v>
      </c>
      <c r="BK33" s="26" t="n">
        <v>4.0</v>
      </c>
      <c r="BL33" s="26" t="n">
        <v>4.0</v>
      </c>
      <c r="BM33" s="26" t="n">
        <v>4.0</v>
      </c>
      <c r="BN33" s="26" t="n">
        <v>4.0</v>
      </c>
      <c r="BO33" s="26" t="n">
        <v>4.0</v>
      </c>
      <c r="BP33" s="26" t="n">
        <v>4.0</v>
      </c>
      <c r="BQ33" s="26" t="n">
        <v>4.0</v>
      </c>
      <c r="BR33" s="26" t="n">
        <v>4.0</v>
      </c>
      <c r="BS33" s="26" t="n">
        <v>4.0</v>
      </c>
      <c r="BT33" s="26" t="n">
        <v>4.0</v>
      </c>
    </row>
    <row r="34" spans="1:72">
      <c r="A34" s="41" t="n">
        <v>32.0</v>
      </c>
      <c r="B34" s="29" t="s">
        <v>163</v>
      </c>
      <c r="C34" s="29" t="s">
        <v>164</v>
      </c>
      <c r="D34" s="26" t="n">
        <v>0.0</v>
      </c>
      <c r="E34" s="26" t="n">
        <v>0.0</v>
      </c>
      <c r="F34" s="26" t="n">
        <v>0.0</v>
      </c>
      <c r="G34" s="26" t="n">
        <v>0.0</v>
      </c>
      <c r="H34" s="26" t="n">
        <v>0.0</v>
      </c>
      <c r="I34" s="26" t="n">
        <v>0.0</v>
      </c>
      <c r="J34" s="26" t="n">
        <v>0.0</v>
      </c>
      <c r="K34" s="26" t="n">
        <v>0.0</v>
      </c>
      <c r="L34" s="26" t="n">
        <v>0.0</v>
      </c>
      <c r="M34" s="26" t="n">
        <v>0.0</v>
      </c>
      <c r="N34" s="26" t="n">
        <v>0.0</v>
      </c>
      <c r="O34" s="26" t="n">
        <v>0.0</v>
      </c>
      <c r="P34" s="26" t="n">
        <v>0.0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6" t="n">
        <v>0.0</v>
      </c>
      <c r="Y34" s="26" t="n">
        <v>0.0</v>
      </c>
      <c r="Z34" s="26" t="n">
        <v>0.0</v>
      </c>
      <c r="AA34" s="26" t="n">
        <v>0.0</v>
      </c>
      <c r="AB34" s="26" t="n">
        <v>0.0</v>
      </c>
      <c r="AC34" s="26" t="n">
        <v>0.0</v>
      </c>
      <c r="AD34" s="26" t="n">
        <v>0.0</v>
      </c>
      <c r="AE34" s="26" t="n">
        <v>0.0</v>
      </c>
      <c r="AF34" s="26" t="n">
        <v>0.0</v>
      </c>
      <c r="AG34" s="26" t="n">
        <v>0.0</v>
      </c>
      <c r="AH34" s="26" t="n">
        <v>0.0</v>
      </c>
      <c r="AI34" s="26" t="n">
        <v>0.0</v>
      </c>
      <c r="AJ34" s="26" t="n">
        <v>0.0</v>
      </c>
      <c r="AK34" s="26" t="n">
        <v>0.0</v>
      </c>
      <c r="AL34" s="26" t="n">
        <v>0.0</v>
      </c>
      <c r="AM34" s="26" t="n">
        <v>0.0</v>
      </c>
      <c r="AN34" s="26" t="n">
        <v>0.0</v>
      </c>
      <c r="AO34" s="26" t="n">
        <v>0.0</v>
      </c>
      <c r="AP34" s="26" t="n">
        <v>0.0</v>
      </c>
      <c r="AQ34" s="26" t="n">
        <v>0.0</v>
      </c>
      <c r="AR34" s="26" t="n">
        <v>0.0</v>
      </c>
      <c r="AS34" s="26" t="n">
        <v>0.0</v>
      </c>
      <c r="AT34" s="26" t="n">
        <v>0.0</v>
      </c>
      <c r="AU34" s="26" t="n">
        <v>0.0</v>
      </c>
      <c r="AV34" s="26" t="n">
        <v>0.0</v>
      </c>
      <c r="AW34" s="26" t="n">
        <v>0.0</v>
      </c>
      <c r="AX34" s="26" t="n">
        <v>0.0</v>
      </c>
      <c r="AY34" s="26" t="n">
        <v>0.0</v>
      </c>
      <c r="AZ34" s="26" t="n">
        <v>0.0</v>
      </c>
      <c r="BA34" s="26" t="n">
        <v>0.0</v>
      </c>
      <c r="BB34" s="26" t="n">
        <v>0.0</v>
      </c>
      <c r="BC34" s="26" t="n">
        <v>0.0</v>
      </c>
      <c r="BD34" s="26" t="n">
        <v>0.0</v>
      </c>
      <c r="BE34" s="26" t="n">
        <v>0.0</v>
      </c>
      <c r="BF34" s="26" t="n">
        <v>0.0</v>
      </c>
      <c r="BG34" s="26" t="n">
        <v>0.0</v>
      </c>
      <c r="BH34" s="26" t="n">
        <v>0.0</v>
      </c>
      <c r="BI34" s="26" t="n">
        <v>0.0</v>
      </c>
      <c r="BJ34" s="26" t="n">
        <v>0.0</v>
      </c>
      <c r="BK34" s="26" t="n">
        <v>0.0</v>
      </c>
      <c r="BL34" s="26" t="n">
        <v>0.0</v>
      </c>
      <c r="BM34" s="26" t="n">
        <v>0.0</v>
      </c>
      <c r="BN34" s="26" t="n">
        <v>0.0</v>
      </c>
      <c r="BO34" s="26" t="n">
        <v>0.0</v>
      </c>
      <c r="BP34" s="26" t="n">
        <v>0.0</v>
      </c>
      <c r="BQ34" s="26" t="n">
        <v>0.0</v>
      </c>
      <c r="BR34" s="26" t="n">
        <v>0.0</v>
      </c>
      <c r="BS34" s="26" t="n">
        <v>0.0</v>
      </c>
      <c r="BT34" s="26" t="n">
        <v>0.0</v>
      </c>
    </row>
    <row r="35" spans="1:72">
      <c r="A35" s="41" t="n">
        <v>33.0</v>
      </c>
      <c r="B35" s="29" t="s">
        <v>165</v>
      </c>
      <c r="C35" s="29" t="s">
        <v>166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6" t="n">
        <v>0.0</v>
      </c>
      <c r="Y35" s="26" t="n">
        <v>0.0</v>
      </c>
      <c r="Z35" s="26" t="n">
        <v>0.0</v>
      </c>
      <c r="AA35" s="26" t="n">
        <v>0.0</v>
      </c>
      <c r="AB35" s="26" t="n">
        <v>0.0</v>
      </c>
      <c r="AC35" s="26" t="n">
        <v>0.0</v>
      </c>
      <c r="AD35" s="26" t="n">
        <v>0.0</v>
      </c>
      <c r="AE35" s="26" t="n">
        <v>0.0</v>
      </c>
      <c r="AF35" s="26" t="n">
        <v>0.0</v>
      </c>
      <c r="AG35" s="26" t="n">
        <v>0.0</v>
      </c>
      <c r="AH35" s="26" t="n">
        <v>0.0</v>
      </c>
      <c r="AI35" s="26" t="n">
        <v>1.0</v>
      </c>
      <c r="AJ35" s="26" t="n">
        <v>1.0</v>
      </c>
      <c r="AK35" s="26" t="n">
        <v>1.0</v>
      </c>
      <c r="AL35" s="26" t="n">
        <v>1.0</v>
      </c>
      <c r="AM35" s="26" t="n">
        <v>1.0</v>
      </c>
      <c r="AN35" s="26" t="n">
        <v>1.0</v>
      </c>
      <c r="AO35" s="26" t="n">
        <v>1.0</v>
      </c>
      <c r="AP35" s="26" t="n">
        <v>1.0</v>
      </c>
      <c r="AQ35" s="26" t="n">
        <v>1.0</v>
      </c>
      <c r="AR35" s="26" t="n">
        <v>1.0</v>
      </c>
      <c r="AS35" s="26" t="n">
        <v>1.0</v>
      </c>
      <c r="AT35" s="26" t="n">
        <v>1.0</v>
      </c>
      <c r="AU35" s="26" t="n">
        <v>1.0</v>
      </c>
      <c r="AV35" s="26" t="n">
        <v>1.0</v>
      </c>
      <c r="AW35" s="26" t="n">
        <v>1.0</v>
      </c>
      <c r="AX35" s="26" t="n">
        <v>1.0</v>
      </c>
      <c r="AY35" s="26" t="n">
        <v>1.0</v>
      </c>
      <c r="AZ35" s="26" t="n">
        <v>1.0</v>
      </c>
      <c r="BA35" s="26" t="n">
        <v>1.0</v>
      </c>
      <c r="BB35" s="26" t="n">
        <v>1.0</v>
      </c>
      <c r="BC35" s="26" t="n">
        <v>1.0</v>
      </c>
      <c r="BD35" s="26" t="n">
        <v>1.0</v>
      </c>
      <c r="BE35" s="26" t="n">
        <v>1.0</v>
      </c>
      <c r="BF35" s="26" t="n">
        <v>1.0</v>
      </c>
      <c r="BG35" s="26" t="n">
        <v>1.0</v>
      </c>
      <c r="BH35" s="26" t="n">
        <v>1.0</v>
      </c>
      <c r="BI35" s="26" t="n">
        <v>1.0</v>
      </c>
      <c r="BJ35" s="26" t="n">
        <v>1.0</v>
      </c>
      <c r="BK35" s="26" t="n">
        <v>1.0</v>
      </c>
      <c r="BL35" s="26" t="n">
        <v>1.0</v>
      </c>
      <c r="BM35" s="26" t="n">
        <v>1.0</v>
      </c>
      <c r="BN35" s="26" t="n">
        <v>1.0</v>
      </c>
      <c r="BO35" s="26" t="n">
        <v>1.0</v>
      </c>
      <c r="BP35" s="26" t="n">
        <v>2.0</v>
      </c>
      <c r="BQ35" s="26" t="n">
        <v>2.0</v>
      </c>
      <c r="BR35" s="26" t="n">
        <v>2.0</v>
      </c>
      <c r="BS35" s="26" t="n">
        <v>2.0</v>
      </c>
      <c r="BT35" s="26" t="n">
        <v>2.0</v>
      </c>
    </row>
    <row r="36" spans="1:7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</row>
    <row r="37" spans="1:7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</row>
    <row r="38" spans="1:7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</row>
    <row r="39" spans="1:7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</row>
    <row r="40" spans="1:7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</row>
    <row r="41" spans="1:7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</row>
    <row r="42" spans="1:7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</row>
    <row r="43" spans="1:7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</row>
    <row r="44" spans="1:7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</row>
    <row r="45" spans="1:7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</row>
    <row r="46" spans="1:7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</row>
    <row r="47" spans="1:7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</row>
    <row r="48" spans="1:7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</row>
    <row r="49" spans="1:7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</row>
    <row r="50" spans="1:7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</row>
    <row r="51" spans="1:7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</row>
    <row r="52" spans="1:7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</row>
    <row r="53" spans="1:7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</row>
    <row r="54" spans="1:7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</row>
    <row r="55" spans="1:7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</row>
    <row r="56" spans="1:7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</row>
    <row r="57" spans="1:7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</row>
    <row r="58" spans="1:7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</row>
    <row r="59" spans="1:7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</row>
    <row r="60" spans="1:7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</row>
    <row r="61" spans="1:7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</row>
    <row r="62" spans="1:7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</row>
    <row r="63" spans="1:7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</row>
    <row r="64" spans="1:7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</row>
    <row r="65" spans="1:7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</row>
    <row r="66" spans="1:7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</row>
    <row r="67" spans="1:7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</row>
    <row r="68" spans="1:7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</row>
    <row r="69" spans="1:7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</row>
    <row r="70" spans="1:7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</row>
    <row r="71" spans="1:7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</row>
    <row r="72" spans="1: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</row>
    <row r="73" spans="1:7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</row>
    <row r="74" spans="1:7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</row>
    <row r="75" spans="1:7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</row>
    <row r="76" spans="1:7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</row>
    <row r="77" spans="1:7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</row>
    <row r="78" spans="1:7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</row>
    <row r="79" spans="1:7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</row>
    <row r="80" spans="1:7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</row>
    <row r="81" spans="1:7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</row>
    <row r="82" spans="1:7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</row>
    <row r="83" spans="1:7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</row>
    <row r="84" spans="1:7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</row>
    <row r="85" spans="1:7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</row>
    <row r="86" spans="1:7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</row>
    <row r="87" spans="1:7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</row>
    <row r="88" spans="1:7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</row>
    <row r="89" spans="1:7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</row>
    <row r="90" spans="1:7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</row>
    <row r="91" spans="1:7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</row>
    <row r="92" spans="1:7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</row>
    <row r="93" spans="1:7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</row>
    <row r="94" spans="1:7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</row>
    <row r="95" spans="1:7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</row>
    <row r="96" spans="1:7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</row>
    <row r="97" spans="1:7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</row>
    <row r="98" spans="1:7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</row>
    <row r="99" spans="1:7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</row>
    <row r="100" spans="1:7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</row>
    <row r="101" spans="1:7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</row>
    <row r="102" spans="1:7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</row>
    <row r="103" spans="1:7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</row>
    <row r="104" spans="1:7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</row>
    <row r="105" spans="1:7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</row>
    <row r="106" spans="1:7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</row>
    <row r="107" spans="1:7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</row>
    <row r="108" spans="1:7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</row>
    <row r="109" spans="1:7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</row>
    <row r="110" spans="1:7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</row>
    <row r="111" spans="1:7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</row>
    <row r="112" spans="1:7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</row>
    <row r="113" spans="1:7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</row>
    <row r="114" spans="1:7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</row>
    <row r="115" spans="1:7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</row>
    <row r="116" spans="1:7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</row>
    <row r="117" spans="1:7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</row>
    <row r="118" spans="1:7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</row>
    <row r="119" spans="1:7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</row>
    <row r="120" spans="1:7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</row>
    <row r="121" spans="1:7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</row>
    <row r="122" spans="1:7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</row>
    <row r="123" spans="1:7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</row>
    <row r="124" spans="1:7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</row>
    <row r="125" spans="1:7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</row>
    <row r="126" spans="1:7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</row>
    <row r="127" spans="1:7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</row>
    <row r="128" spans="1:7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</row>
    <row r="129" spans="1:7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</row>
    <row r="130" spans="1:7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</row>
    <row r="131" spans="1:7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</row>
    <row r="132" spans="1:7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</row>
    <row r="133" spans="1:7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</row>
    <row r="134" spans="1:7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</row>
    <row r="135" spans="1:7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</row>
    <row r="136" spans="1:7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</row>
    <row r="137" spans="1:7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</row>
    <row r="138" spans="1:7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</row>
    <row r="139" spans="1:7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</row>
    <row r="140" spans="1:7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</row>
    <row r="141" spans="1:7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</row>
    <row r="142" spans="1:7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</row>
    <row r="143" spans="1:7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</row>
    <row r="144" spans="1:7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</row>
    <row r="145" spans="1:7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</row>
    <row r="146" spans="1:7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</row>
    <row r="147" spans="1:7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</row>
    <row r="148" spans="1:7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</row>
    <row r="149" spans="1:7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</row>
    <row r="150" spans="1:7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</row>
    <row r="151" spans="1:7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</row>
    <row r="152" spans="1:7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</row>
    <row r="153" spans="1:7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</row>
    <row r="154" spans="1:7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</row>
    <row r="155" spans="1:7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</row>
    <row r="156" spans="1:7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</row>
    <row r="157" spans="1:7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</row>
    <row r="158" spans="1:7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</row>
    <row r="159" spans="1:7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</row>
    <row r="160" spans="1:7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</row>
    <row r="161" spans="1:7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</row>
    <row r="162" spans="1:7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</row>
    <row r="163" spans="1:7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</row>
    <row r="164" spans="1:7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</row>
    <row r="165" spans="1:7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</row>
    <row r="166" spans="1:7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</row>
    <row r="167" spans="1:7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</row>
    <row r="168" spans="1:7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</row>
    <row r="169" spans="1:7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</row>
    <row r="170" spans="1:7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</row>
    <row r="171" spans="1:7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</row>
    <row r="172" spans="1: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</row>
    <row r="173" spans="1:7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</row>
    <row r="174" spans="1:7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</row>
    <row r="175" spans="1:7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</row>
    <row r="176" spans="1:7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</row>
    <row r="177" spans="1:7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</row>
    <row r="178" spans="1:7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</row>
    <row r="179" spans="1:7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</row>
    <row r="180" spans="1:7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</row>
    <row r="181" spans="1:7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</row>
    <row r="182" spans="1:7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</row>
    <row r="183" spans="1:7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</row>
    <row r="184" spans="1:7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</row>
    <row r="185" spans="1:7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</row>
    <row r="186" spans="1:7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</row>
    <row r="187" spans="1:7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</row>
    <row r="188" spans="1:7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</row>
    <row r="189" spans="1:7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</row>
    <row r="190" spans="1:7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</row>
    <row r="191" spans="1:7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</row>
    <row r="192" spans="1:7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</row>
    <row r="193" spans="1:7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</row>
    <row r="194" spans="1:7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</row>
    <row r="195" spans="1:7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</row>
    <row r="196" spans="1:7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</row>
    <row r="197" spans="1:7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U201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  <col min="73" max="73" width="12.89156626506024" customWidth="true"/>
  </cols>
  <sheetData>
    <row r="1" spans="1:73" ht="19.5" customHeight="true">
      <c r="A1" s="26"/>
      <c r="B1" s="29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</row>
    <row r="2" spans="1:73" ht="19.5" customHeight="true">
      <c r="A2" s="26" t="n">
        <v>1.0</v>
      </c>
      <c r="B2" s="29" t="s">
        <v>168</v>
      </c>
      <c r="C2" s="26"/>
      <c r="D2" s="26"/>
      <c r="E2" s="26" t="n">
        <v>5.0</v>
      </c>
      <c r="F2" s="26" t="n">
        <v>8.0</v>
      </c>
      <c r="G2" s="26" t="n">
        <v>16.0</v>
      </c>
      <c r="H2" s="26" t="n">
        <v>44.0</v>
      </c>
      <c r="I2" s="26" t="n">
        <v>69.0</v>
      </c>
      <c r="J2" s="26" t="n">
        <v>102.0</v>
      </c>
      <c r="K2" s="26" t="n">
        <v>95.0</v>
      </c>
      <c r="L2" s="26" t="n">
        <v>177.0</v>
      </c>
      <c r="M2" s="26" t="n">
        <v>237.0</v>
      </c>
      <c r="N2" s="26" t="n">
        <v>324.0</v>
      </c>
      <c r="O2" s="26" t="n">
        <v>461.0</v>
      </c>
      <c r="P2" s="26" t="n">
        <v>946.0</v>
      </c>
      <c r="Q2" s="26" t="n">
        <v>1239.0</v>
      </c>
      <c r="R2" s="26" t="n">
        <v>1370.0</v>
      </c>
      <c r="S2" s="26" t="n">
        <v>1527.0</v>
      </c>
      <c r="T2" s="26" t="n">
        <v>1795.0</v>
      </c>
      <c r="U2" s="26" t="n">
        <v>2110.0</v>
      </c>
      <c r="V2" s="26" t="n">
        <v>2296.0</v>
      </c>
      <c r="W2" s="26" t="n">
        <v>2788.0</v>
      </c>
      <c r="X2" s="26" t="n">
        <v>3219.0</v>
      </c>
      <c r="Y2" s="26" t="n">
        <v>3859.0</v>
      </c>
      <c r="Z2" s="26" t="n">
        <v>4821.0</v>
      </c>
      <c r="AA2" s="26" t="n">
        <v>6101.0</v>
      </c>
      <c r="AB2" s="26" t="n">
        <v>6188.0</v>
      </c>
      <c r="AC2" s="26" t="n">
        <v>6484.0</v>
      </c>
      <c r="AD2" s="26" t="n">
        <v>7333.0</v>
      </c>
      <c r="AE2" s="26" t="n">
        <v>8204.0</v>
      </c>
      <c r="AF2" s="26" t="n">
        <v>8030.0</v>
      </c>
      <c r="AG2" s="26" t="n">
        <v>10204.0</v>
      </c>
      <c r="AH2" s="26" t="n">
        <v>11053.0</v>
      </c>
      <c r="AI2" s="26" t="n">
        <v>11272.0</v>
      </c>
      <c r="AJ2" s="26" t="n">
        <v>10644.0</v>
      </c>
      <c r="AK2" s="26" t="n">
        <v>11741.0</v>
      </c>
      <c r="AL2" s="26" t="n">
        <v>11977.0</v>
      </c>
      <c r="AM2" s="26" t="n">
        <v>11864.0</v>
      </c>
      <c r="AN2" s="26" t="n">
        <v>11633.0</v>
      </c>
      <c r="AO2" s="26" t="n">
        <v>11477.0</v>
      </c>
      <c r="AP2" s="26" t="n">
        <v>10968.0</v>
      </c>
      <c r="AQ2" s="26" t="n">
        <v>9915.0</v>
      </c>
      <c r="AR2" s="26" t="n">
        <v>9126.0</v>
      </c>
      <c r="AS2" s="26" t="n">
        <v>8752.0</v>
      </c>
      <c r="AT2" s="26" t="n">
        <v>8346.0</v>
      </c>
      <c r="AU2" s="26" t="n">
        <v>7952.0</v>
      </c>
      <c r="AV2" s="26" t="n">
        <v>7664.0</v>
      </c>
      <c r="AW2" s="26" t="n">
        <v>7365.0</v>
      </c>
      <c r="AX2" s="26" t="n">
        <v>7110.0</v>
      </c>
      <c r="AY2" s="26" t="n">
        <v>6806.0</v>
      </c>
      <c r="AZ2" s="26" t="n">
        <v>6416.0</v>
      </c>
      <c r="BA2" s="26" t="n">
        <v>5952.0</v>
      </c>
      <c r="BB2" s="26" t="n">
        <v>5737.0</v>
      </c>
      <c r="BC2" s="26" t="n">
        <v>5489.0</v>
      </c>
      <c r="BD2" s="26" t="n">
        <v>5264.0</v>
      </c>
      <c r="BE2" s="26" t="n">
        <v>5111.0</v>
      </c>
      <c r="BF2" s="26" t="n">
        <v>4794.0</v>
      </c>
      <c r="BG2" s="26" t="n">
        <v>4492.0</v>
      </c>
      <c r="BH2" s="26" t="n">
        <v>4257.0</v>
      </c>
      <c r="BI2" s="26" t="n">
        <v>4016.0</v>
      </c>
      <c r="BJ2" s="26" t="n">
        <v>3606.0</v>
      </c>
      <c r="BK2" s="26" t="n">
        <v>3223.0</v>
      </c>
      <c r="BL2" s="26" t="n">
        <v>3029.0</v>
      </c>
      <c r="BM2" s="26" t="n">
        <v>2830.0</v>
      </c>
      <c r="BN2" s="26" t="n">
        <v>2618.0</v>
      </c>
      <c r="BO2" s="26" t="n">
        <v>2308.0</v>
      </c>
      <c r="BP2" s="26" t="n">
        <v>2128.0</v>
      </c>
      <c r="BQ2" s="26" t="n">
        <v>1953.0</v>
      </c>
      <c r="BR2" s="26" t="n">
        <v>1833.0</v>
      </c>
      <c r="BS2" s="26" t="n">
        <v>1734.0</v>
      </c>
      <c r="BT2" s="26" t="n">
        <v>1558.0</v>
      </c>
      <c r="BU2" s="26" t="n">
        <v>1385.0</v>
      </c>
    </row>
    <row r="3" spans="1:73" ht="19.5" customHeight="true">
      <c r="A3" s="26" t="n">
        <v>2.0</v>
      </c>
      <c r="B3" s="29" t="s">
        <v>169</v>
      </c>
      <c r="C3" s="26"/>
      <c r="D3" s="26"/>
      <c r="E3" s="26" t="n">
        <v>5.0</v>
      </c>
      <c r="F3" s="26" t="n">
        <v>8.0</v>
      </c>
      <c r="G3" s="26" t="n">
        <v>16.0</v>
      </c>
      <c r="H3" s="26" t="n">
        <v>44.0</v>
      </c>
      <c r="I3" s="26" t="n">
        <v>63.0</v>
      </c>
      <c r="J3" s="26" t="n">
        <v>88.0</v>
      </c>
      <c r="K3" s="26" t="n">
        <v>71.0</v>
      </c>
      <c r="L3" s="26" t="n">
        <v>129.0</v>
      </c>
      <c r="M3" s="26" t="n">
        <v>157.0</v>
      </c>
      <c r="N3" s="26" t="n">
        <v>198.0</v>
      </c>
      <c r="O3" s="26" t="n">
        <v>290.0</v>
      </c>
      <c r="P3" s="26" t="n">
        <v>690.0</v>
      </c>
      <c r="Q3" s="26" t="n">
        <v>899.0</v>
      </c>
      <c r="R3" s="26" t="n">
        <v>988.0</v>
      </c>
      <c r="S3" s="26" t="n">
        <v>1094.0</v>
      </c>
      <c r="T3" s="26" t="n">
        <v>1294.0</v>
      </c>
      <c r="U3" s="26" t="n">
        <v>1562.0</v>
      </c>
      <c r="V3" s="26" t="n">
        <v>1701.0</v>
      </c>
      <c r="W3" s="26" t="n">
        <v>2143.0</v>
      </c>
      <c r="X3" s="26" t="n">
        <v>2520.0</v>
      </c>
      <c r="Y3" s="26" t="n">
        <v>3084.0</v>
      </c>
      <c r="Z3" s="26" t="n">
        <v>4002.0</v>
      </c>
      <c r="AA3" s="26" t="n">
        <v>5195.0</v>
      </c>
      <c r="AB3" s="26" t="n">
        <v>5247.0</v>
      </c>
      <c r="AC3" s="26" t="n">
        <v>5505.0</v>
      </c>
      <c r="AD3" s="26" t="n">
        <v>6344.0</v>
      </c>
      <c r="AE3" s="26" t="n">
        <v>7241.0</v>
      </c>
      <c r="AF3" s="26" t="n">
        <v>7084.0</v>
      </c>
      <c r="AG3" s="26" t="n">
        <v>9278.0</v>
      </c>
      <c r="AH3" s="26" t="n">
        <v>10152.0</v>
      </c>
      <c r="AI3" s="26" t="n">
        <v>10396.0</v>
      </c>
      <c r="AJ3" s="26" t="n">
        <v>9797.0</v>
      </c>
      <c r="AK3" s="26" t="n">
        <v>10970.0</v>
      </c>
      <c r="AL3" s="26" t="n">
        <v>11246.0</v>
      </c>
      <c r="AM3" s="26" t="n">
        <v>11178.0</v>
      </c>
      <c r="AN3" s="26" t="n">
        <v>10997.0</v>
      </c>
      <c r="AO3" s="26" t="n">
        <v>10892.0</v>
      </c>
      <c r="AP3" s="26" t="n">
        <v>10428.0</v>
      </c>
      <c r="AQ3" s="26" t="n">
        <v>9430.0</v>
      </c>
      <c r="AR3" s="26" t="n">
        <v>8675.0</v>
      </c>
      <c r="AS3" s="26" t="n">
        <v>8326.0</v>
      </c>
      <c r="AT3" s="26" t="n">
        <v>7984.0</v>
      </c>
      <c r="AU3" s="26" t="n">
        <v>7633.0</v>
      </c>
      <c r="AV3" s="26" t="n">
        <f t="normal">6056+1314</f>
        <v>7370</v>
      </c>
      <c r="AW3" s="26" t="n">
        <v>7107.0</v>
      </c>
      <c r="AX3" s="26" t="n">
        <v>6872.0</v>
      </c>
      <c r="AY3" s="26" t="n">
        <v>6593.0</v>
      </c>
      <c r="AZ3" s="26" t="n">
        <v>6232.0</v>
      </c>
      <c r="BA3" s="26" t="n">
        <v>5788.0</v>
      </c>
      <c r="BB3" s="26" t="n">
        <v>5588.0</v>
      </c>
      <c r="BC3" s="26" t="n">
        <v>5359.0</v>
      </c>
      <c r="BD3" s="26" t="n">
        <v>5140.0</v>
      </c>
      <c r="BE3" s="26" t="n">
        <v>4991.0</v>
      </c>
      <c r="BF3" s="26" t="n">
        <v>4701.0</v>
      </c>
      <c r="BG3" s="26" t="n">
        <v>4412.0</v>
      </c>
      <c r="BH3" s="26" t="n">
        <v>4180.0</v>
      </c>
      <c r="BI3" s="26" t="n">
        <v>3978.0</v>
      </c>
      <c r="BJ3" s="26" t="n">
        <v>3543.0</v>
      </c>
      <c r="BK3" s="26" t="n">
        <v>3163.0</v>
      </c>
      <c r="BL3" s="26" t="n">
        <v>2975.0</v>
      </c>
      <c r="BM3" s="26" t="n">
        <v>2782.0</v>
      </c>
      <c r="BN3" s="26" t="n">
        <v>2580.0</v>
      </c>
      <c r="BO3" s="26" t="n">
        <f t="normal">1809+465</f>
        <v>2274</v>
      </c>
      <c r="BP3" s="26" t="n">
        <v>2098.0</v>
      </c>
      <c r="BQ3" s="26" t="n">
        <v>1927.0</v>
      </c>
      <c r="BR3" s="26" t="n">
        <v>1812.0</v>
      </c>
      <c r="BS3" s="26" t="n">
        <v>1714.0</v>
      </c>
      <c r="BT3" s="26" t="n">
        <v>1539.0</v>
      </c>
      <c r="BU3" s="26" t="n">
        <v>1368.0</v>
      </c>
    </row>
    <row r="4" spans="1:73" ht="19.5" customHeight="true">
      <c r="A4" s="26" t="n">
        <v>3.0</v>
      </c>
      <c r="B4" s="29" t="s">
        <v>170</v>
      </c>
      <c r="C4" s="26"/>
      <c r="D4" s="26"/>
      <c r="E4" s="26"/>
      <c r="F4" s="26"/>
      <c r="G4" s="26"/>
      <c r="H4" s="26"/>
      <c r="I4" s="26"/>
      <c r="J4" s="26" t="n">
        <f t="normal">65+23</f>
        <v>88</v>
      </c>
      <c r="K4" s="26" t="n">
        <f t="normal">70+23</f>
        <v>93</v>
      </c>
      <c r="L4" s="26" t="n">
        <f t="normal">100+21</f>
        <v>121</v>
      </c>
      <c r="M4" s="26" t="n">
        <f t="normal">84+53</f>
        <v>137</v>
      </c>
      <c r="N4" s="26" t="n">
        <f t="normal">87+53</f>
        <v>140</v>
      </c>
      <c r="O4" s="29" t="n">
        <f t="normal">141+51</f>
        <v>192</v>
      </c>
      <c r="P4" s="29" t="n">
        <f t="normal">401+82</f>
        <v>483</v>
      </c>
      <c r="Q4" s="26" t="n">
        <f t="normal">456+161</f>
        <v>617</v>
      </c>
      <c r="R4" s="26" t="n">
        <f t="normal">425+189</f>
        <v>614</v>
      </c>
      <c r="S4" s="29" t="n">
        <f t="normal">510+202</f>
        <v>712</v>
      </c>
      <c r="T4" s="26" t="n">
        <f t="normal">605+237</f>
        <v>842</v>
      </c>
      <c r="U4" s="26" t="n">
        <f t="normal">673+289</f>
        <v>962</v>
      </c>
      <c r="V4" s="26" t="n">
        <f t="normal">681+314</f>
        <v>995</v>
      </c>
      <c r="W4" s="26" t="n">
        <f t="normal">904+384</f>
        <v>1288</v>
      </c>
      <c r="X4" s="29" t="n">
        <f t="normal">1063+475</f>
        <v>1538</v>
      </c>
      <c r="Y4" s="26" t="n">
        <f t="normal">1451+501</f>
        <v>1952</v>
      </c>
      <c r="Z4" s="26" t="n">
        <f t="normal">2213+561</f>
        <v>2774</v>
      </c>
      <c r="AA4" s="26" t="n">
        <f t="normal">3169+677</f>
        <v>3846</v>
      </c>
      <c r="AB4" s="26" t="n">
        <f t="normal">3040+791</f>
        <v>3831</v>
      </c>
      <c r="AC4" s="26" t="n">
        <f t="normal">3082+838</f>
        <v>3920</v>
      </c>
      <c r="AD4" s="26" t="n">
        <f t="normal">3789+863</f>
        <v>4652</v>
      </c>
      <c r="AE4" s="26" t="n">
        <f t="normal">4427+1051</f>
        <v>5478</v>
      </c>
      <c r="AF4" s="26" t="n">
        <f t="normal">4451+975</f>
        <v>5426</v>
      </c>
      <c r="AG4" s="26" t="n">
        <f t="normal">6299+1193</f>
        <v>7492</v>
      </c>
      <c r="AH4" s="26" t="n">
        <f t="normal">6917+1418</f>
        <v>8335</v>
      </c>
      <c r="AI4" s="26" t="n">
        <f t="normal">7075+1455</f>
        <v>8530</v>
      </c>
      <c r="AJ4" s="26" t="n">
        <f t="normal">6736+1320</f>
        <v>8056</v>
      </c>
      <c r="AK4" s="26" t="n">
        <f t="normal">7855+1367</f>
        <v>9222</v>
      </c>
      <c r="AL4" s="26" t="n">
        <f t="normal">8045+1517</f>
        <v>9562</v>
      </c>
      <c r="AM4" s="26" t="n">
        <f t="normal">8066+1623</f>
        <v>9689</v>
      </c>
      <c r="AN4" s="26" t="n">
        <f t="normal">8022+1606</f>
        <v>9628</v>
      </c>
      <c r="AO4" s="26" t="n">
        <v>9555.0</v>
      </c>
      <c r="AP4" s="26" t="n">
        <f t="normal">7774+1454</f>
        <v>9228</v>
      </c>
      <c r="AQ4" s="26" t="n">
        <f t="normal">7024+1305</f>
        <v>8329</v>
      </c>
      <c r="AR4" s="26" t="n">
        <f t="normal">6383+1264</f>
        <v>7647</v>
      </c>
      <c r="AS4" s="26" t="n">
        <f t="normal">6173+1182</f>
        <v>7355</v>
      </c>
      <c r="AT4" s="26" t="n">
        <f t="normal">5946+1103</f>
        <v>7049</v>
      </c>
      <c r="AU4" s="26" t="n">
        <f t="normal">5693+1082</f>
        <v>6775</v>
      </c>
      <c r="AV4" s="26" t="n">
        <f t="normal">5529+1056</f>
        <v>6585</v>
      </c>
      <c r="AW4" s="26" t="n">
        <f t="normal">5374+1019</f>
        <v>6393</v>
      </c>
      <c r="AX4" s="26" t="n">
        <f t="normal">5204+1021</f>
        <v>6225</v>
      </c>
      <c r="AY4" s="26" t="n">
        <v>6020.0</v>
      </c>
      <c r="AZ4" s="26" t="n">
        <f t="normal">4751+972</f>
        <v>5723</v>
      </c>
      <c r="BA4" s="26" t="n">
        <f t="normal">4448+894</f>
        <v>5342</v>
      </c>
      <c r="BB4" s="26" t="n">
        <f t="normal">4345+863</f>
        <v>5208</v>
      </c>
      <c r="BC4" s="26" t="n">
        <v>5028.0</v>
      </c>
      <c r="BD4" s="26" t="n">
        <f t="normal">4026+824</f>
        <v>4850</v>
      </c>
      <c r="BE4" s="26" t="n">
        <f t="normal">3944+791</f>
        <v>4735</v>
      </c>
      <c r="BF4" s="26" t="n">
        <v>4471.0</v>
      </c>
      <c r="BG4" s="26" t="n">
        <f t="normal">3502+715</f>
        <v>4217</v>
      </c>
      <c r="BH4" s="26" t="n">
        <f t="normal">3346+657</f>
        <v>4003</v>
      </c>
      <c r="BI4" s="26" t="n">
        <f t="normal">3161+632</f>
        <v>3793</v>
      </c>
      <c r="BJ4" s="26" t="n">
        <f t="normal">2819+591</f>
        <v>3410</v>
      </c>
      <c r="BK4" s="26" t="n">
        <v>3058.0</v>
      </c>
      <c r="BL4" s="26" t="n">
        <f t="normal">2345+533</f>
        <v>2878</v>
      </c>
      <c r="BM4" s="26" t="n">
        <v>2695.0</v>
      </c>
      <c r="BN4" s="26" t="n">
        <f t="normal">2041+473</f>
        <v>2514</v>
      </c>
      <c r="BO4" s="26" t="n">
        <f t="normal">1779+443</f>
        <v>2222</v>
      </c>
      <c r="BP4" s="26" t="n">
        <f t="normal">1640+422</f>
        <v>2062</v>
      </c>
      <c r="BQ4" s="26" t="n">
        <f t="normal">1509+392</f>
        <v>1901</v>
      </c>
      <c r="BR4" s="26" t="n">
        <f t="normal">1413+381</f>
        <v>1794</v>
      </c>
      <c r="BS4" s="26" t="n">
        <f t="normal">1338+361</f>
        <v>1699</v>
      </c>
      <c r="BT4" s="26" t="n">
        <v>1527.0</v>
      </c>
      <c r="BU4" s="26" t="n">
        <f t="normal">1045+313</f>
        <v>1358</v>
      </c>
    </row>
    <row r="5" spans="1:73" ht="19.5" customHeight="true">
      <c r="A5" s="26" t="n">
        <v>4.0</v>
      </c>
      <c r="B5" s="29" t="s">
        <v>171</v>
      </c>
      <c r="C5" s="26"/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1.0</v>
      </c>
      <c r="L5" s="26" t="n">
        <v>1.0</v>
      </c>
      <c r="M5" s="26" t="n">
        <v>1.0</v>
      </c>
      <c r="N5" s="26" t="n">
        <v>1.0</v>
      </c>
      <c r="O5" s="26" t="n">
        <v>0.0</v>
      </c>
      <c r="P5" s="26" t="n">
        <v>14.0</v>
      </c>
      <c r="Q5" s="26" t="n">
        <v>16.0</v>
      </c>
      <c r="R5" s="26" t="n">
        <v>19.0</v>
      </c>
      <c r="S5" s="26" t="n">
        <v>19.0</v>
      </c>
      <c r="T5" s="26" t="n">
        <v>29.0</v>
      </c>
      <c r="U5" s="26" t="n">
        <v>31.0</v>
      </c>
      <c r="V5" s="26" t="n">
        <v>33.0</v>
      </c>
      <c r="W5" s="26" t="n">
        <v>34.0</v>
      </c>
      <c r="X5" s="26" t="n">
        <v>35.0</v>
      </c>
      <c r="Y5" s="26" t="n">
        <v>34.0</v>
      </c>
      <c r="Z5" s="26" t="n">
        <v>41.0</v>
      </c>
      <c r="AA5" s="26" t="n">
        <v>44.0</v>
      </c>
      <c r="AB5" s="26" t="n">
        <v>45.0</v>
      </c>
      <c r="AC5" s="26" t="n">
        <v>51.0</v>
      </c>
      <c r="AD5" s="26" t="n">
        <v>52.0</v>
      </c>
      <c r="AE5" s="26" t="n">
        <v>50.0</v>
      </c>
      <c r="AF5" s="26" t="n">
        <v>51.0</v>
      </c>
      <c r="AG5" s="26" t="n">
        <v>48.0</v>
      </c>
      <c r="AH5" s="26" t="n">
        <v>43.0</v>
      </c>
      <c r="AI5" s="26" t="n">
        <v>44.0</v>
      </c>
      <c r="AJ5" s="26" t="n">
        <v>42.0</v>
      </c>
      <c r="AK5" s="26" t="n">
        <v>39.0</v>
      </c>
      <c r="AL5" s="26" t="n">
        <v>37.0</v>
      </c>
      <c r="AM5" s="26" t="n">
        <v>36.0</v>
      </c>
      <c r="AN5" s="26" t="n">
        <v>33.0</v>
      </c>
      <c r="AO5" s="26" t="n">
        <v>30.0</v>
      </c>
      <c r="AP5" s="26" t="n">
        <v>24.0</v>
      </c>
      <c r="AQ5" s="26" t="n">
        <v>21.0</v>
      </c>
      <c r="AR5" s="26" t="n">
        <v>20.0</v>
      </c>
      <c r="AS5" s="26" t="n">
        <v>20.0</v>
      </c>
      <c r="AT5" s="26" t="n">
        <v>18.0</v>
      </c>
      <c r="AU5" s="26" t="n">
        <v>17.0</v>
      </c>
      <c r="AV5" s="26" t="n">
        <v>17.0</v>
      </c>
      <c r="AW5" s="26" t="n">
        <v>16.0</v>
      </c>
      <c r="AX5" s="26" t="n">
        <v>16.0</v>
      </c>
      <c r="AY5" s="26" t="n">
        <v>16.0</v>
      </c>
      <c r="AZ5" s="26" t="n">
        <v>17.0</v>
      </c>
      <c r="BA5" s="26" t="n">
        <v>17.0</v>
      </c>
      <c r="BB5" s="26" t="n">
        <v>17.0</v>
      </c>
      <c r="BC5" s="26" t="n">
        <v>17.0</v>
      </c>
      <c r="BD5" s="26" t="n">
        <v>16.0</v>
      </c>
      <c r="BE5" s="26" t="n">
        <v>16.0</v>
      </c>
      <c r="BF5" s="26" t="n">
        <v>15.0</v>
      </c>
      <c r="BG5" s="26" t="n">
        <v>14.0</v>
      </c>
      <c r="BH5" s="26" t="n">
        <v>14.0</v>
      </c>
      <c r="BI5" s="26" t="n">
        <v>14.0</v>
      </c>
      <c r="BJ5" s="26" t="n">
        <v>14.0</v>
      </c>
      <c r="BK5" s="26" t="n">
        <v>14.0</v>
      </c>
      <c r="BL5" s="26" t="n">
        <v>14.0</v>
      </c>
      <c r="BM5" s="26" t="n">
        <v>7.0</v>
      </c>
      <c r="BN5" s="26" t="n">
        <v>7.0</v>
      </c>
      <c r="BO5" s="26" t="n">
        <v>7.0</v>
      </c>
      <c r="BP5" s="26" t="n">
        <v>4.0</v>
      </c>
      <c r="BQ5" s="26" t="n">
        <v>4.0</v>
      </c>
      <c r="BR5" s="26" t="n">
        <v>2.0</v>
      </c>
      <c r="BS5" s="26" t="n">
        <v>2.0</v>
      </c>
      <c r="BT5" s="26" t="n">
        <v>2.0</v>
      </c>
      <c r="BU5" s="26" t="n">
        <v>2.0</v>
      </c>
    </row>
    <row r="6" spans="1:73" ht="19.5" customHeight="true">
      <c r="A6" s="26" t="n">
        <v>5.0</v>
      </c>
      <c r="B6" s="29" t="s">
        <v>172</v>
      </c>
      <c r="C6" s="26"/>
      <c r="D6" s="26"/>
      <c r="E6" s="26" t="n">
        <v>10.0</v>
      </c>
      <c r="F6" s="26" t="n">
        <v>10.0</v>
      </c>
      <c r="G6" s="26" t="n">
        <v>15.0</v>
      </c>
      <c r="H6" s="26" t="n">
        <v>17.0</v>
      </c>
      <c r="I6" s="26" t="n">
        <v>54.0</v>
      </c>
      <c r="J6" s="26" t="n">
        <v>37.0</v>
      </c>
      <c r="K6" s="26" t="n">
        <v>393.0</v>
      </c>
      <c r="L6" s="26" t="n">
        <v>1072.0</v>
      </c>
      <c r="M6" s="26" t="n">
        <v>1965.0</v>
      </c>
      <c r="N6" s="26" t="n">
        <v>2684.0</v>
      </c>
      <c r="O6" s="26" t="n">
        <v>5794.0</v>
      </c>
      <c r="P6" s="26" t="n">
        <v>6973.0</v>
      </c>
      <c r="Q6" s="26" t="n">
        <v>9239.0</v>
      </c>
      <c r="R6" s="26" t="n">
        <v>12167.0</v>
      </c>
      <c r="S6" s="26" t="n">
        <v>15238.0</v>
      </c>
      <c r="T6" s="26" t="n">
        <v>17988.0</v>
      </c>
      <c r="U6" s="26" t="n">
        <v>19544.0</v>
      </c>
      <c r="V6" s="26" t="n">
        <v>21588.0</v>
      </c>
      <c r="W6" s="26" t="n">
        <v>23214.0</v>
      </c>
      <c r="X6" s="26" t="n">
        <v>23260.0</v>
      </c>
      <c r="Y6" s="26" t="n">
        <v>24702.0</v>
      </c>
      <c r="Z6" s="26" t="n">
        <v>26359.0</v>
      </c>
      <c r="AA6" s="26" t="n">
        <v>27657.0</v>
      </c>
      <c r="AB6" s="26" t="n">
        <v>28942.0</v>
      </c>
      <c r="AC6" s="26" t="n">
        <v>23589.0</v>
      </c>
      <c r="AD6" s="26" t="n">
        <v>21675.0</v>
      </c>
      <c r="AE6" s="26" t="n">
        <v>16067.0</v>
      </c>
      <c r="AF6" s="26" t="n">
        <v>13435.0</v>
      </c>
      <c r="AG6" s="26" t="n">
        <v>10109.0</v>
      </c>
      <c r="AH6" s="26" t="n">
        <v>8969.0</v>
      </c>
      <c r="AI6" s="26" t="n">
        <v>8228.0</v>
      </c>
      <c r="AJ6" s="26" t="n">
        <v>7264.0</v>
      </c>
      <c r="AK6" s="26" t="n">
        <v>6242.0</v>
      </c>
      <c r="AL6" s="26" t="n">
        <v>5248.0</v>
      </c>
      <c r="AM6" s="26" t="n">
        <v>4922.0</v>
      </c>
      <c r="AN6" s="26" t="n">
        <v>5206.0</v>
      </c>
      <c r="AO6" s="26" t="n">
        <v>5365.0</v>
      </c>
      <c r="AP6" s="26" t="n">
        <v>4148.0</v>
      </c>
      <c r="AQ6" s="26" t="n">
        <v>3434.0</v>
      </c>
      <c r="AR6" s="26" t="n">
        <v>2824.0</v>
      </c>
      <c r="AS6" s="26" t="n">
        <v>2491.0</v>
      </c>
      <c r="AT6" s="26" t="n">
        <v>2358.0</v>
      </c>
      <c r="AU6" s="26" t="n">
        <v>2308.0</v>
      </c>
      <c r="AV6" s="26" t="n">
        <v>1418.0</v>
      </c>
      <c r="AW6" s="26" t="n">
        <v>851.0</v>
      </c>
      <c r="AX6" s="26" t="n">
        <v>715.0</v>
      </c>
      <c r="AY6" s="26" t="n">
        <v>587.0</v>
      </c>
      <c r="AZ6" s="26" t="n">
        <v>520.0</v>
      </c>
      <c r="BA6" s="26" t="n">
        <v>522.0</v>
      </c>
      <c r="BB6" s="26" t="n">
        <v>482.0</v>
      </c>
      <c r="BC6" s="26" t="n">
        <v>502.0</v>
      </c>
      <c r="BD6" s="26" t="n">
        <v>458.0</v>
      </c>
      <c r="BE6" s="26" t="n">
        <v>421.0</v>
      </c>
      <c r="BF6" s="26" t="n">
        <v>349.0</v>
      </c>
      <c r="BG6" s="26" t="n">
        <v>285.0</v>
      </c>
      <c r="BH6" s="26" t="n">
        <v>253.0</v>
      </c>
      <c r="BI6" s="26" t="n">
        <v>94.0</v>
      </c>
      <c r="BJ6" s="26" t="n">
        <v>62.0</v>
      </c>
      <c r="BK6" s="26" t="n">
        <v>42.0</v>
      </c>
      <c r="BL6" s="26" t="n">
        <v>43.0</v>
      </c>
      <c r="BM6" s="26" t="n">
        <v>27.0</v>
      </c>
      <c r="BN6" s="26" t="n">
        <v>16.0</v>
      </c>
      <c r="BO6" s="26" t="n">
        <v>15.0</v>
      </c>
      <c r="BP6" s="26" t="n">
        <v>9.0</v>
      </c>
      <c r="BQ6" s="26" t="n">
        <v>5.0</v>
      </c>
      <c r="BR6" s="26" t="n">
        <v>5.0</v>
      </c>
      <c r="BS6" s="26" t="n">
        <v>4.0</v>
      </c>
      <c r="BT6" s="26" t="n">
        <v>2.0</v>
      </c>
      <c r="BU6" s="26" t="n">
        <v>2.0</v>
      </c>
    </row>
    <row r="7" spans="1:73" ht="19.5" customHeight="true">
      <c r="A7" s="26" t="n">
        <v>6.0</v>
      </c>
      <c r="B7" s="29" t="s">
        <v>173</v>
      </c>
      <c r="C7" s="26"/>
      <c r="D7" s="26"/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11.0</v>
      </c>
      <c r="J7" s="26"/>
      <c r="K7" s="26" t="n">
        <v>279.0</v>
      </c>
      <c r="L7" s="26" t="n">
        <v>710.0</v>
      </c>
      <c r="M7" s="26" t="n">
        <v>1405.0</v>
      </c>
      <c r="N7" s="26" t="n">
        <v>1887.0</v>
      </c>
      <c r="O7" s="26" t="n">
        <v>4472.0</v>
      </c>
      <c r="P7" s="26" t="n">
        <v>5324.0</v>
      </c>
      <c r="Q7" s="26" t="n">
        <v>6940.0</v>
      </c>
      <c r="R7" s="26" t="n">
        <v>9033.0</v>
      </c>
      <c r="S7" s="26" t="n">
        <v>11272.0</v>
      </c>
      <c r="T7" s="26" t="n">
        <v>13577.0</v>
      </c>
      <c r="U7" s="26" t="n">
        <v>14872.0</v>
      </c>
      <c r="V7" s="26" t="n">
        <v>16898.0</v>
      </c>
      <c r="W7" s="26" t="n">
        <v>18549.0</v>
      </c>
      <c r="X7" s="26" t="n">
        <v>18447.0</v>
      </c>
      <c r="Y7" s="26" t="n">
        <v>19728.0</v>
      </c>
      <c r="Z7" s="26" t="n">
        <v>21261.0</v>
      </c>
      <c r="AA7" s="26" t="n">
        <v>22433.0</v>
      </c>
      <c r="AB7" s="26" t="n">
        <v>23638.0</v>
      </c>
      <c r="AC7" s="26" t="n">
        <v>18438.0</v>
      </c>
      <c r="AD7" s="26" t="n">
        <v>16687.0</v>
      </c>
      <c r="AE7" s="26" t="n">
        <v>11295.0</v>
      </c>
      <c r="AF7" s="26" t="n">
        <v>9028.0</v>
      </c>
      <c r="AG7" s="26" t="n">
        <v>6169.0</v>
      </c>
      <c r="AH7" s="26" t="n">
        <v>5534.0</v>
      </c>
      <c r="AI7" s="26" t="n">
        <v>5243.0</v>
      </c>
      <c r="AJ7" s="26" t="n">
        <v>4826.0</v>
      </c>
      <c r="AK7" s="26" t="n">
        <v>4194.0</v>
      </c>
      <c r="AL7" s="26" t="n">
        <v>3462.0</v>
      </c>
      <c r="AM7" s="26" t="n">
        <v>3456.0</v>
      </c>
      <c r="AN7" s="26" t="n">
        <v>4094.0</v>
      </c>
      <c r="AO7" s="26" t="n">
        <v>4490.0</v>
      </c>
      <c r="AP7" s="26" t="n">
        <v>3363.0</v>
      </c>
      <c r="AQ7" s="26" t="n">
        <v>2770.0</v>
      </c>
      <c r="AR7" s="26" t="n">
        <v>2292.0</v>
      </c>
      <c r="AS7" s="26" t="n">
        <v>2067.0</v>
      </c>
      <c r="AT7" s="26" t="n">
        <v>2019.0</v>
      </c>
      <c r="AU7" s="26" t="n">
        <v>1989.0</v>
      </c>
      <c r="AV7" s="26" t="n">
        <v>1171.0</v>
      </c>
      <c r="AW7" s="26" t="n">
        <v>646.0</v>
      </c>
      <c r="AX7" s="26" t="n">
        <v>527.0</v>
      </c>
      <c r="AY7" s="26" t="n">
        <v>434.0</v>
      </c>
      <c r="AZ7" s="26" t="n">
        <v>340.0</v>
      </c>
      <c r="BA7" s="26" t="n">
        <v>315.0</v>
      </c>
      <c r="BB7" s="26" t="n">
        <v>285.0</v>
      </c>
      <c r="BC7" s="26" t="n">
        <v>301.0</v>
      </c>
      <c r="BD7" s="26" t="n">
        <v>295.0</v>
      </c>
      <c r="BE7" s="26" t="n">
        <v>277.0</v>
      </c>
      <c r="BF7" s="26" t="n">
        <v>246.0</v>
      </c>
      <c r="BG7" s="26" t="n">
        <v>198.0</v>
      </c>
      <c r="BH7" s="26" t="n">
        <v>158.0</v>
      </c>
      <c r="BI7" s="26" t="n">
        <v>49.0</v>
      </c>
      <c r="BJ7" s="26" t="n">
        <v>34.0</v>
      </c>
      <c r="BK7" s="26" t="n">
        <v>18.0</v>
      </c>
      <c r="BL7" s="26" t="n">
        <v>18.0</v>
      </c>
      <c r="BM7" s="26" t="n">
        <v>3.0</v>
      </c>
      <c r="BN7" s="26" t="n">
        <v>0.0</v>
      </c>
      <c r="BO7" s="26" t="n">
        <v>0.0</v>
      </c>
      <c r="BP7" s="26" t="n">
        <v>0.0</v>
      </c>
      <c r="BQ7" s="26" t="n">
        <v>0.0</v>
      </c>
      <c r="BR7" s="26" t="n">
        <v>0.0</v>
      </c>
      <c r="BS7" s="26" t="n">
        <v>0.0</v>
      </c>
      <c r="BT7" s="26" t="n">
        <v>0.0</v>
      </c>
      <c r="BU7" s="26" t="n">
        <v>0.0</v>
      </c>
    </row>
    <row r="8" spans="1:73" ht="19.5" customHeight="true">
      <c r="A8" s="26" t="n">
        <v>7.0</v>
      </c>
      <c r="B8" s="29" t="s">
        <v>174</v>
      </c>
      <c r="C8" s="26"/>
      <c r="D8" s="26"/>
      <c r="E8" s="26"/>
      <c r="F8" s="26"/>
      <c r="G8" s="26"/>
      <c r="H8" s="26"/>
      <c r="I8" s="26"/>
      <c r="J8" s="26"/>
      <c r="K8" s="26" t="n">
        <v>86.0</v>
      </c>
      <c r="L8" s="26" t="n">
        <v>108.0</v>
      </c>
      <c r="M8" s="26" t="n">
        <v>111.0</v>
      </c>
      <c r="N8" s="26" t="n">
        <v>112.0</v>
      </c>
      <c r="O8" s="26" t="n">
        <v>2217.0</v>
      </c>
      <c r="P8" s="26" t="n">
        <v>2621.0</v>
      </c>
      <c r="Q8" s="26" t="n">
        <v>3116.0</v>
      </c>
      <c r="R8" s="26" t="n">
        <v>4243.0</v>
      </c>
      <c r="S8" s="26" t="n">
        <v>5651.0</v>
      </c>
      <c r="T8" s="26" t="n">
        <v>7388.0</v>
      </c>
      <c r="U8" s="26" t="n">
        <v>8914.0</v>
      </c>
      <c r="V8" s="26" t="n">
        <v>10674.0</v>
      </c>
      <c r="W8" s="26" t="n">
        <v>12508.0</v>
      </c>
      <c r="X8" s="26" t="n">
        <v>13294.0</v>
      </c>
      <c r="Y8" s="26" t="n">
        <v>15031.0</v>
      </c>
      <c r="Z8" s="26" t="n">
        <v>16508.0</v>
      </c>
      <c r="AA8" s="26" t="n">
        <v>17197.0</v>
      </c>
      <c r="AB8" s="26" t="n">
        <v>18219.0</v>
      </c>
      <c r="AC8" s="26" t="n">
        <v>13284.0</v>
      </c>
      <c r="AD8" s="26" t="n">
        <v>11777.0</v>
      </c>
      <c r="AE8" s="26" t="n">
        <v>6861.0</v>
      </c>
      <c r="AF8" s="26" t="n">
        <v>4904.0</v>
      </c>
      <c r="AG8" s="26" t="n">
        <v>2585.0</v>
      </c>
      <c r="AH8" s="26" t="n">
        <v>2265.0</v>
      </c>
      <c r="AI8" s="26" t="n">
        <v>2168.0</v>
      </c>
      <c r="AJ8" s="26" t="n">
        <v>1971.0</v>
      </c>
      <c r="AK8" s="26" t="n">
        <v>1799.0</v>
      </c>
      <c r="AL8" s="26" t="n">
        <v>1649.0</v>
      </c>
      <c r="AM8" s="26" t="n">
        <v>1940.0</v>
      </c>
      <c r="AN8" s="26" t="n">
        <v>2820.0</v>
      </c>
      <c r="AO8" s="26" t="n">
        <v>2897.0</v>
      </c>
      <c r="AP8" s="26" t="n">
        <v>2382.0</v>
      </c>
      <c r="AQ8" s="26" t="n">
        <v>1877.0</v>
      </c>
      <c r="AR8" s="26" t="n">
        <v>1529.0</v>
      </c>
      <c r="AS8" s="26" t="n">
        <v>1447.0</v>
      </c>
      <c r="AT8" s="26" t="n">
        <v>1459.0</v>
      </c>
      <c r="AU8" s="26" t="n">
        <v>1488.0</v>
      </c>
      <c r="AV8" s="26" t="n">
        <v>788.0</v>
      </c>
      <c r="AW8" s="26" t="n">
        <v>393.0</v>
      </c>
      <c r="AX8" s="26" t="n">
        <v>340.0</v>
      </c>
      <c r="AY8" s="26" t="n">
        <v>316.0</v>
      </c>
      <c r="AZ8" s="26" t="n">
        <v>234.0</v>
      </c>
      <c r="BA8" s="26" t="n">
        <v>247.0</v>
      </c>
      <c r="BB8" s="26" t="n">
        <v>232.0</v>
      </c>
      <c r="BC8" s="26" t="n">
        <v>256.0</v>
      </c>
      <c r="BD8" s="26" t="n">
        <v>258.0</v>
      </c>
      <c r="BE8" s="26" t="n">
        <v>253.0</v>
      </c>
      <c r="BF8" s="26" t="n">
        <v>230.0</v>
      </c>
      <c r="BG8" s="26" t="n">
        <v>192.0</v>
      </c>
      <c r="BH8" s="26" t="n">
        <v>152.0</v>
      </c>
      <c r="BI8" s="26" t="n">
        <v>44.0</v>
      </c>
      <c r="BJ8" s="26" t="n">
        <v>30.0</v>
      </c>
      <c r="BK8" s="26" t="n">
        <v>15.0</v>
      </c>
      <c r="BL8" s="26" t="n">
        <v>15.0</v>
      </c>
      <c r="BM8" s="26" t="n">
        <v>1.0</v>
      </c>
      <c r="BN8" s="26" t="n">
        <v>0.0</v>
      </c>
      <c r="BO8" s="26" t="n">
        <v>0.0</v>
      </c>
      <c r="BP8" s="26" t="n">
        <v>0.0</v>
      </c>
      <c r="BQ8" s="26" t="n">
        <v>0.0</v>
      </c>
      <c r="BR8" s="26" t="n">
        <v>0.0</v>
      </c>
      <c r="BS8" s="26" t="n">
        <v>0.0</v>
      </c>
      <c r="BT8" s="26" t="n">
        <v>0.0</v>
      </c>
      <c r="BU8" s="26" t="n">
        <v>0.0</v>
      </c>
    </row>
    <row r="9" spans="1:73" ht="19.5" customHeight="true">
      <c r="A9" s="26" t="n">
        <v>8.0</v>
      </c>
      <c r="B9" s="29" t="s">
        <v>175</v>
      </c>
      <c r="C9" s="26"/>
      <c r="D9" s="26"/>
      <c r="E9" s="26" t="n">
        <v>2.0</v>
      </c>
      <c r="F9" s="26" t="n">
        <v>2.0</v>
      </c>
      <c r="G9" s="26" t="n">
        <v>2.0</v>
      </c>
      <c r="H9" s="26" t="n">
        <v>0.0</v>
      </c>
      <c r="I9" s="26" t="n">
        <v>0.0</v>
      </c>
      <c r="J9" s="26" t="n">
        <v>0.0</v>
      </c>
      <c r="K9" s="26" t="n">
        <v>0.0</v>
      </c>
      <c r="L9" s="26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0.0</v>
      </c>
      <c r="S9" s="26" t="n">
        <v>0.0</v>
      </c>
      <c r="T9" s="26" t="n">
        <v>0.0</v>
      </c>
      <c r="U9" s="26" t="n">
        <v>0.0</v>
      </c>
      <c r="V9" s="26" t="n">
        <v>0.0</v>
      </c>
      <c r="W9" s="26" t="n">
        <v>141.0</v>
      </c>
      <c r="X9" s="26" t="n">
        <v>160.0</v>
      </c>
      <c r="Y9" s="26" t="n">
        <v>170.0</v>
      </c>
      <c r="Z9" s="26" t="n">
        <v>157.0</v>
      </c>
      <c r="AA9" s="26" t="n">
        <v>163.0</v>
      </c>
      <c r="AB9" s="26" t="n">
        <v>184.0</v>
      </c>
      <c r="AC9" s="26" t="n">
        <v>207.0</v>
      </c>
      <c r="AD9" s="26" t="n">
        <v>236.0</v>
      </c>
      <c r="AE9" s="26" t="n">
        <v>218.0</v>
      </c>
      <c r="AF9" s="26" t="n">
        <v>194.0</v>
      </c>
      <c r="AG9" s="26" t="n">
        <v>167.0</v>
      </c>
      <c r="AH9" s="26" t="n">
        <v>155.0</v>
      </c>
      <c r="AI9" s="26" t="n">
        <v>122.0</v>
      </c>
      <c r="AJ9" s="26" t="n">
        <v>116.0</v>
      </c>
      <c r="AK9" s="26" t="n">
        <v>128.0</v>
      </c>
      <c r="AL9" s="26" t="n">
        <v>145.0</v>
      </c>
      <c r="AM9" s="26" t="n">
        <v>125.0</v>
      </c>
      <c r="AN9" s="26" t="n">
        <v>114.0</v>
      </c>
      <c r="AO9" s="26" t="n">
        <v>104.0</v>
      </c>
      <c r="AP9" s="26" t="n">
        <v>100.0</v>
      </c>
      <c r="AQ9" s="26" t="n">
        <v>94.0</v>
      </c>
      <c r="AR9" s="26" t="n">
        <v>73.0</v>
      </c>
      <c r="AS9" s="26" t="n">
        <v>57.0</v>
      </c>
      <c r="AT9" s="26" t="n">
        <v>46.0</v>
      </c>
      <c r="AU9" s="26" t="n">
        <v>38.0</v>
      </c>
      <c r="AV9" s="26" t="n">
        <v>33.0</v>
      </c>
      <c r="AW9" s="26" t="n">
        <v>39.0</v>
      </c>
      <c r="AX9" s="26" t="n">
        <v>42.0</v>
      </c>
      <c r="AY9" s="26" t="n">
        <v>37.0</v>
      </c>
      <c r="AZ9" s="26" t="n">
        <v>38.0</v>
      </c>
      <c r="BA9" s="26" t="n">
        <v>34.0</v>
      </c>
      <c r="BB9" s="26" t="n">
        <v>29.0</v>
      </c>
      <c r="BC9" s="26" t="n">
        <v>35.0</v>
      </c>
      <c r="BD9" s="26" t="n">
        <v>27.0</v>
      </c>
      <c r="BE9" s="26" t="n">
        <v>35.0</v>
      </c>
      <c r="BF9" s="26" t="n">
        <v>36.0</v>
      </c>
      <c r="BG9" s="26" t="n">
        <v>27.0</v>
      </c>
      <c r="BH9" s="26" t="n">
        <v>29.0</v>
      </c>
      <c r="BI9" s="26" t="n">
        <v>8.0</v>
      </c>
      <c r="BJ9" s="26" t="n">
        <v>5.0</v>
      </c>
      <c r="BK9" s="26" t="n">
        <v>5.0</v>
      </c>
      <c r="BL9" s="26" t="n">
        <v>3.0</v>
      </c>
      <c r="BM9" s="26" t="n">
        <v>1.0</v>
      </c>
      <c r="BN9" s="26" t="n">
        <v>1.0</v>
      </c>
      <c r="BO9" s="26" t="n">
        <v>1.0</v>
      </c>
      <c r="BP9" s="26" t="n">
        <v>0.0</v>
      </c>
      <c r="BQ9" s="26" t="n">
        <v>0.0</v>
      </c>
      <c r="BR9" s="26" t="n">
        <v>0.0</v>
      </c>
      <c r="BS9" s="26" t="n">
        <v>0.0</v>
      </c>
      <c r="BT9" s="26" t="n">
        <v>0.0</v>
      </c>
      <c r="BU9" s="26" t="n">
        <v>0.0</v>
      </c>
    </row>
    <row r="10" spans="1:73" ht="19.5" customHeight="true">
      <c r="A10" s="26" t="n">
        <v>9.0</v>
      </c>
      <c r="B10" s="29" t="s">
        <v>176</v>
      </c>
      <c r="C10" s="26"/>
      <c r="D10" s="26"/>
      <c r="E10" s="26" t="n">
        <v>6.0</v>
      </c>
      <c r="F10" s="26" t="n">
        <v>0.0</v>
      </c>
      <c r="G10" s="26" t="n">
        <v>5.0</v>
      </c>
      <c r="H10" s="26" t="n">
        <v>5.0</v>
      </c>
      <c r="I10" s="26" t="n">
        <v>27.0</v>
      </c>
      <c r="J10" s="26" t="n">
        <v>26.0</v>
      </c>
      <c r="K10" s="26" t="n">
        <v>257.0</v>
      </c>
      <c r="L10" s="26" t="n">
        <v>680.0</v>
      </c>
      <c r="M10" s="26" t="n">
        <v>1118.0</v>
      </c>
      <c r="N10" s="26" t="n">
        <v>1309.0</v>
      </c>
      <c r="O10" s="26" t="n">
        <v>3806.0</v>
      </c>
      <c r="P10" s="26" t="n">
        <v>2077.0</v>
      </c>
      <c r="Q10" s="26" t="n">
        <v>3248.0</v>
      </c>
      <c r="R10" s="26" t="n">
        <v>4148.0</v>
      </c>
      <c r="S10" s="26" t="n">
        <v>4812.0</v>
      </c>
      <c r="T10" s="26" t="n">
        <v>5019.0</v>
      </c>
      <c r="U10" s="26" t="n">
        <v>4562.0</v>
      </c>
      <c r="V10" s="26" t="n">
        <v>5173.0</v>
      </c>
      <c r="W10" s="26" t="n">
        <v>5072.0</v>
      </c>
      <c r="X10" s="26" t="n">
        <v>3971.0</v>
      </c>
      <c r="Y10" s="26" t="n">
        <v>5328.0</v>
      </c>
      <c r="Z10" s="26" t="n">
        <v>4833.0</v>
      </c>
      <c r="AA10" s="26" t="n">
        <v>4214.0</v>
      </c>
      <c r="AB10" s="26" t="n">
        <v>3916.0</v>
      </c>
      <c r="AC10" s="26" t="n">
        <v>4008.0</v>
      </c>
      <c r="AD10" s="26" t="n">
        <v>3536.0</v>
      </c>
      <c r="AE10" s="26" t="n">
        <v>3342.0</v>
      </c>
      <c r="AF10" s="26" t="n">
        <v>2807.0</v>
      </c>
      <c r="AG10" s="26" t="n">
        <v>2450.0</v>
      </c>
      <c r="AH10" s="26" t="n">
        <v>2277.0</v>
      </c>
      <c r="AI10" s="26" t="n">
        <v>1918.0</v>
      </c>
      <c r="AJ10" s="26" t="n">
        <v>1563.0</v>
      </c>
      <c r="AK10" s="26" t="n">
        <v>1432.0</v>
      </c>
      <c r="AL10" s="26" t="n">
        <v>1185.0</v>
      </c>
      <c r="AM10" s="26" t="n">
        <v>1277.0</v>
      </c>
      <c r="AN10" s="26" t="n">
        <v>1614.0</v>
      </c>
      <c r="AO10" s="26" t="n">
        <v>1361.0</v>
      </c>
      <c r="AP10" s="26" t="n">
        <v>882.0</v>
      </c>
      <c r="AQ10" s="26" t="n">
        <v>620.0</v>
      </c>
      <c r="AR10" s="26" t="n">
        <v>530.0</v>
      </c>
      <c r="AS10" s="26" t="n">
        <v>539.0</v>
      </c>
      <c r="AT10" s="26" t="n">
        <v>508.0</v>
      </c>
      <c r="AU10" s="26" t="n">
        <v>452.0</v>
      </c>
      <c r="AV10" s="26" t="n">
        <v>248.0</v>
      </c>
      <c r="AW10" s="26" t="n">
        <v>132.0</v>
      </c>
      <c r="AX10" s="26" t="n">
        <v>141.0</v>
      </c>
      <c r="AY10" s="26" t="n">
        <v>129.0</v>
      </c>
      <c r="AZ10" s="26" t="n">
        <v>143.0</v>
      </c>
      <c r="BA10" s="26" t="n">
        <v>143.0</v>
      </c>
      <c r="BB10" s="26" t="n">
        <v>102.0</v>
      </c>
      <c r="BC10" s="26" t="n">
        <v>99.0</v>
      </c>
      <c r="BD10" s="26" t="n">
        <v>84.0</v>
      </c>
      <c r="BE10" s="26" t="n">
        <v>60.0</v>
      </c>
      <c r="BF10" s="26" t="n">
        <v>36.0</v>
      </c>
      <c r="BG10" s="26" t="n">
        <v>31.0</v>
      </c>
      <c r="BH10" s="26" t="n">
        <v>33.0</v>
      </c>
      <c r="BI10" s="26" t="n">
        <v>16.0</v>
      </c>
      <c r="BJ10" s="26" t="n">
        <v>6.0</v>
      </c>
      <c r="BK10" s="26" t="n">
        <v>39.0</v>
      </c>
      <c r="BL10" s="26" t="n">
        <v>9.0</v>
      </c>
      <c r="BM10" s="26" t="n">
        <v>8.0</v>
      </c>
      <c r="BN10" s="26" t="n">
        <v>0.0</v>
      </c>
      <c r="BO10" s="26" t="n">
        <v>2.0</v>
      </c>
      <c r="BP10" s="26" t="n">
        <v>0.0</v>
      </c>
      <c r="BQ10" s="26" t="n">
        <v>1.0</v>
      </c>
      <c r="BR10" s="26" t="n">
        <v>1.0</v>
      </c>
      <c r="BS10" s="26" t="n">
        <v>1.0</v>
      </c>
      <c r="BT10" s="26" t="n">
        <v>0.0</v>
      </c>
      <c r="BU10" s="26" t="n">
        <v>0.0</v>
      </c>
    </row>
    <row r="11" spans="1:73" ht="19.5" customHeight="true">
      <c r="A11" s="26" t="n">
        <v>10.0</v>
      </c>
      <c r="B11" s="29" t="s">
        <v>177</v>
      </c>
      <c r="C11" s="26"/>
      <c r="D11" s="26"/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/>
      <c r="K11" s="26" t="n">
        <v>159.0</v>
      </c>
      <c r="L11" s="26" t="n">
        <v>417.0</v>
      </c>
      <c r="M11" s="26" t="n">
        <v>704.0</v>
      </c>
      <c r="N11" s="26" t="n">
        <v>712.0</v>
      </c>
      <c r="O11" s="26" t="n">
        <v>2793.0</v>
      </c>
      <c r="P11" s="26" t="n">
        <v>1191.0</v>
      </c>
      <c r="Q11" s="26" t="n">
        <v>1876.0</v>
      </c>
      <c r="R11" s="26" t="n">
        <v>2493.0</v>
      </c>
      <c r="S11" s="26" t="n">
        <v>2867.0</v>
      </c>
      <c r="T11" s="26" t="n">
        <v>3097.0</v>
      </c>
      <c r="U11" s="26" t="n">
        <v>2606.0</v>
      </c>
      <c r="V11" s="26" t="n">
        <v>3260.0</v>
      </c>
      <c r="W11" s="26" t="n">
        <v>3182.0</v>
      </c>
      <c r="X11" s="26" t="n">
        <v>1957.0</v>
      </c>
      <c r="Y11" s="26" t="n">
        <v>3230.0</v>
      </c>
      <c r="Z11" s="26" t="n">
        <v>2622.0</v>
      </c>
      <c r="AA11" s="26" t="n">
        <v>2073.0</v>
      </c>
      <c r="AB11" s="26" t="n">
        <v>2067.0</v>
      </c>
      <c r="AC11" s="26" t="n">
        <v>2272.0</v>
      </c>
      <c r="AD11" s="26" t="n">
        <v>1814.0</v>
      </c>
      <c r="AE11" s="26" t="n">
        <v>1685.0</v>
      </c>
      <c r="AF11" s="26" t="n">
        <v>1377.0</v>
      </c>
      <c r="AG11" s="26" t="n">
        <v>1154.0</v>
      </c>
      <c r="AH11" s="26" t="n">
        <v>1216.0</v>
      </c>
      <c r="AI11" s="26" t="n">
        <v>1036.0</v>
      </c>
      <c r="AJ11" s="26" t="n">
        <v>909.0</v>
      </c>
      <c r="AK11" s="26" t="n">
        <v>788.0</v>
      </c>
      <c r="AL11" s="26" t="n">
        <v>596.0</v>
      </c>
      <c r="AM11" s="26" t="n">
        <v>880.0</v>
      </c>
      <c r="AN11" s="26" t="n">
        <v>1279.0</v>
      </c>
      <c r="AO11" s="26" t="n">
        <v>1125.0</v>
      </c>
      <c r="AP11" s="26" t="n">
        <v>631.0</v>
      </c>
      <c r="AQ11" s="26" t="n">
        <v>450.0</v>
      </c>
      <c r="AR11" s="26" t="n">
        <v>373.0</v>
      </c>
      <c r="AS11" s="26" t="n">
        <v>311.0</v>
      </c>
      <c r="AT11" s="26" t="n">
        <v>403.0</v>
      </c>
      <c r="AU11" s="26" t="n">
        <v>332.0</v>
      </c>
      <c r="AV11" s="26" t="n">
        <v>159.0</v>
      </c>
      <c r="AW11" s="26" t="n">
        <v>64.0</v>
      </c>
      <c r="AX11" s="26" t="n">
        <v>80.0</v>
      </c>
      <c r="AY11" s="26" t="n">
        <v>64.0</v>
      </c>
      <c r="AZ11" s="26" t="n">
        <v>52.0</v>
      </c>
      <c r="BA11" s="26" t="n">
        <v>67.0</v>
      </c>
      <c r="BB11" s="26" t="n">
        <v>43.0</v>
      </c>
      <c r="BC11" s="26" t="n">
        <v>47.0</v>
      </c>
      <c r="BD11" s="26" t="n">
        <v>42.0</v>
      </c>
      <c r="BE11" s="26" t="n">
        <v>28.0</v>
      </c>
      <c r="BF11" s="26" t="n">
        <v>13.0</v>
      </c>
      <c r="BG11" s="26" t="n">
        <v>6.0</v>
      </c>
      <c r="BH11" s="26" t="n">
        <v>2.0</v>
      </c>
      <c r="BI11" s="26" t="n">
        <v>1.0</v>
      </c>
      <c r="BJ11" s="26" t="n">
        <v>0.0</v>
      </c>
      <c r="BK11" s="26" t="n">
        <v>1.0</v>
      </c>
      <c r="BL11" s="26" t="n">
        <v>2.0</v>
      </c>
      <c r="BM11" s="26" t="n">
        <v>0.0</v>
      </c>
      <c r="BN11" s="26" t="n">
        <v>0.0</v>
      </c>
      <c r="BO11" s="26" t="n">
        <v>0.0</v>
      </c>
      <c r="BP11" s="26" t="n">
        <v>0.0</v>
      </c>
      <c r="BQ11" s="26" t="n">
        <v>0.0</v>
      </c>
      <c r="BR11" s="26" t="n">
        <v>0.0</v>
      </c>
      <c r="BS11" s="26" t="n">
        <v>0.0</v>
      </c>
      <c r="BT11" s="26" t="n">
        <v>0.0</v>
      </c>
      <c r="BU11" s="26" t="n">
        <v>0.0</v>
      </c>
    </row>
    <row r="12" spans="1:73" ht="19.5" customHeight="true">
      <c r="A12" s="26" t="n">
        <v>11.0</v>
      </c>
      <c r="B12" s="29" t="s">
        <v>178</v>
      </c>
      <c r="C12" s="26"/>
      <c r="D12" s="26"/>
      <c r="E12" s="26"/>
      <c r="F12" s="26"/>
      <c r="G12" s="26"/>
      <c r="H12" s="26"/>
      <c r="I12" s="26"/>
      <c r="J12" s="26"/>
      <c r="K12" s="26" t="n">
        <v>13.0</v>
      </c>
      <c r="L12" s="26" t="n">
        <v>26.0</v>
      </c>
      <c r="M12" s="26" t="n">
        <v>5.0</v>
      </c>
      <c r="N12" s="26" t="n">
        <v>1.0</v>
      </c>
      <c r="O12" s="26" t="n">
        <v>2109.0</v>
      </c>
      <c r="P12" s="26" t="n">
        <v>423.0</v>
      </c>
      <c r="Q12" s="26" t="n">
        <v>495.0</v>
      </c>
      <c r="R12" s="26" t="n">
        <v>1127.0</v>
      </c>
      <c r="S12" s="26" t="n">
        <v>1408.0</v>
      </c>
      <c r="T12" s="26" t="n">
        <v>1737.0</v>
      </c>
      <c r="U12" s="26" t="n">
        <v>1526.0</v>
      </c>
      <c r="V12" s="26" t="n">
        <v>1760.0</v>
      </c>
      <c r="W12" s="26" t="n">
        <v>1834.0</v>
      </c>
      <c r="X12" s="26" t="n">
        <v>786.0</v>
      </c>
      <c r="Y12" s="26" t="n">
        <v>2071.0</v>
      </c>
      <c r="Z12" s="26" t="n">
        <v>1477.0</v>
      </c>
      <c r="AA12" s="26" t="n">
        <v>689.0</v>
      </c>
      <c r="AB12" s="26" t="n">
        <v>1022.0</v>
      </c>
      <c r="AC12" s="26" t="n">
        <v>1296.0</v>
      </c>
      <c r="AD12" s="26" t="n">
        <v>961.0</v>
      </c>
      <c r="AE12" s="26" t="n">
        <v>1007.0</v>
      </c>
      <c r="AF12" s="26" t="n">
        <v>620.0</v>
      </c>
      <c r="AG12" s="26" t="n">
        <v>473.0</v>
      </c>
      <c r="AH12" s="26" t="n">
        <v>507.0</v>
      </c>
      <c r="AI12" s="26" t="n">
        <v>391.0</v>
      </c>
      <c r="AJ12" s="26" t="n">
        <v>338.0</v>
      </c>
      <c r="AK12" s="26" t="n">
        <v>340.0</v>
      </c>
      <c r="AL12" s="26" t="n">
        <v>234.0</v>
      </c>
      <c r="AM12" s="26" t="n">
        <v>483.0</v>
      </c>
      <c r="AN12" s="26" t="n">
        <v>979.0</v>
      </c>
      <c r="AO12" s="26" t="n">
        <v>776.0</v>
      </c>
      <c r="AP12" s="26" t="n">
        <v>454.0</v>
      </c>
      <c r="AQ12" s="26" t="n">
        <v>318.0</v>
      </c>
      <c r="AR12" s="26" t="n">
        <v>282.0</v>
      </c>
      <c r="AS12" s="26" t="n">
        <v>242.0</v>
      </c>
      <c r="AT12" s="26" t="n">
        <v>341.0</v>
      </c>
      <c r="AU12" s="26" t="n">
        <v>295.0</v>
      </c>
      <c r="AV12" s="26" t="n">
        <v>114.0</v>
      </c>
      <c r="AW12" s="26" t="n">
        <v>50.0</v>
      </c>
      <c r="AX12" s="26" t="n">
        <v>70.0</v>
      </c>
      <c r="AY12" s="26" t="n">
        <v>62.0</v>
      </c>
      <c r="AZ12" s="26" t="n">
        <v>43.0</v>
      </c>
      <c r="BA12" s="26" t="n">
        <v>61.0</v>
      </c>
      <c r="BB12" s="26" t="n">
        <v>42.0</v>
      </c>
      <c r="BC12" s="26" t="n">
        <v>46.0</v>
      </c>
      <c r="BD12" s="26" t="n">
        <v>42.0</v>
      </c>
      <c r="BE12" s="26" t="n">
        <v>28.0</v>
      </c>
      <c r="BF12" s="26" t="n">
        <v>12.0</v>
      </c>
      <c r="BG12" s="26" t="n">
        <v>6.0</v>
      </c>
      <c r="BH12" s="26" t="n">
        <v>2.0</v>
      </c>
      <c r="BI12" s="26" t="n">
        <v>1.0</v>
      </c>
      <c r="BJ12" s="26" t="n">
        <v>0.0</v>
      </c>
      <c r="BK12" s="26" t="n">
        <v>1.0</v>
      </c>
      <c r="BL12" s="26" t="n">
        <v>2.0</v>
      </c>
      <c r="BM12" s="26" t="n">
        <v>0.0</v>
      </c>
      <c r="BN12" s="26" t="n">
        <v>0.0</v>
      </c>
      <c r="BO12" s="26" t="n">
        <v>0.0</v>
      </c>
      <c r="BP12" s="26" t="n">
        <v>0.0</v>
      </c>
      <c r="BQ12" s="26" t="n">
        <v>0.0</v>
      </c>
      <c r="BR12" s="26" t="n">
        <v>0.0</v>
      </c>
      <c r="BS12" s="26" t="n">
        <v>0.0</v>
      </c>
      <c r="BT12" s="26" t="n">
        <v>0.0</v>
      </c>
      <c r="BU12" s="26" t="n">
        <v>0.0</v>
      </c>
    </row>
    <row r="13" spans="1:73" ht="19.5" customHeight="true">
      <c r="A13" s="26" t="n">
        <v>12.0</v>
      </c>
      <c r="B13" s="29" t="s">
        <v>179</v>
      </c>
      <c r="C13" s="26"/>
      <c r="D13" s="26"/>
      <c r="E13" s="26" t="n">
        <v>0.0</v>
      </c>
      <c r="F13" s="26" t="n">
        <v>0.0</v>
      </c>
      <c r="G13" s="26" t="n">
        <v>0.0</v>
      </c>
      <c r="H13" s="26" t="n">
        <v>0.0</v>
      </c>
      <c r="I13" s="26" t="n">
        <v>0.0</v>
      </c>
      <c r="J13" s="26" t="n">
        <v>0.0</v>
      </c>
      <c r="K13" s="26" t="n">
        <v>0.0</v>
      </c>
      <c r="L13" s="26" t="n">
        <v>0.0</v>
      </c>
      <c r="M13" s="26" t="n">
        <v>0.0</v>
      </c>
      <c r="N13" s="26" t="n">
        <v>0.0</v>
      </c>
      <c r="O13" s="26" t="n">
        <v>0.0</v>
      </c>
      <c r="P13" s="26" t="n">
        <v>0.0</v>
      </c>
      <c r="Q13" s="26" t="n">
        <v>0.0</v>
      </c>
      <c r="R13" s="26" t="n">
        <v>0.0</v>
      </c>
      <c r="S13" s="26" t="n">
        <v>0.0</v>
      </c>
      <c r="T13" s="26" t="n">
        <v>0.0</v>
      </c>
      <c r="U13" s="26" t="n">
        <v>0.0</v>
      </c>
      <c r="V13" s="26" t="n">
        <v>0.0</v>
      </c>
      <c r="W13" s="26" t="n">
        <v>65.0</v>
      </c>
      <c r="X13" s="26" t="n">
        <v>63.0</v>
      </c>
      <c r="Y13" s="26" t="n">
        <v>65.0</v>
      </c>
      <c r="Z13" s="26" t="n">
        <v>51.0</v>
      </c>
      <c r="AA13" s="26" t="n">
        <v>83.0</v>
      </c>
      <c r="AB13" s="26" t="n">
        <v>64.0</v>
      </c>
      <c r="AC13" s="26" t="n">
        <v>94.0</v>
      </c>
      <c r="AD13" s="26" t="n">
        <v>86.0</v>
      </c>
      <c r="AE13" s="26" t="n">
        <v>86.0</v>
      </c>
      <c r="AF13" s="26" t="n">
        <v>61.0</v>
      </c>
      <c r="AG13" s="26" t="n">
        <v>54.0</v>
      </c>
      <c r="AH13" s="26" t="n">
        <v>51.0</v>
      </c>
      <c r="AI13" s="26" t="n">
        <v>35.0</v>
      </c>
      <c r="AJ13" s="26" t="n">
        <v>33.0</v>
      </c>
      <c r="AK13" s="26" t="n">
        <v>49.0</v>
      </c>
      <c r="AL13" s="26" t="n">
        <v>58.0</v>
      </c>
      <c r="AM13" s="26" t="n">
        <v>25.0</v>
      </c>
      <c r="AN13" s="26" t="n">
        <v>41.0</v>
      </c>
      <c r="AO13" s="26" t="n">
        <v>26.0</v>
      </c>
      <c r="AP13" s="26" t="n">
        <v>35.0</v>
      </c>
      <c r="AQ13" s="26" t="n">
        <v>30.0</v>
      </c>
      <c r="AR13" s="26" t="n">
        <v>18.0</v>
      </c>
      <c r="AS13" s="26" t="n">
        <v>21.0</v>
      </c>
      <c r="AT13" s="26" t="n">
        <v>10.0</v>
      </c>
      <c r="AU13" s="26" t="n">
        <v>12.0</v>
      </c>
      <c r="AV13" s="26" t="n">
        <v>9.0</v>
      </c>
      <c r="AW13" s="26" t="n">
        <v>18.0</v>
      </c>
      <c r="AX13" s="26" t="n">
        <v>12.0</v>
      </c>
      <c r="AY13" s="26" t="n">
        <v>14.0</v>
      </c>
      <c r="AZ13" s="26" t="n">
        <v>11.0</v>
      </c>
      <c r="BA13" s="26" t="n">
        <v>10.0</v>
      </c>
      <c r="BB13" s="26" t="n">
        <v>3.0</v>
      </c>
      <c r="BC13" s="26" t="n">
        <v>13.0</v>
      </c>
      <c r="BD13" s="26" t="n">
        <v>3.0</v>
      </c>
      <c r="BE13" s="26" t="n">
        <v>8.0</v>
      </c>
      <c r="BF13" s="26" t="n">
        <v>9.0</v>
      </c>
      <c r="BG13" s="26" t="n">
        <v>2.0</v>
      </c>
      <c r="BH13" s="26" t="n">
        <v>5.0</v>
      </c>
      <c r="BI13" s="26" t="n">
        <v>1.0</v>
      </c>
      <c r="BJ13" s="26" t="n">
        <v>1.0</v>
      </c>
      <c r="BK13" s="26" t="n">
        <v>1.0</v>
      </c>
      <c r="BL13" s="26" t="n">
        <v>0.0</v>
      </c>
      <c r="BM13" s="26" t="n">
        <v>0.0</v>
      </c>
      <c r="BN13" s="26" t="n">
        <v>0.0</v>
      </c>
      <c r="BO13" s="26" t="n">
        <v>0.0</v>
      </c>
      <c r="BP13" s="26" t="n">
        <v>0.0</v>
      </c>
      <c r="BQ13" s="26" t="n">
        <v>0.0</v>
      </c>
      <c r="BR13" s="26" t="n">
        <v>0.0</v>
      </c>
      <c r="BS13" s="26" t="n">
        <v>0.0</v>
      </c>
      <c r="BT13" s="26" t="n">
        <v>0.0</v>
      </c>
      <c r="BU13" s="26" t="n">
        <v>0.0</v>
      </c>
    </row>
    <row r="14" spans="1:7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</row>
    <row r="15" spans="1:7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</row>
    <row r="16" spans="1:7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</row>
    <row r="17" spans="1:7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</row>
    <row r="18" spans="1:73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</row>
    <row r="19" spans="1:7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</row>
    <row r="20" spans="1:7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</row>
    <row r="21" spans="1:7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</row>
    <row r="22" spans="1:7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</row>
    <row r="23" spans="1:7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</row>
    <row r="24" spans="1:7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</row>
    <row r="25" spans="1:7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</row>
    <row r="26" spans="1:7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</row>
    <row r="27" spans="1:7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</row>
    <row r="28" spans="1:7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</row>
    <row r="29" spans="1:7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</row>
    <row r="30" spans="1:7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</row>
    <row r="31" spans="1:7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</row>
    <row r="32" spans="1:7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</row>
    <row r="33" spans="1:7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</row>
    <row r="34" spans="1:7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</row>
    <row r="35" spans="1:7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</row>
    <row r="36" spans="1:7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</row>
    <row r="37" spans="1:7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</row>
    <row r="38" spans="1:7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</row>
    <row r="39" spans="1:7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</row>
    <row r="40" spans="1:7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</row>
    <row r="41" spans="1:7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</row>
    <row r="42" spans="1:7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</row>
    <row r="43" spans="1:7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</row>
    <row r="44" spans="1:7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</row>
    <row r="45" spans="1:7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</row>
    <row r="46" spans="1:7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</row>
    <row r="47" spans="1:7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</row>
    <row r="48" spans="1:7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</row>
    <row r="49" spans="1:7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</row>
    <row r="50" spans="1:7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</row>
    <row r="51" spans="1:7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</row>
    <row r="52" spans="1:7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</row>
    <row r="53" spans="1:7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</row>
    <row r="54" spans="1:7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</row>
    <row r="55" spans="1:7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</row>
    <row r="56" spans="1:7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</row>
    <row r="57" spans="1:7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</row>
    <row r="58" spans="1:7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</row>
    <row r="59" spans="1:7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</row>
    <row r="60" spans="1:7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</row>
    <row r="61" spans="1:7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</row>
    <row r="62" spans="1:7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</row>
    <row r="63" spans="1:7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</row>
    <row r="64" spans="1:7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</row>
    <row r="65" spans="1:7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</row>
    <row r="66" spans="1:7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</row>
    <row r="67" spans="1:7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</row>
    <row r="68" spans="1:7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</row>
    <row r="69" spans="1:7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</row>
    <row r="70" spans="1:7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</row>
    <row r="71" spans="1:7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</row>
    <row r="72" spans="1:7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</row>
    <row r="73" spans="1: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</row>
    <row r="74" spans="1:7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</row>
    <row r="75" spans="1:7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</row>
    <row r="76" spans="1:7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</row>
    <row r="77" spans="1:7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</row>
    <row r="78" spans="1:7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</row>
    <row r="79" spans="1:7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</row>
    <row r="80" spans="1:7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</row>
    <row r="81" spans="1:7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</row>
    <row r="82" spans="1:7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</row>
    <row r="83" spans="1:7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</row>
    <row r="84" spans="1:7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</row>
    <row r="85" spans="1:7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</row>
    <row r="86" spans="1:7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</row>
    <row r="87" spans="1:7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</row>
    <row r="88" spans="1:7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</row>
    <row r="89" spans="1:7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</row>
    <row r="90" spans="1:7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</row>
    <row r="91" spans="1:7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</row>
    <row r="92" spans="1:7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</row>
    <row r="93" spans="1:7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</row>
    <row r="94" spans="1:7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</row>
    <row r="95" spans="1:7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</row>
    <row r="96" spans="1:7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</row>
    <row r="97" spans="1:7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</row>
    <row r="98" spans="1:7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</row>
    <row r="99" spans="1:7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</row>
    <row r="100" spans="1:7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</row>
    <row r="101" spans="1:7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</row>
    <row r="102" spans="1:7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</row>
    <row r="103" spans="1:7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</row>
    <row r="104" spans="1:7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</row>
    <row r="105" spans="1:7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</row>
    <row r="106" spans="1:7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</row>
    <row r="107" spans="1:7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</row>
    <row r="108" spans="1:7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</row>
    <row r="109" spans="1:7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</row>
    <row r="110" spans="1:7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</row>
    <row r="111" spans="1:7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</row>
    <row r="112" spans="1:7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</row>
    <row r="113" spans="1:7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</row>
    <row r="114" spans="1:7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</row>
    <row r="115" spans="1:7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</row>
    <row r="116" spans="1:7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</row>
    <row r="117" spans="1:7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</row>
    <row r="118" spans="1:7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</row>
    <row r="119" spans="1:7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</row>
    <row r="120" spans="1:7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</row>
    <row r="121" spans="1:7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</row>
    <row r="122" spans="1:7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</row>
    <row r="123" spans="1:7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</row>
    <row r="124" spans="1:7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</row>
    <row r="125" spans="1:7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</row>
    <row r="126" spans="1:7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</row>
    <row r="127" spans="1:7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</row>
    <row r="128" spans="1:7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</row>
    <row r="129" spans="1:7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</row>
    <row r="130" spans="1:7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</row>
    <row r="131" spans="1:7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</row>
    <row r="132" spans="1:7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</row>
    <row r="133" spans="1:7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</row>
    <row r="134" spans="1:7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</row>
    <row r="135" spans="1:7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</row>
    <row r="136" spans="1:7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</row>
    <row r="137" spans="1:7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</row>
    <row r="138" spans="1:7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</row>
    <row r="139" spans="1:7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</row>
    <row r="140" spans="1:7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</row>
    <row r="141" spans="1:7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</row>
    <row r="142" spans="1:7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</row>
    <row r="143" spans="1:7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</row>
    <row r="144" spans="1:7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</row>
    <row r="145" spans="1:7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</row>
    <row r="146" spans="1:7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</row>
    <row r="147" spans="1:7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</row>
    <row r="148" spans="1:7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</row>
    <row r="149" spans="1:7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</row>
    <row r="150" spans="1:7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</row>
    <row r="151" spans="1:7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</row>
    <row r="152" spans="1:7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</row>
    <row r="153" spans="1:7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</row>
    <row r="154" spans="1:7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</row>
    <row r="155" spans="1:7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</row>
    <row r="156" spans="1:7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</row>
    <row r="157" spans="1:7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</row>
    <row r="158" spans="1:7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</row>
    <row r="159" spans="1:7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</row>
    <row r="160" spans="1:7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</row>
    <row r="161" spans="1:7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</row>
    <row r="162" spans="1:7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</row>
    <row r="163" spans="1:7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</row>
    <row r="164" spans="1:7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</row>
    <row r="165" spans="1:7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</row>
    <row r="166" spans="1:7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</row>
    <row r="167" spans="1:7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</row>
    <row r="168" spans="1:7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</row>
    <row r="169" spans="1:7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</row>
    <row r="170" spans="1:7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</row>
    <row r="171" spans="1:7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</row>
    <row r="172" spans="1:7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</row>
    <row r="173" spans="1: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</row>
    <row r="174" spans="1:7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</row>
    <row r="175" spans="1:7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</row>
    <row r="176" spans="1:7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</row>
    <row r="177" spans="1:7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</row>
    <row r="178" spans="1:7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</row>
    <row r="179" spans="1:7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</row>
    <row r="180" spans="1:7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</row>
    <row r="181" spans="1:7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</row>
    <row r="182" spans="1:7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</row>
    <row r="183" spans="1:7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</row>
    <row r="184" spans="1:7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</row>
    <row r="185" spans="1:7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</row>
    <row r="186" spans="1:7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</row>
    <row r="187" spans="1:7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</row>
    <row r="188" spans="1:7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</row>
    <row r="189" spans="1:7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</row>
    <row r="190" spans="1:7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</row>
    <row r="191" spans="1:7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</row>
    <row r="192" spans="1:7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</row>
    <row r="193" spans="1:7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</row>
    <row r="194" spans="1:7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</row>
    <row r="195" spans="1:7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</row>
    <row r="196" spans="1:7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</row>
    <row r="197" spans="1:7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</row>
    <row r="198" spans="1:7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</row>
    <row r="199" spans="1:7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</row>
    <row r="200" spans="1:7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</row>
    <row r="201" spans="1:73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