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/>
  </bookViews>
  <sheets>
    <sheet name="搜索列表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386" name="ID_DEE65CACFAC046FF995BCF8B6B8FDE39" descr="B0G34CD7PK_product_im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3635" y="388480935"/>
          <a:ext cx="805815" cy="805815"/>
        </a:xfrm>
        <a:prstGeom prst="rect">
          <a:avLst/>
        </a:prstGeom>
      </xdr:spPr>
    </xdr:pic>
  </etc:cellImage>
  <etc:cellImage>
    <xdr:pic>
      <xdr:nvPicPr>
        <xdr:cNvPr id="1387" name="ID_F14C9E8ABC474B8B88B038D34DD35D76" descr="B0FRQKBHHG_product_im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3635" y="387249035"/>
          <a:ext cx="805815" cy="805815"/>
        </a:xfrm>
        <a:prstGeom prst="rect">
          <a:avLst/>
        </a:prstGeom>
      </xdr:spPr>
    </xdr:pic>
  </etc:cellImage>
  <etc:cellImage>
    <xdr:pic>
      <xdr:nvPicPr>
        <xdr:cNvPr id="1388" name="ID_4295BF8A51F647B9A1E675AAB192B2F0" descr="B0FJS2CK5D_product_im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3635" y="386017135"/>
          <a:ext cx="805815" cy="805815"/>
        </a:xfrm>
        <a:prstGeom prst="rect">
          <a:avLst/>
        </a:prstGeom>
      </xdr:spPr>
    </xdr:pic>
  </etc:cellImage>
  <etc:cellImage>
    <xdr:pic>
      <xdr:nvPicPr>
        <xdr:cNvPr id="1389" name="ID_5C717ADE045342B0B6DC1C1B22B0112D" descr="B0FMXZVJD8_product_im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43635" y="384785235"/>
          <a:ext cx="805815" cy="805815"/>
        </a:xfrm>
        <a:prstGeom prst="rect">
          <a:avLst/>
        </a:prstGeom>
      </xdr:spPr>
    </xdr:pic>
  </etc:cellImage>
  <etc:cellImage>
    <xdr:pic>
      <xdr:nvPicPr>
        <xdr:cNvPr id="1390" name="ID_F77B26F4A19542C480A2718EEB935C22" descr="B0F8VFQW4T_product_im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43635" y="383553335"/>
          <a:ext cx="805815" cy="805815"/>
        </a:xfrm>
        <a:prstGeom prst="rect">
          <a:avLst/>
        </a:prstGeom>
      </xdr:spPr>
    </xdr:pic>
  </etc:cellImage>
  <etc:cellImage>
    <xdr:pic>
      <xdr:nvPicPr>
        <xdr:cNvPr id="1391" name="ID_A9DB3A398DC04DCD8F2BA32A64994848" descr="B0F8HY86GV_product_im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43635" y="382321435"/>
          <a:ext cx="805815" cy="805815"/>
        </a:xfrm>
        <a:prstGeom prst="rect">
          <a:avLst/>
        </a:prstGeom>
      </xdr:spPr>
    </xdr:pic>
  </etc:cellImage>
  <etc:cellImage>
    <xdr:pic>
      <xdr:nvPicPr>
        <xdr:cNvPr id="1392" name="ID_32B67D6BCCF34AEB884904D38C0A8639" descr="B0FRSDNML7_product_im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43635" y="381089535"/>
          <a:ext cx="805815" cy="805815"/>
        </a:xfrm>
        <a:prstGeom prst="rect">
          <a:avLst/>
        </a:prstGeom>
      </xdr:spPr>
    </xdr:pic>
  </etc:cellImage>
  <etc:cellImage>
    <xdr:pic>
      <xdr:nvPicPr>
        <xdr:cNvPr id="1393" name="ID_F75383A46A314759A9DFC88CC61D73B3" descr="B0FG7N86S9_product_im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43635" y="379857635"/>
          <a:ext cx="805815" cy="805815"/>
        </a:xfrm>
        <a:prstGeom prst="rect">
          <a:avLst/>
        </a:prstGeom>
      </xdr:spPr>
    </xdr:pic>
  </etc:cellImage>
  <etc:cellImage>
    <xdr:pic>
      <xdr:nvPicPr>
        <xdr:cNvPr id="1394" name="ID_9D4A35ED6BD141DAA59234BC57856334" descr="B0FSC6TX6X_product_im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43635" y="378625735"/>
          <a:ext cx="805815" cy="805815"/>
        </a:xfrm>
        <a:prstGeom prst="rect">
          <a:avLst/>
        </a:prstGeom>
      </xdr:spPr>
    </xdr:pic>
  </etc:cellImage>
  <etc:cellImage>
    <xdr:pic>
      <xdr:nvPicPr>
        <xdr:cNvPr id="1395" name="ID_7CCB76C1788642868B2B113BEFF64CD3" descr="B0F663GW4P_product_im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43635" y="377393835"/>
          <a:ext cx="805815" cy="805815"/>
        </a:xfrm>
        <a:prstGeom prst="rect">
          <a:avLst/>
        </a:prstGeom>
      </xdr:spPr>
    </xdr:pic>
  </etc:cellImage>
  <etc:cellImage>
    <xdr:pic>
      <xdr:nvPicPr>
        <xdr:cNvPr id="1396" name="ID_B104609C80134CA6BC3AB2FBEB68E1EF" descr="B0FSZXZC1D_product_im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43635" y="376161935"/>
          <a:ext cx="805815" cy="805815"/>
        </a:xfrm>
        <a:prstGeom prst="rect">
          <a:avLst/>
        </a:prstGeom>
      </xdr:spPr>
    </xdr:pic>
  </etc:cellImage>
  <etc:cellImage>
    <xdr:pic>
      <xdr:nvPicPr>
        <xdr:cNvPr id="1397" name="ID_AE48C7E92DA14A0D9C277748EA9A2BEE" descr="B0DT431JGG_product_im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143635" y="374930035"/>
          <a:ext cx="805815" cy="805815"/>
        </a:xfrm>
        <a:prstGeom prst="rect">
          <a:avLst/>
        </a:prstGeom>
      </xdr:spPr>
    </xdr:pic>
  </etc:cellImage>
  <etc:cellImage>
    <xdr:pic>
      <xdr:nvPicPr>
        <xdr:cNvPr id="1398" name="ID_1A929A55E72149D99A59C70EE47606F3" descr="B0D4DRC9WQ_product_im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43635" y="373698135"/>
          <a:ext cx="805815" cy="805815"/>
        </a:xfrm>
        <a:prstGeom prst="rect">
          <a:avLst/>
        </a:prstGeom>
      </xdr:spPr>
    </xdr:pic>
  </etc:cellImage>
  <etc:cellImage>
    <xdr:pic>
      <xdr:nvPicPr>
        <xdr:cNvPr id="1399" name="ID_EF4FB37DB04946F695E23E40985A4963" descr="B0G5XVYXH2_product_im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143635" y="372466235"/>
          <a:ext cx="805815" cy="805815"/>
        </a:xfrm>
        <a:prstGeom prst="rect">
          <a:avLst/>
        </a:prstGeom>
      </xdr:spPr>
    </xdr:pic>
  </etc:cellImage>
  <etc:cellImage>
    <xdr:pic>
      <xdr:nvPicPr>
        <xdr:cNvPr id="1400" name="ID_09EB2B6211FD483D9CD0CEEAF10A9B8C" descr="B0FCSFDTFZ_product_im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143635" y="371234335"/>
          <a:ext cx="805815" cy="805815"/>
        </a:xfrm>
        <a:prstGeom prst="rect">
          <a:avLst/>
        </a:prstGeom>
      </xdr:spPr>
    </xdr:pic>
  </etc:cellImage>
  <etc:cellImage>
    <xdr:pic>
      <xdr:nvPicPr>
        <xdr:cNvPr id="1401" name="ID_A890028E2FD44C1D9A38AC68F5294F43" descr="B0F63KS989_product_im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143635" y="370002435"/>
          <a:ext cx="805815" cy="805815"/>
        </a:xfrm>
        <a:prstGeom prst="rect">
          <a:avLst/>
        </a:prstGeom>
      </xdr:spPr>
    </xdr:pic>
  </etc:cellImage>
  <etc:cellImage>
    <xdr:pic>
      <xdr:nvPicPr>
        <xdr:cNvPr id="1402" name="ID_5A86F02729274EA2AFA7FD9971840F18" descr="B0DBL6QF4B_product_im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43635" y="368770535"/>
          <a:ext cx="805815" cy="805815"/>
        </a:xfrm>
        <a:prstGeom prst="rect">
          <a:avLst/>
        </a:prstGeom>
      </xdr:spPr>
    </xdr:pic>
  </etc:cellImage>
  <etc:cellImage>
    <xdr:pic>
      <xdr:nvPicPr>
        <xdr:cNvPr id="1403" name="ID_6552EF4EBF37432FAA6328F44AC7A0E1" descr="B0F7WKR1DK_product_im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143635" y="367538635"/>
          <a:ext cx="805815" cy="805815"/>
        </a:xfrm>
        <a:prstGeom prst="rect">
          <a:avLst/>
        </a:prstGeom>
      </xdr:spPr>
    </xdr:pic>
  </etc:cellImage>
  <etc:cellImage>
    <xdr:pic>
      <xdr:nvPicPr>
        <xdr:cNvPr id="1404" name="ID_D2522DF8698040DF8C76A693D99723CE" descr="B0FP51W3DJ_product_img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143635" y="366306735"/>
          <a:ext cx="805815" cy="805815"/>
        </a:xfrm>
        <a:prstGeom prst="rect">
          <a:avLst/>
        </a:prstGeom>
      </xdr:spPr>
    </xdr:pic>
  </etc:cellImage>
  <etc:cellImage>
    <xdr:pic>
      <xdr:nvPicPr>
        <xdr:cNvPr id="1405" name="ID_017E7AABFBBA4E348F4F798819A8D20F" descr="B0GCHY3PJK_product_im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143635" y="365074835"/>
          <a:ext cx="805815" cy="805815"/>
        </a:xfrm>
        <a:prstGeom prst="rect">
          <a:avLst/>
        </a:prstGeom>
      </xdr:spPr>
    </xdr:pic>
  </etc:cellImage>
  <etc:cellImage>
    <xdr:pic>
      <xdr:nvPicPr>
        <xdr:cNvPr id="1406" name="ID_B6C232C0841C452E89E2FC2AB08A428E" descr="B0DZKFS7YS_product_im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143635" y="363842935"/>
          <a:ext cx="805815" cy="805815"/>
        </a:xfrm>
        <a:prstGeom prst="rect">
          <a:avLst/>
        </a:prstGeom>
      </xdr:spPr>
    </xdr:pic>
  </etc:cellImage>
  <etc:cellImage>
    <xdr:pic>
      <xdr:nvPicPr>
        <xdr:cNvPr id="1407" name="ID_00DFBD8854154F89BED5C3EDCDB1BE83" descr="B0D95GGXJX_product_im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43635" y="362611035"/>
          <a:ext cx="805815" cy="805815"/>
        </a:xfrm>
        <a:prstGeom prst="rect">
          <a:avLst/>
        </a:prstGeom>
      </xdr:spPr>
    </xdr:pic>
  </etc:cellImage>
  <etc:cellImage>
    <xdr:pic>
      <xdr:nvPicPr>
        <xdr:cNvPr id="1408" name="ID_6FDC7141203B4DAC965581954E4C43A6" descr="B0FQBGQQSK_product_img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143635" y="361379135"/>
          <a:ext cx="805815" cy="805815"/>
        </a:xfrm>
        <a:prstGeom prst="rect">
          <a:avLst/>
        </a:prstGeom>
      </xdr:spPr>
    </xdr:pic>
  </etc:cellImage>
  <etc:cellImage>
    <xdr:pic>
      <xdr:nvPicPr>
        <xdr:cNvPr id="1409" name="ID_7D3F0129ED624CC8888796FBC10CFABF" descr="B0FLP1TZW7_product_img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43635" y="360147235"/>
          <a:ext cx="805815" cy="805815"/>
        </a:xfrm>
        <a:prstGeom prst="rect">
          <a:avLst/>
        </a:prstGeom>
      </xdr:spPr>
    </xdr:pic>
  </etc:cellImage>
  <etc:cellImage>
    <xdr:pic>
      <xdr:nvPicPr>
        <xdr:cNvPr id="1410" name="ID_67FC32C8B4DD4B1E9281FB859A0CF50F" descr="B0DQBPYJ4X_product_img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43635" y="358915335"/>
          <a:ext cx="805815" cy="805815"/>
        </a:xfrm>
        <a:prstGeom prst="rect">
          <a:avLst/>
        </a:prstGeom>
      </xdr:spPr>
    </xdr:pic>
  </etc:cellImage>
  <etc:cellImage>
    <xdr:pic>
      <xdr:nvPicPr>
        <xdr:cNvPr id="1411" name="ID_4942D420AAD845FAA72F671AAA6ACD56" descr="B0FL6W8BS9_product_img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43635" y="357683435"/>
          <a:ext cx="805815" cy="805815"/>
        </a:xfrm>
        <a:prstGeom prst="rect">
          <a:avLst/>
        </a:prstGeom>
      </xdr:spPr>
    </xdr:pic>
  </etc:cellImage>
  <etc:cellImage>
    <xdr:pic>
      <xdr:nvPicPr>
        <xdr:cNvPr id="1412" name="ID_BD9D4E0C812E4409816F215F76706F85" descr="B0D9W25CXW_product_img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143635" y="356451535"/>
          <a:ext cx="805815" cy="805815"/>
        </a:xfrm>
        <a:prstGeom prst="rect">
          <a:avLst/>
        </a:prstGeom>
      </xdr:spPr>
    </xdr:pic>
  </etc:cellImage>
  <etc:cellImage>
    <xdr:pic>
      <xdr:nvPicPr>
        <xdr:cNvPr id="1413" name="ID_847EADB9B2534EA8812C53D82933F148" descr="B0F8MZ379M_product_im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43635" y="355219635"/>
          <a:ext cx="805815" cy="805815"/>
        </a:xfrm>
        <a:prstGeom prst="rect">
          <a:avLst/>
        </a:prstGeom>
      </xdr:spPr>
    </xdr:pic>
  </etc:cellImage>
  <etc:cellImage>
    <xdr:pic>
      <xdr:nvPicPr>
        <xdr:cNvPr id="1414" name="ID_547DB474912340DF822D408624004F60" descr="B0FG7CBL74_product_img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143635" y="353987735"/>
          <a:ext cx="805815" cy="805815"/>
        </a:xfrm>
        <a:prstGeom prst="rect">
          <a:avLst/>
        </a:prstGeom>
      </xdr:spPr>
    </xdr:pic>
  </etc:cellImage>
  <etc:cellImage>
    <xdr:pic>
      <xdr:nvPicPr>
        <xdr:cNvPr id="1415" name="ID_6B5B21E4E7FF44CE8A81207969604FED" descr="B0FFGFZJB3_product_img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143635" y="352755835"/>
          <a:ext cx="805815" cy="805815"/>
        </a:xfrm>
        <a:prstGeom prst="rect">
          <a:avLst/>
        </a:prstGeom>
      </xdr:spPr>
    </xdr:pic>
  </etc:cellImage>
  <etc:cellImage>
    <xdr:pic>
      <xdr:nvPicPr>
        <xdr:cNvPr id="1416" name="ID_CAE177A7DAD54898B59850B7A7B62C5A" descr="B0FBJ32L8G_product_img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143635" y="351523935"/>
          <a:ext cx="805815" cy="805815"/>
        </a:xfrm>
        <a:prstGeom prst="rect">
          <a:avLst/>
        </a:prstGeom>
      </xdr:spPr>
    </xdr:pic>
  </etc:cellImage>
  <etc:cellImage>
    <xdr:pic>
      <xdr:nvPicPr>
        <xdr:cNvPr id="1417" name="ID_09F58D297F304DB18A1429DAEC0ED786" descr="B0FTMNKTS6_product_img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143635" y="350292035"/>
          <a:ext cx="805815" cy="805815"/>
        </a:xfrm>
        <a:prstGeom prst="rect">
          <a:avLst/>
        </a:prstGeom>
      </xdr:spPr>
    </xdr:pic>
  </etc:cellImage>
  <etc:cellImage>
    <xdr:pic>
      <xdr:nvPicPr>
        <xdr:cNvPr id="1418" name="ID_0EDF46CA74F4455F8F5A24CD349B0724" descr="B0DKP5476B_product_img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143635" y="349060135"/>
          <a:ext cx="805815" cy="805815"/>
        </a:xfrm>
        <a:prstGeom prst="rect">
          <a:avLst/>
        </a:prstGeom>
      </xdr:spPr>
    </xdr:pic>
  </etc:cellImage>
  <etc:cellImage>
    <xdr:pic>
      <xdr:nvPicPr>
        <xdr:cNvPr id="1419" name="ID_1E616D14C3E340F9A23028F28EC1FA38" descr="B0F4QZNV88_product_img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143635" y="347828235"/>
          <a:ext cx="805815" cy="805815"/>
        </a:xfrm>
        <a:prstGeom prst="rect">
          <a:avLst/>
        </a:prstGeom>
      </xdr:spPr>
    </xdr:pic>
  </etc:cellImage>
  <etc:cellImage>
    <xdr:pic>
      <xdr:nvPicPr>
        <xdr:cNvPr id="1420" name="ID_3FCF98AFCEE6487286733069552F0FAD" descr="B0CC65Q4H5_product_img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143635" y="346596335"/>
          <a:ext cx="805815" cy="805815"/>
        </a:xfrm>
        <a:prstGeom prst="rect">
          <a:avLst/>
        </a:prstGeom>
      </xdr:spPr>
    </xdr:pic>
  </etc:cellImage>
  <etc:cellImage>
    <xdr:pic>
      <xdr:nvPicPr>
        <xdr:cNvPr id="1421" name="ID_3710D22D6C2847D3BDFA09FE39B00316" descr="B0G4QLRZDG_product_im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143635" y="345364435"/>
          <a:ext cx="805815" cy="805815"/>
        </a:xfrm>
        <a:prstGeom prst="rect">
          <a:avLst/>
        </a:prstGeom>
      </xdr:spPr>
    </xdr:pic>
  </etc:cellImage>
  <etc:cellImage>
    <xdr:pic>
      <xdr:nvPicPr>
        <xdr:cNvPr id="1422" name="ID_3E3F89C6356C468E82788A941C43BE61" descr="B0DWXBTXHS_product_im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143635" y="344132535"/>
          <a:ext cx="805815" cy="805815"/>
        </a:xfrm>
        <a:prstGeom prst="rect">
          <a:avLst/>
        </a:prstGeom>
      </xdr:spPr>
    </xdr:pic>
  </etc:cellImage>
  <etc:cellImage>
    <xdr:pic>
      <xdr:nvPicPr>
        <xdr:cNvPr id="1423" name="ID_D976CF199CC34B70B6DA7B5606C699EB" descr="B0FNVDK1V1_product_im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143635" y="342900635"/>
          <a:ext cx="805815" cy="805815"/>
        </a:xfrm>
        <a:prstGeom prst="rect">
          <a:avLst/>
        </a:prstGeom>
      </xdr:spPr>
    </xdr:pic>
  </etc:cellImage>
  <etc:cellImage>
    <xdr:pic>
      <xdr:nvPicPr>
        <xdr:cNvPr id="1424" name="ID_ED674D8451044D48BF8578BB2A40E0D4" descr="B0FMK9D1CS_product_img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143635" y="341668735"/>
          <a:ext cx="805815" cy="805815"/>
        </a:xfrm>
        <a:prstGeom prst="rect">
          <a:avLst/>
        </a:prstGeom>
      </xdr:spPr>
    </xdr:pic>
  </etc:cellImage>
  <etc:cellImage>
    <xdr:pic>
      <xdr:nvPicPr>
        <xdr:cNvPr id="1425" name="ID_EF6CF7B08283435398F9F9A7EC7D38EB" descr="B0F9P5JM77_product_img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143635" y="340436835"/>
          <a:ext cx="805815" cy="805815"/>
        </a:xfrm>
        <a:prstGeom prst="rect">
          <a:avLst/>
        </a:prstGeom>
      </xdr:spPr>
    </xdr:pic>
  </etc:cellImage>
  <etc:cellImage>
    <xdr:pic>
      <xdr:nvPicPr>
        <xdr:cNvPr id="1426" name="ID_6D2D4AAA7A59452A9F9474278AAF417F" descr="B0FXG227D9_product_img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143635" y="339204935"/>
          <a:ext cx="805815" cy="805815"/>
        </a:xfrm>
        <a:prstGeom prst="rect">
          <a:avLst/>
        </a:prstGeom>
      </xdr:spPr>
    </xdr:pic>
  </etc:cellImage>
  <etc:cellImage>
    <xdr:pic>
      <xdr:nvPicPr>
        <xdr:cNvPr id="1427" name="ID_227854CFE69D421B8E3EF27A4841AF82" descr="B0FNQ7DZDX_product_img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143635" y="337973035"/>
          <a:ext cx="805815" cy="805815"/>
        </a:xfrm>
        <a:prstGeom prst="rect">
          <a:avLst/>
        </a:prstGeom>
      </xdr:spPr>
    </xdr:pic>
  </etc:cellImage>
  <etc:cellImage>
    <xdr:pic>
      <xdr:nvPicPr>
        <xdr:cNvPr id="1428" name="ID_F6D1EDF07B2D4717910CFD027A679DF2" descr="B0FQK23116_product_img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143635" y="336741135"/>
          <a:ext cx="805815" cy="805815"/>
        </a:xfrm>
        <a:prstGeom prst="rect">
          <a:avLst/>
        </a:prstGeom>
      </xdr:spPr>
    </xdr:pic>
  </etc:cellImage>
  <etc:cellImage>
    <xdr:pic>
      <xdr:nvPicPr>
        <xdr:cNvPr id="1429" name="ID_2658F32997C748EE94A43654E24D1BD8" descr="B0G2BHGT2G_product_img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1143635" y="335509235"/>
          <a:ext cx="805815" cy="805815"/>
        </a:xfrm>
        <a:prstGeom prst="rect">
          <a:avLst/>
        </a:prstGeom>
      </xdr:spPr>
    </xdr:pic>
  </etc:cellImage>
  <etc:cellImage>
    <xdr:pic>
      <xdr:nvPicPr>
        <xdr:cNvPr id="1430" name="ID_EC21A021C8764985BA1DE594F316CD02" descr="B0DFCF52KD_product_img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143635" y="334277335"/>
          <a:ext cx="805815" cy="805815"/>
        </a:xfrm>
        <a:prstGeom prst="rect">
          <a:avLst/>
        </a:prstGeom>
      </xdr:spPr>
    </xdr:pic>
  </etc:cellImage>
  <etc:cellImage>
    <xdr:pic>
      <xdr:nvPicPr>
        <xdr:cNvPr id="1431" name="ID_7FA3D56EEA914B87843EF52A2DCAB478" descr="B0FX8CPCV4_product_img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143635" y="333045435"/>
          <a:ext cx="805815" cy="805815"/>
        </a:xfrm>
        <a:prstGeom prst="rect">
          <a:avLst/>
        </a:prstGeom>
      </xdr:spPr>
    </xdr:pic>
  </etc:cellImage>
  <etc:cellImage>
    <xdr:pic>
      <xdr:nvPicPr>
        <xdr:cNvPr id="1432" name="ID_2CEB270005D141459880B985218A5831" descr="B0FNCV5LS8_product_img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143635" y="331813535"/>
          <a:ext cx="805815" cy="805815"/>
        </a:xfrm>
        <a:prstGeom prst="rect">
          <a:avLst/>
        </a:prstGeom>
      </xdr:spPr>
    </xdr:pic>
  </etc:cellImage>
  <etc:cellImage>
    <xdr:pic>
      <xdr:nvPicPr>
        <xdr:cNvPr id="1433" name="ID_BF98FF251D52499D975B7A39AC11EFC1" descr="B0FLK4J6Q2_product_img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143635" y="330581635"/>
          <a:ext cx="805815" cy="805815"/>
        </a:xfrm>
        <a:prstGeom prst="rect">
          <a:avLst/>
        </a:prstGeom>
      </xdr:spPr>
    </xdr:pic>
  </etc:cellImage>
  <etc:cellImage>
    <xdr:pic>
      <xdr:nvPicPr>
        <xdr:cNvPr id="1434" name="ID_2ED902B6302C480CA003EBF7A801A055" descr="B0FP1C7FDS_product_img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143635" y="329349735"/>
          <a:ext cx="805815" cy="805815"/>
        </a:xfrm>
        <a:prstGeom prst="rect">
          <a:avLst/>
        </a:prstGeom>
      </xdr:spPr>
    </xdr:pic>
  </etc:cellImage>
  <etc:cellImage>
    <xdr:pic>
      <xdr:nvPicPr>
        <xdr:cNvPr id="1435" name="ID_BF7049F146824DA8B9111618753B4CC0" descr="B0F4RFTHCS_product_img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143635" y="328117835"/>
          <a:ext cx="805815" cy="805815"/>
        </a:xfrm>
        <a:prstGeom prst="rect">
          <a:avLst/>
        </a:prstGeom>
      </xdr:spPr>
    </xdr:pic>
  </etc:cellImage>
  <etc:cellImage>
    <xdr:pic>
      <xdr:nvPicPr>
        <xdr:cNvPr id="1436" name="ID_6B581DD90A8C49C88AF5EBE3251BC673" descr="B0CDX275Q2_product_im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143635" y="326885935"/>
          <a:ext cx="805815" cy="805815"/>
        </a:xfrm>
        <a:prstGeom prst="rect">
          <a:avLst/>
        </a:prstGeom>
      </xdr:spPr>
    </xdr:pic>
  </etc:cellImage>
  <etc:cellImage>
    <xdr:pic>
      <xdr:nvPicPr>
        <xdr:cNvPr id="1437" name="ID_7541ED85C9034C9DB78ACB77C2894DF7" descr="B0DQTY8Z52_product_img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143635" y="325654035"/>
          <a:ext cx="805815" cy="805815"/>
        </a:xfrm>
        <a:prstGeom prst="rect">
          <a:avLst/>
        </a:prstGeom>
      </xdr:spPr>
    </xdr:pic>
  </etc:cellImage>
  <etc:cellImage>
    <xdr:pic>
      <xdr:nvPicPr>
        <xdr:cNvPr id="1439" name="ID_62F0FCDAF3CF458790727594D54499C3" descr="B0FHBDMS33_product_im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143635" y="323190235"/>
          <a:ext cx="805815" cy="805815"/>
        </a:xfrm>
        <a:prstGeom prst="rect">
          <a:avLst/>
        </a:prstGeom>
      </xdr:spPr>
    </xdr:pic>
  </etc:cellImage>
  <etc:cellImage>
    <xdr:pic>
      <xdr:nvPicPr>
        <xdr:cNvPr id="1440" name="ID_ADD7C3A905FF478396E1C107DEE06114" descr="B0F5HP1T9S_product_img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143635" y="321958335"/>
          <a:ext cx="805815" cy="805815"/>
        </a:xfrm>
        <a:prstGeom prst="rect">
          <a:avLst/>
        </a:prstGeom>
      </xdr:spPr>
    </xdr:pic>
  </etc:cellImage>
  <etc:cellImage>
    <xdr:pic>
      <xdr:nvPicPr>
        <xdr:cNvPr id="1441" name="ID_1599B401BC00481C82E2E1E3F0F70531" descr="B0F8PYVTXS_product_img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143635" y="320726435"/>
          <a:ext cx="805815" cy="805815"/>
        </a:xfrm>
        <a:prstGeom prst="rect">
          <a:avLst/>
        </a:prstGeom>
      </xdr:spPr>
    </xdr:pic>
  </etc:cellImage>
  <etc:cellImage>
    <xdr:pic>
      <xdr:nvPicPr>
        <xdr:cNvPr id="1442" name="ID_FE2B3516980C4B77B421EE0665CED95D" descr="B0DS2L8JTW_product_im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143635" y="319494535"/>
          <a:ext cx="805815" cy="805815"/>
        </a:xfrm>
        <a:prstGeom prst="rect">
          <a:avLst/>
        </a:prstGeom>
      </xdr:spPr>
    </xdr:pic>
  </etc:cellImage>
  <etc:cellImage>
    <xdr:pic>
      <xdr:nvPicPr>
        <xdr:cNvPr id="1443" name="ID_A5B6DE429B3B4787B13C4C52761C65E9" descr="B0FSZLQRRD_product_img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143635" y="318262635"/>
          <a:ext cx="805815" cy="805815"/>
        </a:xfrm>
        <a:prstGeom prst="rect">
          <a:avLst/>
        </a:prstGeom>
      </xdr:spPr>
    </xdr:pic>
  </etc:cellImage>
  <etc:cellImage>
    <xdr:pic>
      <xdr:nvPicPr>
        <xdr:cNvPr id="1444" name="ID_8E2A687900F94A30B0EF89BC5185F492" descr="B0FL8LTY8Q_product_img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1143635" y="317030735"/>
          <a:ext cx="805815" cy="805815"/>
        </a:xfrm>
        <a:prstGeom prst="rect">
          <a:avLst/>
        </a:prstGeom>
      </xdr:spPr>
    </xdr:pic>
  </etc:cellImage>
  <etc:cellImage>
    <xdr:pic>
      <xdr:nvPicPr>
        <xdr:cNvPr id="1445" name="ID_EE677772954A4DDC81E206891330ECEB" descr="B0FSZHPC99_product_img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1143635" y="315798835"/>
          <a:ext cx="805815" cy="805815"/>
        </a:xfrm>
        <a:prstGeom prst="rect">
          <a:avLst/>
        </a:prstGeom>
      </xdr:spPr>
    </xdr:pic>
  </etc:cellImage>
  <etc:cellImage>
    <xdr:pic>
      <xdr:nvPicPr>
        <xdr:cNvPr id="1446" name="ID_74726FDDD1CD482E909D79B1C743CE69" descr="B0D8BKM4FF_product_im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143635" y="314566935"/>
          <a:ext cx="805815" cy="805815"/>
        </a:xfrm>
        <a:prstGeom prst="rect">
          <a:avLst/>
        </a:prstGeom>
      </xdr:spPr>
    </xdr:pic>
  </etc:cellImage>
  <etc:cellImage>
    <xdr:pic>
      <xdr:nvPicPr>
        <xdr:cNvPr id="1447" name="ID_D4650BD6CE3E44E1BC9B9A46A6BEC859" descr="B0F49768HG_product_img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1143635" y="313335035"/>
          <a:ext cx="805815" cy="805815"/>
        </a:xfrm>
        <a:prstGeom prst="rect">
          <a:avLst/>
        </a:prstGeom>
      </xdr:spPr>
    </xdr:pic>
  </etc:cellImage>
  <etc:cellImage>
    <xdr:pic>
      <xdr:nvPicPr>
        <xdr:cNvPr id="1448" name="ID_7593993C8EB847A99E2B10C7CD4191C9" descr="B0D3X7PNFX_product_img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1143635" y="312103135"/>
          <a:ext cx="805815" cy="805815"/>
        </a:xfrm>
        <a:prstGeom prst="rect">
          <a:avLst/>
        </a:prstGeom>
      </xdr:spPr>
    </xdr:pic>
  </etc:cellImage>
  <etc:cellImage>
    <xdr:pic>
      <xdr:nvPicPr>
        <xdr:cNvPr id="1449" name="ID_DC55123F7A824A0B89CE4341CF7E4DD8" descr="B0F7RH3D8T_product_img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143635" y="310871235"/>
          <a:ext cx="805815" cy="805815"/>
        </a:xfrm>
        <a:prstGeom prst="rect">
          <a:avLst/>
        </a:prstGeom>
      </xdr:spPr>
    </xdr:pic>
  </etc:cellImage>
  <etc:cellImage>
    <xdr:pic>
      <xdr:nvPicPr>
        <xdr:cNvPr id="1450" name="ID_56E6420479454F4685B9DC9C053485E5" descr="B0F1SZDFC1_product_img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1143635" y="309639335"/>
          <a:ext cx="805815" cy="805815"/>
        </a:xfrm>
        <a:prstGeom prst="rect">
          <a:avLst/>
        </a:prstGeom>
      </xdr:spPr>
    </xdr:pic>
  </etc:cellImage>
  <etc:cellImage>
    <xdr:pic>
      <xdr:nvPicPr>
        <xdr:cNvPr id="1451" name="ID_9777EF8FD3444F20A3204200FF9F2302" descr="B0FW4ZZQZX_product_img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1143635" y="308407435"/>
          <a:ext cx="805815" cy="805815"/>
        </a:xfrm>
        <a:prstGeom prst="rect">
          <a:avLst/>
        </a:prstGeom>
      </xdr:spPr>
    </xdr:pic>
  </etc:cellImage>
  <etc:cellImage>
    <xdr:pic>
      <xdr:nvPicPr>
        <xdr:cNvPr id="1452" name="ID_C82598555ADA4556BC3C89917A00B66A" descr="B0FKRW31V9_product_img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1143635" y="307175535"/>
          <a:ext cx="805815" cy="805815"/>
        </a:xfrm>
        <a:prstGeom prst="rect">
          <a:avLst/>
        </a:prstGeom>
      </xdr:spPr>
    </xdr:pic>
  </etc:cellImage>
  <etc:cellImage>
    <xdr:pic>
      <xdr:nvPicPr>
        <xdr:cNvPr id="1453" name="ID_0D9E4EF438BA414CB3B47F6A3555EC01" descr="B0FRF5Z13Z_product_img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1143635" y="305943635"/>
          <a:ext cx="805815" cy="805815"/>
        </a:xfrm>
        <a:prstGeom prst="rect">
          <a:avLst/>
        </a:prstGeom>
      </xdr:spPr>
    </xdr:pic>
  </etc:cellImage>
  <etc:cellImage>
    <xdr:pic>
      <xdr:nvPicPr>
        <xdr:cNvPr id="1454" name="ID_35F6C08CB985463AB97CCCC8C4E158F4" descr="B0D6LKD67Y_product_img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1143635" y="304711735"/>
          <a:ext cx="805815" cy="805815"/>
        </a:xfrm>
        <a:prstGeom prst="rect">
          <a:avLst/>
        </a:prstGeom>
      </xdr:spPr>
    </xdr:pic>
  </etc:cellImage>
  <etc:cellImage>
    <xdr:pic>
      <xdr:nvPicPr>
        <xdr:cNvPr id="1455" name="ID_B5866614593F4C9A831EED94E9152B31" descr="B0FBS2HW25_product_img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1143635" y="303479835"/>
          <a:ext cx="805815" cy="805815"/>
        </a:xfrm>
        <a:prstGeom prst="rect">
          <a:avLst/>
        </a:prstGeom>
      </xdr:spPr>
    </xdr:pic>
  </etc:cellImage>
  <etc:cellImage>
    <xdr:pic>
      <xdr:nvPicPr>
        <xdr:cNvPr id="1456" name="ID_7E4C516F57E24BD39DF24155548B8482" descr="B0FLPR41FR_product_img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1143635" y="302247935"/>
          <a:ext cx="805815" cy="805815"/>
        </a:xfrm>
        <a:prstGeom prst="rect">
          <a:avLst/>
        </a:prstGeom>
      </xdr:spPr>
    </xdr:pic>
  </etc:cellImage>
  <etc:cellImage>
    <xdr:pic>
      <xdr:nvPicPr>
        <xdr:cNvPr id="1457" name="ID_CD196C303DA64F4EA99F4CCC8C6CA7E2" descr="B0F7Z7CKJL_product_img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1143635" y="301016035"/>
          <a:ext cx="805815" cy="805815"/>
        </a:xfrm>
        <a:prstGeom prst="rect">
          <a:avLst/>
        </a:prstGeom>
      </xdr:spPr>
    </xdr:pic>
  </etc:cellImage>
  <etc:cellImage>
    <xdr:pic>
      <xdr:nvPicPr>
        <xdr:cNvPr id="1458" name="ID_7F7C6D43C9E1458BBFEECFFFC390A2BC" descr="B073RHGQPR_product_img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1143635" y="299784135"/>
          <a:ext cx="805815" cy="805815"/>
        </a:xfrm>
        <a:prstGeom prst="rect">
          <a:avLst/>
        </a:prstGeom>
      </xdr:spPr>
    </xdr:pic>
  </etc:cellImage>
  <etc:cellImage>
    <xdr:pic>
      <xdr:nvPicPr>
        <xdr:cNvPr id="1459" name="ID_EF15C25D0A414D8C8E5FB3560F7F32C8" descr="B0DK8MH28D_product_img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1143635" y="298552235"/>
          <a:ext cx="805815" cy="805815"/>
        </a:xfrm>
        <a:prstGeom prst="rect">
          <a:avLst/>
        </a:prstGeom>
      </xdr:spPr>
    </xdr:pic>
  </etc:cellImage>
  <etc:cellImage>
    <xdr:pic>
      <xdr:nvPicPr>
        <xdr:cNvPr id="1460" name="ID_A865C22429F840A382B2B589C99ADE31" descr="B0F7J388F8_product_img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1143635" y="297320335"/>
          <a:ext cx="805815" cy="805815"/>
        </a:xfrm>
        <a:prstGeom prst="rect">
          <a:avLst/>
        </a:prstGeom>
      </xdr:spPr>
    </xdr:pic>
  </etc:cellImage>
  <etc:cellImage>
    <xdr:pic>
      <xdr:nvPicPr>
        <xdr:cNvPr id="1461" name="ID_B45C1B902B40454AAC6D297168CC9C66" descr="B0F3W19V2K_product_img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1143635" y="296088435"/>
          <a:ext cx="805815" cy="805815"/>
        </a:xfrm>
        <a:prstGeom prst="rect">
          <a:avLst/>
        </a:prstGeom>
      </xdr:spPr>
    </xdr:pic>
  </etc:cellImage>
  <etc:cellImage>
    <xdr:pic>
      <xdr:nvPicPr>
        <xdr:cNvPr id="1462" name="ID_A1A28EE800BA4020ABB6FD866E5FBCFE" descr="B0FX9FJT2C_product_img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1143635" y="294856535"/>
          <a:ext cx="805815" cy="805815"/>
        </a:xfrm>
        <a:prstGeom prst="rect">
          <a:avLst/>
        </a:prstGeom>
      </xdr:spPr>
    </xdr:pic>
  </etc:cellImage>
  <etc:cellImage>
    <xdr:pic>
      <xdr:nvPicPr>
        <xdr:cNvPr id="1463" name="ID_B06491FB36DC463C954AD5A032297BA4" descr="B0FHWH98RV_product_im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1143635" y="293624635"/>
          <a:ext cx="805815" cy="805815"/>
        </a:xfrm>
        <a:prstGeom prst="rect">
          <a:avLst/>
        </a:prstGeom>
      </xdr:spPr>
    </xdr:pic>
  </etc:cellImage>
  <etc:cellImage>
    <xdr:pic>
      <xdr:nvPicPr>
        <xdr:cNvPr id="1464" name="ID_8F084F4AB29A4CFABDDADF5C0189D8D0" descr="B0FWJ9NBN7_product_img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1143635" y="292392735"/>
          <a:ext cx="805815" cy="805815"/>
        </a:xfrm>
        <a:prstGeom prst="rect">
          <a:avLst/>
        </a:prstGeom>
      </xdr:spPr>
    </xdr:pic>
  </etc:cellImage>
  <etc:cellImage>
    <xdr:pic>
      <xdr:nvPicPr>
        <xdr:cNvPr id="1465" name="ID_D5B5B5EE29C54806B7D6422021E98A64" descr="B0FL6WP6ZR_product_img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1143635" y="291160835"/>
          <a:ext cx="805815" cy="805815"/>
        </a:xfrm>
        <a:prstGeom prst="rect">
          <a:avLst/>
        </a:prstGeom>
      </xdr:spPr>
    </xdr:pic>
  </etc:cellImage>
  <etc:cellImage>
    <xdr:pic>
      <xdr:nvPicPr>
        <xdr:cNvPr id="1466" name="ID_40B584CB089A43AB9BE189D7953B8D4A" descr="B0F1FWSG6G_product_img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1143635" y="289928935"/>
          <a:ext cx="805815" cy="805815"/>
        </a:xfrm>
        <a:prstGeom prst="rect">
          <a:avLst/>
        </a:prstGeom>
      </xdr:spPr>
    </xdr:pic>
  </etc:cellImage>
  <etc:cellImage>
    <xdr:pic>
      <xdr:nvPicPr>
        <xdr:cNvPr id="1467" name="ID_57079C695F594EEDB3221C25F13C3733" descr="B0F6CL81RS_product_img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1143635" y="288697035"/>
          <a:ext cx="805815" cy="805815"/>
        </a:xfrm>
        <a:prstGeom prst="rect">
          <a:avLst/>
        </a:prstGeom>
      </xdr:spPr>
    </xdr:pic>
  </etc:cellImage>
  <etc:cellImage>
    <xdr:pic>
      <xdr:nvPicPr>
        <xdr:cNvPr id="1468" name="ID_8619DCD94BDD41EEA37A62398D21120F" descr="B0G46KNGR6_product_img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1143635" y="287465135"/>
          <a:ext cx="805815" cy="805815"/>
        </a:xfrm>
        <a:prstGeom prst="rect">
          <a:avLst/>
        </a:prstGeom>
      </xdr:spPr>
    </xdr:pic>
  </etc:cellImage>
  <etc:cellImage>
    <xdr:pic>
      <xdr:nvPicPr>
        <xdr:cNvPr id="1469" name="ID_AA804601DB98407593D0043E8E06CAFD" descr="B0DJHDHN68_product_img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1143635" y="286233235"/>
          <a:ext cx="805815" cy="805815"/>
        </a:xfrm>
        <a:prstGeom prst="rect">
          <a:avLst/>
        </a:prstGeom>
      </xdr:spPr>
    </xdr:pic>
  </etc:cellImage>
  <etc:cellImage>
    <xdr:pic>
      <xdr:nvPicPr>
        <xdr:cNvPr id="1470" name="ID_8C539FBBB6A54793A525795756BEBD8E" descr="B0F8VHV4HT_product_img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1143635" y="285001335"/>
          <a:ext cx="805815" cy="805815"/>
        </a:xfrm>
        <a:prstGeom prst="rect">
          <a:avLst/>
        </a:prstGeom>
      </xdr:spPr>
    </xdr:pic>
  </etc:cellImage>
  <etc:cellImage>
    <xdr:pic>
      <xdr:nvPicPr>
        <xdr:cNvPr id="1471" name="ID_D3D05B5C127441BBA4715A6608B26855" descr="B0F1CGL25F_product_img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1143635" y="283769435"/>
          <a:ext cx="805815" cy="805815"/>
        </a:xfrm>
        <a:prstGeom prst="rect">
          <a:avLst/>
        </a:prstGeom>
      </xdr:spPr>
    </xdr:pic>
  </etc:cellImage>
  <etc:cellImage>
    <xdr:pic>
      <xdr:nvPicPr>
        <xdr:cNvPr id="1472" name="ID_21DBAE43A0584F5E87C43E387DA226F6" descr="B0F4C8LQ54_product_img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1143635" y="282537535"/>
          <a:ext cx="805815" cy="805815"/>
        </a:xfrm>
        <a:prstGeom prst="rect">
          <a:avLst/>
        </a:prstGeom>
      </xdr:spPr>
    </xdr:pic>
  </etc:cellImage>
  <etc:cellImage>
    <xdr:pic>
      <xdr:nvPicPr>
        <xdr:cNvPr id="1473" name="ID_759D210A6D764E9F86FF3CBEAFC2B6C2" descr="B0DH2SKBF1_product_img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1143635" y="281305635"/>
          <a:ext cx="805815" cy="805815"/>
        </a:xfrm>
        <a:prstGeom prst="rect">
          <a:avLst/>
        </a:prstGeom>
      </xdr:spPr>
    </xdr:pic>
  </etc:cellImage>
  <etc:cellImage>
    <xdr:pic>
      <xdr:nvPicPr>
        <xdr:cNvPr id="1474" name="ID_EF84675CA2FF4576B13D9BFC85F2D52F" descr="B0F66RPDWY_product_img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1143635" y="280073735"/>
          <a:ext cx="805815" cy="805815"/>
        </a:xfrm>
        <a:prstGeom prst="rect">
          <a:avLst/>
        </a:prstGeom>
      </xdr:spPr>
    </xdr:pic>
  </etc:cellImage>
  <etc:cellImage>
    <xdr:pic>
      <xdr:nvPicPr>
        <xdr:cNvPr id="1475" name="ID_53467E3255E44C918E24A8ED2C5FE4A1" descr="B0CRVG6M56_product_img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1143635" y="278841835"/>
          <a:ext cx="805815" cy="805815"/>
        </a:xfrm>
        <a:prstGeom prst="rect">
          <a:avLst/>
        </a:prstGeom>
      </xdr:spPr>
    </xdr:pic>
  </etc:cellImage>
  <etc:cellImage>
    <xdr:pic>
      <xdr:nvPicPr>
        <xdr:cNvPr id="1476" name="ID_A431640636534AC3BCC590B4C6518AD8" descr="B0F6S3Z3KZ_product_img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1143635" y="277609935"/>
          <a:ext cx="805815" cy="805815"/>
        </a:xfrm>
        <a:prstGeom prst="rect">
          <a:avLst/>
        </a:prstGeom>
      </xdr:spPr>
    </xdr:pic>
  </etc:cellImage>
  <etc:cellImage>
    <xdr:pic>
      <xdr:nvPicPr>
        <xdr:cNvPr id="1477" name="ID_45D6B28233E7449FA23009D8BDC799A5" descr="B0D6QQ4PGR_product_img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1143635" y="276378035"/>
          <a:ext cx="805815" cy="805815"/>
        </a:xfrm>
        <a:prstGeom prst="rect">
          <a:avLst/>
        </a:prstGeom>
      </xdr:spPr>
    </xdr:pic>
  </etc:cellImage>
  <etc:cellImage>
    <xdr:pic>
      <xdr:nvPicPr>
        <xdr:cNvPr id="1478" name="ID_E86E93A374674F2295706FA4BBF3C418" descr="B0G1YGQQJT_product_img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1143635" y="275146135"/>
          <a:ext cx="805815" cy="805815"/>
        </a:xfrm>
        <a:prstGeom prst="rect">
          <a:avLst/>
        </a:prstGeom>
      </xdr:spPr>
    </xdr:pic>
  </etc:cellImage>
  <etc:cellImage>
    <xdr:pic>
      <xdr:nvPicPr>
        <xdr:cNvPr id="1479" name="ID_3C8909B3EF854882A9F9C8802DB0F24B" descr="B0D5WB3ZDP_product_img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1143635" y="273914235"/>
          <a:ext cx="805815" cy="805815"/>
        </a:xfrm>
        <a:prstGeom prst="rect">
          <a:avLst/>
        </a:prstGeom>
      </xdr:spPr>
    </xdr:pic>
  </etc:cellImage>
  <etc:cellImage>
    <xdr:pic>
      <xdr:nvPicPr>
        <xdr:cNvPr id="1480" name="ID_AEBD0314894A482AAA606FC19A04174D" descr="B0FNWRJQFX_product_img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1143635" y="272682335"/>
          <a:ext cx="805815" cy="805815"/>
        </a:xfrm>
        <a:prstGeom prst="rect">
          <a:avLst/>
        </a:prstGeom>
      </xdr:spPr>
    </xdr:pic>
  </etc:cellImage>
  <etc:cellImage>
    <xdr:pic>
      <xdr:nvPicPr>
        <xdr:cNvPr id="1481" name="ID_1BBBFB3331544066AF5C4847C8B19E1D" descr="B0D9M2395T_product_img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1143635" y="271450435"/>
          <a:ext cx="805815" cy="805815"/>
        </a:xfrm>
        <a:prstGeom prst="rect">
          <a:avLst/>
        </a:prstGeom>
      </xdr:spPr>
    </xdr:pic>
  </etc:cellImage>
  <etc:cellImage>
    <xdr:pic>
      <xdr:nvPicPr>
        <xdr:cNvPr id="1482" name="ID_2E6817AE30D84D6C91B9FAF55FC21998" descr="B0DCNB6ZWK_product_img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1143635" y="270218535"/>
          <a:ext cx="805815" cy="805815"/>
        </a:xfrm>
        <a:prstGeom prst="rect">
          <a:avLst/>
        </a:prstGeom>
      </xdr:spPr>
    </xdr:pic>
  </etc:cellImage>
  <etc:cellImage>
    <xdr:pic>
      <xdr:nvPicPr>
        <xdr:cNvPr id="1483" name="ID_82ADAD6DCF6F40E0B21DE964D854DB0E" descr="B0FX9WHBYN_product_img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1143635" y="268986635"/>
          <a:ext cx="805815" cy="805815"/>
        </a:xfrm>
        <a:prstGeom prst="rect">
          <a:avLst/>
        </a:prstGeom>
      </xdr:spPr>
    </xdr:pic>
  </etc:cellImage>
  <etc:cellImage>
    <xdr:pic>
      <xdr:nvPicPr>
        <xdr:cNvPr id="1484" name="ID_A90318DBE6D243F1A4499DDFA24B5400" descr="B0DHZT2JBC_product_img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1143635" y="267754735"/>
          <a:ext cx="805815" cy="805815"/>
        </a:xfrm>
        <a:prstGeom prst="rect">
          <a:avLst/>
        </a:prstGeom>
      </xdr:spPr>
    </xdr:pic>
  </etc:cellImage>
  <etc:cellImage>
    <xdr:pic>
      <xdr:nvPicPr>
        <xdr:cNvPr id="1485" name="ID_C83451E4729E495D843B965E3A958FB7" descr="B0FV7KYZT4_product_img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1143635" y="266522835"/>
          <a:ext cx="805815" cy="805815"/>
        </a:xfrm>
        <a:prstGeom prst="rect">
          <a:avLst/>
        </a:prstGeom>
      </xdr:spPr>
    </xdr:pic>
  </etc:cellImage>
  <etc:cellImage>
    <xdr:pic>
      <xdr:nvPicPr>
        <xdr:cNvPr id="1486" name="ID_02AC1985D00C4ABF96887B98C96889D8" descr="B0F8HBSSSB_product_img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1143635" y="265290935"/>
          <a:ext cx="805815" cy="805815"/>
        </a:xfrm>
        <a:prstGeom prst="rect">
          <a:avLst/>
        </a:prstGeom>
      </xdr:spPr>
    </xdr:pic>
  </etc:cellImage>
  <etc:cellImage>
    <xdr:pic>
      <xdr:nvPicPr>
        <xdr:cNvPr id="1487" name="ID_3E438B5C08704A64B0503BD6B0D1E9FB" descr="B0F4R3631L_product_img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1143635" y="264059035"/>
          <a:ext cx="805815" cy="805815"/>
        </a:xfrm>
        <a:prstGeom prst="rect">
          <a:avLst/>
        </a:prstGeom>
      </xdr:spPr>
    </xdr:pic>
  </etc:cellImage>
  <etc:cellImage>
    <xdr:pic>
      <xdr:nvPicPr>
        <xdr:cNvPr id="1488" name="ID_DE5FC78CFD3D426D9DC6EFD0FB14B561" descr="B0FS1Z1LTN_product_img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1143635" y="262827135"/>
          <a:ext cx="805815" cy="805815"/>
        </a:xfrm>
        <a:prstGeom prst="rect">
          <a:avLst/>
        </a:prstGeom>
      </xdr:spPr>
    </xdr:pic>
  </etc:cellImage>
  <etc:cellImage>
    <xdr:pic>
      <xdr:nvPicPr>
        <xdr:cNvPr id="1489" name="ID_3C10992833194DB8878D1B79E2CEF192" descr="B0FKHPVJF8_product_img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1143635" y="261595235"/>
          <a:ext cx="805815" cy="805815"/>
        </a:xfrm>
        <a:prstGeom prst="rect">
          <a:avLst/>
        </a:prstGeom>
      </xdr:spPr>
    </xdr:pic>
  </etc:cellImage>
  <etc:cellImage>
    <xdr:pic>
      <xdr:nvPicPr>
        <xdr:cNvPr id="1490" name="ID_E6E1DB5512504CA4A55AEBC4C1720B57" descr="B0DVT5V2QH_product_img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1143635" y="260363335"/>
          <a:ext cx="805815" cy="805815"/>
        </a:xfrm>
        <a:prstGeom prst="rect">
          <a:avLst/>
        </a:prstGeom>
      </xdr:spPr>
    </xdr:pic>
  </etc:cellImage>
  <etc:cellImage>
    <xdr:pic>
      <xdr:nvPicPr>
        <xdr:cNvPr id="1491" name="ID_8E01F8EB9172470E9A37B6E82BA51F04" descr="B0DTJT1GWH_product_img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1143635" y="259131435"/>
          <a:ext cx="805815" cy="805815"/>
        </a:xfrm>
        <a:prstGeom prst="rect">
          <a:avLst/>
        </a:prstGeom>
      </xdr:spPr>
    </xdr:pic>
  </etc:cellImage>
  <etc:cellImage>
    <xdr:pic>
      <xdr:nvPicPr>
        <xdr:cNvPr id="1492" name="ID_CC893FCDA005479BBD2753B5502623C3" descr="B0FPM6N8R1_product_img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1143635" y="257899535"/>
          <a:ext cx="805815" cy="805815"/>
        </a:xfrm>
        <a:prstGeom prst="rect">
          <a:avLst/>
        </a:prstGeom>
      </xdr:spPr>
    </xdr:pic>
  </etc:cellImage>
  <etc:cellImage>
    <xdr:pic>
      <xdr:nvPicPr>
        <xdr:cNvPr id="1493" name="ID_FCEFD1E4E6BA4A3CA6C330A6B3CBB10F" descr="B0DGTFQNKJ_product_img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1143635" y="256667635"/>
          <a:ext cx="805815" cy="805815"/>
        </a:xfrm>
        <a:prstGeom prst="rect">
          <a:avLst/>
        </a:prstGeom>
      </xdr:spPr>
    </xdr:pic>
  </etc:cellImage>
  <etc:cellImage>
    <xdr:pic>
      <xdr:nvPicPr>
        <xdr:cNvPr id="1494" name="ID_89A5EEDB4F294B1592722F3DE7FA3F2F" descr="B0FPQDYYVP_product_img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1143635" y="255435735"/>
          <a:ext cx="805815" cy="805815"/>
        </a:xfrm>
        <a:prstGeom prst="rect">
          <a:avLst/>
        </a:prstGeom>
      </xdr:spPr>
    </xdr:pic>
  </etc:cellImage>
  <etc:cellImage>
    <xdr:pic>
      <xdr:nvPicPr>
        <xdr:cNvPr id="1495" name="ID_ADE1BCAB367E4D86A95DADE48F184ADB" descr="B0DHZN1N7P_product_img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1143635" y="254203835"/>
          <a:ext cx="805815" cy="805815"/>
        </a:xfrm>
        <a:prstGeom prst="rect">
          <a:avLst/>
        </a:prstGeom>
      </xdr:spPr>
    </xdr:pic>
  </etc:cellImage>
  <etc:cellImage>
    <xdr:pic>
      <xdr:nvPicPr>
        <xdr:cNvPr id="1496" name="ID_10E3133CC08C48A48AABEFD30A84C995" descr="B0G2RMR5TH_product_img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1143635" y="252971935"/>
          <a:ext cx="805815" cy="805815"/>
        </a:xfrm>
        <a:prstGeom prst="rect">
          <a:avLst/>
        </a:prstGeom>
      </xdr:spPr>
    </xdr:pic>
  </etc:cellImage>
  <etc:cellImage>
    <xdr:pic>
      <xdr:nvPicPr>
        <xdr:cNvPr id="1497" name="ID_EE8C60ACD1EC4A6BBC1C562A7594558D" descr="B0FC3235WR_product_img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1143635" y="251740035"/>
          <a:ext cx="805815" cy="805815"/>
        </a:xfrm>
        <a:prstGeom prst="rect">
          <a:avLst/>
        </a:prstGeom>
      </xdr:spPr>
    </xdr:pic>
  </etc:cellImage>
  <etc:cellImage>
    <xdr:pic>
      <xdr:nvPicPr>
        <xdr:cNvPr id="1498" name="ID_2E49D5CA022E4E4CA42522E3681EF518" descr="B0G2G25DFS_product_img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1143635" y="250508135"/>
          <a:ext cx="805815" cy="805815"/>
        </a:xfrm>
        <a:prstGeom prst="rect">
          <a:avLst/>
        </a:prstGeom>
      </xdr:spPr>
    </xdr:pic>
  </etc:cellImage>
  <etc:cellImage>
    <xdr:pic>
      <xdr:nvPicPr>
        <xdr:cNvPr id="1499" name="ID_A339AE38244048039046A52AD7207C96" descr="B0F1SZXHPS_product_img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1143635" y="249276235"/>
          <a:ext cx="805815" cy="805815"/>
        </a:xfrm>
        <a:prstGeom prst="rect">
          <a:avLst/>
        </a:prstGeom>
      </xdr:spPr>
    </xdr:pic>
  </etc:cellImage>
  <etc:cellImage>
    <xdr:pic>
      <xdr:nvPicPr>
        <xdr:cNvPr id="1500" name="ID_60C2D5BC34074F90B21190453E03E3DC" descr="B0FHH7YJQG_product_im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43635" y="248044335"/>
          <a:ext cx="805815" cy="805815"/>
        </a:xfrm>
        <a:prstGeom prst="rect">
          <a:avLst/>
        </a:prstGeom>
      </xdr:spPr>
    </xdr:pic>
  </etc:cellImage>
  <etc:cellImage>
    <xdr:pic>
      <xdr:nvPicPr>
        <xdr:cNvPr id="1501" name="ID_849C5A87A69A422B89BBDF6109F26402" descr="B0FLJJ45VS_product_img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1143635" y="246812435"/>
          <a:ext cx="805815" cy="805815"/>
        </a:xfrm>
        <a:prstGeom prst="rect">
          <a:avLst/>
        </a:prstGeom>
      </xdr:spPr>
    </xdr:pic>
  </etc:cellImage>
  <etc:cellImage>
    <xdr:pic>
      <xdr:nvPicPr>
        <xdr:cNvPr id="1502" name="ID_C19849E299DB4E57B0B9B8B4CA620E29" descr="B0D5W8D74R_product_img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1143635" y="245580535"/>
          <a:ext cx="805815" cy="805815"/>
        </a:xfrm>
        <a:prstGeom prst="rect">
          <a:avLst/>
        </a:prstGeom>
      </xdr:spPr>
    </xdr:pic>
  </etc:cellImage>
  <etc:cellImage>
    <xdr:pic>
      <xdr:nvPicPr>
        <xdr:cNvPr id="1503" name="ID_4D4B75BCD2324F269A7CB209346F7654" descr="B0FLJHD6D8_product_img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1143635" y="244348635"/>
          <a:ext cx="805815" cy="805815"/>
        </a:xfrm>
        <a:prstGeom prst="rect">
          <a:avLst/>
        </a:prstGeom>
      </xdr:spPr>
    </xdr:pic>
  </etc:cellImage>
  <etc:cellImage>
    <xdr:pic>
      <xdr:nvPicPr>
        <xdr:cNvPr id="1504" name="ID_CD26982409054109A2B7B9CF67D10CF7" descr="B0D9CB55M9_product_img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1143635" y="243116735"/>
          <a:ext cx="805815" cy="805815"/>
        </a:xfrm>
        <a:prstGeom prst="rect">
          <a:avLst/>
        </a:prstGeom>
      </xdr:spPr>
    </xdr:pic>
  </etc:cellImage>
  <etc:cellImage>
    <xdr:pic>
      <xdr:nvPicPr>
        <xdr:cNvPr id="1505" name="ID_BAC25EEF3E40465896BAF36309DE563D" descr="B0GFWPLGNL_product_img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1143635" y="241884835"/>
          <a:ext cx="805815" cy="805815"/>
        </a:xfrm>
        <a:prstGeom prst="rect">
          <a:avLst/>
        </a:prstGeom>
      </xdr:spPr>
    </xdr:pic>
  </etc:cellImage>
  <etc:cellImage>
    <xdr:pic>
      <xdr:nvPicPr>
        <xdr:cNvPr id="1506" name="ID_1F42BFBE52DB46B5B6BA694A40146820" descr="B0GF8PGXPT_product_img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1143635" y="240652935"/>
          <a:ext cx="805815" cy="805815"/>
        </a:xfrm>
        <a:prstGeom prst="rect">
          <a:avLst/>
        </a:prstGeom>
      </xdr:spPr>
    </xdr:pic>
  </etc:cellImage>
  <etc:cellImage>
    <xdr:pic>
      <xdr:nvPicPr>
        <xdr:cNvPr id="1507" name="ID_EEE97BF3ADE8432CA65AC48233FA2D9A" descr="B0FHFLPFVC_product_img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1143635" y="239421035"/>
          <a:ext cx="805815" cy="805815"/>
        </a:xfrm>
        <a:prstGeom prst="rect">
          <a:avLst/>
        </a:prstGeom>
      </xdr:spPr>
    </xdr:pic>
  </etc:cellImage>
  <etc:cellImage>
    <xdr:pic>
      <xdr:nvPicPr>
        <xdr:cNvPr id="1508" name="ID_5D133C955C834E1E8723E8AFE01043DD" descr="B0FLJJ2QJL_product_img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1143635" y="238189135"/>
          <a:ext cx="805815" cy="805815"/>
        </a:xfrm>
        <a:prstGeom prst="rect">
          <a:avLst/>
        </a:prstGeom>
      </xdr:spPr>
    </xdr:pic>
  </etc:cellImage>
  <etc:cellImage>
    <xdr:pic>
      <xdr:nvPicPr>
        <xdr:cNvPr id="1509" name="ID_DBCFF26408F84A309136021B5AE3606F" descr="B0GF8HBHFN_product_img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1143635" y="236957235"/>
          <a:ext cx="805815" cy="805815"/>
        </a:xfrm>
        <a:prstGeom prst="rect">
          <a:avLst/>
        </a:prstGeom>
      </xdr:spPr>
    </xdr:pic>
  </etc:cellImage>
  <etc:cellImage>
    <xdr:pic>
      <xdr:nvPicPr>
        <xdr:cNvPr id="1510" name="ID_F34D2C5F34E544A9B9A8DCA32D2FAC22" descr="B0GF8F2R45_product_img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1143635" y="235725335"/>
          <a:ext cx="805815" cy="805815"/>
        </a:xfrm>
        <a:prstGeom prst="rect">
          <a:avLst/>
        </a:prstGeom>
      </xdr:spPr>
    </xdr:pic>
  </etc:cellImage>
  <etc:cellImage>
    <xdr:pic>
      <xdr:nvPicPr>
        <xdr:cNvPr id="1511" name="ID_44AC3F3E62F04EAE92EE1765449150B6" descr="B0G6CDS6PV_product_im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1143635" y="234493435"/>
          <a:ext cx="805815" cy="805815"/>
        </a:xfrm>
        <a:prstGeom prst="rect">
          <a:avLst/>
        </a:prstGeom>
      </xdr:spPr>
    </xdr:pic>
  </etc:cellImage>
  <etc:cellImage>
    <xdr:pic>
      <xdr:nvPicPr>
        <xdr:cNvPr id="1512" name="ID_407B0F16A0FE4F6BB5559A64F9B8BDF1" descr="B0FDGMGWK1_product_im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1143635" y="233261535"/>
          <a:ext cx="805815" cy="805815"/>
        </a:xfrm>
        <a:prstGeom prst="rect">
          <a:avLst/>
        </a:prstGeom>
      </xdr:spPr>
    </xdr:pic>
  </etc:cellImage>
  <etc:cellImage>
    <xdr:pic>
      <xdr:nvPicPr>
        <xdr:cNvPr id="1513" name="ID_8AFB426406E14CF2AAE7AF33ABE437D2" descr="B0GFX242PX_product_img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1143635" y="232029635"/>
          <a:ext cx="805815" cy="805815"/>
        </a:xfrm>
        <a:prstGeom prst="rect">
          <a:avLst/>
        </a:prstGeom>
      </xdr:spPr>
    </xdr:pic>
  </etc:cellImage>
  <etc:cellImage>
    <xdr:pic>
      <xdr:nvPicPr>
        <xdr:cNvPr id="1514" name="ID_7D22C4C7507D451AAB415393F246DD2E" descr="B0F9WMCMZR_product_img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1143635" y="230797735"/>
          <a:ext cx="805815" cy="805815"/>
        </a:xfrm>
        <a:prstGeom prst="rect">
          <a:avLst/>
        </a:prstGeom>
      </xdr:spPr>
    </xdr:pic>
  </etc:cellImage>
  <etc:cellImage>
    <xdr:pic>
      <xdr:nvPicPr>
        <xdr:cNvPr id="1515" name="ID_CDEFC93277D54337BF4AD123AA085205" descr="B0FQMCY76G_product_img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1143635" y="229565835"/>
          <a:ext cx="805815" cy="805815"/>
        </a:xfrm>
        <a:prstGeom prst="rect">
          <a:avLst/>
        </a:prstGeom>
      </xdr:spPr>
    </xdr:pic>
  </etc:cellImage>
  <etc:cellImage>
    <xdr:pic>
      <xdr:nvPicPr>
        <xdr:cNvPr id="1516" name="ID_718C20A0939F4A6E8461D8C4CDE096E1" descr="B0GFWL82ZH_product_img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1143635" y="228333935"/>
          <a:ext cx="805815" cy="805815"/>
        </a:xfrm>
        <a:prstGeom prst="rect">
          <a:avLst/>
        </a:prstGeom>
      </xdr:spPr>
    </xdr:pic>
  </etc:cellImage>
  <etc:cellImage>
    <xdr:pic>
      <xdr:nvPicPr>
        <xdr:cNvPr id="1517" name="ID_F27D8755CC0C4BFC99F30A8C97528AFC" descr="B0DQBTCWKB_product_img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1143635" y="227102035"/>
          <a:ext cx="805815" cy="805815"/>
        </a:xfrm>
        <a:prstGeom prst="rect">
          <a:avLst/>
        </a:prstGeom>
      </xdr:spPr>
    </xdr:pic>
  </etc:cellImage>
  <etc:cellImage>
    <xdr:pic>
      <xdr:nvPicPr>
        <xdr:cNvPr id="1518" name="ID_301F944189674B8295716AD5732F0720" descr="B0FHQC9JJL_product_img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1143635" y="225870135"/>
          <a:ext cx="805815" cy="805815"/>
        </a:xfrm>
        <a:prstGeom prst="rect">
          <a:avLst/>
        </a:prstGeom>
      </xdr:spPr>
    </xdr:pic>
  </etc:cellImage>
  <etc:cellImage>
    <xdr:pic>
      <xdr:nvPicPr>
        <xdr:cNvPr id="1519" name="ID_CE77883B5A244BEDAE080F48DBD25D1F" descr="B0F8W1YG6M_product_img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1143635" y="224638235"/>
          <a:ext cx="805815" cy="805815"/>
        </a:xfrm>
        <a:prstGeom prst="rect">
          <a:avLst/>
        </a:prstGeom>
      </xdr:spPr>
    </xdr:pic>
  </etc:cellImage>
  <etc:cellImage>
    <xdr:pic>
      <xdr:nvPicPr>
        <xdr:cNvPr id="1520" name="ID_8DA62E8D2DD54041B8C705501E2FAA35" descr="B0GCJQF4J5_product_img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1143635" y="223406335"/>
          <a:ext cx="805815" cy="805815"/>
        </a:xfrm>
        <a:prstGeom prst="rect">
          <a:avLst/>
        </a:prstGeom>
      </xdr:spPr>
    </xdr:pic>
  </etc:cellImage>
  <etc:cellImage>
    <xdr:pic>
      <xdr:nvPicPr>
        <xdr:cNvPr id="1521" name="ID_38B2118A383947E599B023085F938CB4" descr="B0G11M9QFN_product_img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1143635" y="222174435"/>
          <a:ext cx="805815" cy="805815"/>
        </a:xfrm>
        <a:prstGeom prst="rect">
          <a:avLst/>
        </a:prstGeom>
      </xdr:spPr>
    </xdr:pic>
  </etc:cellImage>
  <etc:cellImage>
    <xdr:pic>
      <xdr:nvPicPr>
        <xdr:cNvPr id="1522" name="ID_F9BF7C725C244B5D9AE282CD40C8AD9A" descr="B0FZJPKLLT_product_img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1143635" y="220942535"/>
          <a:ext cx="805815" cy="805815"/>
        </a:xfrm>
        <a:prstGeom prst="rect">
          <a:avLst/>
        </a:prstGeom>
      </xdr:spPr>
    </xdr:pic>
  </etc:cellImage>
  <etc:cellImage>
    <xdr:pic>
      <xdr:nvPicPr>
        <xdr:cNvPr id="1523" name="ID_9DF06CCACFD0406E91990CBB3CDD6F23" descr="B01BYLHNEE_product_img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1143635" y="219710635"/>
          <a:ext cx="805815" cy="805815"/>
        </a:xfrm>
        <a:prstGeom prst="rect">
          <a:avLst/>
        </a:prstGeom>
      </xdr:spPr>
    </xdr:pic>
  </etc:cellImage>
  <etc:cellImage>
    <xdr:pic>
      <xdr:nvPicPr>
        <xdr:cNvPr id="1524" name="ID_CEF8F97438E44CA892D0964ADF31200F" descr="B0FPG8D7WJ_product_img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1143635" y="218478735"/>
          <a:ext cx="805815" cy="805815"/>
        </a:xfrm>
        <a:prstGeom prst="rect">
          <a:avLst/>
        </a:prstGeom>
      </xdr:spPr>
    </xdr:pic>
  </etc:cellImage>
  <etc:cellImage>
    <xdr:pic>
      <xdr:nvPicPr>
        <xdr:cNvPr id="1525" name="ID_436E542870444DC791E7D921A09D96BB" descr="B0BN59KR48_product_img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1143635" y="217246835"/>
          <a:ext cx="805815" cy="805815"/>
        </a:xfrm>
        <a:prstGeom prst="rect">
          <a:avLst/>
        </a:prstGeom>
      </xdr:spPr>
    </xdr:pic>
  </etc:cellImage>
  <etc:cellImage>
    <xdr:pic>
      <xdr:nvPicPr>
        <xdr:cNvPr id="1526" name="ID_F49E04E00CA04B6CBCFCB3C42DE0E715" descr="B0BPY6HR6S_product_img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1143635" y="216014935"/>
          <a:ext cx="805815" cy="805815"/>
        </a:xfrm>
        <a:prstGeom prst="rect">
          <a:avLst/>
        </a:prstGeom>
      </xdr:spPr>
    </xdr:pic>
  </etc:cellImage>
  <etc:cellImage>
    <xdr:pic>
      <xdr:nvPicPr>
        <xdr:cNvPr id="1527" name="ID_2F023F4BF89A42D29FFB7BF471B0ED29" descr="B0D9W736V2_product_img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1143635" y="214783035"/>
          <a:ext cx="805815" cy="805815"/>
        </a:xfrm>
        <a:prstGeom prst="rect">
          <a:avLst/>
        </a:prstGeom>
      </xdr:spPr>
    </xdr:pic>
  </etc:cellImage>
  <etc:cellImage>
    <xdr:pic>
      <xdr:nvPicPr>
        <xdr:cNvPr id="1528" name="ID_2756342BA72947A98AA3AD4D91E0AA84" descr="B0F9P52F94_product_img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1143635" y="213551135"/>
          <a:ext cx="805815" cy="805815"/>
        </a:xfrm>
        <a:prstGeom prst="rect">
          <a:avLst/>
        </a:prstGeom>
      </xdr:spPr>
    </xdr:pic>
  </etc:cellImage>
  <etc:cellImage>
    <xdr:pic>
      <xdr:nvPicPr>
        <xdr:cNvPr id="1529" name="ID_E6534F18FFCF44008BE64E5769279F99" descr="B0FKBN34KK_product_img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1143635" y="212319235"/>
          <a:ext cx="805815" cy="805815"/>
        </a:xfrm>
        <a:prstGeom prst="rect">
          <a:avLst/>
        </a:prstGeom>
      </xdr:spPr>
    </xdr:pic>
  </etc:cellImage>
  <etc:cellImage>
    <xdr:pic>
      <xdr:nvPicPr>
        <xdr:cNvPr id="1530" name="ID_C50D58F792474DBC849E63A2B2F626C7" descr="B0G1MR4BK7_product_img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1143635" y="211087335"/>
          <a:ext cx="805815" cy="805815"/>
        </a:xfrm>
        <a:prstGeom prst="rect">
          <a:avLst/>
        </a:prstGeom>
      </xdr:spPr>
    </xdr:pic>
  </etc:cellImage>
  <etc:cellImage>
    <xdr:pic>
      <xdr:nvPicPr>
        <xdr:cNvPr id="1531" name="ID_792978F907C442CCA17D2607070D655F" descr="B0D47R9W1X_product_img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1143635" y="209855435"/>
          <a:ext cx="805815" cy="805815"/>
        </a:xfrm>
        <a:prstGeom prst="rect">
          <a:avLst/>
        </a:prstGeom>
      </xdr:spPr>
    </xdr:pic>
  </etc:cellImage>
  <etc:cellImage>
    <xdr:pic>
      <xdr:nvPicPr>
        <xdr:cNvPr id="1532" name="ID_5B9481FA36DC4C04AE53F368567F83B3" descr="B0CP954NWK_product_img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1143635" y="208623535"/>
          <a:ext cx="805815" cy="805815"/>
        </a:xfrm>
        <a:prstGeom prst="rect">
          <a:avLst/>
        </a:prstGeom>
      </xdr:spPr>
    </xdr:pic>
  </etc:cellImage>
  <etc:cellImage>
    <xdr:pic>
      <xdr:nvPicPr>
        <xdr:cNvPr id="1533" name="ID_0F3D0D2244A04105B6F52E3DAAA91E92" descr="B0D8PMH8BF_product_img"/>
        <xdr:cNvPicPr>
          <a:picLocks noChangeAspect="1"/>
        </xdr:cNvPicPr>
      </xdr:nvPicPr>
      <xdr:blipFill>
        <a:blip r:embed="rId146"/>
        <a:stretch>
          <a:fillRect/>
        </a:stretch>
      </xdr:blipFill>
      <xdr:spPr>
        <a:xfrm>
          <a:off x="1143635" y="207391635"/>
          <a:ext cx="805815" cy="805815"/>
        </a:xfrm>
        <a:prstGeom prst="rect">
          <a:avLst/>
        </a:prstGeom>
      </xdr:spPr>
    </xdr:pic>
  </etc:cellImage>
  <etc:cellImage>
    <xdr:pic>
      <xdr:nvPicPr>
        <xdr:cNvPr id="1534" name="ID_E9C24001E59743929D2B4069BD780F5D" descr="B0FHQ52QDX_product_img"/>
        <xdr:cNvPicPr>
          <a:picLocks noChangeAspect="1"/>
        </xdr:cNvPicPr>
      </xdr:nvPicPr>
      <xdr:blipFill>
        <a:blip r:embed="rId147"/>
        <a:stretch>
          <a:fillRect/>
        </a:stretch>
      </xdr:blipFill>
      <xdr:spPr>
        <a:xfrm>
          <a:off x="1143635" y="206159735"/>
          <a:ext cx="805815" cy="805815"/>
        </a:xfrm>
        <a:prstGeom prst="rect">
          <a:avLst/>
        </a:prstGeom>
      </xdr:spPr>
    </xdr:pic>
  </etc:cellImage>
  <etc:cellImage>
    <xdr:pic>
      <xdr:nvPicPr>
        <xdr:cNvPr id="1535" name="ID_37C41807CB544204BED6621318D81D8E" descr="B0FR4N9XQB_product_img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1143635" y="204927835"/>
          <a:ext cx="805815" cy="805815"/>
        </a:xfrm>
        <a:prstGeom prst="rect">
          <a:avLst/>
        </a:prstGeom>
      </xdr:spPr>
    </xdr:pic>
  </etc:cellImage>
  <etc:cellImage>
    <xdr:pic>
      <xdr:nvPicPr>
        <xdr:cNvPr id="1536" name="ID_9769393F9C1849E0B523BA8A03242B2D" descr="B0G66DBLQW_product_img"/>
        <xdr:cNvPicPr>
          <a:picLocks noChangeAspect="1"/>
        </xdr:cNvPicPr>
      </xdr:nvPicPr>
      <xdr:blipFill>
        <a:blip r:embed="rId149"/>
        <a:stretch>
          <a:fillRect/>
        </a:stretch>
      </xdr:blipFill>
      <xdr:spPr>
        <a:xfrm>
          <a:off x="1143635" y="203695935"/>
          <a:ext cx="805815" cy="805815"/>
        </a:xfrm>
        <a:prstGeom prst="rect">
          <a:avLst/>
        </a:prstGeom>
      </xdr:spPr>
    </xdr:pic>
  </etc:cellImage>
  <etc:cellImage>
    <xdr:pic>
      <xdr:nvPicPr>
        <xdr:cNvPr id="1537" name="ID_B2E7AFD63F0B4C39BAF888E3408AE526" descr="B0FJ5V9YTF_product_img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1143635" y="202464035"/>
          <a:ext cx="805815" cy="805815"/>
        </a:xfrm>
        <a:prstGeom prst="rect">
          <a:avLst/>
        </a:prstGeom>
      </xdr:spPr>
    </xdr:pic>
  </etc:cellImage>
  <etc:cellImage>
    <xdr:pic>
      <xdr:nvPicPr>
        <xdr:cNvPr id="1538" name="ID_DE179AA9436F4FAFA152C05EDAA62F2E" descr="B0G2B9CH3K_product_im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3635" y="201232135"/>
          <a:ext cx="805815" cy="805815"/>
        </a:xfrm>
        <a:prstGeom prst="rect">
          <a:avLst/>
        </a:prstGeom>
      </xdr:spPr>
    </xdr:pic>
  </etc:cellImage>
  <etc:cellImage>
    <xdr:pic>
      <xdr:nvPicPr>
        <xdr:cNvPr id="1539" name="ID_B6CB3E68C5BC40B59DF53939EB2D461F" descr="B0FNCGBMSP_product_img"/>
        <xdr:cNvPicPr>
          <a:picLocks noChangeAspect="1"/>
        </xdr:cNvPicPr>
      </xdr:nvPicPr>
      <xdr:blipFill>
        <a:blip r:embed="rId151"/>
        <a:stretch>
          <a:fillRect/>
        </a:stretch>
      </xdr:blipFill>
      <xdr:spPr>
        <a:xfrm>
          <a:off x="1143635" y="200000235"/>
          <a:ext cx="805815" cy="805815"/>
        </a:xfrm>
        <a:prstGeom prst="rect">
          <a:avLst/>
        </a:prstGeom>
      </xdr:spPr>
    </xdr:pic>
  </etc:cellImage>
  <etc:cellImage>
    <xdr:pic>
      <xdr:nvPicPr>
        <xdr:cNvPr id="1540" name="ID_E7155959FEA2403C80B5F796A1B65D37" descr="B0CW392LT6_product_img"/>
        <xdr:cNvPicPr>
          <a:picLocks noChangeAspect="1"/>
        </xdr:cNvPicPr>
      </xdr:nvPicPr>
      <xdr:blipFill>
        <a:blip r:embed="rId152"/>
        <a:stretch>
          <a:fillRect/>
        </a:stretch>
      </xdr:blipFill>
      <xdr:spPr>
        <a:xfrm>
          <a:off x="1143635" y="198768335"/>
          <a:ext cx="805815" cy="805815"/>
        </a:xfrm>
        <a:prstGeom prst="rect">
          <a:avLst/>
        </a:prstGeom>
      </xdr:spPr>
    </xdr:pic>
  </etc:cellImage>
  <etc:cellImage>
    <xdr:pic>
      <xdr:nvPicPr>
        <xdr:cNvPr id="1541" name="ID_1775C6A2E1834E63A9C8DBE99305DA5D" descr="B0G2RPG93Q_product_img"/>
        <xdr:cNvPicPr>
          <a:picLocks noChangeAspect="1"/>
        </xdr:cNvPicPr>
      </xdr:nvPicPr>
      <xdr:blipFill>
        <a:blip r:embed="rId153"/>
        <a:stretch>
          <a:fillRect/>
        </a:stretch>
      </xdr:blipFill>
      <xdr:spPr>
        <a:xfrm>
          <a:off x="1143635" y="197536435"/>
          <a:ext cx="805815" cy="805815"/>
        </a:xfrm>
        <a:prstGeom prst="rect">
          <a:avLst/>
        </a:prstGeom>
      </xdr:spPr>
    </xdr:pic>
  </etc:cellImage>
  <etc:cellImage>
    <xdr:pic>
      <xdr:nvPicPr>
        <xdr:cNvPr id="1542" name="ID_3FD39052582A438A9E5D842522D38247" descr="B0FV3NBRCB_product_img"/>
        <xdr:cNvPicPr>
          <a:picLocks noChangeAspect="1"/>
        </xdr:cNvPicPr>
      </xdr:nvPicPr>
      <xdr:blipFill>
        <a:blip r:embed="rId154"/>
        <a:stretch>
          <a:fillRect/>
        </a:stretch>
      </xdr:blipFill>
      <xdr:spPr>
        <a:xfrm>
          <a:off x="1143635" y="196304535"/>
          <a:ext cx="805815" cy="805815"/>
        </a:xfrm>
        <a:prstGeom prst="rect">
          <a:avLst/>
        </a:prstGeom>
      </xdr:spPr>
    </xdr:pic>
  </etc:cellImage>
  <etc:cellImage>
    <xdr:pic>
      <xdr:nvPicPr>
        <xdr:cNvPr id="1543" name="ID_D4CAED0D3347478CB27D0FC81D7A5D23" descr="B0DHQQFWCM_product_img"/>
        <xdr:cNvPicPr>
          <a:picLocks noChangeAspect="1"/>
        </xdr:cNvPicPr>
      </xdr:nvPicPr>
      <xdr:blipFill>
        <a:blip r:embed="rId155"/>
        <a:stretch>
          <a:fillRect/>
        </a:stretch>
      </xdr:blipFill>
      <xdr:spPr>
        <a:xfrm>
          <a:off x="1143635" y="195072635"/>
          <a:ext cx="805815" cy="805815"/>
        </a:xfrm>
        <a:prstGeom prst="rect">
          <a:avLst/>
        </a:prstGeom>
      </xdr:spPr>
    </xdr:pic>
  </etc:cellImage>
  <etc:cellImage>
    <xdr:pic>
      <xdr:nvPicPr>
        <xdr:cNvPr id="1544" name="ID_663A70A8818C48E09CBF52EC482812A1" descr="B0DB5NGVQ7_product_img"/>
        <xdr:cNvPicPr>
          <a:picLocks noChangeAspect="1"/>
        </xdr:cNvPicPr>
      </xdr:nvPicPr>
      <xdr:blipFill>
        <a:blip r:embed="rId156"/>
        <a:stretch>
          <a:fillRect/>
        </a:stretch>
      </xdr:blipFill>
      <xdr:spPr>
        <a:xfrm>
          <a:off x="1143635" y="193840735"/>
          <a:ext cx="805815" cy="805815"/>
        </a:xfrm>
        <a:prstGeom prst="rect">
          <a:avLst/>
        </a:prstGeom>
      </xdr:spPr>
    </xdr:pic>
  </etc:cellImage>
  <etc:cellImage>
    <xdr:pic>
      <xdr:nvPicPr>
        <xdr:cNvPr id="1545" name="ID_6654D6695A214110ADF66BB4DBE86F83" descr="B0DJQKVW64_product_img"/>
        <xdr:cNvPicPr>
          <a:picLocks noChangeAspect="1"/>
        </xdr:cNvPicPr>
      </xdr:nvPicPr>
      <xdr:blipFill>
        <a:blip r:embed="rId157"/>
        <a:stretch>
          <a:fillRect/>
        </a:stretch>
      </xdr:blipFill>
      <xdr:spPr>
        <a:xfrm>
          <a:off x="1143635" y="192608835"/>
          <a:ext cx="805815" cy="805815"/>
        </a:xfrm>
        <a:prstGeom prst="rect">
          <a:avLst/>
        </a:prstGeom>
      </xdr:spPr>
    </xdr:pic>
  </etc:cellImage>
  <etc:cellImage>
    <xdr:pic>
      <xdr:nvPicPr>
        <xdr:cNvPr id="1546" name="ID_8FD99E4F29A24CAF9D9ECF5BDF759B42" descr="B0DWMQPPNZ_product_img"/>
        <xdr:cNvPicPr>
          <a:picLocks noChangeAspect="1"/>
        </xdr:cNvPicPr>
      </xdr:nvPicPr>
      <xdr:blipFill>
        <a:blip r:embed="rId158"/>
        <a:stretch>
          <a:fillRect/>
        </a:stretch>
      </xdr:blipFill>
      <xdr:spPr>
        <a:xfrm>
          <a:off x="1143635" y="191376935"/>
          <a:ext cx="805815" cy="805815"/>
        </a:xfrm>
        <a:prstGeom prst="rect">
          <a:avLst/>
        </a:prstGeom>
      </xdr:spPr>
    </xdr:pic>
  </etc:cellImage>
  <etc:cellImage>
    <xdr:pic>
      <xdr:nvPicPr>
        <xdr:cNvPr id="1547" name="ID_D6F8B8B4F0FB439C989B8E05BD202E79" descr="B0FJY834JC_product_img"/>
        <xdr:cNvPicPr>
          <a:picLocks noChangeAspect="1"/>
        </xdr:cNvPicPr>
      </xdr:nvPicPr>
      <xdr:blipFill>
        <a:blip r:embed="rId159"/>
        <a:stretch>
          <a:fillRect/>
        </a:stretch>
      </xdr:blipFill>
      <xdr:spPr>
        <a:xfrm>
          <a:off x="1143635" y="190145035"/>
          <a:ext cx="805815" cy="805815"/>
        </a:xfrm>
        <a:prstGeom prst="rect">
          <a:avLst/>
        </a:prstGeom>
      </xdr:spPr>
    </xdr:pic>
  </etc:cellImage>
  <etc:cellImage>
    <xdr:pic>
      <xdr:nvPicPr>
        <xdr:cNvPr id="1548" name="ID_D4EFC9A12AEF4FB6AF9A05F2037DD410" descr="B0FLK5M2ST_product_img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1143635" y="188913135"/>
          <a:ext cx="805815" cy="805815"/>
        </a:xfrm>
        <a:prstGeom prst="rect">
          <a:avLst/>
        </a:prstGeom>
      </xdr:spPr>
    </xdr:pic>
  </etc:cellImage>
  <etc:cellImage>
    <xdr:pic>
      <xdr:nvPicPr>
        <xdr:cNvPr id="1549" name="ID_F725C2EBC5304504B934F30343D4A8E6" descr="B0FJXCQKLP_product_img"/>
        <xdr:cNvPicPr>
          <a:picLocks noChangeAspect="1"/>
        </xdr:cNvPicPr>
      </xdr:nvPicPr>
      <xdr:blipFill>
        <a:blip r:embed="rId161"/>
        <a:stretch>
          <a:fillRect/>
        </a:stretch>
      </xdr:blipFill>
      <xdr:spPr>
        <a:xfrm>
          <a:off x="1143635" y="187681235"/>
          <a:ext cx="805815" cy="805815"/>
        </a:xfrm>
        <a:prstGeom prst="rect">
          <a:avLst/>
        </a:prstGeom>
      </xdr:spPr>
    </xdr:pic>
  </etc:cellImage>
  <etc:cellImage>
    <xdr:pic>
      <xdr:nvPicPr>
        <xdr:cNvPr id="1550" name="ID_F6E4E3A60B114310B5052202C78EA4B6" descr="B0FKD3826X_product_img"/>
        <xdr:cNvPicPr>
          <a:picLocks noChangeAspect="1"/>
        </xdr:cNvPicPr>
      </xdr:nvPicPr>
      <xdr:blipFill>
        <a:blip r:embed="rId162"/>
        <a:stretch>
          <a:fillRect/>
        </a:stretch>
      </xdr:blipFill>
      <xdr:spPr>
        <a:xfrm>
          <a:off x="1143635" y="186449335"/>
          <a:ext cx="805815" cy="805815"/>
        </a:xfrm>
        <a:prstGeom prst="rect">
          <a:avLst/>
        </a:prstGeom>
      </xdr:spPr>
    </xdr:pic>
  </etc:cellImage>
  <etc:cellImage>
    <xdr:pic>
      <xdr:nvPicPr>
        <xdr:cNvPr id="1551" name="ID_48B0129F660F4CA99E85B4E73BC5D039" descr="B0FX512KR9_product_img"/>
        <xdr:cNvPicPr>
          <a:picLocks noChangeAspect="1"/>
        </xdr:cNvPicPr>
      </xdr:nvPicPr>
      <xdr:blipFill>
        <a:blip r:embed="rId163"/>
        <a:stretch>
          <a:fillRect/>
        </a:stretch>
      </xdr:blipFill>
      <xdr:spPr>
        <a:xfrm>
          <a:off x="1143635" y="185217435"/>
          <a:ext cx="805815" cy="805815"/>
        </a:xfrm>
        <a:prstGeom prst="rect">
          <a:avLst/>
        </a:prstGeom>
      </xdr:spPr>
    </xdr:pic>
  </etc:cellImage>
  <etc:cellImage>
    <xdr:pic>
      <xdr:nvPicPr>
        <xdr:cNvPr id="1552" name="ID_7DD889759ED143B0B5740D506727E4F7" descr="B0DHBZL7WC_product_img"/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1143635" y="183985535"/>
          <a:ext cx="805815" cy="805815"/>
        </a:xfrm>
        <a:prstGeom prst="rect">
          <a:avLst/>
        </a:prstGeom>
      </xdr:spPr>
    </xdr:pic>
  </etc:cellImage>
  <etc:cellImage>
    <xdr:pic>
      <xdr:nvPicPr>
        <xdr:cNvPr id="1553" name="ID_1186D334F1274B27AAAF60299F719C32" descr="B0C6QCW5FK_product_img"/>
        <xdr:cNvPicPr>
          <a:picLocks noChangeAspect="1"/>
        </xdr:cNvPicPr>
      </xdr:nvPicPr>
      <xdr:blipFill>
        <a:blip r:embed="rId165"/>
        <a:stretch>
          <a:fillRect/>
        </a:stretch>
      </xdr:blipFill>
      <xdr:spPr>
        <a:xfrm>
          <a:off x="1143635" y="182753635"/>
          <a:ext cx="805815" cy="805815"/>
        </a:xfrm>
        <a:prstGeom prst="rect">
          <a:avLst/>
        </a:prstGeom>
      </xdr:spPr>
    </xdr:pic>
  </etc:cellImage>
  <etc:cellImage>
    <xdr:pic>
      <xdr:nvPicPr>
        <xdr:cNvPr id="1554" name="ID_9096B8441E284CA68A51497A817AED9E" descr="B0FHQ743H5_product_img"/>
        <xdr:cNvPicPr>
          <a:picLocks noChangeAspect="1"/>
        </xdr:cNvPicPr>
      </xdr:nvPicPr>
      <xdr:blipFill>
        <a:blip r:embed="rId166"/>
        <a:stretch>
          <a:fillRect/>
        </a:stretch>
      </xdr:blipFill>
      <xdr:spPr>
        <a:xfrm>
          <a:off x="1143635" y="181521735"/>
          <a:ext cx="805815" cy="805815"/>
        </a:xfrm>
        <a:prstGeom prst="rect">
          <a:avLst/>
        </a:prstGeom>
      </xdr:spPr>
    </xdr:pic>
  </etc:cellImage>
  <etc:cellImage>
    <xdr:pic>
      <xdr:nvPicPr>
        <xdr:cNvPr id="1555" name="ID_24C4C6A55B24445290A3533D3B6CFD21" descr="B0FRFLR4PW_product_img"/>
        <xdr:cNvPicPr>
          <a:picLocks noChangeAspect="1"/>
        </xdr:cNvPicPr>
      </xdr:nvPicPr>
      <xdr:blipFill>
        <a:blip r:embed="rId167"/>
        <a:stretch>
          <a:fillRect/>
        </a:stretch>
      </xdr:blipFill>
      <xdr:spPr>
        <a:xfrm>
          <a:off x="1143635" y="180289835"/>
          <a:ext cx="805815" cy="805815"/>
        </a:xfrm>
        <a:prstGeom prst="rect">
          <a:avLst/>
        </a:prstGeom>
      </xdr:spPr>
    </xdr:pic>
  </etc:cellImage>
  <etc:cellImage>
    <xdr:pic>
      <xdr:nvPicPr>
        <xdr:cNvPr id="1556" name="ID_47A1318DAB5B4D7B8E5693660DCEE421" descr="B0FWBRSD19_product_img"/>
        <xdr:cNvPicPr>
          <a:picLocks noChangeAspect="1"/>
        </xdr:cNvPicPr>
      </xdr:nvPicPr>
      <xdr:blipFill>
        <a:blip r:embed="rId168"/>
        <a:stretch>
          <a:fillRect/>
        </a:stretch>
      </xdr:blipFill>
      <xdr:spPr>
        <a:xfrm>
          <a:off x="1143635" y="179057935"/>
          <a:ext cx="805815" cy="805815"/>
        </a:xfrm>
        <a:prstGeom prst="rect">
          <a:avLst/>
        </a:prstGeom>
      </xdr:spPr>
    </xdr:pic>
  </etc:cellImage>
  <etc:cellImage>
    <xdr:pic>
      <xdr:nvPicPr>
        <xdr:cNvPr id="1557" name="ID_EAE3E3C6B5E34800A0A67434E26466C0" descr="B0FX8FJJW3_product_img"/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1143635" y="177826035"/>
          <a:ext cx="805815" cy="805815"/>
        </a:xfrm>
        <a:prstGeom prst="rect">
          <a:avLst/>
        </a:prstGeom>
      </xdr:spPr>
    </xdr:pic>
  </etc:cellImage>
  <etc:cellImage>
    <xdr:pic>
      <xdr:nvPicPr>
        <xdr:cNvPr id="1558" name="ID_50CCC4E8D1D8481FA9AB819387904C05" descr="B0GC4RQQX3_product_img"/>
        <xdr:cNvPicPr>
          <a:picLocks noChangeAspect="1"/>
        </xdr:cNvPicPr>
      </xdr:nvPicPr>
      <xdr:blipFill>
        <a:blip r:embed="rId170"/>
        <a:stretch>
          <a:fillRect/>
        </a:stretch>
      </xdr:blipFill>
      <xdr:spPr>
        <a:xfrm>
          <a:off x="1143635" y="176594135"/>
          <a:ext cx="805815" cy="805815"/>
        </a:xfrm>
        <a:prstGeom prst="rect">
          <a:avLst/>
        </a:prstGeom>
      </xdr:spPr>
    </xdr:pic>
  </etc:cellImage>
  <etc:cellImage>
    <xdr:pic>
      <xdr:nvPicPr>
        <xdr:cNvPr id="1559" name="ID_62B10DE395364F97BF0E9B96B4A3A4EA" descr="B0FZJSG2SK_product_img"/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1143635" y="175362235"/>
          <a:ext cx="805815" cy="805815"/>
        </a:xfrm>
        <a:prstGeom prst="rect">
          <a:avLst/>
        </a:prstGeom>
      </xdr:spPr>
    </xdr:pic>
  </etc:cellImage>
  <etc:cellImage>
    <xdr:pic>
      <xdr:nvPicPr>
        <xdr:cNvPr id="1560" name="ID_DC2CE9CB6A8A4347BCF17C1AB50AD8A0" descr="B0G1BCD5TS_product_img"/>
        <xdr:cNvPicPr>
          <a:picLocks noChangeAspect="1"/>
        </xdr:cNvPicPr>
      </xdr:nvPicPr>
      <xdr:blipFill>
        <a:blip r:embed="rId172"/>
        <a:stretch>
          <a:fillRect/>
        </a:stretch>
      </xdr:blipFill>
      <xdr:spPr>
        <a:xfrm>
          <a:off x="1143635" y="174130335"/>
          <a:ext cx="805815" cy="805815"/>
        </a:xfrm>
        <a:prstGeom prst="rect">
          <a:avLst/>
        </a:prstGeom>
      </xdr:spPr>
    </xdr:pic>
  </etc:cellImage>
  <etc:cellImage>
    <xdr:pic>
      <xdr:nvPicPr>
        <xdr:cNvPr id="1561" name="ID_913E1D360D244D25BD65E9911DA80957" descr="B0F18YSSBT_product_img"/>
        <xdr:cNvPicPr>
          <a:picLocks noChangeAspect="1"/>
        </xdr:cNvPicPr>
      </xdr:nvPicPr>
      <xdr:blipFill>
        <a:blip r:embed="rId173"/>
        <a:stretch>
          <a:fillRect/>
        </a:stretch>
      </xdr:blipFill>
      <xdr:spPr>
        <a:xfrm>
          <a:off x="1143635" y="172898435"/>
          <a:ext cx="805815" cy="805815"/>
        </a:xfrm>
        <a:prstGeom prst="rect">
          <a:avLst/>
        </a:prstGeom>
      </xdr:spPr>
    </xdr:pic>
  </etc:cellImage>
  <etc:cellImage>
    <xdr:pic>
      <xdr:nvPicPr>
        <xdr:cNvPr id="1562" name="ID_2E3A9EF473F347448A9AFD75019ECEF6" descr="B0D59TQ4TV_product_img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1143635" y="171666535"/>
          <a:ext cx="805815" cy="805815"/>
        </a:xfrm>
        <a:prstGeom prst="rect">
          <a:avLst/>
        </a:prstGeom>
      </xdr:spPr>
    </xdr:pic>
  </etc:cellImage>
  <etc:cellImage>
    <xdr:pic>
      <xdr:nvPicPr>
        <xdr:cNvPr id="1563" name="ID_0CB9C936A01043A0A36962C1CF2E07E3" descr="B0FS7ZC64N_product_img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1143635" y="170434635"/>
          <a:ext cx="805815" cy="805815"/>
        </a:xfrm>
        <a:prstGeom prst="rect">
          <a:avLst/>
        </a:prstGeom>
      </xdr:spPr>
    </xdr:pic>
  </etc:cellImage>
  <etc:cellImage>
    <xdr:pic>
      <xdr:nvPicPr>
        <xdr:cNvPr id="1564" name="ID_A4F3B62252C84B80988217892B30E4E6" descr="B0FJ71GN78_product_img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1143635" y="169202735"/>
          <a:ext cx="805815" cy="805815"/>
        </a:xfrm>
        <a:prstGeom prst="rect">
          <a:avLst/>
        </a:prstGeom>
      </xdr:spPr>
    </xdr:pic>
  </etc:cellImage>
  <etc:cellImage>
    <xdr:pic>
      <xdr:nvPicPr>
        <xdr:cNvPr id="1565" name="ID_79B6EF73620649F597B8452E5FA1609A" descr="B0F8W2LJZC_product_img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1143635" y="167970835"/>
          <a:ext cx="805815" cy="805815"/>
        </a:xfrm>
        <a:prstGeom prst="rect">
          <a:avLst/>
        </a:prstGeom>
      </xdr:spPr>
    </xdr:pic>
  </etc:cellImage>
  <etc:cellImage>
    <xdr:pic>
      <xdr:nvPicPr>
        <xdr:cNvPr id="1566" name="ID_E96E24FDF9424799985B368F3D45ACAA" descr="B0CSFBQ9GY_product_img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1143635" y="166738935"/>
          <a:ext cx="805815" cy="805815"/>
        </a:xfrm>
        <a:prstGeom prst="rect">
          <a:avLst/>
        </a:prstGeom>
      </xdr:spPr>
    </xdr:pic>
  </etc:cellImage>
  <etc:cellImage>
    <xdr:pic>
      <xdr:nvPicPr>
        <xdr:cNvPr id="1567" name="ID_92974FAC72A54B13A8ECB5F961A7C2FE" descr="B0G1YMQGB2_product_img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1143635" y="165507035"/>
          <a:ext cx="805815" cy="805815"/>
        </a:xfrm>
        <a:prstGeom prst="rect">
          <a:avLst/>
        </a:prstGeom>
      </xdr:spPr>
    </xdr:pic>
  </etc:cellImage>
  <etc:cellImage>
    <xdr:pic>
      <xdr:nvPicPr>
        <xdr:cNvPr id="1568" name="ID_4228FC9907724BFA8A59428428DA2752" descr="B0D8BJLD2Y_product_img"/>
        <xdr:cNvPicPr>
          <a:picLocks noChangeAspect="1"/>
        </xdr:cNvPicPr>
      </xdr:nvPicPr>
      <xdr:blipFill>
        <a:blip r:embed="rId180"/>
        <a:stretch>
          <a:fillRect/>
        </a:stretch>
      </xdr:blipFill>
      <xdr:spPr>
        <a:xfrm>
          <a:off x="1143635" y="164275135"/>
          <a:ext cx="805815" cy="805815"/>
        </a:xfrm>
        <a:prstGeom prst="rect">
          <a:avLst/>
        </a:prstGeom>
      </xdr:spPr>
    </xdr:pic>
  </etc:cellImage>
  <etc:cellImage>
    <xdr:pic>
      <xdr:nvPicPr>
        <xdr:cNvPr id="1569" name="ID_49DD5263E60B4D08813ADF0CD502F524" descr="B0FVY6P61B_product_img"/>
        <xdr:cNvPicPr>
          <a:picLocks noChangeAspect="1"/>
        </xdr:cNvPicPr>
      </xdr:nvPicPr>
      <xdr:blipFill>
        <a:blip r:embed="rId181"/>
        <a:stretch>
          <a:fillRect/>
        </a:stretch>
      </xdr:blipFill>
      <xdr:spPr>
        <a:xfrm>
          <a:off x="1143635" y="163043235"/>
          <a:ext cx="805815" cy="805815"/>
        </a:xfrm>
        <a:prstGeom prst="rect">
          <a:avLst/>
        </a:prstGeom>
      </xdr:spPr>
    </xdr:pic>
  </etc:cellImage>
  <etc:cellImage>
    <xdr:pic>
      <xdr:nvPicPr>
        <xdr:cNvPr id="1570" name="ID_51821B1529C44F758CC79443FE14BCB0" descr="B0FLDP8Y5W_product_img"/>
        <xdr:cNvPicPr>
          <a:picLocks noChangeAspect="1"/>
        </xdr:cNvPicPr>
      </xdr:nvPicPr>
      <xdr:blipFill>
        <a:blip r:embed="rId182"/>
        <a:stretch>
          <a:fillRect/>
        </a:stretch>
      </xdr:blipFill>
      <xdr:spPr>
        <a:xfrm>
          <a:off x="1143635" y="161811335"/>
          <a:ext cx="805815" cy="805815"/>
        </a:xfrm>
        <a:prstGeom prst="rect">
          <a:avLst/>
        </a:prstGeom>
      </xdr:spPr>
    </xdr:pic>
  </etc:cellImage>
  <etc:cellImage>
    <xdr:pic>
      <xdr:nvPicPr>
        <xdr:cNvPr id="1571" name="ID_21B74390F86549C79637CCE21E4FACD7" descr="B0CPXZ33M8_product_img"/>
        <xdr:cNvPicPr>
          <a:picLocks noChangeAspect="1"/>
        </xdr:cNvPicPr>
      </xdr:nvPicPr>
      <xdr:blipFill>
        <a:blip r:embed="rId183"/>
        <a:stretch>
          <a:fillRect/>
        </a:stretch>
      </xdr:blipFill>
      <xdr:spPr>
        <a:xfrm>
          <a:off x="1143635" y="160579435"/>
          <a:ext cx="805815" cy="805815"/>
        </a:xfrm>
        <a:prstGeom prst="rect">
          <a:avLst/>
        </a:prstGeom>
      </xdr:spPr>
    </xdr:pic>
  </etc:cellImage>
  <etc:cellImage>
    <xdr:pic>
      <xdr:nvPicPr>
        <xdr:cNvPr id="1572" name="ID_070D4AC9B2044B1BB32A9EB5BB433EA3" descr="B0FD9R9K9R_product_img"/>
        <xdr:cNvPicPr>
          <a:picLocks noChangeAspect="1"/>
        </xdr:cNvPicPr>
      </xdr:nvPicPr>
      <xdr:blipFill>
        <a:blip r:embed="rId184"/>
        <a:stretch>
          <a:fillRect/>
        </a:stretch>
      </xdr:blipFill>
      <xdr:spPr>
        <a:xfrm>
          <a:off x="1143635" y="159347535"/>
          <a:ext cx="805815" cy="805815"/>
        </a:xfrm>
        <a:prstGeom prst="rect">
          <a:avLst/>
        </a:prstGeom>
      </xdr:spPr>
    </xdr:pic>
  </etc:cellImage>
  <etc:cellImage>
    <xdr:pic>
      <xdr:nvPicPr>
        <xdr:cNvPr id="1573" name="ID_17A8E71E72604E98B0BBF1D7AA235868" descr="B0G4VRFJ9Z_product_img"/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1143635" y="158115635"/>
          <a:ext cx="805815" cy="805815"/>
        </a:xfrm>
        <a:prstGeom prst="rect">
          <a:avLst/>
        </a:prstGeom>
      </xdr:spPr>
    </xdr:pic>
  </etc:cellImage>
  <etc:cellImage>
    <xdr:pic>
      <xdr:nvPicPr>
        <xdr:cNvPr id="1574" name="ID_162F8BA62B07468A834425D11BEC14D6" descr="B0F9FMQ27V_product_img"/>
        <xdr:cNvPicPr>
          <a:picLocks noChangeAspect="1"/>
        </xdr:cNvPicPr>
      </xdr:nvPicPr>
      <xdr:blipFill>
        <a:blip r:embed="rId186"/>
        <a:stretch>
          <a:fillRect/>
        </a:stretch>
      </xdr:blipFill>
      <xdr:spPr>
        <a:xfrm>
          <a:off x="1143635" y="156883735"/>
          <a:ext cx="805815" cy="805815"/>
        </a:xfrm>
        <a:prstGeom prst="rect">
          <a:avLst/>
        </a:prstGeom>
      </xdr:spPr>
    </xdr:pic>
  </etc:cellImage>
  <etc:cellImage>
    <xdr:pic>
      <xdr:nvPicPr>
        <xdr:cNvPr id="1575" name="ID_513BBB1EC20B4C8CA9292E95F6CE577F" descr="B0DNMZ4QSJ_product_img"/>
        <xdr:cNvPicPr>
          <a:picLocks noChangeAspect="1"/>
        </xdr:cNvPicPr>
      </xdr:nvPicPr>
      <xdr:blipFill>
        <a:blip r:embed="rId187"/>
        <a:stretch>
          <a:fillRect/>
        </a:stretch>
      </xdr:blipFill>
      <xdr:spPr>
        <a:xfrm>
          <a:off x="1143635" y="155651835"/>
          <a:ext cx="805815" cy="805815"/>
        </a:xfrm>
        <a:prstGeom prst="rect">
          <a:avLst/>
        </a:prstGeom>
      </xdr:spPr>
    </xdr:pic>
  </etc:cellImage>
  <etc:cellImage>
    <xdr:pic>
      <xdr:nvPicPr>
        <xdr:cNvPr id="1576" name="ID_58230F4CE154431C88CD95C4649EAF88" descr="B0GDYYZ9DW_product_img"/>
        <xdr:cNvPicPr>
          <a:picLocks noChangeAspect="1"/>
        </xdr:cNvPicPr>
      </xdr:nvPicPr>
      <xdr:blipFill>
        <a:blip r:embed="rId188"/>
        <a:stretch>
          <a:fillRect/>
        </a:stretch>
      </xdr:blipFill>
      <xdr:spPr>
        <a:xfrm>
          <a:off x="1143635" y="154419935"/>
          <a:ext cx="805815" cy="805815"/>
        </a:xfrm>
        <a:prstGeom prst="rect">
          <a:avLst/>
        </a:prstGeom>
      </xdr:spPr>
    </xdr:pic>
  </etc:cellImage>
  <etc:cellImage>
    <xdr:pic>
      <xdr:nvPicPr>
        <xdr:cNvPr id="1577" name="ID_C70B70B195754129A03935337E0E22D5" descr="B0FJ6CNXYH_product_img"/>
        <xdr:cNvPicPr>
          <a:picLocks noChangeAspect="1"/>
        </xdr:cNvPicPr>
      </xdr:nvPicPr>
      <xdr:blipFill>
        <a:blip r:embed="rId189"/>
        <a:stretch>
          <a:fillRect/>
        </a:stretch>
      </xdr:blipFill>
      <xdr:spPr>
        <a:xfrm>
          <a:off x="1143635" y="153188035"/>
          <a:ext cx="805815" cy="805815"/>
        </a:xfrm>
        <a:prstGeom prst="rect">
          <a:avLst/>
        </a:prstGeom>
      </xdr:spPr>
    </xdr:pic>
  </etc:cellImage>
  <etc:cellImage>
    <xdr:pic>
      <xdr:nvPicPr>
        <xdr:cNvPr id="1578" name="ID_E61CBFF4D42E4AC5A7A83CD82F28030F" descr="B0F8NM322Y_product_img"/>
        <xdr:cNvPicPr>
          <a:picLocks noChangeAspect="1"/>
        </xdr:cNvPicPr>
      </xdr:nvPicPr>
      <xdr:blipFill>
        <a:blip r:embed="rId190"/>
        <a:stretch>
          <a:fillRect/>
        </a:stretch>
      </xdr:blipFill>
      <xdr:spPr>
        <a:xfrm>
          <a:off x="1143635" y="151956135"/>
          <a:ext cx="805815" cy="805815"/>
        </a:xfrm>
        <a:prstGeom prst="rect">
          <a:avLst/>
        </a:prstGeom>
      </xdr:spPr>
    </xdr:pic>
  </etc:cellImage>
  <etc:cellImage>
    <xdr:pic>
      <xdr:nvPicPr>
        <xdr:cNvPr id="1579" name="ID_86ABE4E1B3DC4CD383EE05DF8A2A652B" descr="B0DQSK8Y52_product_img"/>
        <xdr:cNvPicPr>
          <a:picLocks noChangeAspect="1"/>
        </xdr:cNvPicPr>
      </xdr:nvPicPr>
      <xdr:blipFill>
        <a:blip r:embed="rId191"/>
        <a:stretch>
          <a:fillRect/>
        </a:stretch>
      </xdr:blipFill>
      <xdr:spPr>
        <a:xfrm>
          <a:off x="1143635" y="150724235"/>
          <a:ext cx="805815" cy="805815"/>
        </a:xfrm>
        <a:prstGeom prst="rect">
          <a:avLst/>
        </a:prstGeom>
      </xdr:spPr>
    </xdr:pic>
  </etc:cellImage>
  <etc:cellImage>
    <xdr:pic>
      <xdr:nvPicPr>
        <xdr:cNvPr id="1580" name="ID_5819A3220CE7462782D03324BD786DCE" descr="B0FMFJ63RT_product_img"/>
        <xdr:cNvPicPr>
          <a:picLocks noChangeAspect="1"/>
        </xdr:cNvPicPr>
      </xdr:nvPicPr>
      <xdr:blipFill>
        <a:blip r:embed="rId192"/>
        <a:stretch>
          <a:fillRect/>
        </a:stretch>
      </xdr:blipFill>
      <xdr:spPr>
        <a:xfrm>
          <a:off x="1143635" y="149492335"/>
          <a:ext cx="805815" cy="805815"/>
        </a:xfrm>
        <a:prstGeom prst="rect">
          <a:avLst/>
        </a:prstGeom>
      </xdr:spPr>
    </xdr:pic>
  </etc:cellImage>
  <etc:cellImage>
    <xdr:pic>
      <xdr:nvPicPr>
        <xdr:cNvPr id="1581" name="ID_3AE3368DE6B742A6837BE582F6783EEB" descr="B0G1BGVBYR_product_img"/>
        <xdr:cNvPicPr>
          <a:picLocks noChangeAspect="1"/>
        </xdr:cNvPicPr>
      </xdr:nvPicPr>
      <xdr:blipFill>
        <a:blip r:embed="rId193"/>
        <a:stretch>
          <a:fillRect/>
        </a:stretch>
      </xdr:blipFill>
      <xdr:spPr>
        <a:xfrm>
          <a:off x="1143635" y="148260435"/>
          <a:ext cx="805815" cy="805815"/>
        </a:xfrm>
        <a:prstGeom prst="rect">
          <a:avLst/>
        </a:prstGeom>
      </xdr:spPr>
    </xdr:pic>
  </etc:cellImage>
  <etc:cellImage>
    <xdr:pic>
      <xdr:nvPicPr>
        <xdr:cNvPr id="1582" name="ID_E94E0405D55E41C496ED1483F0BB4469" descr="B0C4DHTS2T_product_img"/>
        <xdr:cNvPicPr>
          <a:picLocks noChangeAspect="1"/>
        </xdr:cNvPicPr>
      </xdr:nvPicPr>
      <xdr:blipFill>
        <a:blip r:embed="rId165"/>
        <a:stretch>
          <a:fillRect/>
        </a:stretch>
      </xdr:blipFill>
      <xdr:spPr>
        <a:xfrm>
          <a:off x="1143635" y="147028535"/>
          <a:ext cx="805815" cy="805815"/>
        </a:xfrm>
        <a:prstGeom prst="rect">
          <a:avLst/>
        </a:prstGeom>
      </xdr:spPr>
    </xdr:pic>
  </etc:cellImage>
  <etc:cellImage>
    <xdr:pic>
      <xdr:nvPicPr>
        <xdr:cNvPr id="1583" name="ID_6348422651DA47508955CEAFAF35C9B7" descr="B09WB6PWCC_product_img"/>
        <xdr:cNvPicPr>
          <a:picLocks noChangeAspect="1"/>
        </xdr:cNvPicPr>
      </xdr:nvPicPr>
      <xdr:blipFill>
        <a:blip r:embed="rId194"/>
        <a:stretch>
          <a:fillRect/>
        </a:stretch>
      </xdr:blipFill>
      <xdr:spPr>
        <a:xfrm>
          <a:off x="1143635" y="145796635"/>
          <a:ext cx="805815" cy="805815"/>
        </a:xfrm>
        <a:prstGeom prst="rect">
          <a:avLst/>
        </a:prstGeom>
      </xdr:spPr>
    </xdr:pic>
  </etc:cellImage>
  <etc:cellImage>
    <xdr:pic>
      <xdr:nvPicPr>
        <xdr:cNvPr id="1584" name="ID_83005D29A07E4EE391CC6841FCBBA6C7" descr="B0FX8F8VM5_product_img"/>
        <xdr:cNvPicPr>
          <a:picLocks noChangeAspect="1"/>
        </xdr:cNvPicPr>
      </xdr:nvPicPr>
      <xdr:blipFill>
        <a:blip r:embed="rId195"/>
        <a:stretch>
          <a:fillRect/>
        </a:stretch>
      </xdr:blipFill>
      <xdr:spPr>
        <a:xfrm>
          <a:off x="1143635" y="144564735"/>
          <a:ext cx="805815" cy="805815"/>
        </a:xfrm>
        <a:prstGeom prst="rect">
          <a:avLst/>
        </a:prstGeom>
      </xdr:spPr>
    </xdr:pic>
  </etc:cellImage>
  <etc:cellImage>
    <xdr:pic>
      <xdr:nvPicPr>
        <xdr:cNvPr id="1585" name="ID_0F00136F5CB24DF3A25C45EE0E83E4D6" descr="B0FB93X5ZH_product_img"/>
        <xdr:cNvPicPr>
          <a:picLocks noChangeAspect="1"/>
        </xdr:cNvPicPr>
      </xdr:nvPicPr>
      <xdr:blipFill>
        <a:blip r:embed="rId196"/>
        <a:stretch>
          <a:fillRect/>
        </a:stretch>
      </xdr:blipFill>
      <xdr:spPr>
        <a:xfrm>
          <a:off x="1143635" y="143332835"/>
          <a:ext cx="805815" cy="805815"/>
        </a:xfrm>
        <a:prstGeom prst="rect">
          <a:avLst/>
        </a:prstGeom>
      </xdr:spPr>
    </xdr:pic>
  </etc:cellImage>
  <etc:cellImage>
    <xdr:pic>
      <xdr:nvPicPr>
        <xdr:cNvPr id="1586" name="ID_0A7C482EB8F045098502BDF740D48CD1" descr="B0FSS6RWPL_product_img"/>
        <xdr:cNvPicPr>
          <a:picLocks noChangeAspect="1"/>
        </xdr:cNvPicPr>
      </xdr:nvPicPr>
      <xdr:blipFill>
        <a:blip r:embed="rId197"/>
        <a:stretch>
          <a:fillRect/>
        </a:stretch>
      </xdr:blipFill>
      <xdr:spPr>
        <a:xfrm>
          <a:off x="1143635" y="142100935"/>
          <a:ext cx="805815" cy="805815"/>
        </a:xfrm>
        <a:prstGeom prst="rect">
          <a:avLst/>
        </a:prstGeom>
      </xdr:spPr>
    </xdr:pic>
  </etc:cellImage>
  <etc:cellImage>
    <xdr:pic>
      <xdr:nvPicPr>
        <xdr:cNvPr id="1587" name="ID_CD6CE58536B244CB877C106C67B783C3" descr="B0FG7618X4_product_img"/>
        <xdr:cNvPicPr>
          <a:picLocks noChangeAspect="1"/>
        </xdr:cNvPicPr>
      </xdr:nvPicPr>
      <xdr:blipFill>
        <a:blip r:embed="rId198"/>
        <a:stretch>
          <a:fillRect/>
        </a:stretch>
      </xdr:blipFill>
      <xdr:spPr>
        <a:xfrm>
          <a:off x="1143635" y="140869035"/>
          <a:ext cx="805815" cy="805815"/>
        </a:xfrm>
        <a:prstGeom prst="rect">
          <a:avLst/>
        </a:prstGeom>
      </xdr:spPr>
    </xdr:pic>
  </etc:cellImage>
  <etc:cellImage>
    <xdr:pic>
      <xdr:nvPicPr>
        <xdr:cNvPr id="1588" name="ID_0E99667ABEDD40A387178DB236D72481" descr="B0FPM8QRHY_product_img"/>
        <xdr:cNvPicPr>
          <a:picLocks noChangeAspect="1"/>
        </xdr:cNvPicPr>
      </xdr:nvPicPr>
      <xdr:blipFill>
        <a:blip r:embed="rId199"/>
        <a:stretch>
          <a:fillRect/>
        </a:stretch>
      </xdr:blipFill>
      <xdr:spPr>
        <a:xfrm>
          <a:off x="1143635" y="139637135"/>
          <a:ext cx="805815" cy="805815"/>
        </a:xfrm>
        <a:prstGeom prst="rect">
          <a:avLst/>
        </a:prstGeom>
      </xdr:spPr>
    </xdr:pic>
  </etc:cellImage>
  <etc:cellImage>
    <xdr:pic>
      <xdr:nvPicPr>
        <xdr:cNvPr id="1589" name="ID_F63A86BEA9C149138150026473F5C50B" descr="B0FBBJKMXH_image"/>
        <xdr:cNvPicPr>
          <a:picLocks noChangeAspect="1"/>
        </xdr:cNvPicPr>
      </xdr:nvPicPr>
      <xdr:blipFill>
        <a:blip r:embed="rId200"/>
        <a:stretch>
          <a:fillRect/>
        </a:stretch>
      </xdr:blipFill>
      <xdr:spPr>
        <a:xfrm>
          <a:off x="1077595" y="138366500"/>
          <a:ext cx="1063625" cy="957580"/>
        </a:xfrm>
        <a:prstGeom prst="rect">
          <a:avLst/>
        </a:prstGeom>
      </xdr:spPr>
    </xdr:pic>
  </etc:cellImage>
  <etc:cellImage>
    <xdr:pic>
      <xdr:nvPicPr>
        <xdr:cNvPr id="1590" name="ID_F779E2DFF3794EE09F86A45316FDB47D" descr="B0DT3C5ZFY_image"/>
        <xdr:cNvPicPr>
          <a:picLocks noChangeAspect="1"/>
        </xdr:cNvPicPr>
      </xdr:nvPicPr>
      <xdr:blipFill>
        <a:blip r:embed="rId201"/>
        <a:stretch>
          <a:fillRect/>
        </a:stretch>
      </xdr:blipFill>
      <xdr:spPr>
        <a:xfrm>
          <a:off x="1101725" y="137134600"/>
          <a:ext cx="970280" cy="957580"/>
        </a:xfrm>
        <a:prstGeom prst="rect">
          <a:avLst/>
        </a:prstGeom>
      </xdr:spPr>
    </xdr:pic>
  </etc:cellImage>
  <etc:cellImage>
    <xdr:pic>
      <xdr:nvPicPr>
        <xdr:cNvPr id="1591" name="ID_89AD32417C544583A93A32F3C453756B" descr="B0FJXM3Y4J_image"/>
        <xdr:cNvPicPr>
          <a:picLocks noChangeAspect="1"/>
        </xdr:cNvPicPr>
      </xdr:nvPicPr>
      <xdr:blipFill>
        <a:blip r:embed="rId202"/>
        <a:stretch>
          <a:fillRect/>
        </a:stretch>
      </xdr:blipFill>
      <xdr:spPr>
        <a:xfrm>
          <a:off x="1153795" y="135902700"/>
          <a:ext cx="764540" cy="957580"/>
        </a:xfrm>
        <a:prstGeom prst="rect">
          <a:avLst/>
        </a:prstGeom>
      </xdr:spPr>
    </xdr:pic>
  </etc:cellImage>
  <etc:cellImage>
    <xdr:pic>
      <xdr:nvPicPr>
        <xdr:cNvPr id="1592" name="ID_063005874B4941F1AE354E542F985011" descr="B0F21V2Q7Z_image"/>
        <xdr:cNvPicPr>
          <a:picLocks noChangeAspect="1"/>
        </xdr:cNvPicPr>
      </xdr:nvPicPr>
      <xdr:blipFill>
        <a:blip r:embed="rId203"/>
        <a:stretch>
          <a:fillRect/>
        </a:stretch>
      </xdr:blipFill>
      <xdr:spPr>
        <a:xfrm>
          <a:off x="1106170" y="134670800"/>
          <a:ext cx="951230" cy="957580"/>
        </a:xfrm>
        <a:prstGeom prst="rect">
          <a:avLst/>
        </a:prstGeom>
      </xdr:spPr>
    </xdr:pic>
  </etc:cellImage>
  <etc:cellImage>
    <xdr:pic>
      <xdr:nvPicPr>
        <xdr:cNvPr id="1593" name="ID_5AB2B71A5B634D6097FBA135DADFDA4F" descr="B0FSRJV4G5_image"/>
        <xdr:cNvPicPr>
          <a:picLocks noChangeAspect="1"/>
        </xdr:cNvPicPr>
      </xdr:nvPicPr>
      <xdr:blipFill>
        <a:blip r:embed="rId204"/>
        <a:stretch>
          <a:fillRect/>
        </a:stretch>
      </xdr:blipFill>
      <xdr:spPr>
        <a:xfrm>
          <a:off x="1092200" y="133438900"/>
          <a:ext cx="1007745" cy="958215"/>
        </a:xfrm>
        <a:prstGeom prst="rect">
          <a:avLst/>
        </a:prstGeom>
      </xdr:spPr>
    </xdr:pic>
  </etc:cellImage>
  <etc:cellImage>
    <xdr:pic>
      <xdr:nvPicPr>
        <xdr:cNvPr id="1594" name="ID_AEA384C8E3C24500BF6CD5473223C61E" descr="B0DQVKFXSF_image"/>
        <xdr:cNvPicPr>
          <a:picLocks noChangeAspect="1"/>
        </xdr:cNvPicPr>
      </xdr:nvPicPr>
      <xdr:blipFill>
        <a:blip r:embed="rId205"/>
        <a:stretch>
          <a:fillRect/>
        </a:stretch>
      </xdr:blipFill>
      <xdr:spPr>
        <a:xfrm>
          <a:off x="1182370" y="132207000"/>
          <a:ext cx="652145" cy="956310"/>
        </a:xfrm>
        <a:prstGeom prst="rect">
          <a:avLst/>
        </a:prstGeom>
      </xdr:spPr>
    </xdr:pic>
  </etc:cellImage>
  <etc:cellImage>
    <xdr:pic>
      <xdr:nvPicPr>
        <xdr:cNvPr id="1595" name="ID_9AF67F0B48994BD88DD8E75367B7A928" descr="B0FLP9KCRB_image"/>
        <xdr:cNvPicPr>
          <a:picLocks noChangeAspect="1"/>
        </xdr:cNvPicPr>
      </xdr:nvPicPr>
      <xdr:blipFill>
        <a:blip r:embed="rId206"/>
        <a:stretch>
          <a:fillRect/>
        </a:stretch>
      </xdr:blipFill>
      <xdr:spPr>
        <a:xfrm>
          <a:off x="1106170" y="130975100"/>
          <a:ext cx="951230" cy="957580"/>
        </a:xfrm>
        <a:prstGeom prst="rect">
          <a:avLst/>
        </a:prstGeom>
      </xdr:spPr>
    </xdr:pic>
  </etc:cellImage>
  <etc:cellImage>
    <xdr:pic>
      <xdr:nvPicPr>
        <xdr:cNvPr id="1596" name="ID_A990A64E18224CDBA9581C0067E4FC81" descr="B0F6LRS9W4_image"/>
        <xdr:cNvPicPr>
          <a:picLocks noChangeAspect="1"/>
        </xdr:cNvPicPr>
      </xdr:nvPicPr>
      <xdr:blipFill>
        <a:blip r:embed="rId207"/>
        <a:stretch>
          <a:fillRect/>
        </a:stretch>
      </xdr:blipFill>
      <xdr:spPr>
        <a:xfrm>
          <a:off x="1120775" y="129743200"/>
          <a:ext cx="895350" cy="957580"/>
        </a:xfrm>
        <a:prstGeom prst="rect">
          <a:avLst/>
        </a:prstGeom>
      </xdr:spPr>
    </xdr:pic>
  </etc:cellImage>
  <etc:cellImage>
    <xdr:pic>
      <xdr:nvPicPr>
        <xdr:cNvPr id="1597" name="ID_C40A8289D1FE4C5AA8129ABB1289C880" descr="B0CC64LPHF_image"/>
        <xdr:cNvPicPr>
          <a:picLocks noChangeAspect="1"/>
        </xdr:cNvPicPr>
      </xdr:nvPicPr>
      <xdr:blipFill>
        <a:blip r:embed="rId208"/>
        <a:stretch>
          <a:fillRect/>
        </a:stretch>
      </xdr:blipFill>
      <xdr:spPr>
        <a:xfrm>
          <a:off x="1101725" y="128511300"/>
          <a:ext cx="970280" cy="957580"/>
        </a:xfrm>
        <a:prstGeom prst="rect">
          <a:avLst/>
        </a:prstGeom>
      </xdr:spPr>
    </xdr:pic>
  </etc:cellImage>
  <etc:cellImage>
    <xdr:pic>
      <xdr:nvPicPr>
        <xdr:cNvPr id="1598" name="ID_609336E46DE0400091F1001C71FD708F" descr="B0FHH4JNF4_image"/>
        <xdr:cNvPicPr>
          <a:picLocks noChangeAspect="1"/>
        </xdr:cNvPicPr>
      </xdr:nvPicPr>
      <xdr:blipFill>
        <a:blip r:embed="rId209"/>
        <a:stretch>
          <a:fillRect/>
        </a:stretch>
      </xdr:blipFill>
      <xdr:spPr>
        <a:xfrm>
          <a:off x="1101725" y="127279400"/>
          <a:ext cx="970280" cy="957580"/>
        </a:xfrm>
        <a:prstGeom prst="rect">
          <a:avLst/>
        </a:prstGeom>
      </xdr:spPr>
    </xdr:pic>
  </etc:cellImage>
  <etc:cellImage>
    <xdr:pic>
      <xdr:nvPicPr>
        <xdr:cNvPr id="1599" name="ID_4EFD6E9F9BCE4A81ABA051BAF440F3EE" descr="B0FBRVWVZX_image"/>
        <xdr:cNvPicPr>
          <a:picLocks noChangeAspect="1"/>
        </xdr:cNvPicPr>
      </xdr:nvPicPr>
      <xdr:blipFill>
        <a:blip r:embed="rId210"/>
        <a:stretch>
          <a:fillRect/>
        </a:stretch>
      </xdr:blipFill>
      <xdr:spPr>
        <a:xfrm>
          <a:off x="1101725" y="126047500"/>
          <a:ext cx="970280" cy="957580"/>
        </a:xfrm>
        <a:prstGeom prst="rect">
          <a:avLst/>
        </a:prstGeom>
      </xdr:spPr>
    </xdr:pic>
  </etc:cellImage>
  <etc:cellImage>
    <xdr:pic>
      <xdr:nvPicPr>
        <xdr:cNvPr id="1600" name="ID_B4B8ADFBA55147938963356515F60EF6" descr="B0DDYD77P7_image"/>
        <xdr:cNvPicPr>
          <a:picLocks noChangeAspect="1"/>
        </xdr:cNvPicPr>
      </xdr:nvPicPr>
      <xdr:blipFill>
        <a:blip r:embed="rId211"/>
        <a:stretch>
          <a:fillRect/>
        </a:stretch>
      </xdr:blipFill>
      <xdr:spPr>
        <a:xfrm>
          <a:off x="1106170" y="124815600"/>
          <a:ext cx="951230" cy="957580"/>
        </a:xfrm>
        <a:prstGeom prst="rect">
          <a:avLst/>
        </a:prstGeom>
      </xdr:spPr>
    </xdr:pic>
  </etc:cellImage>
  <etc:cellImage>
    <xdr:pic>
      <xdr:nvPicPr>
        <xdr:cNvPr id="1601" name="ID_1982C7DFDB4B4271B761C3DF2D8ACD30" descr="B0D937NTSJ_image"/>
        <xdr:cNvPicPr>
          <a:picLocks noChangeAspect="1"/>
        </xdr:cNvPicPr>
      </xdr:nvPicPr>
      <xdr:blipFill>
        <a:blip r:embed="rId212"/>
        <a:stretch>
          <a:fillRect/>
        </a:stretch>
      </xdr:blipFill>
      <xdr:spPr>
        <a:xfrm>
          <a:off x="1063625" y="123583700"/>
          <a:ext cx="1119505" cy="958215"/>
        </a:xfrm>
        <a:prstGeom prst="rect">
          <a:avLst/>
        </a:prstGeom>
      </xdr:spPr>
    </xdr:pic>
  </etc:cellImage>
  <etc:cellImage>
    <xdr:pic>
      <xdr:nvPicPr>
        <xdr:cNvPr id="1602" name="ID_3CD5ED7DAF484C70ACD197A394438EC0" descr="B0FWLQ125P_image"/>
        <xdr:cNvPicPr>
          <a:picLocks noChangeAspect="1"/>
        </xdr:cNvPicPr>
      </xdr:nvPicPr>
      <xdr:blipFill>
        <a:blip r:embed="rId213"/>
        <a:stretch>
          <a:fillRect/>
        </a:stretch>
      </xdr:blipFill>
      <xdr:spPr>
        <a:xfrm>
          <a:off x="1111250" y="122351800"/>
          <a:ext cx="932180" cy="956945"/>
        </a:xfrm>
        <a:prstGeom prst="rect">
          <a:avLst/>
        </a:prstGeom>
      </xdr:spPr>
    </xdr:pic>
  </etc:cellImage>
  <etc:cellImage>
    <xdr:pic>
      <xdr:nvPicPr>
        <xdr:cNvPr id="1603" name="ID_2B858BDFD42043F0838531F5CC024C62" descr="B0FVV6MCJP_image"/>
        <xdr:cNvPicPr>
          <a:picLocks noChangeAspect="1"/>
        </xdr:cNvPicPr>
      </xdr:nvPicPr>
      <xdr:blipFill>
        <a:blip r:embed="rId214"/>
        <a:stretch>
          <a:fillRect/>
        </a:stretch>
      </xdr:blipFill>
      <xdr:spPr>
        <a:xfrm>
          <a:off x="1101725" y="121119900"/>
          <a:ext cx="970280" cy="957580"/>
        </a:xfrm>
        <a:prstGeom prst="rect">
          <a:avLst/>
        </a:prstGeom>
      </xdr:spPr>
    </xdr:pic>
  </etc:cellImage>
  <etc:cellImage>
    <xdr:pic>
      <xdr:nvPicPr>
        <xdr:cNvPr id="1604" name="ID_BBB9889F5D3E413ABA959C88A9E60A09" descr="B0CSYZ367S_image"/>
        <xdr:cNvPicPr>
          <a:picLocks noChangeAspect="1"/>
        </xdr:cNvPicPr>
      </xdr:nvPicPr>
      <xdr:blipFill>
        <a:blip r:embed="rId215"/>
        <a:stretch>
          <a:fillRect/>
        </a:stretch>
      </xdr:blipFill>
      <xdr:spPr>
        <a:xfrm>
          <a:off x="1101725" y="119888000"/>
          <a:ext cx="970280" cy="957580"/>
        </a:xfrm>
        <a:prstGeom prst="rect">
          <a:avLst/>
        </a:prstGeom>
      </xdr:spPr>
    </xdr:pic>
  </etc:cellImage>
  <etc:cellImage>
    <xdr:pic>
      <xdr:nvPicPr>
        <xdr:cNvPr id="1605" name="ID_23C027515D654EBCB578149E9F97D49E" descr="B0FBFYL5KB_image"/>
        <xdr:cNvPicPr>
          <a:picLocks noChangeAspect="1"/>
        </xdr:cNvPicPr>
      </xdr:nvPicPr>
      <xdr:blipFill>
        <a:blip r:embed="rId216"/>
        <a:stretch>
          <a:fillRect/>
        </a:stretch>
      </xdr:blipFill>
      <xdr:spPr>
        <a:xfrm>
          <a:off x="1111250" y="118656100"/>
          <a:ext cx="932180" cy="956945"/>
        </a:xfrm>
        <a:prstGeom prst="rect">
          <a:avLst/>
        </a:prstGeom>
      </xdr:spPr>
    </xdr:pic>
  </etc:cellImage>
  <etc:cellImage>
    <xdr:pic>
      <xdr:nvPicPr>
        <xdr:cNvPr id="1606" name="ID_C724447F04314560A51F6FE19B9EAF3C" descr="B0DHZ2KQB9_image"/>
        <xdr:cNvPicPr>
          <a:picLocks noChangeAspect="1"/>
        </xdr:cNvPicPr>
      </xdr:nvPicPr>
      <xdr:blipFill>
        <a:blip r:embed="rId217"/>
        <a:stretch>
          <a:fillRect/>
        </a:stretch>
      </xdr:blipFill>
      <xdr:spPr>
        <a:xfrm>
          <a:off x="1106170" y="117424200"/>
          <a:ext cx="951230" cy="957580"/>
        </a:xfrm>
        <a:prstGeom prst="rect">
          <a:avLst/>
        </a:prstGeom>
      </xdr:spPr>
    </xdr:pic>
  </etc:cellImage>
  <etc:cellImage>
    <xdr:pic>
      <xdr:nvPicPr>
        <xdr:cNvPr id="1607" name="ID_840EA0E3197841DCB55E9F589AE6E9D4" descr="B0FDX22M3Y_image"/>
        <xdr:cNvPicPr>
          <a:picLocks noChangeAspect="1"/>
        </xdr:cNvPicPr>
      </xdr:nvPicPr>
      <xdr:blipFill>
        <a:blip r:embed="rId218"/>
        <a:stretch>
          <a:fillRect/>
        </a:stretch>
      </xdr:blipFill>
      <xdr:spPr>
        <a:xfrm>
          <a:off x="1106170" y="116192300"/>
          <a:ext cx="951230" cy="957580"/>
        </a:xfrm>
        <a:prstGeom prst="rect">
          <a:avLst/>
        </a:prstGeom>
      </xdr:spPr>
    </xdr:pic>
  </etc:cellImage>
  <etc:cellImage>
    <xdr:pic>
      <xdr:nvPicPr>
        <xdr:cNvPr id="1608" name="ID_E71FAF69F72B4C0F8CDB13C42C6124DA" descr="B0FMDF4ZPH_image"/>
        <xdr:cNvPicPr>
          <a:picLocks noChangeAspect="1"/>
        </xdr:cNvPicPr>
      </xdr:nvPicPr>
      <xdr:blipFill>
        <a:blip r:embed="rId219"/>
        <a:stretch>
          <a:fillRect/>
        </a:stretch>
      </xdr:blipFill>
      <xdr:spPr>
        <a:xfrm>
          <a:off x="1115695" y="114960400"/>
          <a:ext cx="914400" cy="958215"/>
        </a:xfrm>
        <a:prstGeom prst="rect">
          <a:avLst/>
        </a:prstGeom>
      </xdr:spPr>
    </xdr:pic>
  </etc:cellImage>
  <etc:cellImage>
    <xdr:pic>
      <xdr:nvPicPr>
        <xdr:cNvPr id="1609" name="ID_128D82DDF1C54AD39F29C7287D154023" descr="B0F943353F_image"/>
        <xdr:cNvPicPr>
          <a:picLocks noChangeAspect="1"/>
        </xdr:cNvPicPr>
      </xdr:nvPicPr>
      <xdr:blipFill>
        <a:blip r:embed="rId220"/>
        <a:stretch>
          <a:fillRect/>
        </a:stretch>
      </xdr:blipFill>
      <xdr:spPr>
        <a:xfrm>
          <a:off x="1063625" y="113728500"/>
          <a:ext cx="1119505" cy="958215"/>
        </a:xfrm>
        <a:prstGeom prst="rect">
          <a:avLst/>
        </a:prstGeom>
      </xdr:spPr>
    </xdr:pic>
  </etc:cellImage>
  <etc:cellImage>
    <xdr:pic>
      <xdr:nvPicPr>
        <xdr:cNvPr id="1610" name="ID_EEA445751A574116AC9977ED7F73ACAE" descr="B0G1C4HGNY_image"/>
        <xdr:cNvPicPr>
          <a:picLocks noChangeAspect="1"/>
        </xdr:cNvPicPr>
      </xdr:nvPicPr>
      <xdr:blipFill>
        <a:blip r:embed="rId221"/>
        <a:stretch>
          <a:fillRect/>
        </a:stretch>
      </xdr:blipFill>
      <xdr:spPr>
        <a:xfrm>
          <a:off x="1106170" y="112496600"/>
          <a:ext cx="951230" cy="957580"/>
        </a:xfrm>
        <a:prstGeom prst="rect">
          <a:avLst/>
        </a:prstGeom>
      </xdr:spPr>
    </xdr:pic>
  </etc:cellImage>
  <etc:cellImage>
    <xdr:pic>
      <xdr:nvPicPr>
        <xdr:cNvPr id="1611" name="ID_5D8CCF98A85641BF89B70CA5BAC699AA" descr="B0GGJJZYF9_image"/>
        <xdr:cNvPicPr>
          <a:picLocks noChangeAspect="1"/>
        </xdr:cNvPicPr>
      </xdr:nvPicPr>
      <xdr:blipFill>
        <a:blip r:embed="rId222"/>
        <a:stretch>
          <a:fillRect/>
        </a:stretch>
      </xdr:blipFill>
      <xdr:spPr>
        <a:xfrm>
          <a:off x="1158875" y="111264700"/>
          <a:ext cx="745490" cy="956310"/>
        </a:xfrm>
        <a:prstGeom prst="rect">
          <a:avLst/>
        </a:prstGeom>
      </xdr:spPr>
    </xdr:pic>
  </etc:cellImage>
  <etc:cellImage>
    <xdr:pic>
      <xdr:nvPicPr>
        <xdr:cNvPr id="1612" name="ID_D91D8858B9E54D4C81D47FD7BEDD5BEE" descr="B0D9W7VHHG_image"/>
        <xdr:cNvPicPr>
          <a:picLocks noChangeAspect="1"/>
        </xdr:cNvPicPr>
      </xdr:nvPicPr>
      <xdr:blipFill>
        <a:blip r:embed="rId223"/>
        <a:stretch>
          <a:fillRect/>
        </a:stretch>
      </xdr:blipFill>
      <xdr:spPr>
        <a:xfrm>
          <a:off x="1087120" y="110032800"/>
          <a:ext cx="1026160" cy="958215"/>
        </a:xfrm>
        <a:prstGeom prst="rect">
          <a:avLst/>
        </a:prstGeom>
      </xdr:spPr>
    </xdr:pic>
  </etc:cellImage>
  <etc:cellImage>
    <xdr:pic>
      <xdr:nvPicPr>
        <xdr:cNvPr id="1613" name="ID_66072B8B149846DB87BB1803A3624A57" descr="B0FHXX51KW_image"/>
        <xdr:cNvPicPr>
          <a:picLocks noChangeAspect="1"/>
        </xdr:cNvPicPr>
      </xdr:nvPicPr>
      <xdr:blipFill>
        <a:blip r:embed="rId224"/>
        <a:stretch>
          <a:fillRect/>
        </a:stretch>
      </xdr:blipFill>
      <xdr:spPr>
        <a:xfrm>
          <a:off x="1153795" y="108800900"/>
          <a:ext cx="764540" cy="957580"/>
        </a:xfrm>
        <a:prstGeom prst="rect">
          <a:avLst/>
        </a:prstGeom>
      </xdr:spPr>
    </xdr:pic>
  </etc:cellImage>
  <etc:cellImage>
    <xdr:pic>
      <xdr:nvPicPr>
        <xdr:cNvPr id="1614" name="ID_69D75246A5214984AF97E0FF7DF4AD06" descr="B0DJSB1BP2_image"/>
        <xdr:cNvPicPr>
          <a:picLocks noChangeAspect="1"/>
        </xdr:cNvPicPr>
      </xdr:nvPicPr>
      <xdr:blipFill>
        <a:blip r:embed="rId225"/>
        <a:stretch>
          <a:fillRect/>
        </a:stretch>
      </xdr:blipFill>
      <xdr:spPr>
        <a:xfrm>
          <a:off x="1120775" y="107569000"/>
          <a:ext cx="895350" cy="957580"/>
        </a:xfrm>
        <a:prstGeom prst="rect">
          <a:avLst/>
        </a:prstGeom>
      </xdr:spPr>
    </xdr:pic>
  </etc:cellImage>
  <etc:cellImage>
    <xdr:pic>
      <xdr:nvPicPr>
        <xdr:cNvPr id="1615" name="ID_DC04EB726CF74D309DE8067EF4210B70" descr="B0FG2TFSD1_image"/>
        <xdr:cNvPicPr>
          <a:picLocks noChangeAspect="1"/>
        </xdr:cNvPicPr>
      </xdr:nvPicPr>
      <xdr:blipFill>
        <a:blip r:embed="rId226"/>
        <a:stretch>
          <a:fillRect/>
        </a:stretch>
      </xdr:blipFill>
      <xdr:spPr>
        <a:xfrm>
          <a:off x="1120775" y="106337100"/>
          <a:ext cx="895350" cy="957580"/>
        </a:xfrm>
        <a:prstGeom prst="rect">
          <a:avLst/>
        </a:prstGeom>
      </xdr:spPr>
    </xdr:pic>
  </etc:cellImage>
  <etc:cellImage>
    <xdr:pic>
      <xdr:nvPicPr>
        <xdr:cNvPr id="1616" name="ID_0588F4523E934CCCB9EC824421418A9B" descr="B0CR17G9HZ_image"/>
        <xdr:cNvPicPr>
          <a:picLocks noChangeAspect="1"/>
        </xdr:cNvPicPr>
      </xdr:nvPicPr>
      <xdr:blipFill>
        <a:blip r:embed="rId227"/>
        <a:stretch>
          <a:fillRect/>
        </a:stretch>
      </xdr:blipFill>
      <xdr:spPr>
        <a:xfrm>
          <a:off x="1068070" y="105105200"/>
          <a:ext cx="1101090" cy="958215"/>
        </a:xfrm>
        <a:prstGeom prst="rect">
          <a:avLst/>
        </a:prstGeom>
      </xdr:spPr>
    </xdr:pic>
  </etc:cellImage>
  <etc:cellImage>
    <xdr:pic>
      <xdr:nvPicPr>
        <xdr:cNvPr id="1617" name="ID_AC3C40CF9CA642B1BA3EE796CFA0CA34" descr="B0D7D2WCMM_image"/>
        <xdr:cNvPicPr>
          <a:picLocks noChangeAspect="1"/>
        </xdr:cNvPicPr>
      </xdr:nvPicPr>
      <xdr:blipFill>
        <a:blip r:embed="rId228"/>
        <a:stretch>
          <a:fillRect/>
        </a:stretch>
      </xdr:blipFill>
      <xdr:spPr>
        <a:xfrm>
          <a:off x="1096645" y="103873300"/>
          <a:ext cx="988695" cy="957580"/>
        </a:xfrm>
        <a:prstGeom prst="rect">
          <a:avLst/>
        </a:prstGeom>
      </xdr:spPr>
    </xdr:pic>
  </etc:cellImage>
  <etc:cellImage>
    <xdr:pic>
      <xdr:nvPicPr>
        <xdr:cNvPr id="1618" name="ID_846AFF32723F499FAD94A2F1BB4E439F" descr="B0F66YK4JM_image"/>
        <xdr:cNvPicPr>
          <a:picLocks noChangeAspect="1"/>
        </xdr:cNvPicPr>
      </xdr:nvPicPr>
      <xdr:blipFill>
        <a:blip r:embed="rId229"/>
        <a:stretch>
          <a:fillRect/>
        </a:stretch>
      </xdr:blipFill>
      <xdr:spPr>
        <a:xfrm>
          <a:off x="1111250" y="102641400"/>
          <a:ext cx="932180" cy="956945"/>
        </a:xfrm>
        <a:prstGeom prst="rect">
          <a:avLst/>
        </a:prstGeom>
      </xdr:spPr>
    </xdr:pic>
  </etc:cellImage>
  <etc:cellImage>
    <xdr:pic>
      <xdr:nvPicPr>
        <xdr:cNvPr id="1619" name="ID_002D74D76459434CB1ADDA933C274AA0" descr="B0FGPKMTSL_image"/>
        <xdr:cNvPicPr>
          <a:picLocks noChangeAspect="1"/>
        </xdr:cNvPicPr>
      </xdr:nvPicPr>
      <xdr:blipFill>
        <a:blip r:embed="rId230"/>
        <a:stretch>
          <a:fillRect/>
        </a:stretch>
      </xdr:blipFill>
      <xdr:spPr>
        <a:xfrm>
          <a:off x="1087120" y="101409500"/>
          <a:ext cx="1026160" cy="958215"/>
        </a:xfrm>
        <a:prstGeom prst="rect">
          <a:avLst/>
        </a:prstGeom>
      </xdr:spPr>
    </xdr:pic>
  </etc:cellImage>
  <etc:cellImage>
    <xdr:pic>
      <xdr:nvPicPr>
        <xdr:cNvPr id="1620" name="ID_4A081C7865974E5CAF5A69154069781F" descr="B09XFM6N62_image"/>
        <xdr:cNvPicPr>
          <a:picLocks noChangeAspect="1"/>
        </xdr:cNvPicPr>
      </xdr:nvPicPr>
      <xdr:blipFill>
        <a:blip r:embed="rId231"/>
        <a:stretch>
          <a:fillRect/>
        </a:stretch>
      </xdr:blipFill>
      <xdr:spPr>
        <a:xfrm>
          <a:off x="1101725" y="100177600"/>
          <a:ext cx="970280" cy="957580"/>
        </a:xfrm>
        <a:prstGeom prst="rect">
          <a:avLst/>
        </a:prstGeom>
      </xdr:spPr>
    </xdr:pic>
  </etc:cellImage>
  <etc:cellImage>
    <xdr:pic>
      <xdr:nvPicPr>
        <xdr:cNvPr id="1621" name="ID_9F8B4F36AFC345FA9FD2C533CAEB07E2" descr="B0FR7PF263_image"/>
        <xdr:cNvPicPr>
          <a:picLocks noChangeAspect="1"/>
        </xdr:cNvPicPr>
      </xdr:nvPicPr>
      <xdr:blipFill>
        <a:blip r:embed="rId232"/>
        <a:stretch>
          <a:fillRect/>
        </a:stretch>
      </xdr:blipFill>
      <xdr:spPr>
        <a:xfrm>
          <a:off x="1111250" y="98945700"/>
          <a:ext cx="932180" cy="956945"/>
        </a:xfrm>
        <a:prstGeom prst="rect">
          <a:avLst/>
        </a:prstGeom>
      </xdr:spPr>
    </xdr:pic>
  </etc:cellImage>
  <etc:cellImage>
    <xdr:pic>
      <xdr:nvPicPr>
        <xdr:cNvPr id="1622" name="ID_76F22F09B70D40DCB40750253A8E73F0" descr="B0FVW12TYX_image"/>
        <xdr:cNvPicPr>
          <a:picLocks noChangeAspect="1"/>
        </xdr:cNvPicPr>
      </xdr:nvPicPr>
      <xdr:blipFill>
        <a:blip r:embed="rId233"/>
        <a:stretch>
          <a:fillRect/>
        </a:stretch>
      </xdr:blipFill>
      <xdr:spPr>
        <a:xfrm>
          <a:off x="1106170" y="97713800"/>
          <a:ext cx="951230" cy="957580"/>
        </a:xfrm>
        <a:prstGeom prst="rect">
          <a:avLst/>
        </a:prstGeom>
      </xdr:spPr>
    </xdr:pic>
  </etc:cellImage>
  <etc:cellImage>
    <xdr:pic>
      <xdr:nvPicPr>
        <xdr:cNvPr id="1623" name="ID_5A9F5F7439AD431CA67E3CFF935109CF" descr="B0FH4V4GM9_image"/>
        <xdr:cNvPicPr>
          <a:picLocks noChangeAspect="1"/>
        </xdr:cNvPicPr>
      </xdr:nvPicPr>
      <xdr:blipFill>
        <a:blip r:embed="rId234"/>
        <a:stretch>
          <a:fillRect/>
        </a:stretch>
      </xdr:blipFill>
      <xdr:spPr>
        <a:xfrm>
          <a:off x="1092200" y="96481900"/>
          <a:ext cx="1007745" cy="958215"/>
        </a:xfrm>
        <a:prstGeom prst="rect">
          <a:avLst/>
        </a:prstGeom>
      </xdr:spPr>
    </xdr:pic>
  </etc:cellImage>
  <etc:cellImage>
    <xdr:pic>
      <xdr:nvPicPr>
        <xdr:cNvPr id="1624" name="ID_AD41E8D50F6741E38430119E3D222766" descr="B0DJVBKYBF_image"/>
        <xdr:cNvPicPr>
          <a:picLocks noChangeAspect="1"/>
        </xdr:cNvPicPr>
      </xdr:nvPicPr>
      <xdr:blipFill>
        <a:blip r:embed="rId235"/>
        <a:stretch>
          <a:fillRect/>
        </a:stretch>
      </xdr:blipFill>
      <xdr:spPr>
        <a:xfrm>
          <a:off x="1096645" y="95250000"/>
          <a:ext cx="988695" cy="957580"/>
        </a:xfrm>
        <a:prstGeom prst="rect">
          <a:avLst/>
        </a:prstGeom>
      </xdr:spPr>
    </xdr:pic>
  </etc:cellImage>
  <etc:cellImage>
    <xdr:pic>
      <xdr:nvPicPr>
        <xdr:cNvPr id="1625" name="ID_D0F9C4C357824881929F4F6C926F2098" descr="B0CC67WZZG_image"/>
        <xdr:cNvPicPr>
          <a:picLocks noChangeAspect="1"/>
        </xdr:cNvPicPr>
      </xdr:nvPicPr>
      <xdr:blipFill>
        <a:blip r:embed="rId236"/>
        <a:stretch>
          <a:fillRect/>
        </a:stretch>
      </xdr:blipFill>
      <xdr:spPr>
        <a:xfrm>
          <a:off x="1111250" y="94018100"/>
          <a:ext cx="932180" cy="956945"/>
        </a:xfrm>
        <a:prstGeom prst="rect">
          <a:avLst/>
        </a:prstGeom>
      </xdr:spPr>
    </xdr:pic>
  </etc:cellImage>
  <etc:cellImage>
    <xdr:pic>
      <xdr:nvPicPr>
        <xdr:cNvPr id="1626" name="ID_9432C2B7FAF740BFBAFEE5A229C37D28" descr="B0DQD4NQX6_image"/>
        <xdr:cNvPicPr>
          <a:picLocks noChangeAspect="1"/>
        </xdr:cNvPicPr>
      </xdr:nvPicPr>
      <xdr:blipFill>
        <a:blip r:embed="rId237"/>
        <a:stretch>
          <a:fillRect/>
        </a:stretch>
      </xdr:blipFill>
      <xdr:spPr>
        <a:xfrm>
          <a:off x="1111250" y="92786200"/>
          <a:ext cx="932180" cy="956945"/>
        </a:xfrm>
        <a:prstGeom prst="rect">
          <a:avLst/>
        </a:prstGeom>
      </xdr:spPr>
    </xdr:pic>
  </etc:cellImage>
  <etc:cellImage>
    <xdr:pic>
      <xdr:nvPicPr>
        <xdr:cNvPr id="1627" name="ID_FDFAF205F2AD4B3D9CF23ECFC3D71F4E" descr="B0F1C2GVK7_image"/>
        <xdr:cNvPicPr>
          <a:picLocks noChangeAspect="1"/>
        </xdr:cNvPicPr>
      </xdr:nvPicPr>
      <xdr:blipFill>
        <a:blip r:embed="rId238"/>
        <a:stretch>
          <a:fillRect/>
        </a:stretch>
      </xdr:blipFill>
      <xdr:spPr>
        <a:xfrm>
          <a:off x="1082675" y="91554300"/>
          <a:ext cx="1044575" cy="957580"/>
        </a:xfrm>
        <a:prstGeom prst="rect">
          <a:avLst/>
        </a:prstGeom>
      </xdr:spPr>
    </xdr:pic>
  </etc:cellImage>
  <etc:cellImage>
    <xdr:pic>
      <xdr:nvPicPr>
        <xdr:cNvPr id="1628" name="ID_73CF030BDF3946D885465EDCB02BEA35" descr="B0FXFXBF1M_image"/>
        <xdr:cNvPicPr>
          <a:picLocks noChangeAspect="1"/>
        </xdr:cNvPicPr>
      </xdr:nvPicPr>
      <xdr:blipFill>
        <a:blip r:embed="rId239"/>
        <a:stretch>
          <a:fillRect/>
        </a:stretch>
      </xdr:blipFill>
      <xdr:spPr>
        <a:xfrm>
          <a:off x="1149350" y="90322400"/>
          <a:ext cx="783590" cy="957580"/>
        </a:xfrm>
        <a:prstGeom prst="rect">
          <a:avLst/>
        </a:prstGeom>
      </xdr:spPr>
    </xdr:pic>
  </etc:cellImage>
  <etc:cellImage>
    <xdr:pic>
      <xdr:nvPicPr>
        <xdr:cNvPr id="1629" name="ID_DC5BB8EFB7C3408987E33DBFAE0680AF" descr="B0F4CTCRVF_image"/>
        <xdr:cNvPicPr>
          <a:picLocks noChangeAspect="1"/>
        </xdr:cNvPicPr>
      </xdr:nvPicPr>
      <xdr:blipFill>
        <a:blip r:embed="rId240"/>
        <a:stretch>
          <a:fillRect/>
        </a:stretch>
      </xdr:blipFill>
      <xdr:spPr>
        <a:xfrm>
          <a:off x="1125220" y="89090500"/>
          <a:ext cx="876935" cy="957580"/>
        </a:xfrm>
        <a:prstGeom prst="rect">
          <a:avLst/>
        </a:prstGeom>
      </xdr:spPr>
    </xdr:pic>
  </etc:cellImage>
  <etc:cellImage>
    <xdr:pic>
      <xdr:nvPicPr>
        <xdr:cNvPr id="1630" name="ID_4D8B75355A5E407E8BA3F16905080484" descr="B0BS9CM9CT_image"/>
        <xdr:cNvPicPr>
          <a:picLocks noChangeAspect="1"/>
        </xdr:cNvPicPr>
      </xdr:nvPicPr>
      <xdr:blipFill>
        <a:blip r:embed="rId241"/>
        <a:stretch>
          <a:fillRect/>
        </a:stretch>
      </xdr:blipFill>
      <xdr:spPr>
        <a:xfrm>
          <a:off x="1101725" y="87858600"/>
          <a:ext cx="970280" cy="957580"/>
        </a:xfrm>
        <a:prstGeom prst="rect">
          <a:avLst/>
        </a:prstGeom>
      </xdr:spPr>
    </xdr:pic>
  </etc:cellImage>
  <etc:cellImage>
    <xdr:pic>
      <xdr:nvPicPr>
        <xdr:cNvPr id="1631" name="ID_C813773D6C5844ACBFEE40CD5D78BA2C" descr="B0FMFDPZG9_image"/>
        <xdr:cNvPicPr>
          <a:picLocks noChangeAspect="1"/>
        </xdr:cNvPicPr>
      </xdr:nvPicPr>
      <xdr:blipFill>
        <a:blip r:embed="rId242"/>
        <a:stretch>
          <a:fillRect/>
        </a:stretch>
      </xdr:blipFill>
      <xdr:spPr>
        <a:xfrm>
          <a:off x="1101725" y="86626700"/>
          <a:ext cx="970280" cy="957580"/>
        </a:xfrm>
        <a:prstGeom prst="rect">
          <a:avLst/>
        </a:prstGeom>
      </xdr:spPr>
    </xdr:pic>
  </etc:cellImage>
  <etc:cellImage>
    <xdr:pic>
      <xdr:nvPicPr>
        <xdr:cNvPr id="1632" name="ID_505BC45E61814166A8D039AEBC756527" descr="B0F32PYT67_image"/>
        <xdr:cNvPicPr>
          <a:picLocks noChangeAspect="1"/>
        </xdr:cNvPicPr>
      </xdr:nvPicPr>
      <xdr:blipFill>
        <a:blip r:embed="rId243"/>
        <a:stretch>
          <a:fillRect/>
        </a:stretch>
      </xdr:blipFill>
      <xdr:spPr>
        <a:xfrm>
          <a:off x="1087120" y="85394800"/>
          <a:ext cx="1026160" cy="958215"/>
        </a:xfrm>
        <a:prstGeom prst="rect">
          <a:avLst/>
        </a:prstGeom>
      </xdr:spPr>
    </xdr:pic>
  </etc:cellImage>
  <etc:cellImage>
    <xdr:pic>
      <xdr:nvPicPr>
        <xdr:cNvPr id="1633" name="ID_B5D7A3CA267B4D33B49D3ACD5618EB7D" descr="B0C94PGTNZ_image"/>
        <xdr:cNvPicPr>
          <a:picLocks noChangeAspect="1"/>
        </xdr:cNvPicPr>
      </xdr:nvPicPr>
      <xdr:blipFill>
        <a:blip r:embed="rId244"/>
        <a:stretch>
          <a:fillRect/>
        </a:stretch>
      </xdr:blipFill>
      <xdr:spPr>
        <a:xfrm>
          <a:off x="1106170" y="84162900"/>
          <a:ext cx="951230" cy="957580"/>
        </a:xfrm>
        <a:prstGeom prst="rect">
          <a:avLst/>
        </a:prstGeom>
      </xdr:spPr>
    </xdr:pic>
  </etc:cellImage>
  <etc:cellImage>
    <xdr:pic>
      <xdr:nvPicPr>
        <xdr:cNvPr id="1634" name="ID_292705BEF34D4E57A5AA501F0C3B4765" descr="B0DJL6JV6R_image"/>
        <xdr:cNvPicPr>
          <a:picLocks noChangeAspect="1"/>
        </xdr:cNvPicPr>
      </xdr:nvPicPr>
      <xdr:blipFill>
        <a:blip r:embed="rId245"/>
        <a:stretch>
          <a:fillRect/>
        </a:stretch>
      </xdr:blipFill>
      <xdr:spPr>
        <a:xfrm>
          <a:off x="1073150" y="82931000"/>
          <a:ext cx="1082040" cy="957580"/>
        </a:xfrm>
        <a:prstGeom prst="rect">
          <a:avLst/>
        </a:prstGeom>
      </xdr:spPr>
    </xdr:pic>
  </etc:cellImage>
  <etc:cellImage>
    <xdr:pic>
      <xdr:nvPicPr>
        <xdr:cNvPr id="1635" name="ID_140209261FEA41D2A6E678BF38DF2EF6" descr="B0FVWWZJ5N_image"/>
        <xdr:cNvPicPr>
          <a:picLocks noChangeAspect="1"/>
        </xdr:cNvPicPr>
      </xdr:nvPicPr>
      <xdr:blipFill>
        <a:blip r:embed="rId246"/>
        <a:stretch>
          <a:fillRect/>
        </a:stretch>
      </xdr:blipFill>
      <xdr:spPr>
        <a:xfrm>
          <a:off x="1096645" y="81699100"/>
          <a:ext cx="988695" cy="957580"/>
        </a:xfrm>
        <a:prstGeom prst="rect">
          <a:avLst/>
        </a:prstGeom>
      </xdr:spPr>
    </xdr:pic>
  </etc:cellImage>
  <etc:cellImage>
    <xdr:pic>
      <xdr:nvPicPr>
        <xdr:cNvPr id="1636" name="ID_043FD64D34474F77BEC56B6A3D8B3304" descr="B0DSGJCS47_image"/>
        <xdr:cNvPicPr>
          <a:picLocks noChangeAspect="1"/>
        </xdr:cNvPicPr>
      </xdr:nvPicPr>
      <xdr:blipFill>
        <a:blip r:embed="rId247"/>
        <a:stretch>
          <a:fillRect/>
        </a:stretch>
      </xdr:blipFill>
      <xdr:spPr>
        <a:xfrm>
          <a:off x="1106170" y="80467200"/>
          <a:ext cx="951230" cy="957580"/>
        </a:xfrm>
        <a:prstGeom prst="rect">
          <a:avLst/>
        </a:prstGeom>
      </xdr:spPr>
    </xdr:pic>
  </etc:cellImage>
  <etc:cellImage>
    <xdr:pic>
      <xdr:nvPicPr>
        <xdr:cNvPr id="1637" name="ID_27425987DDDE433F90A35D6824061AB8" descr="B0D76XVMK5_image"/>
        <xdr:cNvPicPr>
          <a:picLocks noChangeAspect="1"/>
        </xdr:cNvPicPr>
      </xdr:nvPicPr>
      <xdr:blipFill>
        <a:blip r:embed="rId248"/>
        <a:stretch>
          <a:fillRect/>
        </a:stretch>
      </xdr:blipFill>
      <xdr:spPr>
        <a:xfrm>
          <a:off x="1047750" y="79255620"/>
          <a:ext cx="1181735" cy="876935"/>
        </a:xfrm>
        <a:prstGeom prst="rect">
          <a:avLst/>
        </a:prstGeom>
      </xdr:spPr>
    </xdr:pic>
  </etc:cellImage>
  <etc:cellImage>
    <xdr:pic>
      <xdr:nvPicPr>
        <xdr:cNvPr id="1638" name="ID_1244D7098EA748B8A70BCB107FCDA539" descr="B0DT14FRPG_image"/>
        <xdr:cNvPicPr>
          <a:picLocks noChangeAspect="1"/>
        </xdr:cNvPicPr>
      </xdr:nvPicPr>
      <xdr:blipFill>
        <a:blip r:embed="rId249"/>
        <a:stretch>
          <a:fillRect/>
        </a:stretch>
      </xdr:blipFill>
      <xdr:spPr>
        <a:xfrm>
          <a:off x="1120775" y="9017000"/>
          <a:ext cx="895350" cy="957580"/>
        </a:xfrm>
        <a:prstGeom prst="rect">
          <a:avLst/>
        </a:prstGeom>
      </xdr:spPr>
    </xdr:pic>
  </etc:cellImage>
  <etc:cellImage>
    <xdr:pic>
      <xdr:nvPicPr>
        <xdr:cNvPr id="1639" name="ID_94461D9E7D834982B080475871B59937" descr="B0DD7HJ7YL_image"/>
        <xdr:cNvPicPr>
          <a:picLocks noChangeAspect="1"/>
        </xdr:cNvPicPr>
      </xdr:nvPicPr>
      <xdr:blipFill>
        <a:blip r:embed="rId250"/>
        <a:stretch>
          <a:fillRect/>
        </a:stretch>
      </xdr:blipFill>
      <xdr:spPr>
        <a:xfrm>
          <a:off x="1096645" y="7785100"/>
          <a:ext cx="988695" cy="957580"/>
        </a:xfrm>
        <a:prstGeom prst="rect">
          <a:avLst/>
        </a:prstGeom>
      </xdr:spPr>
    </xdr:pic>
  </etc:cellImage>
  <etc:cellImage>
    <xdr:pic>
      <xdr:nvPicPr>
        <xdr:cNvPr id="1640" name="ID_1629825419ED481D83EB0A52196219E9" descr="B0D7N2KWLH_image"/>
        <xdr:cNvPicPr>
          <a:picLocks noChangeAspect="1"/>
        </xdr:cNvPicPr>
      </xdr:nvPicPr>
      <xdr:blipFill>
        <a:blip r:embed="rId251"/>
        <a:stretch>
          <a:fillRect/>
        </a:stretch>
      </xdr:blipFill>
      <xdr:spPr>
        <a:xfrm>
          <a:off x="1101725" y="6553200"/>
          <a:ext cx="970280" cy="957580"/>
        </a:xfrm>
        <a:prstGeom prst="rect">
          <a:avLst/>
        </a:prstGeom>
      </xdr:spPr>
    </xdr:pic>
  </etc:cellImage>
  <etc:cellImage>
    <xdr:pic>
      <xdr:nvPicPr>
        <xdr:cNvPr id="1641" name="ID_DC2DC7E211AB4B6FB2E1C4DFCDE17DAC" descr="B0F18BBHCC_image"/>
        <xdr:cNvPicPr>
          <a:picLocks noChangeAspect="1"/>
        </xdr:cNvPicPr>
      </xdr:nvPicPr>
      <xdr:blipFill>
        <a:blip r:embed="rId252"/>
        <a:stretch>
          <a:fillRect/>
        </a:stretch>
      </xdr:blipFill>
      <xdr:spPr>
        <a:xfrm>
          <a:off x="1106170" y="5321300"/>
          <a:ext cx="951230" cy="957580"/>
        </a:xfrm>
        <a:prstGeom prst="rect">
          <a:avLst/>
        </a:prstGeom>
      </xdr:spPr>
    </xdr:pic>
  </etc:cellImage>
  <etc:cellImage>
    <xdr:pic>
      <xdr:nvPicPr>
        <xdr:cNvPr id="1642" name="ID_45C2DC02B7BF4CB78B2143F4391C2F87" descr="B0CT5FK2YF_image"/>
        <xdr:cNvPicPr>
          <a:picLocks noChangeAspect="1"/>
        </xdr:cNvPicPr>
      </xdr:nvPicPr>
      <xdr:blipFill>
        <a:blip r:embed="rId253"/>
        <a:stretch>
          <a:fillRect/>
        </a:stretch>
      </xdr:blipFill>
      <xdr:spPr>
        <a:xfrm>
          <a:off x="1073150" y="4089400"/>
          <a:ext cx="1082040" cy="957580"/>
        </a:xfrm>
        <a:prstGeom prst="rect">
          <a:avLst/>
        </a:prstGeom>
      </xdr:spPr>
    </xdr:pic>
  </etc:cellImage>
  <etc:cellImage>
    <xdr:pic>
      <xdr:nvPicPr>
        <xdr:cNvPr id="1643" name="ID_FD4C4FCF54D5497BA70FD6B37BE2089A" descr="B0FX3STD3X_image"/>
        <xdr:cNvPicPr>
          <a:picLocks noChangeAspect="1"/>
        </xdr:cNvPicPr>
      </xdr:nvPicPr>
      <xdr:blipFill>
        <a:blip r:embed="rId254"/>
        <a:stretch>
          <a:fillRect/>
        </a:stretch>
      </xdr:blipFill>
      <xdr:spPr>
        <a:xfrm>
          <a:off x="1163320" y="2857500"/>
          <a:ext cx="727710" cy="957580"/>
        </a:xfrm>
        <a:prstGeom prst="rect">
          <a:avLst/>
        </a:prstGeom>
      </xdr:spPr>
    </xdr:pic>
  </etc:cellImage>
  <etc:cellImage>
    <xdr:pic>
      <xdr:nvPicPr>
        <xdr:cNvPr id="1644" name="ID_528F247BC2DC47D08822DB0E926C4B2D" descr="B0F1TPH78Q_image"/>
        <xdr:cNvPicPr>
          <a:picLocks noChangeAspect="1"/>
        </xdr:cNvPicPr>
      </xdr:nvPicPr>
      <xdr:blipFill>
        <a:blip r:embed="rId255"/>
        <a:stretch>
          <a:fillRect/>
        </a:stretch>
      </xdr:blipFill>
      <xdr:spPr>
        <a:xfrm>
          <a:off x="1106170" y="1625600"/>
          <a:ext cx="951230" cy="957580"/>
        </a:xfrm>
        <a:prstGeom prst="rect">
          <a:avLst/>
        </a:prstGeom>
      </xdr:spPr>
    </xdr:pic>
  </etc:cellImage>
  <etc:cellImage>
    <xdr:pic>
      <xdr:nvPicPr>
        <xdr:cNvPr id="1645" name="ID_29D02A34C5D8471D81824190FBE416CF" descr="B0F541YHB3_image"/>
        <xdr:cNvPicPr>
          <a:picLocks noChangeAspect="1"/>
        </xdr:cNvPicPr>
      </xdr:nvPicPr>
      <xdr:blipFill>
        <a:blip r:embed="rId256"/>
        <a:stretch>
          <a:fillRect/>
        </a:stretch>
      </xdr:blipFill>
      <xdr:spPr>
        <a:xfrm>
          <a:off x="1111250" y="393700"/>
          <a:ext cx="932180" cy="956945"/>
        </a:xfrm>
        <a:prstGeom prst="rect">
          <a:avLst/>
        </a:prstGeom>
      </xdr:spPr>
    </xdr:pic>
  </etc:cellImage>
  <etc:cellImage>
    <xdr:pic>
      <xdr:nvPicPr>
        <xdr:cNvPr id="1646" name="ID_77D14224CB8D41D29E8F60204A989709" descr="B08NCRHNW9_image"/>
        <xdr:cNvPicPr>
          <a:picLocks noChangeAspect="1"/>
        </xdr:cNvPicPr>
      </xdr:nvPicPr>
      <xdr:blipFill>
        <a:blip r:embed="rId257"/>
        <a:stretch>
          <a:fillRect/>
        </a:stretch>
      </xdr:blipFill>
      <xdr:spPr>
        <a:xfrm>
          <a:off x="1115695" y="10248900"/>
          <a:ext cx="914400" cy="958215"/>
        </a:xfrm>
        <a:prstGeom prst="rect">
          <a:avLst/>
        </a:prstGeom>
      </xdr:spPr>
    </xdr:pic>
  </etc:cellImage>
  <etc:cellImage>
    <xdr:pic>
      <xdr:nvPicPr>
        <xdr:cNvPr id="1647" name="ID_4A3A52281FBD4E49B2F3339D8EAEC531" descr="B0FHBCKF9L_image"/>
        <xdr:cNvPicPr>
          <a:picLocks noChangeAspect="1"/>
        </xdr:cNvPicPr>
      </xdr:nvPicPr>
      <xdr:blipFill>
        <a:blip r:embed="rId258"/>
        <a:stretch>
          <a:fillRect/>
        </a:stretch>
      </xdr:blipFill>
      <xdr:spPr>
        <a:xfrm>
          <a:off x="1182370" y="11480800"/>
          <a:ext cx="652145" cy="956310"/>
        </a:xfrm>
        <a:prstGeom prst="rect">
          <a:avLst/>
        </a:prstGeom>
      </xdr:spPr>
    </xdr:pic>
  </etc:cellImage>
  <etc:cellImage>
    <xdr:pic>
      <xdr:nvPicPr>
        <xdr:cNvPr id="1648" name="ID_B45A4285F3B84D9DA35BE5BCDAB655C3" descr="B0FQJ9HNNS_image"/>
        <xdr:cNvPicPr>
          <a:picLocks noChangeAspect="1"/>
        </xdr:cNvPicPr>
      </xdr:nvPicPr>
      <xdr:blipFill>
        <a:blip r:embed="rId259"/>
        <a:stretch>
          <a:fillRect/>
        </a:stretch>
      </xdr:blipFill>
      <xdr:spPr>
        <a:xfrm>
          <a:off x="1115695" y="12712700"/>
          <a:ext cx="914400" cy="958215"/>
        </a:xfrm>
        <a:prstGeom prst="rect">
          <a:avLst/>
        </a:prstGeom>
      </xdr:spPr>
    </xdr:pic>
  </etc:cellImage>
  <etc:cellImage>
    <xdr:pic>
      <xdr:nvPicPr>
        <xdr:cNvPr id="1649" name="ID_DB034D6C64B84F60954DAD932D94F49B" descr="B0CZXCRSTF_image"/>
        <xdr:cNvPicPr>
          <a:picLocks noChangeAspect="1"/>
        </xdr:cNvPicPr>
      </xdr:nvPicPr>
      <xdr:blipFill>
        <a:blip r:embed="rId260"/>
        <a:stretch>
          <a:fillRect/>
        </a:stretch>
      </xdr:blipFill>
      <xdr:spPr>
        <a:xfrm>
          <a:off x="1106170" y="13944600"/>
          <a:ext cx="951230" cy="957580"/>
        </a:xfrm>
        <a:prstGeom prst="rect">
          <a:avLst/>
        </a:prstGeom>
      </xdr:spPr>
    </xdr:pic>
  </etc:cellImage>
  <etc:cellImage>
    <xdr:pic>
      <xdr:nvPicPr>
        <xdr:cNvPr id="1650" name="ID_5629076A29154EC8AF6A6A9AA56FD2A3" descr="B0FJS8ZQWS_image"/>
        <xdr:cNvPicPr>
          <a:picLocks noChangeAspect="1"/>
        </xdr:cNvPicPr>
      </xdr:nvPicPr>
      <xdr:blipFill>
        <a:blip r:embed="rId261"/>
        <a:stretch>
          <a:fillRect/>
        </a:stretch>
      </xdr:blipFill>
      <xdr:spPr>
        <a:xfrm>
          <a:off x="1068070" y="15176500"/>
          <a:ext cx="1101090" cy="958215"/>
        </a:xfrm>
        <a:prstGeom prst="rect">
          <a:avLst/>
        </a:prstGeom>
      </xdr:spPr>
    </xdr:pic>
  </etc:cellImage>
  <etc:cellImage>
    <xdr:pic>
      <xdr:nvPicPr>
        <xdr:cNvPr id="1651" name="ID_F3C002492BE24C92816FBE4D85FC0F41" descr="B0FMXH8STX_image"/>
        <xdr:cNvPicPr>
          <a:picLocks noChangeAspect="1"/>
        </xdr:cNvPicPr>
      </xdr:nvPicPr>
      <xdr:blipFill>
        <a:blip r:embed="rId262"/>
        <a:stretch>
          <a:fillRect/>
        </a:stretch>
      </xdr:blipFill>
      <xdr:spPr>
        <a:xfrm>
          <a:off x="1177925" y="16408400"/>
          <a:ext cx="671195" cy="957580"/>
        </a:xfrm>
        <a:prstGeom prst="rect">
          <a:avLst/>
        </a:prstGeom>
      </xdr:spPr>
    </xdr:pic>
  </etc:cellImage>
  <etc:cellImage>
    <xdr:pic>
      <xdr:nvPicPr>
        <xdr:cNvPr id="1652" name="ID_5369D02A263A48AE8132030C37FDE1AC" descr="B0G6SP6NC3_image"/>
        <xdr:cNvPicPr>
          <a:picLocks noChangeAspect="1"/>
        </xdr:cNvPicPr>
      </xdr:nvPicPr>
      <xdr:blipFill>
        <a:blip r:embed="rId263"/>
        <a:stretch>
          <a:fillRect/>
        </a:stretch>
      </xdr:blipFill>
      <xdr:spPr>
        <a:xfrm>
          <a:off x="1106170" y="17640300"/>
          <a:ext cx="951230" cy="957580"/>
        </a:xfrm>
        <a:prstGeom prst="rect">
          <a:avLst/>
        </a:prstGeom>
      </xdr:spPr>
    </xdr:pic>
  </etc:cellImage>
  <etc:cellImage>
    <xdr:pic>
      <xdr:nvPicPr>
        <xdr:cNvPr id="1653" name="ID_DD36A9477C5B413EB9CA1D87114B5428" descr="B0FXFDFNV9_image"/>
        <xdr:cNvPicPr>
          <a:picLocks noChangeAspect="1"/>
        </xdr:cNvPicPr>
      </xdr:nvPicPr>
      <xdr:blipFill>
        <a:blip r:embed="rId264"/>
        <a:stretch>
          <a:fillRect/>
        </a:stretch>
      </xdr:blipFill>
      <xdr:spPr>
        <a:xfrm>
          <a:off x="1106170" y="18872200"/>
          <a:ext cx="951230" cy="957580"/>
        </a:xfrm>
        <a:prstGeom prst="rect">
          <a:avLst/>
        </a:prstGeom>
      </xdr:spPr>
    </xdr:pic>
  </etc:cellImage>
  <etc:cellImage>
    <xdr:pic>
      <xdr:nvPicPr>
        <xdr:cNvPr id="1654" name="ID_B5645449CE8C44288100AA9D05A1CB40" descr="B0CR3PBQ25_image"/>
        <xdr:cNvPicPr>
          <a:picLocks noChangeAspect="1"/>
        </xdr:cNvPicPr>
      </xdr:nvPicPr>
      <xdr:blipFill>
        <a:blip r:embed="rId265"/>
        <a:stretch>
          <a:fillRect/>
        </a:stretch>
      </xdr:blipFill>
      <xdr:spPr>
        <a:xfrm>
          <a:off x="1101725" y="20104100"/>
          <a:ext cx="970280" cy="957580"/>
        </a:xfrm>
        <a:prstGeom prst="rect">
          <a:avLst/>
        </a:prstGeom>
      </xdr:spPr>
    </xdr:pic>
  </etc:cellImage>
  <etc:cellImage>
    <xdr:pic>
      <xdr:nvPicPr>
        <xdr:cNvPr id="1655" name="ID_38570468F05747D1B3AEA2368C193118" descr="B0FM4G187P_image"/>
        <xdr:cNvPicPr>
          <a:picLocks noChangeAspect="1"/>
        </xdr:cNvPicPr>
      </xdr:nvPicPr>
      <xdr:blipFill>
        <a:blip r:embed="rId266"/>
        <a:stretch>
          <a:fillRect/>
        </a:stretch>
      </xdr:blipFill>
      <xdr:spPr>
        <a:xfrm>
          <a:off x="1101725" y="21336000"/>
          <a:ext cx="970280" cy="957580"/>
        </a:xfrm>
        <a:prstGeom prst="rect">
          <a:avLst/>
        </a:prstGeom>
      </xdr:spPr>
    </xdr:pic>
  </etc:cellImage>
  <etc:cellImage>
    <xdr:pic>
      <xdr:nvPicPr>
        <xdr:cNvPr id="1656" name="ID_0A91212AA75B47FB8C127FA83A9D2F9C" descr="B0FWKDTQLN_image"/>
        <xdr:cNvPicPr>
          <a:picLocks noChangeAspect="1"/>
        </xdr:cNvPicPr>
      </xdr:nvPicPr>
      <xdr:blipFill>
        <a:blip r:embed="rId267"/>
        <a:stretch>
          <a:fillRect/>
        </a:stretch>
      </xdr:blipFill>
      <xdr:spPr>
        <a:xfrm>
          <a:off x="1101725" y="22567900"/>
          <a:ext cx="970280" cy="957580"/>
        </a:xfrm>
        <a:prstGeom prst="rect">
          <a:avLst/>
        </a:prstGeom>
      </xdr:spPr>
    </xdr:pic>
  </etc:cellImage>
  <etc:cellImage>
    <xdr:pic>
      <xdr:nvPicPr>
        <xdr:cNvPr id="1657" name="ID_487A51B3F9644F5E8474C7DD64A2001D" descr="B0CSDHFN3B_image"/>
        <xdr:cNvPicPr>
          <a:picLocks noChangeAspect="1"/>
        </xdr:cNvPicPr>
      </xdr:nvPicPr>
      <xdr:blipFill>
        <a:blip r:embed="rId268"/>
        <a:stretch>
          <a:fillRect/>
        </a:stretch>
      </xdr:blipFill>
      <xdr:spPr>
        <a:xfrm>
          <a:off x="1063625" y="23799800"/>
          <a:ext cx="1119505" cy="958215"/>
        </a:xfrm>
        <a:prstGeom prst="rect">
          <a:avLst/>
        </a:prstGeom>
      </xdr:spPr>
    </xdr:pic>
  </etc:cellImage>
  <etc:cellImage>
    <xdr:pic>
      <xdr:nvPicPr>
        <xdr:cNvPr id="1658" name="ID_DF532ADAA0B440D0B4D6A5815F799172" descr="B0FX87YWGP_image"/>
        <xdr:cNvPicPr>
          <a:picLocks noChangeAspect="1"/>
        </xdr:cNvPicPr>
      </xdr:nvPicPr>
      <xdr:blipFill>
        <a:blip r:embed="rId269"/>
        <a:stretch>
          <a:fillRect/>
        </a:stretch>
      </xdr:blipFill>
      <xdr:spPr>
        <a:xfrm>
          <a:off x="1101725" y="25031700"/>
          <a:ext cx="970280" cy="957580"/>
        </a:xfrm>
        <a:prstGeom prst="rect">
          <a:avLst/>
        </a:prstGeom>
      </xdr:spPr>
    </xdr:pic>
  </etc:cellImage>
  <etc:cellImage>
    <xdr:pic>
      <xdr:nvPicPr>
        <xdr:cNvPr id="1659" name="ID_A12350A11E5745479FD8E331ABF296F5" descr="B0FVNQ3C9M_image"/>
        <xdr:cNvPicPr>
          <a:picLocks noChangeAspect="1"/>
        </xdr:cNvPicPr>
      </xdr:nvPicPr>
      <xdr:blipFill>
        <a:blip r:embed="rId270"/>
        <a:stretch>
          <a:fillRect/>
        </a:stretch>
      </xdr:blipFill>
      <xdr:spPr>
        <a:xfrm>
          <a:off x="1111250" y="26263600"/>
          <a:ext cx="932180" cy="956945"/>
        </a:xfrm>
        <a:prstGeom prst="rect">
          <a:avLst/>
        </a:prstGeom>
      </xdr:spPr>
    </xdr:pic>
  </etc:cellImage>
  <etc:cellImage>
    <xdr:pic>
      <xdr:nvPicPr>
        <xdr:cNvPr id="1660" name="ID_F81F615422064E8D8CDD3F138DA6F7F7" descr="B0CZ8NZ97F_image"/>
        <xdr:cNvPicPr>
          <a:picLocks noChangeAspect="1"/>
        </xdr:cNvPicPr>
      </xdr:nvPicPr>
      <xdr:blipFill>
        <a:blip r:embed="rId271"/>
        <a:stretch>
          <a:fillRect/>
        </a:stretch>
      </xdr:blipFill>
      <xdr:spPr>
        <a:xfrm>
          <a:off x="1092200" y="27495500"/>
          <a:ext cx="1007745" cy="958215"/>
        </a:xfrm>
        <a:prstGeom prst="rect">
          <a:avLst/>
        </a:prstGeom>
      </xdr:spPr>
    </xdr:pic>
  </etc:cellImage>
  <etc:cellImage>
    <xdr:pic>
      <xdr:nvPicPr>
        <xdr:cNvPr id="1661" name="ID_9AC621B5BBC54FF790F722476571EDE3" descr="B0FWQK7LV2_image"/>
        <xdr:cNvPicPr>
          <a:picLocks noChangeAspect="1"/>
        </xdr:cNvPicPr>
      </xdr:nvPicPr>
      <xdr:blipFill>
        <a:blip r:embed="rId272"/>
        <a:stretch>
          <a:fillRect/>
        </a:stretch>
      </xdr:blipFill>
      <xdr:spPr>
        <a:xfrm>
          <a:off x="1047750" y="28752800"/>
          <a:ext cx="1181735" cy="858520"/>
        </a:xfrm>
        <a:prstGeom prst="rect">
          <a:avLst/>
        </a:prstGeom>
      </xdr:spPr>
    </xdr:pic>
  </etc:cellImage>
  <etc:cellImage>
    <xdr:pic>
      <xdr:nvPicPr>
        <xdr:cNvPr id="1662" name="ID_BDE950DD5D9C4E8CB293C53BF5C65530" descr="B0FS6V19BZ_image"/>
        <xdr:cNvPicPr>
          <a:picLocks noChangeAspect="1"/>
        </xdr:cNvPicPr>
      </xdr:nvPicPr>
      <xdr:blipFill>
        <a:blip r:embed="rId273"/>
        <a:stretch>
          <a:fillRect/>
        </a:stretch>
      </xdr:blipFill>
      <xdr:spPr>
        <a:xfrm>
          <a:off x="1096645" y="29959300"/>
          <a:ext cx="988695" cy="957580"/>
        </a:xfrm>
        <a:prstGeom prst="rect">
          <a:avLst/>
        </a:prstGeom>
      </xdr:spPr>
    </xdr:pic>
  </etc:cellImage>
  <etc:cellImage>
    <xdr:pic>
      <xdr:nvPicPr>
        <xdr:cNvPr id="1663" name="ID_75E6925B6ECB4C038B9505283E665093" descr="B0DWXHPNSG_image"/>
        <xdr:cNvPicPr>
          <a:picLocks noChangeAspect="1"/>
        </xdr:cNvPicPr>
      </xdr:nvPicPr>
      <xdr:blipFill>
        <a:blip r:embed="rId274"/>
        <a:stretch>
          <a:fillRect/>
        </a:stretch>
      </xdr:blipFill>
      <xdr:spPr>
        <a:xfrm>
          <a:off x="1139825" y="31191200"/>
          <a:ext cx="821055" cy="958215"/>
        </a:xfrm>
        <a:prstGeom prst="rect">
          <a:avLst/>
        </a:prstGeom>
      </xdr:spPr>
    </xdr:pic>
  </etc:cellImage>
  <etc:cellImage>
    <xdr:pic>
      <xdr:nvPicPr>
        <xdr:cNvPr id="1664" name="ID_E22E56B5985D472A80466DEDC83CD690" descr="B0F181GKGZ_image"/>
        <xdr:cNvPicPr>
          <a:picLocks noChangeAspect="1"/>
        </xdr:cNvPicPr>
      </xdr:nvPicPr>
      <xdr:blipFill>
        <a:blip r:embed="rId275"/>
        <a:stretch>
          <a:fillRect/>
        </a:stretch>
      </xdr:blipFill>
      <xdr:spPr>
        <a:xfrm>
          <a:off x="1163320" y="32423100"/>
          <a:ext cx="727710" cy="957580"/>
        </a:xfrm>
        <a:prstGeom prst="rect">
          <a:avLst/>
        </a:prstGeom>
      </xdr:spPr>
    </xdr:pic>
  </etc:cellImage>
  <etc:cellImage>
    <xdr:pic>
      <xdr:nvPicPr>
        <xdr:cNvPr id="1665" name="ID_0F95AF85C9224CC3BCFD32431FF69B2B" descr="B0F8QJL13N_image"/>
        <xdr:cNvPicPr>
          <a:picLocks noChangeAspect="1"/>
        </xdr:cNvPicPr>
      </xdr:nvPicPr>
      <xdr:blipFill>
        <a:blip r:embed="rId276"/>
        <a:stretch>
          <a:fillRect/>
        </a:stretch>
      </xdr:blipFill>
      <xdr:spPr>
        <a:xfrm>
          <a:off x="1092200" y="33655000"/>
          <a:ext cx="1007745" cy="958215"/>
        </a:xfrm>
        <a:prstGeom prst="rect">
          <a:avLst/>
        </a:prstGeom>
      </xdr:spPr>
    </xdr:pic>
  </etc:cellImage>
  <etc:cellImage>
    <xdr:pic>
      <xdr:nvPicPr>
        <xdr:cNvPr id="1666" name="ID_1ADD8292F2EC4318B691BCDDC5D373AE" descr="B0DFYP9LGZ_image"/>
        <xdr:cNvPicPr>
          <a:picLocks noChangeAspect="1"/>
        </xdr:cNvPicPr>
      </xdr:nvPicPr>
      <xdr:blipFill>
        <a:blip r:embed="rId277"/>
        <a:stretch>
          <a:fillRect/>
        </a:stretch>
      </xdr:blipFill>
      <xdr:spPr>
        <a:xfrm>
          <a:off x="1101725" y="34886900"/>
          <a:ext cx="970280" cy="957580"/>
        </a:xfrm>
        <a:prstGeom prst="rect">
          <a:avLst/>
        </a:prstGeom>
      </xdr:spPr>
    </xdr:pic>
  </etc:cellImage>
  <etc:cellImage>
    <xdr:pic>
      <xdr:nvPicPr>
        <xdr:cNvPr id="1667" name="ID_EC62D0FCD09F4E0AAF396A119B6D7512" descr="B09Z6Z5KGK_image"/>
        <xdr:cNvPicPr>
          <a:picLocks noChangeAspect="1"/>
        </xdr:cNvPicPr>
      </xdr:nvPicPr>
      <xdr:blipFill>
        <a:blip r:embed="rId278"/>
        <a:stretch>
          <a:fillRect/>
        </a:stretch>
      </xdr:blipFill>
      <xdr:spPr>
        <a:xfrm>
          <a:off x="1106170" y="36118800"/>
          <a:ext cx="951230" cy="957580"/>
        </a:xfrm>
        <a:prstGeom prst="rect">
          <a:avLst/>
        </a:prstGeom>
      </xdr:spPr>
    </xdr:pic>
  </etc:cellImage>
  <etc:cellImage>
    <xdr:pic>
      <xdr:nvPicPr>
        <xdr:cNvPr id="1668" name="ID_C754E61BD5274928B8431B58A2C1A3AE" descr="B0D3X6YXXN_image"/>
        <xdr:cNvPicPr>
          <a:picLocks noChangeAspect="1"/>
        </xdr:cNvPicPr>
      </xdr:nvPicPr>
      <xdr:blipFill>
        <a:blip r:embed="rId279"/>
        <a:stretch>
          <a:fillRect/>
        </a:stretch>
      </xdr:blipFill>
      <xdr:spPr>
        <a:xfrm>
          <a:off x="1096645" y="37350700"/>
          <a:ext cx="988695" cy="957580"/>
        </a:xfrm>
        <a:prstGeom prst="rect">
          <a:avLst/>
        </a:prstGeom>
      </xdr:spPr>
    </xdr:pic>
  </etc:cellImage>
  <etc:cellImage>
    <xdr:pic>
      <xdr:nvPicPr>
        <xdr:cNvPr id="1669" name="ID_4995DDF3C1C24BE3B264D5ECBF99E646" descr="B0F8Q8KXVW_image"/>
        <xdr:cNvPicPr>
          <a:picLocks noChangeAspect="1"/>
        </xdr:cNvPicPr>
      </xdr:nvPicPr>
      <xdr:blipFill>
        <a:blip r:embed="rId280"/>
        <a:stretch>
          <a:fillRect/>
        </a:stretch>
      </xdr:blipFill>
      <xdr:spPr>
        <a:xfrm>
          <a:off x="1134745" y="38582600"/>
          <a:ext cx="838835" cy="956945"/>
        </a:xfrm>
        <a:prstGeom prst="rect">
          <a:avLst/>
        </a:prstGeom>
      </xdr:spPr>
    </xdr:pic>
  </etc:cellImage>
  <etc:cellImage>
    <xdr:pic>
      <xdr:nvPicPr>
        <xdr:cNvPr id="1670" name="ID_8C6744BD6AE14CAFACC892F127ACE04F" descr="B0G11MRXL7_image"/>
        <xdr:cNvPicPr>
          <a:picLocks noChangeAspect="1"/>
        </xdr:cNvPicPr>
      </xdr:nvPicPr>
      <xdr:blipFill>
        <a:blip r:embed="rId281"/>
        <a:stretch>
          <a:fillRect/>
        </a:stretch>
      </xdr:blipFill>
      <xdr:spPr>
        <a:xfrm>
          <a:off x="1082675" y="39814500"/>
          <a:ext cx="1044575" cy="957580"/>
        </a:xfrm>
        <a:prstGeom prst="rect">
          <a:avLst/>
        </a:prstGeom>
      </xdr:spPr>
    </xdr:pic>
  </etc:cellImage>
  <etc:cellImage>
    <xdr:pic>
      <xdr:nvPicPr>
        <xdr:cNvPr id="1671" name="ID_2254282F00754919AE271B689EED2CD0" descr="B07Z4HDZGW_image"/>
        <xdr:cNvPicPr>
          <a:picLocks noChangeAspect="1"/>
        </xdr:cNvPicPr>
      </xdr:nvPicPr>
      <xdr:blipFill>
        <a:blip r:embed="rId282"/>
        <a:stretch>
          <a:fillRect/>
        </a:stretch>
      </xdr:blipFill>
      <xdr:spPr>
        <a:xfrm>
          <a:off x="1106170" y="41046400"/>
          <a:ext cx="951230" cy="957580"/>
        </a:xfrm>
        <a:prstGeom prst="rect">
          <a:avLst/>
        </a:prstGeom>
      </xdr:spPr>
    </xdr:pic>
  </etc:cellImage>
  <etc:cellImage>
    <xdr:pic>
      <xdr:nvPicPr>
        <xdr:cNvPr id="1672" name="ID_8F9BD91B3E2E4967A1D0B22290213420" descr="B01MDK70V9_image"/>
        <xdr:cNvPicPr>
          <a:picLocks noChangeAspect="1"/>
        </xdr:cNvPicPr>
      </xdr:nvPicPr>
      <xdr:blipFill>
        <a:blip r:embed="rId283"/>
        <a:stretch>
          <a:fillRect/>
        </a:stretch>
      </xdr:blipFill>
      <xdr:spPr>
        <a:xfrm>
          <a:off x="1101725" y="42278300"/>
          <a:ext cx="970280" cy="957580"/>
        </a:xfrm>
        <a:prstGeom prst="rect">
          <a:avLst/>
        </a:prstGeom>
      </xdr:spPr>
    </xdr:pic>
  </etc:cellImage>
  <etc:cellImage>
    <xdr:pic>
      <xdr:nvPicPr>
        <xdr:cNvPr id="1673" name="ID_0949CD72606B48339A62F43900F3CB13" descr="B0DZ6SLJQ3_image"/>
        <xdr:cNvPicPr>
          <a:picLocks noChangeAspect="1"/>
        </xdr:cNvPicPr>
      </xdr:nvPicPr>
      <xdr:blipFill>
        <a:blip r:embed="rId284"/>
        <a:stretch>
          <a:fillRect/>
        </a:stretch>
      </xdr:blipFill>
      <xdr:spPr>
        <a:xfrm>
          <a:off x="1092200" y="43510200"/>
          <a:ext cx="1007745" cy="958215"/>
        </a:xfrm>
        <a:prstGeom prst="rect">
          <a:avLst/>
        </a:prstGeom>
      </xdr:spPr>
    </xdr:pic>
  </etc:cellImage>
  <etc:cellImage>
    <xdr:pic>
      <xdr:nvPicPr>
        <xdr:cNvPr id="1674" name="ID_F8B754D68A3F42C0BF1B84DFF8AF9E40" descr="B0G2W76F97_image"/>
        <xdr:cNvPicPr>
          <a:picLocks noChangeAspect="1"/>
        </xdr:cNvPicPr>
      </xdr:nvPicPr>
      <xdr:blipFill>
        <a:blip r:embed="rId285"/>
        <a:stretch>
          <a:fillRect/>
        </a:stretch>
      </xdr:blipFill>
      <xdr:spPr>
        <a:xfrm>
          <a:off x="1115695" y="44742100"/>
          <a:ext cx="914400" cy="958215"/>
        </a:xfrm>
        <a:prstGeom prst="rect">
          <a:avLst/>
        </a:prstGeom>
      </xdr:spPr>
    </xdr:pic>
  </etc:cellImage>
  <etc:cellImage>
    <xdr:pic>
      <xdr:nvPicPr>
        <xdr:cNvPr id="1675" name="ID_C55B32C56C9C45D88F6DB27B85D0603F" descr="B0FWJ82MVG_image"/>
        <xdr:cNvPicPr>
          <a:picLocks noChangeAspect="1"/>
        </xdr:cNvPicPr>
      </xdr:nvPicPr>
      <xdr:blipFill>
        <a:blip r:embed="rId286"/>
        <a:stretch>
          <a:fillRect/>
        </a:stretch>
      </xdr:blipFill>
      <xdr:spPr>
        <a:xfrm>
          <a:off x="1077595" y="45974000"/>
          <a:ext cx="1063625" cy="957580"/>
        </a:xfrm>
        <a:prstGeom prst="rect">
          <a:avLst/>
        </a:prstGeom>
      </xdr:spPr>
    </xdr:pic>
  </etc:cellImage>
  <etc:cellImage>
    <xdr:pic>
      <xdr:nvPicPr>
        <xdr:cNvPr id="1676" name="ID_08103858D0744828ACD885B74C5AAF3E" descr="B0FS2V8LLJ_image"/>
        <xdr:cNvPicPr>
          <a:picLocks noChangeAspect="1"/>
        </xdr:cNvPicPr>
      </xdr:nvPicPr>
      <xdr:blipFill>
        <a:blip r:embed="rId287"/>
        <a:stretch>
          <a:fillRect/>
        </a:stretch>
      </xdr:blipFill>
      <xdr:spPr>
        <a:xfrm>
          <a:off x="1101725" y="47205900"/>
          <a:ext cx="970280" cy="957580"/>
        </a:xfrm>
        <a:prstGeom prst="rect">
          <a:avLst/>
        </a:prstGeom>
      </xdr:spPr>
    </xdr:pic>
  </etc:cellImage>
  <etc:cellImage>
    <xdr:pic>
      <xdr:nvPicPr>
        <xdr:cNvPr id="1677" name="ID_7FA5B6B26F1A4A248404F0A5BEC97444" descr="B0FCMLZG9X_image"/>
        <xdr:cNvPicPr>
          <a:picLocks noChangeAspect="1"/>
        </xdr:cNvPicPr>
      </xdr:nvPicPr>
      <xdr:blipFill>
        <a:blip r:embed="rId288"/>
        <a:stretch>
          <a:fillRect/>
        </a:stretch>
      </xdr:blipFill>
      <xdr:spPr>
        <a:xfrm>
          <a:off x="1047750" y="48437800"/>
          <a:ext cx="1181735" cy="957580"/>
        </a:xfrm>
        <a:prstGeom prst="rect">
          <a:avLst/>
        </a:prstGeom>
      </xdr:spPr>
    </xdr:pic>
  </etc:cellImage>
  <etc:cellImage>
    <xdr:pic>
      <xdr:nvPicPr>
        <xdr:cNvPr id="1678" name="ID_A488CA2F43E44D488467F1B807808219" descr="B0FM4HRBNP_image"/>
        <xdr:cNvPicPr>
          <a:picLocks noChangeAspect="1"/>
        </xdr:cNvPicPr>
      </xdr:nvPicPr>
      <xdr:blipFill>
        <a:blip r:embed="rId289"/>
        <a:stretch>
          <a:fillRect/>
        </a:stretch>
      </xdr:blipFill>
      <xdr:spPr>
        <a:xfrm>
          <a:off x="1101725" y="49669700"/>
          <a:ext cx="970280" cy="957580"/>
        </a:xfrm>
        <a:prstGeom prst="rect">
          <a:avLst/>
        </a:prstGeom>
      </xdr:spPr>
    </xdr:pic>
  </etc:cellImage>
  <etc:cellImage>
    <xdr:pic>
      <xdr:nvPicPr>
        <xdr:cNvPr id="1679" name="ID_4B8EF2CF21BC46AB97A29B79DDDA8D6C" descr="B0F4MC1HTG_image"/>
        <xdr:cNvPicPr>
          <a:picLocks noChangeAspect="1"/>
        </xdr:cNvPicPr>
      </xdr:nvPicPr>
      <xdr:blipFill>
        <a:blip r:embed="rId290"/>
        <a:stretch>
          <a:fillRect/>
        </a:stretch>
      </xdr:blipFill>
      <xdr:spPr>
        <a:xfrm>
          <a:off x="1077595" y="50901600"/>
          <a:ext cx="1063625" cy="957580"/>
        </a:xfrm>
        <a:prstGeom prst="rect">
          <a:avLst/>
        </a:prstGeom>
      </xdr:spPr>
    </xdr:pic>
  </etc:cellImage>
  <etc:cellImage>
    <xdr:pic>
      <xdr:nvPicPr>
        <xdr:cNvPr id="1680" name="ID_8DB83C732C6547A494B1D3A576F84981" descr="B0FC2PBLLS_image"/>
        <xdr:cNvPicPr>
          <a:picLocks noChangeAspect="1"/>
        </xdr:cNvPicPr>
      </xdr:nvPicPr>
      <xdr:blipFill>
        <a:blip r:embed="rId291"/>
        <a:stretch>
          <a:fillRect/>
        </a:stretch>
      </xdr:blipFill>
      <xdr:spPr>
        <a:xfrm>
          <a:off x="1077595" y="52133500"/>
          <a:ext cx="1063625" cy="957580"/>
        </a:xfrm>
        <a:prstGeom prst="rect">
          <a:avLst/>
        </a:prstGeom>
      </xdr:spPr>
    </xdr:pic>
  </etc:cellImage>
  <etc:cellImage>
    <xdr:pic>
      <xdr:nvPicPr>
        <xdr:cNvPr id="1681" name="ID_34EFEB25D9A04C2A8D593289EF9618DA" descr="B0DJ7KMM1N_image"/>
        <xdr:cNvPicPr>
          <a:picLocks noChangeAspect="1"/>
        </xdr:cNvPicPr>
      </xdr:nvPicPr>
      <xdr:blipFill>
        <a:blip r:embed="rId292"/>
        <a:stretch>
          <a:fillRect/>
        </a:stretch>
      </xdr:blipFill>
      <xdr:spPr>
        <a:xfrm>
          <a:off x="1087120" y="53365400"/>
          <a:ext cx="1026160" cy="958215"/>
        </a:xfrm>
        <a:prstGeom prst="rect">
          <a:avLst/>
        </a:prstGeom>
      </xdr:spPr>
    </xdr:pic>
  </etc:cellImage>
  <etc:cellImage>
    <xdr:pic>
      <xdr:nvPicPr>
        <xdr:cNvPr id="1682" name="ID_E87B971829D94BE3B11460AE981BE994" descr="B0FM4GTYM3_image"/>
        <xdr:cNvPicPr>
          <a:picLocks noChangeAspect="1"/>
        </xdr:cNvPicPr>
      </xdr:nvPicPr>
      <xdr:blipFill>
        <a:blip r:embed="rId293"/>
        <a:stretch>
          <a:fillRect/>
        </a:stretch>
      </xdr:blipFill>
      <xdr:spPr>
        <a:xfrm>
          <a:off x="1101725" y="54597300"/>
          <a:ext cx="970280" cy="957580"/>
        </a:xfrm>
        <a:prstGeom prst="rect">
          <a:avLst/>
        </a:prstGeom>
      </xdr:spPr>
    </xdr:pic>
  </etc:cellImage>
  <etc:cellImage>
    <xdr:pic>
      <xdr:nvPicPr>
        <xdr:cNvPr id="1683" name="ID_33CDF27D7EDE40888A43F5DDEC31736B" descr="B0CX84JCFX_image"/>
        <xdr:cNvPicPr>
          <a:picLocks noChangeAspect="1"/>
        </xdr:cNvPicPr>
      </xdr:nvPicPr>
      <xdr:blipFill>
        <a:blip r:embed="rId294"/>
        <a:stretch>
          <a:fillRect/>
        </a:stretch>
      </xdr:blipFill>
      <xdr:spPr>
        <a:xfrm>
          <a:off x="1087120" y="55829200"/>
          <a:ext cx="1026160" cy="958215"/>
        </a:xfrm>
        <a:prstGeom prst="rect">
          <a:avLst/>
        </a:prstGeom>
      </xdr:spPr>
    </xdr:pic>
  </etc:cellImage>
  <etc:cellImage>
    <xdr:pic>
      <xdr:nvPicPr>
        <xdr:cNvPr id="1684" name="ID_C568EDC9D41348D0B69C4181267E380D" descr="B07S65M898_image"/>
        <xdr:cNvPicPr>
          <a:picLocks noChangeAspect="1"/>
        </xdr:cNvPicPr>
      </xdr:nvPicPr>
      <xdr:blipFill>
        <a:blip r:embed="rId295"/>
        <a:stretch>
          <a:fillRect/>
        </a:stretch>
      </xdr:blipFill>
      <xdr:spPr>
        <a:xfrm>
          <a:off x="1111250" y="57061100"/>
          <a:ext cx="932180" cy="956945"/>
        </a:xfrm>
        <a:prstGeom prst="rect">
          <a:avLst/>
        </a:prstGeom>
      </xdr:spPr>
    </xdr:pic>
  </etc:cellImage>
  <etc:cellImage>
    <xdr:pic>
      <xdr:nvPicPr>
        <xdr:cNvPr id="1685" name="ID_306D3323940E4B7A80E416B8D169F45B" descr="B0FWLMY464_image"/>
        <xdr:cNvPicPr>
          <a:picLocks noChangeAspect="1"/>
        </xdr:cNvPicPr>
      </xdr:nvPicPr>
      <xdr:blipFill>
        <a:blip r:embed="rId296"/>
        <a:stretch>
          <a:fillRect/>
        </a:stretch>
      </xdr:blipFill>
      <xdr:spPr>
        <a:xfrm>
          <a:off x="1106170" y="58293000"/>
          <a:ext cx="951230" cy="957580"/>
        </a:xfrm>
        <a:prstGeom prst="rect">
          <a:avLst/>
        </a:prstGeom>
      </xdr:spPr>
    </xdr:pic>
  </etc:cellImage>
  <etc:cellImage>
    <xdr:pic>
      <xdr:nvPicPr>
        <xdr:cNvPr id="1686" name="ID_8ED94CD9DDC944509DCB18850AEC2A9C" descr="B083VTJ3QC_image"/>
        <xdr:cNvPicPr>
          <a:picLocks noChangeAspect="1"/>
        </xdr:cNvPicPr>
      </xdr:nvPicPr>
      <xdr:blipFill>
        <a:blip r:embed="rId297"/>
        <a:stretch>
          <a:fillRect/>
        </a:stretch>
      </xdr:blipFill>
      <xdr:spPr>
        <a:xfrm>
          <a:off x="1047750" y="59564270"/>
          <a:ext cx="1181735" cy="802005"/>
        </a:xfrm>
        <a:prstGeom prst="rect">
          <a:avLst/>
        </a:prstGeom>
      </xdr:spPr>
    </xdr:pic>
  </etc:cellImage>
  <etc:cellImage>
    <xdr:pic>
      <xdr:nvPicPr>
        <xdr:cNvPr id="1687" name="ID_8E29974E191746DAB50147A707572236" descr="B0DYG4Q6PL_image"/>
        <xdr:cNvPicPr>
          <a:picLocks noChangeAspect="1"/>
        </xdr:cNvPicPr>
      </xdr:nvPicPr>
      <xdr:blipFill>
        <a:blip r:embed="rId298"/>
        <a:stretch>
          <a:fillRect/>
        </a:stretch>
      </xdr:blipFill>
      <xdr:spPr>
        <a:xfrm>
          <a:off x="1115695" y="60756800"/>
          <a:ext cx="914400" cy="958215"/>
        </a:xfrm>
        <a:prstGeom prst="rect">
          <a:avLst/>
        </a:prstGeom>
      </xdr:spPr>
    </xdr:pic>
  </etc:cellImage>
  <etc:cellImage>
    <xdr:pic>
      <xdr:nvPicPr>
        <xdr:cNvPr id="1688" name="ID_2C0B8463CBC74962A35FE251D9F98C44" descr="B0BBB76WYQ_image"/>
        <xdr:cNvPicPr>
          <a:picLocks noChangeAspect="1"/>
        </xdr:cNvPicPr>
      </xdr:nvPicPr>
      <xdr:blipFill>
        <a:blip r:embed="rId299"/>
        <a:stretch>
          <a:fillRect/>
        </a:stretch>
      </xdr:blipFill>
      <xdr:spPr>
        <a:xfrm>
          <a:off x="1106170" y="61988700"/>
          <a:ext cx="951230" cy="957580"/>
        </a:xfrm>
        <a:prstGeom prst="rect">
          <a:avLst/>
        </a:prstGeom>
      </xdr:spPr>
    </xdr:pic>
  </etc:cellImage>
  <etc:cellImage>
    <xdr:pic>
      <xdr:nvPicPr>
        <xdr:cNvPr id="1689" name="ID_52825250876F432CA4BCA219455309C7" descr="B0CRR91YW4_image"/>
        <xdr:cNvPicPr>
          <a:picLocks noChangeAspect="1"/>
        </xdr:cNvPicPr>
      </xdr:nvPicPr>
      <xdr:blipFill>
        <a:blip r:embed="rId300"/>
        <a:stretch>
          <a:fillRect/>
        </a:stretch>
      </xdr:blipFill>
      <xdr:spPr>
        <a:xfrm>
          <a:off x="1130300" y="63220600"/>
          <a:ext cx="857885" cy="957580"/>
        </a:xfrm>
        <a:prstGeom prst="rect">
          <a:avLst/>
        </a:prstGeom>
      </xdr:spPr>
    </xdr:pic>
  </etc:cellImage>
  <etc:cellImage>
    <xdr:pic>
      <xdr:nvPicPr>
        <xdr:cNvPr id="1690" name="ID_29977E4FC2BF4DA683C43DA483AA70A4" descr="B0FM82RCM8_image"/>
        <xdr:cNvPicPr>
          <a:picLocks noChangeAspect="1"/>
        </xdr:cNvPicPr>
      </xdr:nvPicPr>
      <xdr:blipFill>
        <a:blip r:embed="rId301"/>
        <a:stretch>
          <a:fillRect/>
        </a:stretch>
      </xdr:blipFill>
      <xdr:spPr>
        <a:xfrm>
          <a:off x="1101725" y="64452500"/>
          <a:ext cx="970280" cy="957580"/>
        </a:xfrm>
        <a:prstGeom prst="rect">
          <a:avLst/>
        </a:prstGeom>
      </xdr:spPr>
    </xdr:pic>
  </etc:cellImage>
  <etc:cellImage>
    <xdr:pic>
      <xdr:nvPicPr>
        <xdr:cNvPr id="1691" name="ID_B779783F4C9C42F099A0DABE2B959293" descr="B0CPY3NKWB_image"/>
        <xdr:cNvPicPr>
          <a:picLocks noChangeAspect="1"/>
        </xdr:cNvPicPr>
      </xdr:nvPicPr>
      <xdr:blipFill>
        <a:blip r:embed="rId302"/>
        <a:stretch>
          <a:fillRect/>
        </a:stretch>
      </xdr:blipFill>
      <xdr:spPr>
        <a:xfrm>
          <a:off x="1254125" y="65684400"/>
          <a:ext cx="372110" cy="955040"/>
        </a:xfrm>
        <a:prstGeom prst="rect">
          <a:avLst/>
        </a:prstGeom>
      </xdr:spPr>
    </xdr:pic>
  </etc:cellImage>
  <etc:cellImage>
    <xdr:pic>
      <xdr:nvPicPr>
        <xdr:cNvPr id="1692" name="ID_4B99D4A9A4B74A1DAE3BD747615CB7AA" descr="B0FS1LQJTS_image"/>
        <xdr:cNvPicPr>
          <a:picLocks noChangeAspect="1"/>
        </xdr:cNvPicPr>
      </xdr:nvPicPr>
      <xdr:blipFill>
        <a:blip r:embed="rId303"/>
        <a:stretch>
          <a:fillRect/>
        </a:stretch>
      </xdr:blipFill>
      <xdr:spPr>
        <a:xfrm>
          <a:off x="1101725" y="66916300"/>
          <a:ext cx="970280" cy="957580"/>
        </a:xfrm>
        <a:prstGeom prst="rect">
          <a:avLst/>
        </a:prstGeom>
      </xdr:spPr>
    </xdr:pic>
  </etc:cellImage>
  <etc:cellImage>
    <xdr:pic>
      <xdr:nvPicPr>
        <xdr:cNvPr id="1693" name="ID_78DD3607FB1045E4A0980BE3C0747467" descr="B0DQ85FK8B_image"/>
        <xdr:cNvPicPr>
          <a:picLocks noChangeAspect="1"/>
        </xdr:cNvPicPr>
      </xdr:nvPicPr>
      <xdr:blipFill>
        <a:blip r:embed="rId304"/>
        <a:stretch>
          <a:fillRect/>
        </a:stretch>
      </xdr:blipFill>
      <xdr:spPr>
        <a:xfrm>
          <a:off x="1120775" y="68148200"/>
          <a:ext cx="895350" cy="957580"/>
        </a:xfrm>
        <a:prstGeom prst="rect">
          <a:avLst/>
        </a:prstGeom>
      </xdr:spPr>
    </xdr:pic>
  </etc:cellImage>
  <etc:cellImage>
    <xdr:pic>
      <xdr:nvPicPr>
        <xdr:cNvPr id="1694" name="ID_13DF627A8D7840E8B9B172B511099813" descr="B0FSSLM7HW_image"/>
        <xdr:cNvPicPr>
          <a:picLocks noChangeAspect="1"/>
        </xdr:cNvPicPr>
      </xdr:nvPicPr>
      <xdr:blipFill>
        <a:blip r:embed="rId305"/>
        <a:stretch>
          <a:fillRect/>
        </a:stretch>
      </xdr:blipFill>
      <xdr:spPr>
        <a:xfrm>
          <a:off x="1101725" y="69380100"/>
          <a:ext cx="970280" cy="957580"/>
        </a:xfrm>
        <a:prstGeom prst="rect">
          <a:avLst/>
        </a:prstGeom>
      </xdr:spPr>
    </xdr:pic>
  </etc:cellImage>
  <etc:cellImage>
    <xdr:pic>
      <xdr:nvPicPr>
        <xdr:cNvPr id="1695" name="ID_052E65A4D6CB48A6B43A154AE5950EB4" descr="B09FLJDNB8_image"/>
        <xdr:cNvPicPr>
          <a:picLocks noChangeAspect="1"/>
        </xdr:cNvPicPr>
      </xdr:nvPicPr>
      <xdr:blipFill>
        <a:blip r:embed="rId306"/>
        <a:stretch>
          <a:fillRect/>
        </a:stretch>
      </xdr:blipFill>
      <xdr:spPr>
        <a:xfrm>
          <a:off x="1101725" y="70612000"/>
          <a:ext cx="970280" cy="957580"/>
        </a:xfrm>
        <a:prstGeom prst="rect">
          <a:avLst/>
        </a:prstGeom>
      </xdr:spPr>
    </xdr:pic>
  </etc:cellImage>
  <etc:cellImage>
    <xdr:pic>
      <xdr:nvPicPr>
        <xdr:cNvPr id="1696" name="ID_26FCCEE7B55643DF8610980C54A52A18" descr="B0G56K6GK6_image"/>
        <xdr:cNvPicPr>
          <a:picLocks noChangeAspect="1"/>
        </xdr:cNvPicPr>
      </xdr:nvPicPr>
      <xdr:blipFill>
        <a:blip r:embed="rId307"/>
        <a:stretch>
          <a:fillRect/>
        </a:stretch>
      </xdr:blipFill>
      <xdr:spPr>
        <a:xfrm>
          <a:off x="1082675" y="71843900"/>
          <a:ext cx="1044575" cy="957580"/>
        </a:xfrm>
        <a:prstGeom prst="rect">
          <a:avLst/>
        </a:prstGeom>
      </xdr:spPr>
    </xdr:pic>
  </etc:cellImage>
  <etc:cellImage>
    <xdr:pic>
      <xdr:nvPicPr>
        <xdr:cNvPr id="1697" name="ID_D8E69C78CFF24DC785C96D664D9FC094" descr="B0F63SWKBS_image"/>
        <xdr:cNvPicPr>
          <a:picLocks noChangeAspect="1"/>
        </xdr:cNvPicPr>
      </xdr:nvPicPr>
      <xdr:blipFill>
        <a:blip r:embed="rId308"/>
        <a:stretch>
          <a:fillRect/>
        </a:stretch>
      </xdr:blipFill>
      <xdr:spPr>
        <a:xfrm>
          <a:off x="1106170" y="73075800"/>
          <a:ext cx="951230" cy="957580"/>
        </a:xfrm>
        <a:prstGeom prst="rect">
          <a:avLst/>
        </a:prstGeom>
      </xdr:spPr>
    </xdr:pic>
  </etc:cellImage>
  <etc:cellImage>
    <xdr:pic>
      <xdr:nvPicPr>
        <xdr:cNvPr id="1698" name="ID_8EAAE2AD21F24FE4859493600A066569" descr="B0FS6QR2KM_image"/>
        <xdr:cNvPicPr>
          <a:picLocks noChangeAspect="1"/>
        </xdr:cNvPicPr>
      </xdr:nvPicPr>
      <xdr:blipFill>
        <a:blip r:embed="rId309"/>
        <a:stretch>
          <a:fillRect/>
        </a:stretch>
      </xdr:blipFill>
      <xdr:spPr>
        <a:xfrm>
          <a:off x="1096645" y="74307700"/>
          <a:ext cx="988695" cy="957580"/>
        </a:xfrm>
        <a:prstGeom prst="rect">
          <a:avLst/>
        </a:prstGeom>
      </xdr:spPr>
    </xdr:pic>
  </etc:cellImage>
  <etc:cellImage>
    <xdr:pic>
      <xdr:nvPicPr>
        <xdr:cNvPr id="1699" name="ID_624CA7AA2110469BB7915ACC140AB104" descr="B0FMGMLCJC_image"/>
        <xdr:cNvPicPr>
          <a:picLocks noChangeAspect="1"/>
        </xdr:cNvPicPr>
      </xdr:nvPicPr>
      <xdr:blipFill>
        <a:blip r:embed="rId310"/>
        <a:stretch>
          <a:fillRect/>
        </a:stretch>
      </xdr:blipFill>
      <xdr:spPr>
        <a:xfrm>
          <a:off x="1101725" y="75539600"/>
          <a:ext cx="970280" cy="957580"/>
        </a:xfrm>
        <a:prstGeom prst="rect">
          <a:avLst/>
        </a:prstGeom>
      </xdr:spPr>
    </xdr:pic>
  </etc:cellImage>
  <etc:cellImage>
    <xdr:pic>
      <xdr:nvPicPr>
        <xdr:cNvPr id="1700" name="ID_DF685EA10FBC4E6BAB7E0922F36121FF" descr="B0DHRW819R_image"/>
        <xdr:cNvPicPr>
          <a:picLocks noChangeAspect="1"/>
        </xdr:cNvPicPr>
      </xdr:nvPicPr>
      <xdr:blipFill>
        <a:blip r:embed="rId311"/>
        <a:stretch>
          <a:fillRect/>
        </a:stretch>
      </xdr:blipFill>
      <xdr:spPr>
        <a:xfrm>
          <a:off x="1187450" y="76771500"/>
          <a:ext cx="634365" cy="957580"/>
        </a:xfrm>
        <a:prstGeom prst="rect">
          <a:avLst/>
        </a:prstGeom>
      </xdr:spPr>
    </xdr:pic>
  </etc:cellImage>
  <etc:cellImage>
    <xdr:pic>
      <xdr:nvPicPr>
        <xdr:cNvPr id="1701" name="ID_99109249E6B74FCD8DAE4EC6D91BDF90" descr="B0FH6VW1J6_image"/>
        <xdr:cNvPicPr>
          <a:picLocks noChangeAspect="1"/>
        </xdr:cNvPicPr>
      </xdr:nvPicPr>
      <xdr:blipFill>
        <a:blip r:embed="rId312"/>
        <a:stretch>
          <a:fillRect/>
        </a:stretch>
      </xdr:blipFill>
      <xdr:spPr>
        <a:xfrm>
          <a:off x="1101725" y="78003400"/>
          <a:ext cx="970280" cy="957580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Administrator</author>
  </authors>
  <commentList>
    <comment ref="C5" authorId="0">
      <text>
        <r>
          <rPr>
            <sz val="9"/>
            <rFont val="宋体"/>
            <charset val="134"/>
          </rPr>
          <t>Coupon: 30%</t>
        </r>
      </text>
    </comment>
    <comment ref="C6" authorId="0">
      <text>
        <r>
          <rPr>
            <sz val="9"/>
            <rFont val="宋体"/>
            <charset val="134"/>
          </rPr>
          <t>Coupon: 44.00</t>
        </r>
      </text>
    </comment>
    <comment ref="C21" authorId="0">
      <text>
        <r>
          <rPr>
            <sz val="9"/>
            <rFont val="宋体"/>
            <charset val="134"/>
          </rPr>
          <t>Coupon: 5%</t>
        </r>
      </text>
    </comment>
    <comment ref="C22" authorId="0">
      <text>
        <r>
          <rPr>
            <sz val="9"/>
            <rFont val="宋体"/>
            <charset val="134"/>
          </rPr>
          <t>Coupon: 19%</t>
        </r>
      </text>
    </comment>
    <comment ref="C27" authorId="0">
      <text>
        <r>
          <rPr>
            <sz val="9"/>
            <rFont val="宋体"/>
            <charset val="134"/>
          </rPr>
          <t>Coupon: 10.00</t>
        </r>
      </text>
    </comment>
    <comment ref="C38" authorId="0">
      <text>
        <r>
          <rPr>
            <sz val="9"/>
            <rFont val="宋体"/>
            <charset val="134"/>
          </rPr>
          <t>Coupon: 10%</t>
        </r>
      </text>
    </comment>
    <comment ref="C40" authorId="0">
      <text>
        <r>
          <rPr>
            <sz val="9"/>
            <rFont val="宋体"/>
            <charset val="134"/>
          </rPr>
          <t>Coupon: 34%</t>
        </r>
      </text>
    </comment>
    <comment ref="C47" authorId="0">
      <text>
        <r>
          <rPr>
            <sz val="9"/>
            <rFont val="宋体"/>
            <charset val="134"/>
          </rPr>
          <t>Coupon: 5%</t>
        </r>
      </text>
    </comment>
    <comment ref="C65" authorId="0">
      <text>
        <r>
          <rPr>
            <sz val="9"/>
            <rFont val="宋体"/>
            <charset val="134"/>
          </rPr>
          <t>Coupon: 30%</t>
        </r>
      </text>
    </comment>
    <comment ref="C67" authorId="0">
      <text>
        <r>
          <rPr>
            <sz val="9"/>
            <rFont val="宋体"/>
            <charset val="134"/>
          </rPr>
          <t>Coupon: 10%</t>
        </r>
      </text>
    </comment>
    <comment ref="C68" authorId="0">
      <text>
        <r>
          <rPr>
            <sz val="9"/>
            <rFont val="宋体"/>
            <charset val="134"/>
          </rPr>
          <t>Coupon: 33.00</t>
        </r>
      </text>
    </comment>
    <comment ref="C71" authorId="0">
      <text>
        <r>
          <rPr>
            <sz val="9"/>
            <rFont val="宋体"/>
            <charset val="134"/>
          </rPr>
          <t>Coupon: 10%</t>
        </r>
      </text>
    </comment>
    <comment ref="C74" authorId="0">
      <text>
        <r>
          <rPr>
            <sz val="9"/>
            <rFont val="宋体"/>
            <charset val="134"/>
          </rPr>
          <t>Coupon: 50%</t>
        </r>
      </text>
    </comment>
    <comment ref="C75" authorId="0">
      <text>
        <r>
          <rPr>
            <sz val="9"/>
            <rFont val="宋体"/>
            <charset val="134"/>
          </rPr>
          <t>Coupon: 33.00</t>
        </r>
      </text>
    </comment>
    <comment ref="C81" authorId="0">
      <text>
        <r>
          <rPr>
            <sz val="9"/>
            <rFont val="宋体"/>
            <charset val="134"/>
          </rPr>
          <t>Coupon: 27.00</t>
        </r>
      </text>
    </comment>
    <comment ref="C117" authorId="0">
      <text>
        <r>
          <rPr>
            <sz val="9"/>
            <rFont val="宋体"/>
            <charset val="134"/>
          </rPr>
          <t>Coupon: 5%</t>
        </r>
      </text>
    </comment>
    <comment ref="C121" authorId="0">
      <text>
        <r>
          <rPr>
            <sz val="9"/>
            <rFont val="宋体"/>
            <charset val="134"/>
          </rPr>
          <t>Coupon: 10.00</t>
        </r>
      </text>
    </comment>
    <comment ref="C124" authorId="0">
      <text>
        <r>
          <rPr>
            <sz val="9"/>
            <rFont val="宋体"/>
            <charset val="134"/>
          </rPr>
          <t>Coupon: 33.00</t>
        </r>
      </text>
    </comment>
    <comment ref="C139" authorId="0">
      <text>
        <r>
          <rPr>
            <sz val="9"/>
            <rFont val="宋体"/>
            <charset val="134"/>
          </rPr>
          <t>Coupon: 25.00</t>
        </r>
      </text>
    </comment>
    <comment ref="C156" authorId="0">
      <text>
        <r>
          <rPr>
            <sz val="9"/>
            <rFont val="宋体"/>
            <charset val="134"/>
          </rPr>
          <t>Coupon: $50.00</t>
        </r>
      </text>
    </comment>
    <comment ref="C158" authorId="0">
      <text>
        <r>
          <rPr>
            <sz val="9"/>
            <rFont val="宋体"/>
            <charset val="134"/>
          </rPr>
          <t>Coupon: 25%</t>
        </r>
      </text>
    </comment>
    <comment ref="C163" authorId="0">
      <text>
        <r>
          <rPr>
            <sz val="9"/>
            <rFont val="宋体"/>
            <charset val="134"/>
          </rPr>
          <t>Coupon: 10%</t>
        </r>
      </text>
    </comment>
    <comment ref="C171" authorId="0">
      <text>
        <r>
          <rPr>
            <sz val="9"/>
            <rFont val="宋体"/>
            <charset val="134"/>
          </rPr>
          <t>Coupon: 30.00</t>
        </r>
      </text>
    </comment>
    <comment ref="C172" authorId="0">
      <text>
        <r>
          <rPr>
            <sz val="9"/>
            <rFont val="宋体"/>
            <charset val="134"/>
          </rPr>
          <t>Coupon: 19%</t>
        </r>
      </text>
    </comment>
    <comment ref="C174" authorId="0">
      <text>
        <r>
          <rPr>
            <sz val="9"/>
            <rFont val="宋体"/>
            <charset val="134"/>
          </rPr>
          <t>Coupon: 10.00</t>
        </r>
      </text>
    </comment>
    <comment ref="C175" authorId="0">
      <text>
        <r>
          <rPr>
            <sz val="9"/>
            <rFont val="宋体"/>
            <charset val="134"/>
          </rPr>
          <t>Coupon: 5%</t>
        </r>
      </text>
    </comment>
    <comment ref="C176" authorId="0">
      <text>
        <r>
          <rPr>
            <sz val="9"/>
            <rFont val="宋体"/>
            <charset val="134"/>
          </rPr>
          <t>Coupon: 5%</t>
        </r>
      </text>
    </comment>
    <comment ref="C178" authorId="0">
      <text>
        <r>
          <rPr>
            <sz val="9"/>
            <rFont val="宋体"/>
            <charset val="134"/>
          </rPr>
          <t>Coupon: 10.00</t>
        </r>
      </text>
    </comment>
    <comment ref="C188" authorId="0">
      <text>
        <r>
          <rPr>
            <sz val="9"/>
            <rFont val="宋体"/>
            <charset val="134"/>
          </rPr>
          <t>Coupon: 20.00</t>
        </r>
      </text>
    </comment>
    <comment ref="C192" authorId="0">
      <text>
        <r>
          <rPr>
            <sz val="9"/>
            <rFont val="宋体"/>
            <charset val="134"/>
          </rPr>
          <t>Coupon: 5%</t>
        </r>
      </text>
    </comment>
    <comment ref="C198" authorId="0">
      <text>
        <r>
          <rPr>
            <sz val="9"/>
            <rFont val="宋体"/>
            <charset val="134"/>
          </rPr>
          <t>Coupon: 10%</t>
        </r>
      </text>
    </comment>
    <comment ref="C199" authorId="0">
      <text>
        <r>
          <rPr>
            <sz val="9"/>
            <rFont val="宋体"/>
            <charset val="134"/>
          </rPr>
          <t>Coupon: 15.00</t>
        </r>
      </text>
    </comment>
    <comment ref="C202" authorId="0">
      <text>
        <r>
          <rPr>
            <sz val="9"/>
            <rFont val="宋体"/>
            <charset val="134"/>
          </rPr>
          <t>Coupon: 100.00</t>
        </r>
      </text>
    </comment>
    <comment ref="C204" authorId="0">
      <text>
        <r>
          <rPr>
            <sz val="9"/>
            <rFont val="宋体"/>
            <charset val="134"/>
          </rPr>
          <t>Coupon: 20.00</t>
        </r>
      </text>
    </comment>
    <comment ref="C206" authorId="0">
      <text>
        <r>
          <rPr>
            <sz val="9"/>
            <rFont val="宋体"/>
            <charset val="134"/>
          </rPr>
          <t>Coupon: 30.00</t>
        </r>
      </text>
    </comment>
    <comment ref="C216" authorId="0">
      <text>
        <r>
          <rPr>
            <sz val="9"/>
            <rFont val="宋体"/>
            <charset val="134"/>
          </rPr>
          <t>Coupon: 33.00</t>
        </r>
      </text>
    </comment>
    <comment ref="C217" authorId="0">
      <text>
        <r>
          <rPr>
            <sz val="9"/>
            <rFont val="宋体"/>
            <charset val="134"/>
          </rPr>
          <t>Coupon: 13%</t>
        </r>
      </text>
    </comment>
    <comment ref="C218" authorId="0">
      <text>
        <r>
          <rPr>
            <sz val="9"/>
            <rFont val="宋体"/>
            <charset val="134"/>
          </rPr>
          <t>Coupon: 10.00</t>
        </r>
      </text>
    </comment>
    <comment ref="C226" authorId="0">
      <text>
        <r>
          <rPr>
            <sz val="9"/>
            <rFont val="宋体"/>
            <charset val="134"/>
          </rPr>
          <t>Coupon: 20.00</t>
        </r>
      </text>
    </comment>
    <comment ref="C227" authorId="0">
      <text>
        <r>
          <rPr>
            <sz val="9"/>
            <rFont val="宋体"/>
            <charset val="134"/>
          </rPr>
          <t>Coupon: 25.00</t>
        </r>
      </text>
    </comment>
    <comment ref="C228" authorId="0">
      <text>
        <r>
          <rPr>
            <sz val="9"/>
            <rFont val="宋体"/>
            <charset val="134"/>
          </rPr>
          <t>Coupon: 6%</t>
        </r>
      </text>
    </comment>
    <comment ref="C235" authorId="0">
      <text>
        <r>
          <rPr>
            <sz val="9"/>
            <rFont val="宋体"/>
            <charset val="134"/>
          </rPr>
          <t>Coupon: 10%</t>
        </r>
      </text>
    </comment>
    <comment ref="C255" authorId="0">
      <text>
        <r>
          <rPr>
            <sz val="9"/>
            <rFont val="宋体"/>
            <charset val="134"/>
          </rPr>
          <t>Coupon: 20.00</t>
        </r>
      </text>
    </comment>
    <comment ref="C265" authorId="0">
      <text>
        <r>
          <rPr>
            <sz val="9"/>
            <rFont val="宋体"/>
            <charset val="134"/>
          </rPr>
          <t>Coupon: 20%</t>
        </r>
      </text>
    </comment>
    <comment ref="C276" authorId="0">
      <text>
        <r>
          <rPr>
            <sz val="9"/>
            <rFont val="宋体"/>
            <charset val="134"/>
          </rPr>
          <t>Coupon: 30%</t>
        </r>
      </text>
    </comment>
    <comment ref="C280" authorId="0">
      <text>
        <r>
          <rPr>
            <sz val="9"/>
            <rFont val="宋体"/>
            <charset val="134"/>
          </rPr>
          <t>Coupon: 10%</t>
        </r>
      </text>
    </comment>
    <comment ref="C291" authorId="0">
      <text>
        <r>
          <rPr>
            <sz val="9"/>
            <rFont val="宋体"/>
            <charset val="134"/>
          </rPr>
          <t>Coupon: 30%</t>
        </r>
      </text>
    </comment>
    <comment ref="C296" authorId="0">
      <text>
        <r>
          <rPr>
            <sz val="9"/>
            <rFont val="宋体"/>
            <charset val="134"/>
          </rPr>
          <t>Coupon: 45.00</t>
        </r>
      </text>
    </comment>
    <comment ref="C299" authorId="0">
      <text>
        <r>
          <rPr>
            <sz val="9"/>
            <rFont val="宋体"/>
            <charset val="134"/>
          </rPr>
          <t>Coupon: 10.00</t>
        </r>
      </text>
    </comment>
    <comment ref="C300" authorId="0">
      <text>
        <r>
          <rPr>
            <sz val="9"/>
            <rFont val="宋体"/>
            <charset val="134"/>
          </rPr>
          <t>Coupon: $50.00</t>
        </r>
      </text>
    </comment>
    <comment ref="C306" authorId="0">
      <text>
        <r>
          <rPr>
            <sz val="9"/>
            <rFont val="宋体"/>
            <charset val="134"/>
          </rPr>
          <t>Coupon: 10%</t>
        </r>
      </text>
    </comment>
    <comment ref="C307" authorId="0">
      <text>
        <r>
          <rPr>
            <sz val="9"/>
            <rFont val="宋体"/>
            <charset val="134"/>
          </rPr>
          <t>Coupon: 30%</t>
        </r>
      </text>
    </comment>
    <comment ref="C314" authorId="0">
      <text>
        <r>
          <rPr>
            <sz val="9"/>
            <rFont val="宋体"/>
            <charset val="134"/>
          </rPr>
          <t>Coupon: 30.00</t>
        </r>
      </text>
    </comment>
  </commentList>
</comments>
</file>

<file path=xl/sharedStrings.xml><?xml version="1.0" encoding="utf-8"?>
<sst xmlns="http://schemas.openxmlformats.org/spreadsheetml/2006/main" count="5732" uniqueCount="2711">
  <si>
    <t>ASIN</t>
  </si>
  <si>
    <t>图片</t>
  </si>
  <si>
    <t>价格</t>
  </si>
  <si>
    <t>评分数</t>
  </si>
  <si>
    <t>近30天销量</t>
  </si>
  <si>
    <t>父体月销量</t>
  </si>
  <si>
    <t>变体数</t>
  </si>
  <si>
    <t>上架时段</t>
  </si>
  <si>
    <t>上架时间</t>
  </si>
  <si>
    <t>评分</t>
  </si>
  <si>
    <t>月新增评分数</t>
  </si>
  <si>
    <t>留评率</t>
  </si>
  <si>
    <t>品牌</t>
  </si>
  <si>
    <t>卖家属地</t>
  </si>
  <si>
    <t>广告:自然流量</t>
  </si>
  <si>
    <t>自然排名</t>
  </si>
  <si>
    <t>FBA($)</t>
  </si>
  <si>
    <t>商品重量</t>
  </si>
  <si>
    <t>包装重量</t>
  </si>
  <si>
    <t>商品尺寸</t>
  </si>
  <si>
    <t>包装尺寸</t>
  </si>
  <si>
    <t>大类目</t>
  </si>
  <si>
    <t>大类BSR</t>
  </si>
  <si>
    <t>大类BSR增长数</t>
  </si>
  <si>
    <t>小类目</t>
  </si>
  <si>
    <t>小类BSR</t>
  </si>
  <si>
    <t>类目路径</t>
  </si>
  <si>
    <t>商品标题</t>
  </si>
  <si>
    <t>父ASIN</t>
  </si>
  <si>
    <t>Coupon</t>
  </si>
  <si>
    <t>首图链接</t>
  </si>
  <si>
    <t>商品详情页链接</t>
  </si>
  <si>
    <t>卖家首页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</si>
  <si>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</si>
  <si>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</si>
  <si>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</si>
  <si>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</si>
  <si>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</si>
  <si>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</si>
  <si>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</si>
  <si>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</si>
  <si>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</si>
  <si>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</si>
  <si>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</si>
  <si>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</si>
  <si>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</si>
  <si>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</si>
  <si>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</si>
  <si>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</si>
  <si>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</si>
  <si>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</si>
  <si>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</si>
  <si>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</si>
  <si>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</si>
  <si>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</si>
  <si>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</si>
  <si>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</si>
  <si>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</si>
  <si>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</si>
  <si>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</si>
  <si>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2026-01($)</t>
  </si>
  <si>
    <t>2025-12($)</t>
  </si>
  <si>
    <t>2025-11($)</t>
  </si>
  <si>
    <t>2025-10($)</t>
  </si>
  <si>
    <t>2025-09($)</t>
  </si>
  <si>
    <t>2025-08($)</t>
  </si>
  <si>
    <t>2025-07($)</t>
  </si>
  <si>
    <t>2025-06($)</t>
  </si>
  <si>
    <t>2025-05($)</t>
  </si>
  <si>
    <t>2025-04($)</t>
  </si>
  <si>
    <t>2025-03($)</t>
  </si>
  <si>
    <t>2025-02($)</t>
  </si>
  <si>
    <t>2025-01($)</t>
  </si>
  <si>
    <t>2024-12($)</t>
  </si>
  <si>
    <t>2024-11($)</t>
  </si>
  <si>
    <t>2024-10($)</t>
  </si>
  <si>
    <t>2024-09($)</t>
  </si>
  <si>
    <t>2024-08($)</t>
  </si>
  <si>
    <t>2024-07($)</t>
  </si>
  <si>
    <t>2024-06($)</t>
  </si>
  <si>
    <t>2024-05($)</t>
  </si>
  <si>
    <t>2024-04($)</t>
  </si>
  <si>
    <t>2024-03($)</t>
  </si>
  <si>
    <t>2024-02($)</t>
  </si>
  <si>
    <t>2024-01($)</t>
  </si>
  <si>
    <t>2023-12($)</t>
  </si>
  <si>
    <t>2023-11($)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</si>
  <si>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</si>
  <si>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</si>
  <si>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</si>
  <si>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</si>
  <si>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</si>
  <si>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</si>
  <si>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</si>
  <si>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</si>
  <si>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</si>
  <si>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</si>
  <si>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</si>
  <si>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</si>
  <si>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</si>
  <si>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</si>
  <si>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</si>
  <si>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2023-10($)</t>
  </si>
  <si>
    <t>2023-09($)</t>
  </si>
  <si>
    <t>2023-08($)</t>
  </si>
  <si>
    <t>2023-07($)</t>
  </si>
  <si>
    <t>2023-06($)</t>
  </si>
  <si>
    <t>2023-05($)</t>
  </si>
  <si>
    <t>2023-04($)</t>
  </si>
  <si>
    <t>2023-03($)</t>
  </si>
  <si>
    <t>2023-02($)</t>
  </si>
  <si>
    <t>2023-01($)</t>
  </si>
  <si>
    <t>2022-12($)</t>
  </si>
  <si>
    <t>2022-11($)</t>
  </si>
  <si>
    <t>2022-10($)</t>
  </si>
  <si>
    <t>2022-09($)</t>
  </si>
  <si>
    <t>2022-08($)</t>
  </si>
  <si>
    <t>B0DSGJCS47</t>
  </si>
  <si>
    <t>12个月</t>
  </si>
  <si>
    <t>Shark</t>
  </si>
  <si>
    <t>AMZ</t>
  </si>
  <si>
    <t>0%:100%</t>
  </si>
  <si>
    <t>P1-41</t>
  </si>
  <si>
    <t>下架</t>
  </si>
  <si>
    <t>675.85 g</t>
  </si>
  <si>
    <t>2.33 kg</t>
  </si>
  <si>
    <t>20.32 x 14.99 x 21.84 cm</t>
  </si>
  <si>
    <t>38.61 x 33.02 x 19.30 cm</t>
  </si>
  <si>
    <t>Beauty &amp; Personal Care</t>
  </si>
  <si>
    <t>Wrinkle &amp; Anti-Aging Devices</t>
  </si>
  <si>
    <t>Beauty &amp; Personal Care:Tools &amp; Accessories:Skin Care Tools:Wrinkle &amp; Anti-Aging Devices</t>
  </si>
  <si>
    <t>Shark CryoGlow LED Face Mask with Under-Eye Cooling, Anti-Ageing &amp; Blemish Repair, Red &amp; Blue LED, Infrared Light Therapy, USB-C, Remote Control, Storage Bag, Blue Frost, FW312</t>
  </si>
  <si>
    <t>B0FPMN9D69</t>
  </si>
  <si>
    <t>https://images-na.ssl-images-amazon.com/images/I/71DwJryUsAL._AC_US600_.jpg</t>
  </si>
  <si>
    <t>https://www.amazon.com/dp/B0DSGJCS47</t>
  </si>
  <si>
    <t>B0DT14FRPG</t>
  </si>
  <si>
    <t>Ulike</t>
  </si>
  <si>
    <t>CN</t>
  </si>
  <si>
    <t>27%:73%</t>
  </si>
  <si>
    <t>P1-33</t>
  </si>
  <si>
    <t>1.24 kg</t>
  </si>
  <si>
    <t>25.40 x 25.40 x 25.40 cm</t>
  </si>
  <si>
    <t>26.16 x 24.38 x 20.07 cm</t>
  </si>
  <si>
    <t>Wrinkle &amp; Anti-Aging Devices
Facial Masks</t>
  </si>
  <si>
    <t>19
197</t>
  </si>
  <si>
    <t>Beauty &amp; Personal Care:Skin Care:Face:Treatments &amp; Masks:Masks</t>
  </si>
  <si>
    <t>Ulike ReGlow LED Light Therapy Mask, Red Light Therapy for Face, 4 Modes with Red, Blue, Yellow &amp; Infrared Lights for Reduce Acne &amp; Anti-Aging, Eye-Protection, 272 Beads, Remote Control,White</t>
  </si>
  <si>
    <t>B0GDTGMYFN</t>
  </si>
  <si>
    <t>https://images-na.ssl-images-amazon.com/images/I/61xPsBip1BL._AC_US600_.jpg</t>
  </si>
  <si>
    <t>https://www.amazon.com/dp/B0DT14FRPG</t>
  </si>
  <si>
    <t>https://www.amazon.com/gp/help/seller/at-a-glance.html/ref=dp_merchant_link?seller=AYNJNDWOBZM0</t>
  </si>
  <si>
    <t>B0F8Q8KXVW</t>
  </si>
  <si>
    <t>9个月</t>
  </si>
  <si>
    <t>INTEO</t>
  </si>
  <si>
    <t>24%:76%</t>
  </si>
  <si>
    <t>P2-20</t>
  </si>
  <si>
    <t>517.09 g</t>
  </si>
  <si>
    <t>1.12 kg</t>
  </si>
  <si>
    <t>22.23 x 21.31 x 14.61 cm</t>
  </si>
  <si>
    <t>22.10 x 21.34 x 14.48 cm</t>
  </si>
  <si>
    <t>Health &amp; Household</t>
  </si>
  <si>
    <t>Light Therapy Products</t>
  </si>
  <si>
    <t>Health &amp; Household:Health Care:Alternative Medicine:Light Therapy</t>
  </si>
  <si>
    <t>Red Light Therapy for Face，4D Red Light Therapy Mask with 4 Color Light Modes (Red+Infrared/Red/Blue/Orange), 850NM Infrared LED Face Mask Light Therapy with 4000mAh Rechargeable Remote, Timer</t>
  </si>
  <si>
    <t>B0FK5W8VB2</t>
  </si>
  <si>
    <t>https://images-na.ssl-images-amazon.com/images/I/614a--VbJ2L._AC_US600_.jpg</t>
  </si>
  <si>
    <t>https://www.amazon.com/dp/B0F8Q8KXVW</t>
  </si>
  <si>
    <t>https://www.amazon.com/gp/help/seller/at-a-glance.html/ref=dp_merchant_link?seller=A3QT836A10BE7S</t>
  </si>
  <si>
    <t>B0C4DHTS2T</t>
  </si>
  <si>
    <t>1年+</t>
  </si>
  <si>
    <t>GYH</t>
  </si>
  <si>
    <t>2%:98%</t>
  </si>
  <si>
    <t>P3-9</t>
  </si>
  <si>
    <t>1.35 kg</t>
  </si>
  <si>
    <t>22.35 x 19.56 x 9.40 cm</t>
  </si>
  <si>
    <t>24.89 x 24.13 x 12.19 cm</t>
  </si>
  <si>
    <t>Facial Masks</t>
  </si>
  <si>
    <t>GYH Led Face Mask Light Therapy, Red Light Therapy for Face, FSAHSA Eligible, Wireless High Dose Red, Infrared &amp; Blue Light Therapy Mask for Skin Care, Anti-ageing Cloud-S (RB-014)</t>
  </si>
  <si>
    <t>B0FY6JMLSH</t>
  </si>
  <si>
    <t>30%</t>
  </si>
  <si>
    <t>https://images-na.ssl-images-amazon.com/images/I/51r9D5cC7eL._AC_US600_.jpg</t>
  </si>
  <si>
    <t>https://www.amazon.com/dp/B0C4DHTS2T</t>
  </si>
  <si>
    <t>https://www.amazon.com/gp/help/seller/at-a-glance.html/ref=dp_merchant_link?seller=A3M2LZKXIRXRH1</t>
  </si>
  <si>
    <t>B0F541YHB3</t>
  </si>
  <si>
    <t>Verfubo</t>
  </si>
  <si>
    <t>CN(HK)</t>
  </si>
  <si>
    <t>15%:85%</t>
  </si>
  <si>
    <t>P1-6</t>
  </si>
  <si>
    <t>929.86 g</t>
  </si>
  <si>
    <t>889.04 g</t>
  </si>
  <si>
    <t>36.40 x 23.90 x 5.21 cm</t>
  </si>
  <si>
    <t>36.32 x 23.88 x 5.08 cm</t>
  </si>
  <si>
    <t>Verfubo Red Light Therapy for Face &amp; Neck, Red Light Mask with 850nm NIR, 7-1 Colors LED Light Therapy mask, Rechargeable LED Face &amp; Neck Mask for Anti-Aging, Skin Firming &amp; Radiant Glow at Home</t>
  </si>
  <si>
    <t>B0GBWZ49LB</t>
  </si>
  <si>
    <t>44.00</t>
  </si>
  <si>
    <t>https://images-na.ssl-images-amazon.com/images/I/71q5pD8VTDL._AC_US600_.jpg</t>
  </si>
  <si>
    <t>https://www.amazon.com/dp/B0F541YHB3</t>
  </si>
  <si>
    <t>https://www.amazon.com/gp/help/seller/at-a-glance.html/ref=dp_merchant_link?seller=A6N433PVJWERJ</t>
  </si>
  <si>
    <t>B0F1TPH78Q</t>
  </si>
  <si>
    <t>6个月</t>
  </si>
  <si>
    <t>ONLUKY</t>
  </si>
  <si>
    <t>5%:95%</t>
  </si>
  <si>
    <t>P1-2</t>
  </si>
  <si>
    <t>771.11 g</t>
  </si>
  <si>
    <t>24.10 x 21.31 x 11.71 cm</t>
  </si>
  <si>
    <t>24.13 x 21.34 x 11.68 cm</t>
  </si>
  <si>
    <t>Red Light Therapy Mask for Face,Cordless LED Face Mask Light Therapy,USB C Rechargeable,Infrared Lights Masks for Home Working Travel Yoga Sleep</t>
  </si>
  <si>
    <t>B0GDCND83R</t>
  </si>
  <si>
    <t>https://images-na.ssl-images-amazon.com/images/I/71As+a7mXhL._AC_US600_.jpg</t>
  </si>
  <si>
    <t>https://www.amazon.com/dp/B0F1TPH78Q</t>
  </si>
  <si>
    <t>https://www.amazon.com/gp/help/seller/at-a-glance.html/ref=dp_merchant_link?seller=A30IV99D0HHU9X</t>
  </si>
  <si>
    <t>B0FX3STD3X</t>
  </si>
  <si>
    <t>FOLOKE</t>
  </si>
  <si>
    <t>US</t>
  </si>
  <si>
    <t>18%:82%</t>
  </si>
  <si>
    <t>P1-11</t>
  </si>
  <si>
    <t>LED Light Therapy Mask Skin Care Mask,Cordless LED Face Mask face &amp; neck Red &amp; Infrared Lights Masks Wavelength,USB C Rechargeable for Home Use Working Travel Yoga (Sakura Pink）</t>
  </si>
  <si>
    <t>B0DGTFQNKJ</t>
  </si>
  <si>
    <t>https://images-na.ssl-images-amazon.com/images/I/713TwWhXGpL._AC_US600_.jpg</t>
  </si>
  <si>
    <t>https://www.amazon.com/dp/B0FX3STD3X</t>
  </si>
  <si>
    <t>https://www.amazon.com/gp/help/seller/at-a-glance.html/ref=dp_merchant_link?seller=A3849YOMCH9YL5</t>
  </si>
  <si>
    <t>B0F18BBHCC</t>
  </si>
  <si>
    <t>INIA</t>
  </si>
  <si>
    <t>41%:59%</t>
  </si>
  <si>
    <t>P1-3</t>
  </si>
  <si>
    <t>839.15 g</t>
  </si>
  <si>
    <t>32.28 x 23.01 x 5.21 cm</t>
  </si>
  <si>
    <t>32.26 x 23.11 x 5.08 cm</t>
  </si>
  <si>
    <t>INIA Red Light Therapy Mask for Face – 4 Light Modes with 850nm NIR, Red &amp; Blue LED Light Therapy, 2600mAh Rechargeable LED Face Mask for Radiant Glow at Home, Black</t>
  </si>
  <si>
    <t>B0GBVMGX45</t>
  </si>
  <si>
    <t>https://images-na.ssl-images-amazon.com/images/I/81FuFFL5y7L._AC_US600_.jpg</t>
  </si>
  <si>
    <t>https://www.amazon.com/dp/B0F18BBHCC</t>
  </si>
  <si>
    <t>https://www.amazon.com/gp/help/seller/at-a-glance.html/ref=dp_merchant_link?seller=A23P29TUZ4MU8W</t>
  </si>
  <si>
    <t>B0CT5FK2YF</t>
  </si>
  <si>
    <t>P1-1</t>
  </si>
  <si>
    <t>381.02 g</t>
  </si>
  <si>
    <t>988.83 g</t>
  </si>
  <si>
    <t>39.19 x 23.19 x 5.11 cm</t>
  </si>
  <si>
    <t>39.12 x 23.11 x 5.08 cm</t>
  </si>
  <si>
    <t>INTEO Red Light Therapy for Face, 3 Modes Portable Led Face Mask Light Therapy with Remote, Near-infrared 850 Red Light Mask with Timing Function, Led Light Therapy At Home 180 LED Beads</t>
  </si>
  <si>
    <t>B0F62S6SNM</t>
  </si>
  <si>
    <t>https://images-na.ssl-images-amazon.com/images/I/71I9Jk5E24L._AC_US600_.jpg</t>
  </si>
  <si>
    <t>https://www.amazon.com/dp/B0CT5FK2YF</t>
  </si>
  <si>
    <t>https://www.amazon.com/gp/help/seller/at-a-glance.html/ref=dp_merchant_link?seller=A29Q0C4OM9P1QE</t>
  </si>
  <si>
    <t>B0FMDF4ZPH</t>
  </si>
  <si>
    <t>tinkoola</t>
  </si>
  <si>
    <t>37%:63%</t>
  </si>
  <si>
    <t>P1-10</t>
  </si>
  <si>
    <t>780.18 g</t>
  </si>
  <si>
    <t>24.51 x 21.41 x 11.91 cm</t>
  </si>
  <si>
    <t>24.38 x 21.34 x 11.94 cm</t>
  </si>
  <si>
    <t>tinkoola Red Light Therapy Mask for Face &amp; Neck, LED Face Light Therapy,USB C Rechargeable,Infrared Mask for Home Working Travel Yoga (White Gold)</t>
  </si>
  <si>
    <t>https://images-na.ssl-images-amazon.com/images/I/71Z-ECTDWOL._AC_US600_.jpg</t>
  </si>
  <si>
    <t>https://www.amazon.com/dp/B0FMDF4ZPH</t>
  </si>
  <si>
    <t>https://www.amazon.com/gp/help/seller/at-a-glance.html/ref=dp_merchant_link?seller=A1C3YWBFB6HQTT</t>
  </si>
  <si>
    <t>NVBOTY</t>
  </si>
  <si>
    <t>1%:99%</t>
  </si>
  <si>
    <t>970.69 g</t>
  </si>
  <si>
    <t>40.49 x 26.59 x 5.11 cm</t>
  </si>
  <si>
    <t>40.39 x 26.67 x 5.08 cm</t>
  </si>
  <si>
    <t>NVBOTY LED Face Mask Light Therapy, 4 Modes Portable Red Light Therapy for Face, 2000mAh Rechargeable Remote, Blue, Orange, 850NM Infrared &amp; Red Light Mask, 400 LEDs, Timing Function, at Home &amp; Travel</t>
  </si>
  <si>
    <t>B0FVKVK25R</t>
  </si>
  <si>
    <t>https://images-na.ssl-images-amazon.com/images/I/81gTR-z03OL._AC_US600_.jpg</t>
  </si>
  <si>
    <t>https://www.amazon.com/dp/B0DGTFQNKJ</t>
  </si>
  <si>
    <t>https://www.amazon.com/gp/help/seller/at-a-glance.html/ref=dp_merchant_link?seller=ACKM9B9F73TUL</t>
  </si>
  <si>
    <t>B0DD7HJ7YL</t>
  </si>
  <si>
    <t>46%:54%</t>
  </si>
  <si>
    <t>P1-18</t>
  </si>
  <si>
    <t>689.46 g</t>
  </si>
  <si>
    <t>33.30 x 22.20 x 4.50 cm</t>
  </si>
  <si>
    <t>33.27 x 22.10 x 4.57 cm</t>
  </si>
  <si>
    <t>INIA Red Light Therapy Mask for Face, Glow Wireless LED Face Mask Light Therapy with Near-Infrared Red Light (NIR), Rechargeable and Ergonomic Design for Home &amp; Travel</t>
  </si>
  <si>
    <t>B0G6H1MY3H</t>
  </si>
  <si>
    <t>https://images-na.ssl-images-amazon.com/images/I/61DXR3CwAiL._AC_US600_.jpg</t>
  </si>
  <si>
    <t>https://www.amazon.com/dp/B0DD7HJ7YL</t>
  </si>
  <si>
    <t>B0FMFJ63RT</t>
  </si>
  <si>
    <t>AIUO</t>
  </si>
  <si>
    <t>P3-13</t>
  </si>
  <si>
    <t>762.03 g</t>
  </si>
  <si>
    <t>33.50 x 22.50 x 5.69 cm</t>
  </si>
  <si>
    <t>33.53 x 22.61 x 5.59 cm</t>
  </si>
  <si>
    <t>AIUO Red Light Therapy for Face, Led Face Mask Light Therapy with Rechargeable Remote, LED Face Mask Light Therapy at Home, Comfortable Red Light Therapy Mask, Black</t>
  </si>
  <si>
    <t>B0G6684QZ2</t>
  </si>
  <si>
    <t>https://images-na.ssl-images-amazon.com/images/I/71jpwpLtCLL._AC_US600_.jpg</t>
  </si>
  <si>
    <t>https://www.amazon.com/dp/B0FMFJ63RT</t>
  </si>
  <si>
    <t>https://www.amazon.com/gp/help/seller/at-a-glance.html/ref=dp_merchant_link?seller=A3A8Z8C62YOQZC</t>
  </si>
  <si>
    <t>B0FKD3826X</t>
  </si>
  <si>
    <t>TheraFace</t>
  </si>
  <si>
    <t>P3-46</t>
  </si>
  <si>
    <t>512.56 g</t>
  </si>
  <si>
    <t>1.37 kg</t>
  </si>
  <si>
    <t>21.84 x 17.27 x 23.88 cm</t>
  </si>
  <si>
    <t>24.13 x 22.61 x 17.53 cm</t>
  </si>
  <si>
    <t>TheraFace Therabody Mask Glo - Cordless LED Skincare Face Mask with Red/Blue/Infrared Light &amp; Relaxing Scalp Massage for Glowing, Healthier-Looking Skin - FDA Cleared</t>
  </si>
  <si>
    <t>B0GHFG3KYH</t>
  </si>
  <si>
    <t>https://images-na.ssl-images-amazon.com/images/I/616fSfI59bL._AC_US600_.jpg</t>
  </si>
  <si>
    <t>https://www.amazon.com/dp/B0FKD3826X</t>
  </si>
  <si>
    <t>https://www.amazon.com/gp/help/seller/at-a-glance.html/ref=dp_merchant_link?seller=AR6S7CE02WLK</t>
  </si>
  <si>
    <t>B0D7N2KWLH</t>
  </si>
  <si>
    <t>iRestore</t>
  </si>
  <si>
    <t>49%:51%</t>
  </si>
  <si>
    <t>P1-29</t>
  </si>
  <si>
    <t>821.00 g</t>
  </si>
  <si>
    <t>23.62 x 22.61 x 13.21 cm</t>
  </si>
  <si>
    <t>23.88 x 22.61 x 13.46 cm</t>
  </si>
  <si>
    <t>iRestore LED Face Mask for Youthful Skin, Red Light Therapy for Face, Red, Blue &amp; Infrared Therapy for Wrinkles, Fine Lines, Dark Spots with 360 LEDs, Skincare Device for Women &amp; Men</t>
  </si>
  <si>
    <t>B0D8923T3R</t>
  </si>
  <si>
    <t>https://images-na.ssl-images-amazon.com/images/I/71RpqjivV+L._AC_US600_.jpg</t>
  </si>
  <si>
    <t>https://www.amazon.com/dp/B0D7N2KWLH</t>
  </si>
  <si>
    <t>https://www.amazon.com/gp/help/seller/at-a-glance.html/ref=dp_merchant_link?seller=A14R3ZUDB2SP6E</t>
  </si>
  <si>
    <t>B08NCRHNW9</t>
  </si>
  <si>
    <t>Dr Dennis Gross</t>
  </si>
  <si>
    <t>33%:67%</t>
  </si>
  <si>
    <t>P1-26</t>
  </si>
  <si>
    <t>798.32 g</t>
  </si>
  <si>
    <t>22.30 x 20.19 x 12.60 cm</t>
  </si>
  <si>
    <t>22.35 x 20.32 x 12.70 cm</t>
  </si>
  <si>
    <t>Dr. Dennis Gross DRx SpectraLite FaceWare Pro – LED Face Mask for Skin Rejuvenation with Dual Red &amp; Blue Light Therapy, FSA HSA Eligible</t>
  </si>
  <si>
    <t>B0DHRW819R</t>
  </si>
  <si>
    <t>https://images-na.ssl-images-amazon.com/images/I/51o0k2-mhnL._AC_US600_.jpg</t>
  </si>
  <si>
    <t>https://www.amazon.com/dp/B08NCRHNW9</t>
  </si>
  <si>
    <t>https://www.amazon.com/gp/help/seller/at-a-glance.html/ref=dp_merchant_link?seller=A366VYW3B6J6LL</t>
  </si>
  <si>
    <t>B0CZXCRSTF</t>
  </si>
  <si>
    <t>SUERBEATY</t>
  </si>
  <si>
    <t>29%:71%</t>
  </si>
  <si>
    <t>P2-5</t>
  </si>
  <si>
    <t>471.74 g</t>
  </si>
  <si>
    <t>23.11 x 19.56 x 12.45 cm</t>
  </si>
  <si>
    <t>23.37 x 19.81 x 12.70 cm</t>
  </si>
  <si>
    <t>SUERBEATY Red Light Mask For Face, 7-1 Colors Red Light Face Mask, Facial Skincare At Home, Cordless, Portable and Rechargeable</t>
  </si>
  <si>
    <t>B0FYX7XJB3</t>
  </si>
  <si>
    <t>https://images-na.ssl-images-amazon.com/images/I/71OSsnJ5hcL._AC_US600_.jpg</t>
  </si>
  <si>
    <t>https://www.amazon.com/dp/B0CZXCRSTF</t>
  </si>
  <si>
    <t>https://www.amazon.com/gp/help/seller/at-a-glance.html/ref=dp_merchant_link?seller=AXT39EVTI4ZYM</t>
  </si>
  <si>
    <t>B0FJS8ZQWS</t>
  </si>
  <si>
    <t>RENPHO</t>
  </si>
  <si>
    <t>26%:74%</t>
  </si>
  <si>
    <t>P1-16</t>
  </si>
  <si>
    <t>181.44 g</t>
  </si>
  <si>
    <t>32.28 x 29.59 x 4.60 cm</t>
  </si>
  <si>
    <t>32.26 x 29.72 x 4.57 cm</t>
  </si>
  <si>
    <t>RENPHO Red Light Therapy Mask for Face 2026, Valentines Day Choice for Women Mom Wife, 324 LEDs Full Face Coverage &amp; 3 Light Modes, Cordless LED Red Light Therapy Face Mask for Home Use &amp; Travel</t>
  </si>
  <si>
    <t>B0GDG4914X</t>
  </si>
  <si>
    <t>https://images-na.ssl-images-amazon.com/images/I/61jsUo220VL._AC_US600_.jpg</t>
  </si>
  <si>
    <t>https://www.amazon.com/dp/B0FJS8ZQWS</t>
  </si>
  <si>
    <t>https://www.amazon.com/gp/help/seller/at-a-glance.html/ref=dp_merchant_link?seller=A2F97CWV4SAWYO</t>
  </si>
  <si>
    <t>B0FMXH8STX</t>
  </si>
  <si>
    <t>16%:84%</t>
  </si>
  <si>
    <t>P1-5</t>
  </si>
  <si>
    <t>1.17 kg</t>
  </si>
  <si>
    <t>37.21 x 26.19 x 5.59 cm</t>
  </si>
  <si>
    <t>37.08 x 26.16 x 5.59 cm</t>
  </si>
  <si>
    <t>Red Light Therapy for Face and Neck, 4 Modes Cordless Face Mask Light Therapy with Neck Masks, 850nm Infrared &amp; Red Light Mask, 2000mAh Rechargeable Light Therapy Skin Care at Home (680 Beads)</t>
  </si>
  <si>
    <t>B0GHN9T5W3</t>
  </si>
  <si>
    <t>https://images-na.ssl-images-amazon.com/images/I/61bfhCtD0TL._AC_US600_.jpg</t>
  </si>
  <si>
    <t>https://www.amazon.com/dp/B0FMXH8STX</t>
  </si>
  <si>
    <t>https://www.amazon.com/gp/help/seller/at-a-glance.html/ref=dp_merchant_link?seller=A6WP0MR38J221</t>
  </si>
  <si>
    <t>B0FVNQ3C9M</t>
  </si>
  <si>
    <t>6%:94%</t>
  </si>
  <si>
    <t>P2-11</t>
  </si>
  <si>
    <t>557.92 g</t>
  </si>
  <si>
    <t>35.56 x 24.89 x 5.08 cm</t>
  </si>
  <si>
    <t>28.19 x 19.81 x 4.83 cm</t>
  </si>
  <si>
    <t>LED Light Therapy Mask Skin Care Mask &amp; Neck, Red &amp; Infrared Lights Masks Wavelength LED Face Mask Light Therapy for Home Use（Advanced Black）</t>
  </si>
  <si>
    <t>B0F181GKGZ</t>
  </si>
  <si>
    <t>5%</t>
  </si>
  <si>
    <t>https://images-na.ssl-images-amazon.com/images/I/713fM66pbUL._AC_US600_.jpg</t>
  </si>
  <si>
    <t>https://www.amazon.com/dp/B0FVNQ3C9M</t>
  </si>
  <si>
    <t>B0FWQK7LV2</t>
  </si>
  <si>
    <t>P1-34</t>
  </si>
  <si>
    <t>408.23 g</t>
  </si>
  <si>
    <t>2.54 x 2.54 x 2.54 cm</t>
  </si>
  <si>
    <t>23.62 x 20.83 x 12.70 cm</t>
  </si>
  <si>
    <t>Red Light Therapy for Face,LED Face Mask Light Therapy,USB C Rechargeable,Infrared Light Therapy Mask LED Silicone Mask</t>
  </si>
  <si>
    <t>B0FP1W95CZ</t>
  </si>
  <si>
    <t>19%</t>
  </si>
  <si>
    <t>https://images-na.ssl-images-amazon.com/images/I/61fXG2q-IfL._AC_US600_.jpg</t>
  </si>
  <si>
    <t>https://www.amazon.com/dp/B0FWQK7LV2</t>
  </si>
  <si>
    <t>42%:58%</t>
  </si>
  <si>
    <t>P1-35</t>
  </si>
  <si>
    <t>2.00 kg</t>
  </si>
  <si>
    <t>34.11 x 29.11 x 10.59 cm</t>
  </si>
  <si>
    <t>34.04 x 29.21 x 10.67 cm</t>
  </si>
  <si>
    <t>Red Light Therapy Mask for Face &amp; Neck – 4 Light Modes with 850nm NIR, Red, Yellow &amp; Blue LED Light Therapy, 2600mAh Rechargeable LED Face Mask for Anti-Aging, Skin Firming &amp; Radiant Glow at Home</t>
  </si>
  <si>
    <t>B0F8QJL13N</t>
  </si>
  <si>
    <t>https://images-na.ssl-images-amazon.com/images/I/716odsieDeL._AC_US600_.jpg</t>
  </si>
  <si>
    <t>https://www.amazon.com/dp/B0F181GKGZ</t>
  </si>
  <si>
    <t>Kelyoo</t>
  </si>
  <si>
    <t>P1-14</t>
  </si>
  <si>
    <t>0.00 g</t>
  </si>
  <si>
    <t>938.94 g</t>
  </si>
  <si>
    <t>10.16 x 12.70 x 13.97 cm</t>
  </si>
  <si>
    <t>25.40 x 21.08 x 13.72 cm</t>
  </si>
  <si>
    <t>Red Light Therapy for Face Mask – LED Face Mask Light Therapy with Red Blue LED and Infrared Light, Anti-Aging, Blemish Repair Treatment</t>
  </si>
  <si>
    <t>B0FZ9QHYS4</t>
  </si>
  <si>
    <t>https://images-na.ssl-images-amazon.com/images/I/71dsaBk4soL._AC_US600_.jpg</t>
  </si>
  <si>
    <t>https://www.amazon.com/dp/B0F8QJL13N</t>
  </si>
  <si>
    <t>https://www.amazon.com/gp/help/seller/at-a-glance.html/ref=dp_merchant_link?seller=ACPRBIE6C8UGX</t>
  </si>
  <si>
    <t>B0DYG4Q6PL</t>
  </si>
  <si>
    <t>P2-15</t>
  </si>
  <si>
    <t>31.75 x 26.92 x 19.30 cm</t>
  </si>
  <si>
    <t>Shark CryoGlow LED Face Mask with Under-Eye Cooling, Anti-Ageing &amp; Blemish Repair, Red &amp; Blue LED, Infrared Light Therapy, USB-C, Remote Control, Storage Bag, Lilac Chill, FW312PL</t>
  </si>
  <si>
    <t>B0G6MP58JD</t>
  </si>
  <si>
    <t>https://images-na.ssl-images-amazon.com/images/I/710E7veA9BL._AC_US600_.jpg</t>
  </si>
  <si>
    <t>https://www.amazon.com/dp/B0DYG4Q6PL</t>
  </si>
  <si>
    <t>CurrentBody</t>
  </si>
  <si>
    <t>GB</t>
  </si>
  <si>
    <t>P1-46</t>
  </si>
  <si>
    <t>1.36 kg</t>
  </si>
  <si>
    <t>26.11 x 24.10 x 12.70 cm</t>
  </si>
  <si>
    <t>26.16 x 24.13 x 12.70 cm</t>
  </si>
  <si>
    <t>CurrentBody Skin LED Light Therapy Mask: Series 2</t>
  </si>
  <si>
    <t>https://images-na.ssl-images-amazon.com/images/I/51HxPBBkqgL._AC_US600_.jpg</t>
  </si>
  <si>
    <t>https://www.amazon.com/dp/B0DHRW819R</t>
  </si>
  <si>
    <t>https://www.amazon.com/gp/help/seller/at-a-glance.html/ref=dp_merchant_link?seller=A1Z7LI8UV298R9</t>
  </si>
  <si>
    <t>B0DJL6JV6R</t>
  </si>
  <si>
    <t>Hsaiiae</t>
  </si>
  <si>
    <t>7%:93%</t>
  </si>
  <si>
    <t>P2-14</t>
  </si>
  <si>
    <t>FBM</t>
  </si>
  <si>
    <t>33.60 x 21.69 x 5.69 cm</t>
  </si>
  <si>
    <t>33.53 x 21.59 x 5.59 cm</t>
  </si>
  <si>
    <t>Hsaiiae FSA Eligible LED Light Therapy mask (FM-02)</t>
  </si>
  <si>
    <t>10.00</t>
  </si>
  <si>
    <t>https://images-na.ssl-images-amazon.com/images/I/71ErWhnLXgL._AC_US600_.jpg</t>
  </si>
  <si>
    <t>https://www.amazon.com/dp/B0DJL6JV6R</t>
  </si>
  <si>
    <t>https://www.amazon.com/gp/help/seller/at-a-glance.html/ref=dp_merchant_link?seller=AU11HH78R2PV8</t>
  </si>
  <si>
    <t>B0F4CTCRVF</t>
  </si>
  <si>
    <t>F FIWENE</t>
  </si>
  <si>
    <t>P1-38</t>
  </si>
  <si>
    <t>26.39 x 23.19 x 11.61 cm</t>
  </si>
  <si>
    <t>26.42 x 23.11 x 11.68 cm</t>
  </si>
  <si>
    <t>F FIWENE LED Facial Mask (Model: AST-804B)</t>
  </si>
  <si>
    <t>B0GBX8M7B6</t>
  </si>
  <si>
    <t>https://images-na.ssl-images-amazon.com/images/I/618G349VbfL._AC_US600_.jpg</t>
  </si>
  <si>
    <t>https://www.amazon.com/dp/B0F4CTCRVF</t>
  </si>
  <si>
    <t>https://www.amazon.com/gp/help/seller/at-a-glance.html/ref=dp_merchant_link?seller=A3FWPYDMZKRLZZ</t>
  </si>
  <si>
    <t>B0FWLQ125P</t>
  </si>
  <si>
    <t>28%:72%</t>
  </si>
  <si>
    <t>P2-21</t>
  </si>
  <si>
    <t>571.53 g</t>
  </si>
  <si>
    <t>28.19 x 19.99 x 4.60 cm</t>
  </si>
  <si>
    <t>28.19 x 20.07 x 4.57 cm</t>
  </si>
  <si>
    <t>ONLUKY Red Light Therapy Mask for Face,LED Face Mask Light Therapy,USB C Rechargeable,Infrared Light Therapy Mask for Home Working Travel Yoga Sleep</t>
  </si>
  <si>
    <t>https://images-na.ssl-images-amazon.com/images/I/71ZbACGLfsL._AC_US600_.jpg</t>
  </si>
  <si>
    <t>https://www.amazon.com/dp/B0FWLQ125P</t>
  </si>
  <si>
    <t>B0FR7PF263</t>
  </si>
  <si>
    <t>XSSNVV</t>
  </si>
  <si>
    <t>P1-23</t>
  </si>
  <si>
    <t>621.42 g</t>
  </si>
  <si>
    <t>30.10 x 22.00 x 4.60 cm</t>
  </si>
  <si>
    <t>30.23 x 22.10 x 4.57 cm</t>
  </si>
  <si>
    <t>Red Light Therapy for Face - Cordless LED Mask Light Therapy, 4 Modes with 850nm Infrared &amp; Red Light, 60-Min Battery, Timer Function, Salon-Level Results at-Home</t>
  </si>
  <si>
    <t>B0GGHW2CWW</t>
  </si>
  <si>
    <t>https://images-na.ssl-images-amazon.com/images/I/71v8ANA0Q6L._AC_US600_.jpg</t>
  </si>
  <si>
    <t>https://www.amazon.com/dp/B0FR7PF263</t>
  </si>
  <si>
    <t>https://www.amazon.com/gp/help/seller/at-a-glance.html/ref=dp_merchant_link?seller=A2G82HCCMIDRQ4</t>
  </si>
  <si>
    <t>B0FWLMY464</t>
  </si>
  <si>
    <t>P2-8</t>
  </si>
  <si>
    <t>24.79 x 21.41 x 11.81 cm</t>
  </si>
  <si>
    <t>24.89 x 21.34 x 11.68 cm</t>
  </si>
  <si>
    <t>B0DQSK8Y52</t>
  </si>
  <si>
    <t>https://m.media-amazon.com/images/I/41luP4sPDPL._SS600_.jpg</t>
  </si>
  <si>
    <t>https://www.amazon.com/dp/B0FWLMY464</t>
  </si>
  <si>
    <t>B0FS6QR2KM</t>
  </si>
  <si>
    <t>3个月</t>
  </si>
  <si>
    <t>Yahi</t>
  </si>
  <si>
    <t>32%:68%</t>
  </si>
  <si>
    <t>P1-9</t>
  </si>
  <si>
    <t>948.01 g</t>
  </si>
  <si>
    <t>35.99 x 24.10 x 5.69 cm</t>
  </si>
  <si>
    <t>36.07 x 24.13 x 5.59 cm</t>
  </si>
  <si>
    <t>Yahi Red Light Photon Facial &amp; Neck Mask with Remote Control, 7 Custom Modes with Infrared, Portable &amp; Rechargeable with Timer for Home Use, 175 High-Density Light Beads, White</t>
  </si>
  <si>
    <t>B0DT3C5ZFY</t>
  </si>
  <si>
    <t>https://images-na.ssl-images-amazon.com/images/I/71FAkG29bkL._AC_US600_.jpg</t>
  </si>
  <si>
    <t>https://www.amazon.com/dp/B0FS6QR2KM</t>
  </si>
  <si>
    <t>https://www.amazon.com/gp/help/seller/at-a-glance.html/ref=dp_merchant_link?seller=A25AL9HMD30L7F</t>
  </si>
  <si>
    <t>Nanoleaf</t>
  </si>
  <si>
    <t>CA</t>
  </si>
  <si>
    <t>20%:80%</t>
  </si>
  <si>
    <t>P3-5</t>
  </si>
  <si>
    <t>362.87 g</t>
  </si>
  <si>
    <t>870.90 g</t>
  </si>
  <si>
    <t>29.97 x 21.59 x 0.76 cm</t>
  </si>
  <si>
    <t>29.97 x 24.13 x 5.59 cm</t>
  </si>
  <si>
    <t>Nanoleaf FDA-Cleared LED Light Therapy Face Mask with 7 Treatment Modes - Professional Red &amp; Blue Light with NIR Facial Device for Anti-Aging - 432 LEDs, Rechargeable</t>
  </si>
  <si>
    <t>https://images-na.ssl-images-amazon.com/images/I/61aqEqCXPHL._AC_US600_.jpg</t>
  </si>
  <si>
    <t>https://www.amazon.com/dp/B0DQSK8Y52</t>
  </si>
  <si>
    <t>https://www.amazon.com/gp/help/seller/at-a-glance.html/ref=dp_merchant_link?seller=AP1UPSSODPS38</t>
  </si>
  <si>
    <t>B0F8NM322Y</t>
  </si>
  <si>
    <t>pedete</t>
  </si>
  <si>
    <t>199.58 g</t>
  </si>
  <si>
    <t>1.13 kg</t>
  </si>
  <si>
    <t>17.27 x 11.68 x 21.84 cm</t>
  </si>
  <si>
    <t>25.91 x 21.08 x 15.24 cm</t>
  </si>
  <si>
    <t>Red Light Therapy for Face, 9 Modes Wireless Led Face Mask Light Therapy, 850nm Infrared &amp; Red Light Masks, 2500mAh Rechargeable, 3D Facial Fit, Led Light Therapy Skin Care At Home (480 Beads)</t>
  </si>
  <si>
    <t>B0FHW1BNRT</t>
  </si>
  <si>
    <t>https://images-na.ssl-images-amazon.com/images/I/713CvpSxZgL._AC_US600_.jpg</t>
  </si>
  <si>
    <t>https://www.amazon.com/dp/B0F8NM322Y</t>
  </si>
  <si>
    <t>https://www.amazon.com/gp/help/seller/at-a-glance.html/ref=dp_merchant_link?seller=A1J31SG14QYIV0</t>
  </si>
  <si>
    <t>B0FXG227D9</t>
  </si>
  <si>
    <t>EVFOFO</t>
  </si>
  <si>
    <t>10%:90%</t>
  </si>
  <si>
    <t>P2-31</t>
  </si>
  <si>
    <t>680.39 g</t>
  </si>
  <si>
    <t>730.28 g</t>
  </si>
  <si>
    <t>32.69 x 21.31 x 4.60 cm</t>
  </si>
  <si>
    <t>32.77 x 21.34 x 4.57 cm</t>
  </si>
  <si>
    <t>Red Light Photon Facial &amp; Neck Mask with Remote Control, 7 Custom Modes with Infrared, Portable &amp; Rechargeable with Timer for Home Use, 850nm Infrared &amp; Red Light Masks, Black</t>
  </si>
  <si>
    <t>https://m.media-amazon.com/images/I/41bxBWKizrL._SS600_.jpg</t>
  </si>
  <si>
    <t>https://www.amazon.com/dp/B0FXG227D9</t>
  </si>
  <si>
    <t>https://www.amazon.com/gp/help/seller/at-a-glance.html/ref=dp_merchant_link?seller=A2U4FTFK8J9098</t>
  </si>
  <si>
    <t>B0FX87YWGP</t>
  </si>
  <si>
    <t>SDKWDH</t>
  </si>
  <si>
    <t>30%:70%</t>
  </si>
  <si>
    <t>748.43 g</t>
  </si>
  <si>
    <t>24.10 x 21.41 x 11.81 cm</t>
  </si>
  <si>
    <t>SDKWDH Red Light Therapy for Face, Led Face Mask Light Therapy, Anti-Aging Infrared Therapy for Wrinkles, Fine Lines, 7-1 Colors LED Facial Skin Care Mask</t>
  </si>
  <si>
    <t>B0GBFWM3GP</t>
  </si>
  <si>
    <t>https://images-na.ssl-images-amazon.com/images/I/61zzSqXlihL._AC_US600_.jpg</t>
  </si>
  <si>
    <t>https://www.amazon.com/dp/B0FX87YWGP</t>
  </si>
  <si>
    <t>B0FS6V19BZ</t>
  </si>
  <si>
    <t>9%:91%</t>
  </si>
  <si>
    <t>P2-3</t>
  </si>
  <si>
    <t>35.99 x 24.00 x 5.69 cm</t>
  </si>
  <si>
    <t>36.07 x 23.88 x 5.59 cm</t>
  </si>
  <si>
    <t>Yahi Red Light Photon Facial &amp; Neck Mask with Remote Control, 7 Custom Modes with Infrared, Portable &amp; Rechargeable with Timer for Home Use, 175 High-Density Light Beads, Black</t>
  </si>
  <si>
    <t>https://m.media-amazon.com/images/I/51o7kUDt8gL._SS600_.jpg</t>
  </si>
  <si>
    <t>https://www.amazon.com/dp/B0FS6V19BZ</t>
  </si>
  <si>
    <t>B0BS9CM9CT</t>
  </si>
  <si>
    <t>Auxoliev</t>
  </si>
  <si>
    <t>P1-37</t>
  </si>
  <si>
    <t>1.18 kg</t>
  </si>
  <si>
    <t>25.50 x 20.90 x 14.50 cm</t>
  </si>
  <si>
    <t>25.40 x 20.83 x 14.48 cm</t>
  </si>
  <si>
    <t>FSA Red Light Therapy Mask -Target Acne Removal,Wrinkles&amp;Redness,Salon-Level Pro Infrared Face Mask Anti-Aging Skincare for Home Yoga,2000mAh Rechargeable,Led Light Therapy Facial Mask Wirless Remote</t>
  </si>
  <si>
    <t>10%</t>
  </si>
  <si>
    <t>https://images-na.ssl-images-amazon.com/images/I/71aoqCQPx9L._AC_US600_.jpg</t>
  </si>
  <si>
    <t>https://www.amazon.com/dp/B0BS9CM9CT</t>
  </si>
  <si>
    <t>https://www.amazon.com/gp/help/seller/at-a-glance.html/ref=dp_merchant_link?seller=A3BUWD4RILXQYY</t>
  </si>
  <si>
    <t>B0FM4G187P</t>
  </si>
  <si>
    <t>Fiogeo</t>
  </si>
  <si>
    <t>25%:75%</t>
  </si>
  <si>
    <t>32.69 x 21.21 x 2.21 cm</t>
  </si>
  <si>
    <t>32.77 x 21.08 x 2.29 cm</t>
  </si>
  <si>
    <t>Fiogeo Red Light Therapy for Face, Red Light Therapy Mask with Remote, Rechargeable 7 Colors LED Light Therapy mask, Anti-Aging, Wrinkle Reduction and Skin Firming, Home &amp; Travel Use</t>
  </si>
  <si>
    <t>B0F1D14V3Q</t>
  </si>
  <si>
    <t>https://images-na.ssl-images-amazon.com/images/I/71enZm2MFkL._AC_US600_.jpg</t>
  </si>
  <si>
    <t>https://www.amazon.com/dp/B0FM4G187P</t>
  </si>
  <si>
    <t>https://www.amazon.com/gp/help/seller/at-a-glance.html/ref=dp_merchant_link?seller=AT2YP2MRVQHW0</t>
  </si>
  <si>
    <t>B0FJY834JC</t>
  </si>
  <si>
    <t>P2-17</t>
  </si>
  <si>
    <t>1.02 kg</t>
  </si>
  <si>
    <t>35.89 x 25.20 x 4.90 cm</t>
  </si>
  <si>
    <t>35.81 x 25.15 x 4.83 cm</t>
  </si>
  <si>
    <t>LED Silicone mask (Model: LP-RVTGLWP-WHT, LP-RVTGLW-WHT, TLM200)</t>
  </si>
  <si>
    <t>34%</t>
  </si>
  <si>
    <t>https://images-na.ssl-images-amazon.com/images/I/71uqYbxhEkL._AC_US600_.jpg</t>
  </si>
  <si>
    <t>https://www.amazon.com/dp/B0FJY834JC</t>
  </si>
  <si>
    <t>B0F8VHV4HT</t>
  </si>
  <si>
    <t>KINGDO</t>
  </si>
  <si>
    <t>1.06 kg</t>
  </si>
  <si>
    <t>34.80 x 25.10 x 6.40 cm</t>
  </si>
  <si>
    <t>34.80 x 25.15 x 6.35 cm</t>
  </si>
  <si>
    <t>Red Light Therapy for Face, 4 Modes LED Face Mask Infrared Light Therapy with Remote, Portable and Rechargeable Design with Timer Function for Home Use</t>
  </si>
  <si>
    <t>B0GG9PLH6L</t>
  </si>
  <si>
    <t>https://images-na.ssl-images-amazon.com/images/I/51TPquXlzqL._AC_US600_.jpg</t>
  </si>
  <si>
    <t>https://www.amazon.com/dp/B0F8VHV4HT</t>
  </si>
  <si>
    <t>https://www.amazon.com/gp/help/seller/at-a-glance.html/ref=dp_merchant_link?seller=A5FWC0QU8JZIQ</t>
  </si>
  <si>
    <t>B0DWXBTXHS</t>
  </si>
  <si>
    <t>P2-28</t>
  </si>
  <si>
    <t>698.53 g</t>
  </si>
  <si>
    <t>33.78 x 25.70 x 4.50 cm</t>
  </si>
  <si>
    <t>33.78 x 25.65 x 4.57 cm</t>
  </si>
  <si>
    <t>EVFOFO Red Light Therapy Mask for Face, Led Face Mask Light Therapy, 7 Colors LED Face Mask Light Therapy At Home, Pink</t>
  </si>
  <si>
    <t>B0F3JG5MDB</t>
  </si>
  <si>
    <t>https://images-na.ssl-images-amazon.com/images/I/51mgNYlQ1zL._AC_US600_.jpg</t>
  </si>
  <si>
    <t>https://www.amazon.com/dp/B0DWXBTXHS</t>
  </si>
  <si>
    <t>B0FHBCKF9L</t>
  </si>
  <si>
    <t>P1-22</t>
  </si>
  <si>
    <t>38.30 x 23.80 x 6.30 cm</t>
  </si>
  <si>
    <t>38.35 x 23.88 x 6.35 cm</t>
  </si>
  <si>
    <t>Red Light Therapy for Face 4 Modes, Breathable Red Light Therapy Mask with 4 Color Light Modes, 850NM Infrared LED Face Mask Light Therapy with Timer, Portable Led Mask for Home &amp; Travel</t>
  </si>
  <si>
    <t>https://images-na.ssl-images-amazon.com/images/I/71mAHCaTZgL._AC_US600_.jpg</t>
  </si>
  <si>
    <t>https://www.amazon.com/dp/B0FHBCKF9L</t>
  </si>
  <si>
    <t>B0CR3PBQ25</t>
  </si>
  <si>
    <t>MEGELIN</t>
  </si>
  <si>
    <t>1.98 kg</t>
  </si>
  <si>
    <t>40.41 x 28.50 x 10.11 cm</t>
  </si>
  <si>
    <t>40.39 x 28.45 x 10.16 cm</t>
  </si>
  <si>
    <t>MEGELIN 7 Colors Led Light Therapy Facial Mask, Face Light Therapy Mask for Face, Reduce Wrinkles Smooth Skin, Infrared Light Skin Rejuvenation(White)</t>
  </si>
  <si>
    <t>B0FCSC4S1G</t>
  </si>
  <si>
    <t>https://images-na.ssl-images-amazon.com/images/I/61rZ-OrSygL._AC_US600_.jpg</t>
  </si>
  <si>
    <t>https://www.amazon.com/dp/B0CR3PBQ25</t>
  </si>
  <si>
    <t>https://www.amazon.com/gp/help/seller/at-a-glance.html/ref=dp_merchant_link?seller=A1H7OIMWIVUA8</t>
  </si>
  <si>
    <t>B09Z6Z5KGK</t>
  </si>
  <si>
    <t>LifePro</t>
  </si>
  <si>
    <t>3%:97%</t>
  </si>
  <si>
    <t>P1-45</t>
  </si>
  <si>
    <t>322.05 g</t>
  </si>
  <si>
    <t>21.08 x 16.51 x 12.45 cm</t>
  </si>
  <si>
    <t>21.59 x 17.78 x 11.94 cm</t>
  </si>
  <si>
    <t>LifePro Red Light Therapy for Face – LED Face Mask Light Therapy with Red, Blue &amp; Amber Modes – Vizacure Rechargeable, Portable Skincare Mask for at-Home Use</t>
  </si>
  <si>
    <t>B0G2B8XV72</t>
  </si>
  <si>
    <t>https://images-na.ssl-images-amazon.com/images/I/81M6Mz89LXL._AC_US600_.jpg</t>
  </si>
  <si>
    <t>https://www.amazon.com/dp/B09Z6Z5KGK</t>
  </si>
  <si>
    <t>B0DZ6SLJQ3</t>
  </si>
  <si>
    <t>wavytalk</t>
  </si>
  <si>
    <t>60%:40%</t>
  </si>
  <si>
    <t>P1-42</t>
  </si>
  <si>
    <t>1.08 kg</t>
  </si>
  <si>
    <t>36.60 x 27.30 x 5.41 cm</t>
  </si>
  <si>
    <t>36.58 x 27.18 x 5.33 cm</t>
  </si>
  <si>
    <t>wavytalk Red Light Therapy Mask for Face, Glow Time LED Face Mask Light Therapy for Anti-Fine Line, Acne Treatment, and Skin Rejuvenation with Red, Near-Infrared Light, Blue and Amber Light Therapy</t>
  </si>
  <si>
    <t>B01MDK70V9</t>
  </si>
  <si>
    <t>https://images-na.ssl-images-amazon.com/images/I/71Kka-KvRAL._AC_US600_.jpg</t>
  </si>
  <si>
    <t>https://www.amazon.com/dp/B0DZ6SLJQ3</t>
  </si>
  <si>
    <t>https://www.amazon.com/gp/help/seller/at-a-glance.html/ref=dp_merchant_link?seller=A3UB8HU70YR1CP</t>
  </si>
  <si>
    <t>B0FCMLZG9X</t>
  </si>
  <si>
    <t>39.09 x 23.09 x 5.51 cm</t>
  </si>
  <si>
    <t>39.12 x 23.11 x 5.59 cm</t>
  </si>
  <si>
    <t>INTEO Red Light Therapy for Face, 3 Modes Portable Led Face Mask Light Therapy with Remote, Infrared Light Mask with Timing Function, Led Light Therapy At Home, Pink</t>
  </si>
  <si>
    <t>B0GHVMDD6W</t>
  </si>
  <si>
    <t>https://m.media-amazon.com/images/I/31nxGH8Fg0L._AC_US600_.jpg</t>
  </si>
  <si>
    <t>https://www.amazon.com/dp/B0FCMLZG9X</t>
  </si>
  <si>
    <t>B0DJ7KMM1N</t>
  </si>
  <si>
    <t>YOEYOU</t>
  </si>
  <si>
    <t>38.35 x 19.81 x 3.30 cm</t>
  </si>
  <si>
    <t>41.91 x 21.08 x 6.10 cm</t>
  </si>
  <si>
    <t>LED light therapy mask, (Model: FM-02)</t>
  </si>
  <si>
    <t>B0G4N8B9DL</t>
  </si>
  <si>
    <t>https://images-na.ssl-images-amazon.com/images/I/61v+ivvvQLL._AC_US600_.jpg</t>
  </si>
  <si>
    <t>https://www.amazon.com/dp/B0DJ7KMM1N</t>
  </si>
  <si>
    <t>https://www.amazon.com/gp/help/seller/at-a-glance.html/ref=dp_merchant_link?seller=A1WKB93W11DKHU</t>
  </si>
  <si>
    <t>B0CPY3NKWB</t>
  </si>
  <si>
    <t>31%:69%</t>
  </si>
  <si>
    <t>P1-40</t>
  </si>
  <si>
    <t>2.30 kg</t>
  </si>
  <si>
    <t>26.92 x 37.85 x 7.11 cm</t>
  </si>
  <si>
    <t>41.66 x 30.23 x 9.91 cm</t>
  </si>
  <si>
    <t>MEGELIN LED Light Therapy Mask Model(s): JML1 at home</t>
  </si>
  <si>
    <t>https://images-na.ssl-images-amazon.com/images/I/61Rshz-6D5L._AC_US600_.jpg</t>
  </si>
  <si>
    <t>https://www.amazon.com/dp/B0CPY3NKWB</t>
  </si>
  <si>
    <t>gelpal</t>
  </si>
  <si>
    <t>84%:16%</t>
  </si>
  <si>
    <t>422.12 g</t>
  </si>
  <si>
    <t>421.84 g</t>
  </si>
  <si>
    <t>23.09 x 19.89 x 12.70 cm</t>
  </si>
  <si>
    <t>23.11 x 19.81 x 12.70 cm</t>
  </si>
  <si>
    <t>gelpal 7-1 Colors LED Facial Skin Care Mask,Red Light Mask for Face, Cordless Led Face Mask Light,Salon or Home,White.</t>
  </si>
  <si>
    <t>B0GHPPYJNJ</t>
  </si>
  <si>
    <t>https://images-na.ssl-images-amazon.com/images/I/71fgr+EurtL._AC_US600_.jpg</t>
  </si>
  <si>
    <t>https://www.amazon.com/dp/B0DT3C5ZFY</t>
  </si>
  <si>
    <t>https://www.amazon.com/gp/help/seller/at-a-glance.html/ref=dp_merchant_link?seller=A1GM5ACPIEACH2</t>
  </si>
  <si>
    <t>B0FWJ9NBN7</t>
  </si>
  <si>
    <t>Novurial</t>
  </si>
  <si>
    <t>P2-6</t>
  </si>
  <si>
    <t>635.03 g</t>
  </si>
  <si>
    <t>639.56 g</t>
  </si>
  <si>
    <t>29.59 x 22.81 x 5.69 cm</t>
  </si>
  <si>
    <t>30.48 x 22.86 x 5.33 cm</t>
  </si>
  <si>
    <t>Novurial Red Light Therapy for Face, 850nm Infrared LED Face Mask Light Therapy with 280 LEDs, Cordless Red Light Therapy Device with 5 &amp; 10 Min Timer, FDA Cleared Light Therapy Mask</t>
  </si>
  <si>
    <t>https://images-na.ssl-images-amazon.com/images/I/71iAFZB9azL._AC_US600_.jpg</t>
  </si>
  <si>
    <t>https://www.amazon.com/dp/B0FWJ9NBN7</t>
  </si>
  <si>
    <t>https://www.amazon.com/gp/help/seller/at-a-glance.html/ref=dp_merchant_link?seller=A3LHBVA58DE4Q9</t>
  </si>
  <si>
    <t>B0FXFDFNV9</t>
  </si>
  <si>
    <t>11%:89%</t>
  </si>
  <si>
    <t>P1-17</t>
  </si>
  <si>
    <t>1.01 kg</t>
  </si>
  <si>
    <t>24.21 x 23.90 x 14.61 cm</t>
  </si>
  <si>
    <t>24.13 x 23.88 x 14.48 cm</t>
  </si>
  <si>
    <t>SDKWDH Red Light Photon Facial Mask with Remote Control, 7 Custom Modes with Infrared, Portable with Timer for Home Use</t>
  </si>
  <si>
    <t>B0G4JVX563</t>
  </si>
  <si>
    <t>https://images-na.ssl-images-amazon.com/images/I/711vUuxu+1L._AC_US600_.jpg</t>
  </si>
  <si>
    <t>https://www.amazon.com/dp/B0FXFDFNV9</t>
  </si>
  <si>
    <t>NEWKEY</t>
  </si>
  <si>
    <t>P2-45</t>
  </si>
  <si>
    <t>1.05 kg</t>
  </si>
  <si>
    <t>24.89 x 19.81 x 13.97 cm</t>
  </si>
  <si>
    <t>26.92 x 22.10 x 14.73 cm</t>
  </si>
  <si>
    <t>NEWKEY Skin Care Beauty Mask(MJ-06), Led Face Mask Light Therapy,Blue &amp; Red Light for Acne Mask</t>
  </si>
  <si>
    <t>https://images-na.ssl-images-amazon.com/images/I/714pbjYCZNL._AC_US600_.jpg</t>
  </si>
  <si>
    <t>https://www.amazon.com/dp/B01MDK70V9</t>
  </si>
  <si>
    <t>https://www.amazon.com/gp/help/seller/at-a-glance.html/ref=dp_merchant_link?seller=A2U9207X4EA3EY</t>
  </si>
  <si>
    <t>B07S65M898</t>
  </si>
  <si>
    <t>66%:34%</t>
  </si>
  <si>
    <t>P3-43</t>
  </si>
  <si>
    <t>1.14 kg</t>
  </si>
  <si>
    <t>24.89 x 13.97 x 19.81 cm</t>
  </si>
  <si>
    <t>26.16 x 22.10 x 14.99 cm</t>
  </si>
  <si>
    <t>NEWKEY Skin Care Beauty Mask(MJ-06), Led Face Mask Light Therapy, led Light Therapy for Facial Skin Care Beauty Mask - Blue &amp; Red Light for Acne Mask</t>
  </si>
  <si>
    <t>https://images-na.ssl-images-amazon.com/images/I/71tXPXXnihL._AC_US600_.jpg</t>
  </si>
  <si>
    <t>https://www.amazon.com/dp/B07S65M898</t>
  </si>
  <si>
    <t>B0DJVBKYBF</t>
  </si>
  <si>
    <t>74%:26%</t>
  </si>
  <si>
    <t>-</t>
  </si>
  <si>
    <t>739.36 g</t>
  </si>
  <si>
    <t>33.50 x 22.10 x 4.70 cm</t>
  </si>
  <si>
    <t>33.53 x 22.10 x 4.83 cm</t>
  </si>
  <si>
    <t>B0GG7YM6XG</t>
  </si>
  <si>
    <t>https://m.media-amazon.com/images/I/418JS4uJkLL._AC_US600_.jpg</t>
  </si>
  <si>
    <t>https://www.amazon.com/dp/B0DJVBKYBF</t>
  </si>
  <si>
    <t>B0FDX22M3Y</t>
  </si>
  <si>
    <t>BNU</t>
  </si>
  <si>
    <t>57%:43%</t>
  </si>
  <si>
    <t>P2-22</t>
  </si>
  <si>
    <t>898.11 g</t>
  </si>
  <si>
    <t>33.02 x 21.59 x 3.81 cm</t>
  </si>
  <si>
    <t>36.32 x 23.11 x 5.08 cm</t>
  </si>
  <si>
    <t>BNU Wireless Red Light Therapy for Face, 4 Modes LED Light Therapy Mask with 400 LED Beads, Dual 1000mAh Remote Control, 850NM Infrared Red Light Therapy for Anti-Aging at Home &amp; Travel</t>
  </si>
  <si>
    <t>https://images-na.ssl-images-amazon.com/images/I/71tV-whrvqL._AC_US600_.jpg</t>
  </si>
  <si>
    <t>https://www.amazon.com/dp/B0FDX22M3Y</t>
  </si>
  <si>
    <t>B0F9FMQ27V</t>
  </si>
  <si>
    <t>CUEME</t>
  </si>
  <si>
    <t>P3-35</t>
  </si>
  <si>
    <t>30.81 x 24.10 x 5.21 cm</t>
  </si>
  <si>
    <t>30.73 x 24.13 x 5.08 cm</t>
  </si>
  <si>
    <t>Red Light Therapy for Face, FDA-Cleared LED Light Therapy Mask for Wrinkles, Acne Treatment, and Skin Care, Portable Facial Mask for Women - Mom, Sister, Girlfriend, and Wife</t>
  </si>
  <si>
    <t>https://images-na.ssl-images-amazon.com/images/I/7171p-qYFML._AC_US600_.jpg</t>
  </si>
  <si>
    <t>https://www.amazon.com/dp/B0F9FMQ27V</t>
  </si>
  <si>
    <t>https://www.amazon.com/gp/help/seller/at-a-glance.html/ref=dp_merchant_link?seller=A2IQTY8KXX4IDK</t>
  </si>
  <si>
    <t>B0FLDP8Y5W</t>
  </si>
  <si>
    <t>4%:96%</t>
  </si>
  <si>
    <t>P1-15</t>
  </si>
  <si>
    <t>848.22 g</t>
  </si>
  <si>
    <t>32.21 x 23.09 x 4.90 cm</t>
  </si>
  <si>
    <t>32.26 x 23.11 x 4.83 cm</t>
  </si>
  <si>
    <t>INIA Red Light Therapy Mask for Face – 4 Light Modes with 850nm NIR, Red &amp; Blue LED Light Therapy, 2600mAh Rechargeable LED Face Mask for Radiant Glow at Home, Pink</t>
  </si>
  <si>
    <t>B0C9GJ9KSC</t>
  </si>
  <si>
    <t>https://m.media-amazon.com/images/I/41rs3FU9O2L._SS600_.jpg</t>
  </si>
  <si>
    <t>https://www.amazon.com/dp/B0FLDP8Y5W</t>
  </si>
  <si>
    <t>B0C6QCW5FK</t>
  </si>
  <si>
    <t>1.38 kg</t>
  </si>
  <si>
    <t>24.89 x 23.88 x 11.94 cm</t>
  </si>
  <si>
    <t>GYH LED Face Mask, Red Light Mask for Face, FSAHSA eligible, Wireless High Dose Red, Infrared Light &amp; Blue LED Mask Skincare, Anti-ageing, Cloud-SS(RB-030)</t>
  </si>
  <si>
    <t>https://www.amazon.com/dp/B0C6QCW5FK</t>
  </si>
  <si>
    <t>B0CW392LT6</t>
  </si>
  <si>
    <t>P3-1</t>
  </si>
  <si>
    <t>26.49 x 23.39 x 11.51 cm</t>
  </si>
  <si>
    <t>26.42 x 23.37 x 11.43 cm</t>
  </si>
  <si>
    <t>Pro-Grade FSA LED Light Therapy Facial Mask-Red &amp; Blue Light Anti Aging for Face-HSA Salon Treatment for Acne, Wrinkles &amp; Redness at Home</t>
  </si>
  <si>
    <t>https://images-na.ssl-images-amazon.com/images/I/71yjXteeYOL._AC_US600_.jpg</t>
  </si>
  <si>
    <t>https://www.amazon.com/dp/B0CW392LT6</t>
  </si>
  <si>
    <t>https://www.amazon.com/gp/help/seller/at-a-glance.html/ref=dp_merchant_link?seller=A3UMBZZMKWYVXK</t>
  </si>
  <si>
    <t>B0FX9WHBYN</t>
  </si>
  <si>
    <t>Onisdin</t>
  </si>
  <si>
    <t>P3-16</t>
  </si>
  <si>
    <t>1.16 kg</t>
  </si>
  <si>
    <t>37.29 x 25.10 x 7.19 cm</t>
  </si>
  <si>
    <t>37.34 x 25.15 x 7.11 cm</t>
  </si>
  <si>
    <t>Onisdin Red Light mask set, Red Light for Face and Neck,630nm infrared light and 850nm near-infrared light</t>
  </si>
  <si>
    <t>https://images-na.ssl-images-amazon.com/images/I/81vHJRuyvYL._AC_US600_.jpg</t>
  </si>
  <si>
    <t>https://www.amazon.com/dp/B0FX9WHBYN</t>
  </si>
  <si>
    <t>https://www.amazon.com/gp/help/seller/at-a-glance.html/ref=dp_merchant_link?seller=AY72OSM05737G</t>
  </si>
  <si>
    <t>B0FP1C7FDS</t>
  </si>
  <si>
    <t>P3-41</t>
  </si>
  <si>
    <t>33.60 x 25.70 x 4.70 cm</t>
  </si>
  <si>
    <t>33.53 x 25.65 x 4.83 cm</t>
  </si>
  <si>
    <t>EVFOFO Red Light Therapy Mask for Face, 7 Colors LED Face Mask Light Therapy At Home, Led Face Mask Light Therapy, Black</t>
  </si>
  <si>
    <t>https://images-na.ssl-images-amazon.com/images/I/61toPUdI5nL._AC_US600_.jpg</t>
  </si>
  <si>
    <t>https://www.amazon.com/dp/B0FP1C7FDS</t>
  </si>
  <si>
    <t>https://www.amazon.com/gp/help/seller/at-a-glance.html/ref=dp_merchant_link?seller=A2YNMRYSF1WAKG</t>
  </si>
  <si>
    <t>B0F8HY86GV</t>
  </si>
  <si>
    <t>Sobetuar</t>
  </si>
  <si>
    <t>1.10 kg</t>
  </si>
  <si>
    <t>22.20 x 21.49 x 14.40 cm</t>
  </si>
  <si>
    <t>22.10 x 21.59 x 14.48 cm</t>
  </si>
  <si>
    <t>LED Light Therapy Mask, 4D LED Face Mask Light Therapy - 4 Modes Face Mask Light Therapy, 850nm Infrared &amp; Red Light Masks, 4000mAh Rechargeable - Light Therapy Skin Care, Home Use</t>
  </si>
  <si>
    <t>B0GDT7Z313</t>
  </si>
  <si>
    <t>https://images-na.ssl-images-amazon.com/images/I/71bRDBVN0cL._AC_US600_.jpg</t>
  </si>
  <si>
    <t>https://www.amazon.com/dp/B0F8HY86GV</t>
  </si>
  <si>
    <t>https://www.amazon.com/gp/help/seller/at-a-glance.html/ref=dp_merchant_link?seller=A24IKGDB0WGS64</t>
  </si>
  <si>
    <t>B0FMXZVJD8</t>
  </si>
  <si>
    <t>P3-2</t>
  </si>
  <si>
    <t>24.13 x 21.34 x 11.94 cm</t>
  </si>
  <si>
    <t>LED Light Therapy Mask Skin Care Mask, LED Red 630±5nm &amp; NIR 830nm Wavelength for Home Use</t>
  </si>
  <si>
    <t>https://m.media-amazon.com/images/I/41KhfUhb4AL._SS600_.jpg</t>
  </si>
  <si>
    <t>https://www.amazon.com/dp/B0FMXZVJD8</t>
  </si>
  <si>
    <t>B0CZ8NZ97F</t>
  </si>
  <si>
    <t>HIME SAMA</t>
  </si>
  <si>
    <t>P1-24</t>
  </si>
  <si>
    <t>1.40 kg</t>
  </si>
  <si>
    <t>24.79 x 24.41 x 11.99 cm</t>
  </si>
  <si>
    <t>24.89 x 24.38 x 11.94 cm</t>
  </si>
  <si>
    <t>HIME SAMA LED Face Mask, 8 Color LED Mask for Face Skin Care, FSA/HSA Eligible, Red Light Mask for Face, Infrared, Red &amp; Blue Light Mask, Wrinkle Reduction, Wireless. (Miracle ACE RB-050)</t>
  </si>
  <si>
    <t>https://images-na.ssl-images-amazon.com/images/I/51mEsBmuhuL._AC_US600_.jpg</t>
  </si>
  <si>
    <t>https://www.amazon.com/dp/B0CZ8NZ97F</t>
  </si>
  <si>
    <t>https://www.amazon.com/gp/help/seller/at-a-glance.html/ref=dp_merchant_link?seller=AKAK73UQRVAX5</t>
  </si>
  <si>
    <t>B0D3X6YXXN</t>
  </si>
  <si>
    <t>8%:92%</t>
  </si>
  <si>
    <t>P1-48</t>
  </si>
  <si>
    <t>1.21 kg</t>
  </si>
  <si>
    <t>17.78 x 15.24 x 12.19 cm</t>
  </si>
  <si>
    <t>25.15 x 21.08 x 14.73 cm</t>
  </si>
  <si>
    <t>Auxoliev FSA Eligible LED Face Mask Light Therapy,Red Blue Light Therapy for Face Wrinkles Acne Reduction,Rechargeable Home Beauty LED Mask with 4 Color</t>
  </si>
  <si>
    <t>B0FXX2LJ6M</t>
  </si>
  <si>
    <t>https://images-na.ssl-images-amazon.com/images/I/71qwHFD7fBL._AC_US600_.jpg</t>
  </si>
  <si>
    <t>https://www.amazon.com/dp/B0D3X6YXXN</t>
  </si>
  <si>
    <t>https://www.amazon.com/gp/help/seller/at-a-glance.html/ref=dp_merchant_link?seller=A3S06N5EDKAFYL</t>
  </si>
  <si>
    <t>B0G11MRXL7</t>
  </si>
  <si>
    <t>P1-13</t>
  </si>
  <si>
    <t>1.03 kg</t>
  </si>
  <si>
    <t>24.21 x 23.90 x 14.40 cm</t>
  </si>
  <si>
    <t>EVFOFO Red Light Therapy Mask for Face, 7 Custom Modes with 850nm Infrared &amp; 630nm Red Light, Portable LED Face Mask Light Therapy with Timer for Home Use, White</t>
  </si>
  <si>
    <t>B0GG66SL5Q</t>
  </si>
  <si>
    <t>https://images-na.ssl-images-amazon.com/images/I/61C8P62Z6jL._AC_US600_.jpg</t>
  </si>
  <si>
    <t>https://www.amazon.com/dp/B0G11MRXL7</t>
  </si>
  <si>
    <t>B0FS2V8LLJ</t>
  </si>
  <si>
    <t>Aesthifae</t>
  </si>
  <si>
    <t>45%:55%</t>
  </si>
  <si>
    <t>P1-25</t>
  </si>
  <si>
    <t>34.01 x 24.51 x 9.09 cm</t>
  </si>
  <si>
    <t>34.04 x 24.38 x 9.14 cm</t>
  </si>
  <si>
    <t>Red Light Therapy Mask for Face and Neck, 7 Colors with NIR Led Face Mask Light Therapy with Eye Protection and Remote, Rechargeable Ergonomic Design for True Anti-Aging Skincare at Home White</t>
  </si>
  <si>
    <t>B0CC64LPHF</t>
  </si>
  <si>
    <t>33.00</t>
  </si>
  <si>
    <t>https://m.media-amazon.com/images/I/41EsZblJ8gL._SS600_.jpg</t>
  </si>
  <si>
    <t>https://www.amazon.com/dp/B0FS2V8LLJ</t>
  </si>
  <si>
    <t>https://www.amazon.com/gp/help/seller/at-a-glance.html/ref=dp_merchant_link?seller=A6N4TG7ED7FYP</t>
  </si>
  <si>
    <t>B0FM4HRBNP</t>
  </si>
  <si>
    <t>somlzu</t>
  </si>
  <si>
    <t>694.00 g</t>
  </si>
  <si>
    <t>33.10 x 22.30 x 5.51 cm</t>
  </si>
  <si>
    <t>33.02 x 22.35 x 5.59 cm</t>
  </si>
  <si>
    <t>somlzu Red Light Therapy for Face, 7-Color LED Red Light Mask and 95 LEDs, 3 Level Timer, Remote Control, Portable for Home &amp; Travel, Gift for Women, Black, LED Light Therapy mask</t>
  </si>
  <si>
    <t>https://images-na.ssl-images-amazon.com/images/I/715yoKkBpBL._AC_US600_.jpg</t>
  </si>
  <si>
    <t>https://www.amazon.com/dp/B0FM4HRBNP</t>
  </si>
  <si>
    <t>https://www.amazon.com/gp/help/seller/at-a-glance.html/ref=dp_merchant_link?seller=A1KWJVS57NX03I</t>
  </si>
  <si>
    <t>B0FC2PBLLS</t>
  </si>
  <si>
    <t>Quhealro</t>
  </si>
  <si>
    <t>P2-19</t>
  </si>
  <si>
    <t>861.82 g</t>
  </si>
  <si>
    <t>26.92 x 5.08 x 32.77 cm</t>
  </si>
  <si>
    <t>33.27 x 27.18 x 5.33 cm</t>
  </si>
  <si>
    <t>Red Light Therapy for Face, Near-lnfrared 850 LED Face Mask Light Therapy 3 Modes Portable Led Face Mask Light Therapy with Rechargeable Remote, Red Light Therapy Mask with Timing Function</t>
  </si>
  <si>
    <t>B0CSYZ367S</t>
  </si>
  <si>
    <t>https://images-na.ssl-images-amazon.com/images/I/71u1XpRbdDL._AC_US600_.jpg</t>
  </si>
  <si>
    <t>https://www.amazon.com/dp/B0FC2PBLLS</t>
  </si>
  <si>
    <t>https://www.amazon.com/gp/help/seller/at-a-glance.html/ref=dp_merchant_link?seller=A3P65V85GR5D04</t>
  </si>
  <si>
    <t>B0CX84JCFX</t>
  </si>
  <si>
    <t>41.66 x 21.08 x 5.84 cm</t>
  </si>
  <si>
    <t>https://images-na.ssl-images-amazon.com/images/I/61HqjP8VZEL._AC_US600_.jpg</t>
  </si>
  <si>
    <t>https://www.amazon.com/dp/B0CX84JCFX</t>
  </si>
  <si>
    <t>B0D76XVMK5</t>
  </si>
  <si>
    <t>biuufish</t>
  </si>
  <si>
    <t>P2-12</t>
  </si>
  <si>
    <t>1.33 kg</t>
  </si>
  <si>
    <t>37.29 x 26.59 x 5.69 cm</t>
  </si>
  <si>
    <t>37.34 x 26.67 x 5.59 cm</t>
  </si>
  <si>
    <t>biuufish LED light therapy mask, FM-03</t>
  </si>
  <si>
    <t>B0C65T9HB2</t>
  </si>
  <si>
    <t>https://images-na.ssl-images-amazon.com/images/I/514-8BAnwgL._AC_US600_.jpg</t>
  </si>
  <si>
    <t>https://www.amazon.com/dp/B0D76XVMK5</t>
  </si>
  <si>
    <t>https://www.amazon.com/gp/help/seller/at-a-glance.html/ref=dp_merchant_link?seller=A9MHU4PH6FFJY</t>
  </si>
  <si>
    <t>B0FXFXBF1M</t>
  </si>
  <si>
    <t>33.30 x 21.69 x 5.69 cm</t>
  </si>
  <si>
    <t>33.27 x 21.59 x 5.59 cm</t>
  </si>
  <si>
    <t>Red Light Photon Facial Mask with Wireless Rechargeable Design, 7 Custom Modes with Infrared, Portable &amp; Rechargeable for Home Use, White</t>
  </si>
  <si>
    <t>https://images-na.ssl-images-amazon.com/images/I/61bcgerb48L._AC_US600_.jpg</t>
  </si>
  <si>
    <t>https://www.amazon.com/dp/B0FXFXBF1M</t>
  </si>
  <si>
    <t>B0CR17G9HZ</t>
  </si>
  <si>
    <t>P1-43</t>
  </si>
  <si>
    <t>22.28 x 19.48 x 9.30 cm</t>
  </si>
  <si>
    <t>24.38 x 24.38 x 11.68 cm</t>
  </si>
  <si>
    <t>GYH 8-Color LED Face Mask Light Therapy, Red Light Therapy for Face, FSA/HSA Eligible, Wireless High Dose Green, Blue, Infrared Light Therapy Mask for Skin Care &amp; Anti-aging, Cloud-SSS (RB-080)</t>
  </si>
  <si>
    <t>B0FVLZQHP8</t>
  </si>
  <si>
    <t>50%</t>
  </si>
  <si>
    <t>https://m.media-amazon.com/images/I/418RnxQLl7L._SS600_.jpg</t>
  </si>
  <si>
    <t>https://www.amazon.com/dp/B0CR17G9HZ</t>
  </si>
  <si>
    <t>B0FHXX51KW</t>
  </si>
  <si>
    <t>P1-30</t>
  </si>
  <si>
    <t>33.78 x 24.51 x 8.89 cm</t>
  </si>
  <si>
    <t>33.78 x 24.38 x 8.89 cm</t>
  </si>
  <si>
    <t>Aesthifae Red Light Therapy Mask for Face and Neck, 7 Colors with NIR Led Face Mask Light Therapy with Eye Protection and Remote, Rechargeable Ergonomic Design for True Anti-Aging Skincare at Home</t>
  </si>
  <si>
    <t>https://images-na.ssl-images-amazon.com/images/I/61nYU1fu5YL._AC_US600_.jpg</t>
  </si>
  <si>
    <t>https://www.amazon.com/dp/B0FHXX51KW</t>
  </si>
  <si>
    <t>https://www.amazon.com/gp/help/seller/at-a-glance.html/ref=dp_merchant_link?seller=AWGF66T63BHV1</t>
  </si>
  <si>
    <t>Avorla</t>
  </si>
  <si>
    <t>44%:56%</t>
  </si>
  <si>
    <t>P3-20</t>
  </si>
  <si>
    <t>90.72 g</t>
  </si>
  <si>
    <t>23.88 x 19.81 x 0.51 cm</t>
  </si>
  <si>
    <t>26.67 x 25.40 x 8.13 cm</t>
  </si>
  <si>
    <t>Avorla Beauty LED mask – Red Light &amp; Infrared Light Therapy Face Mask for Wrinkles – Blue Light for Acne – Multi-wavelength for Skincare – Rechargeable for Home Use and Travel</t>
  </si>
  <si>
    <t>B0F4QZNV88</t>
  </si>
  <si>
    <t>https://images-na.ssl-images-amazon.com/images/I/71zyBpJ5muL._AC_US600_.jpg</t>
  </si>
  <si>
    <t>https://www.amazon.com/dp/B0CSYZ367S</t>
  </si>
  <si>
    <t>https://www.amazon.com/gp/help/seller/at-a-glance.html/ref=dp_merchant_link?seller=AIP98OLV76VVB</t>
  </si>
  <si>
    <t>Duevie</t>
  </si>
  <si>
    <t>630.49 g</t>
  </si>
  <si>
    <t>33.71 x 25.81 x 4.19 cm</t>
  </si>
  <si>
    <t>33.78 x 25.91 x 4.32 cm</t>
  </si>
  <si>
    <t>LED Face Mask Light Therapy Mask, FSA HSA Eligible 7 Modes Portable Red Light Therapy for Face with 2000mAh Rechargeable Remote, 850NM Infrared &amp; Red Light Mask, 400 LEDs for Anti-Aging, at Home</t>
  </si>
  <si>
    <t>B0FFZQD6Z9</t>
  </si>
  <si>
    <t>https://images-na.ssl-images-amazon.com/images/I/71xsS1xOUYL._AC_US600_.jpg</t>
  </si>
  <si>
    <t>https://www.amazon.com/dp/B0CC64LPHF</t>
  </si>
  <si>
    <t>https://www.amazon.com/gp/help/seller/at-a-glance.html/ref=dp_merchant_link?seller=A61W4JYF4O4TD</t>
  </si>
  <si>
    <t>B0FLP9KCRB</t>
  </si>
  <si>
    <t>HALIDODO</t>
  </si>
  <si>
    <t>P3-31</t>
  </si>
  <si>
    <t>32.11 x 23.09 x 4.90 cm</t>
  </si>
  <si>
    <t>32.00 x 23.11 x 4.83 cm</t>
  </si>
  <si>
    <t>Red Light Therapy for Face, 4 Modes LED Face Mask Light Therapy, 2000mAh Cord-Free Controller with 400 LEDs, Blue, Orange, 850nm Near-Infrared Light Mask with Timer Function at Home (Black)</t>
  </si>
  <si>
    <t>B0F6S3Z3KZ</t>
  </si>
  <si>
    <t>https://images-na.ssl-images-amazon.com/images/I/71zx2bkq5HL._AC_US600_.jpg</t>
  </si>
  <si>
    <t>https://www.amazon.com/dp/B0FLP9KCRB</t>
  </si>
  <si>
    <t>https://www.amazon.com/gp/help/seller/at-a-glance.html/ref=dp_merchant_link?seller=A8WZB9IVZFMQI</t>
  </si>
  <si>
    <t>B0FJ6CNXYH</t>
  </si>
  <si>
    <t>GANOEL</t>
  </si>
  <si>
    <t>P3-42</t>
  </si>
  <si>
    <t>489.88 g</t>
  </si>
  <si>
    <t>23.60 x 20.09 x 12.60 cm</t>
  </si>
  <si>
    <t>23.62 x 20.07 x 12.70 cm</t>
  </si>
  <si>
    <t>Red Light Therapy for Face, LED Face Mask Light Therapy Adjustable Brightness with 7 Color Led, Cordless &amp; Rechargeable, Red Light Mask for Anti-Aging, Skin Brightening and Rejuvenation</t>
  </si>
  <si>
    <t>https://images-na.ssl-images-amazon.com/images/I/71Vy40m8EcL._AC_US600_.jpg</t>
  </si>
  <si>
    <t>https://www.amazon.com/dp/B0FJ6CNXYH</t>
  </si>
  <si>
    <t>https://www.amazon.com/gp/help/seller/at-a-glance.html/ref=dp_merchant_link?seller=A1HIZK69BTLTM7</t>
  </si>
  <si>
    <t>B0CPXZ33M8</t>
  </si>
  <si>
    <t>2.11 kg</t>
  </si>
  <si>
    <t>37.85 x 26.92 x 6.86 cm</t>
  </si>
  <si>
    <t>40.39 x 29.21 x 8.64 cm</t>
  </si>
  <si>
    <t>MEGELIN Led Red Light Therapy Face &amp; Neck Mask, 7 Colors Led Light Therapy Facial Mask, Infrared Red Light Therapy Mask, Infrared Light Skin Rejuvenation(Black)</t>
  </si>
  <si>
    <t>https://m.media-amazon.com/images/I/41OVosi4fJL._SS600_.jpg</t>
  </si>
  <si>
    <t>https://www.amazon.com/dp/B0CPXZ33M8</t>
  </si>
  <si>
    <t>B0FV3NBRCB</t>
  </si>
  <si>
    <t>VogueNow</t>
  </si>
  <si>
    <t>SG</t>
  </si>
  <si>
    <t>39%:61%</t>
  </si>
  <si>
    <t>P3-44</t>
  </si>
  <si>
    <t>1.04 kg</t>
  </si>
  <si>
    <t>29.11 x 26.19 x 10.21 cm</t>
  </si>
  <si>
    <t>29.21 x 26.16 x 10.16 cm</t>
  </si>
  <si>
    <t>VogueNow LED Light Therapy Mask - FDA-Cleared Device for Wrinkles &amp; Acne - Red Light Therapy for Face with Chin &amp; Lip Coverage - Red, Blue &amp; Near Infrared Facial Skincare Device with 280 LEDs</t>
  </si>
  <si>
    <t>27.00</t>
  </si>
  <si>
    <t>https://images-na.ssl-images-amazon.com/images/I/71korvtpxUL._AC_US600_.jpg</t>
  </si>
  <si>
    <t>https://www.amazon.com/dp/B0FV3NBRCB</t>
  </si>
  <si>
    <t>https://www.amazon.com/gp/help/seller/at-a-glance.html/ref=dp_merchant_link?seller=A2WJF6XLE9L38B</t>
  </si>
  <si>
    <t>B0FHQ52QDX</t>
  </si>
  <si>
    <t>DCBBD</t>
  </si>
  <si>
    <t>P1-44</t>
  </si>
  <si>
    <t>19.30 x 22.61 x 7.62 cm</t>
  </si>
  <si>
    <t>30.23 x 23.11 x 11.43 cm</t>
  </si>
  <si>
    <t>Red Light Therapy Mask for Face, 2026 LED Face Mask Light Therapy, 4 Modes with Red/Blue/infrared/Dual Red &amp; Blue Lights for Reduce Acne, Anti-Aging and Blemish Repair, Full Face Coverage, Lightweight</t>
  </si>
  <si>
    <t>B0FH4V4GM9</t>
  </si>
  <si>
    <t>https://images-na.ssl-images-amazon.com/images/I/71nyzQM7rML._AC_US600_.jpg</t>
  </si>
  <si>
    <t>https://www.amazon.com/dp/B0FHQ52QDX</t>
  </si>
  <si>
    <t>https://www.amazon.com/gp/help/seller/at-a-glance.html/ref=dp_merchant_link?seller=A19Z0CWQDKQ6E7</t>
  </si>
  <si>
    <t>B0FKHPVJF8</t>
  </si>
  <si>
    <t>Aurphany</t>
  </si>
  <si>
    <t>34.70 x 25.70 x 5.21 cm</t>
  </si>
  <si>
    <t>34.80 x 25.65 x 5.08 cm</t>
  </si>
  <si>
    <t>LED Light Therapy mask (E106A) for Face, LED Light Therapy Mask with Adjustable Brightness and Timer, Soft Silicone Red Light Therapy Mask for Home &amp; Travel, Black</t>
  </si>
  <si>
    <t>B0GD16PZWN</t>
  </si>
  <si>
    <t>https://images-na.ssl-images-amazon.com/images/I/71D3Bzsg-4L._AC_US600_.jpg</t>
  </si>
  <si>
    <t>https://www.amazon.com/dp/B0FKHPVJF8</t>
  </si>
  <si>
    <t>https://www.amazon.com/gp/help/seller/at-a-glance.html/ref=dp_merchant_link?seller=A24G71DS07GKQG</t>
  </si>
  <si>
    <t>DZAVOK</t>
  </si>
  <si>
    <t>P1-28</t>
  </si>
  <si>
    <t>33.60 x 23.01 x 3.91 cm</t>
  </si>
  <si>
    <t>33.53 x 23.11 x 3.81 cm</t>
  </si>
  <si>
    <t>DZAVOK Red Light Therapy For Face, 7 Modes Portable Therapy Mask With 3000mah Rechargeable Remote, Blue, Orange, 850nm Infrared &amp; Red Light Mask, 400 Leds For Anti-Aging</t>
  </si>
  <si>
    <t>B0GGRKP2Q7</t>
  </si>
  <si>
    <t>https://images-na.ssl-images-amazon.com/images/I/71-8gAN2n4L._AC_US600_.jpg</t>
  </si>
  <si>
    <t>https://www.amazon.com/dp/B0F6S3Z3KZ</t>
  </si>
  <si>
    <t>https://www.amazon.com/gp/help/seller/at-a-glance.html/ref=dp_merchant_link?seller=A32XSP66GVLYKU</t>
  </si>
  <si>
    <t>WEETALL</t>
  </si>
  <si>
    <t>607.81 g</t>
  </si>
  <si>
    <t>29.90 x 22.81 x 5.69 cm</t>
  </si>
  <si>
    <t>29.97 x 22.86 x 5.59 cm</t>
  </si>
  <si>
    <t>Red Light Therapy Mask for Face - FDA-Cleared 400-850nm LED Red &amp; Near-Infrared Light for Skin Rejuvenation, 8 Skin Care Modes, Home Beauty Device, Relaxing Birthday Mother’s Day Gifts for Women</t>
  </si>
  <si>
    <t>https://images-na.ssl-images-amazon.com/images/I/71v47Ya0oML._AC_US600_.jpg</t>
  </si>
  <si>
    <t>https://www.amazon.com/dp/B0F4QZNV88</t>
  </si>
  <si>
    <t>https://www.amazon.com/gp/help/seller/at-a-glance.html/ref=dp_merchant_link?seller=A3E74R6IPJL679</t>
  </si>
  <si>
    <t>B0DZKFS7YS</t>
  </si>
  <si>
    <t>hooga</t>
  </si>
  <si>
    <t>P3-40</t>
  </si>
  <si>
    <t>961.62 g</t>
  </si>
  <si>
    <t>35.10 x 23.80 x 5.41 cm</t>
  </si>
  <si>
    <t>35.05 x 23.88 x 5.33 cm</t>
  </si>
  <si>
    <t>hooga Red Light Therapy LED Mask, Tri Chip LEDs, 630nm and 660nm Red, 850nm Near Infrared, Adjustable, Comfortable, USB Type-C Rechargeable for Wellness and Anti-Aging</t>
  </si>
  <si>
    <t>B0GGH28SKV</t>
  </si>
  <si>
    <t>https://images-na.ssl-images-amazon.com/images/I/71eldIwNMaL._AC_US600_.jpg</t>
  </si>
  <si>
    <t>https://www.amazon.com/dp/B0DZKFS7YS</t>
  </si>
  <si>
    <t>https://www.amazon.com/gp/help/seller/at-a-glance.html/ref=dp_merchant_link?seller=A2K91ZQ8F36P0Q</t>
  </si>
  <si>
    <t>B0F8VFQW4T</t>
  </si>
  <si>
    <t>P3-39</t>
  </si>
  <si>
    <t>34.49 x 25.10 x 6.40 cm</t>
  </si>
  <si>
    <t>34.54 x 25.15 x 6.35 cm</t>
  </si>
  <si>
    <t>Red Light Therapy Mask for Face, 4 Modes Infrared Light Therapy LED Face Mask with Remote, Portable and Rechargeable with Timer, Ideal for Home Use</t>
  </si>
  <si>
    <t>https://m.media-amazon.com/images/I/41VnzvtpGDL._AC_US600_.jpg</t>
  </si>
  <si>
    <t>https://www.amazon.com/dp/B0F8VFQW4T</t>
  </si>
  <si>
    <t>B0BBB76WYQ</t>
  </si>
  <si>
    <t>Nourished Bodynskin</t>
  </si>
  <si>
    <t>RO</t>
  </si>
  <si>
    <t>P1-31</t>
  </si>
  <si>
    <t>32.03 g</t>
  </si>
  <si>
    <t>31.75 g</t>
  </si>
  <si>
    <t>34.70 x 29.90 x 4.29 cm</t>
  </si>
  <si>
    <t>34.80 x 29.97 x 4.32 cm</t>
  </si>
  <si>
    <t>Nourished Bodynskin LED Light Therapy Face &amp; Neck Mask - Facial Skin Care Device - 7 Colors Red &amp; Blue - Rejuvenation, Anti-aging Product for Wrinkles</t>
  </si>
  <si>
    <t>https://images-na.ssl-images-amazon.com/images/I/71Su8EF+2EL._AC_US600_.jpg</t>
  </si>
  <si>
    <t>https://www.amazon.com/dp/B0BBB76WYQ</t>
  </si>
  <si>
    <t>https://www.amazon.com/gp/help/seller/at-a-glance.html/ref=dp_merchant_link?seller=ACUH74QW43LSK</t>
  </si>
  <si>
    <t>B0CRR91YW4</t>
  </si>
  <si>
    <t>ANGAUSS</t>
  </si>
  <si>
    <t>P2-2</t>
  </si>
  <si>
    <t>32.00 x 0.51 x 23.62 cm</t>
  </si>
  <si>
    <t>33.78 x 25.65 x 4.83 cm</t>
  </si>
  <si>
    <t>ANGAUSS 7 Color Red Light Therapy Mask, LED Face Mask Light Therapy, Red Light Therapy for Face, Silicone Face Mask Skin Care at Home with Eye Protection Cushion for Anti Aging Wrinkles</t>
  </si>
  <si>
    <t>B0GGY8KB1D</t>
  </si>
  <si>
    <t>https://images-na.ssl-images-amazon.com/images/I/61LvoplaZ9L._AC_US600_.jpg</t>
  </si>
  <si>
    <t>https://www.amazon.com/dp/B0CRR91YW4</t>
  </si>
  <si>
    <t>https://www.amazon.com/gp/help/seller/at-a-glance.html/ref=dp_merchant_link?seller=AJQZEHLDIUT00</t>
  </si>
  <si>
    <t>B0FM82RCM8</t>
  </si>
  <si>
    <t>13%:87%</t>
  </si>
  <si>
    <t>37.01 x 23.19 x 5.41 cm</t>
  </si>
  <si>
    <t>37.08 x 23.11 x 5.33 cm</t>
  </si>
  <si>
    <t>Onisdin Red Light Therapy Mask Set, Five-Level Brightness Adjustment for Face and Neck, 630nm Infrared Light + 850nm Near-Infrared LED Therapy Phototherapy, Portable Mask with Power Storage, Black</t>
  </si>
  <si>
    <t>B0GF6CKGQV</t>
  </si>
  <si>
    <t>https://m.media-amazon.com/images/I/51F10f-yt7L._SS600_.jpg</t>
  </si>
  <si>
    <t>https://www.amazon.com/dp/B0FM82RCM8</t>
  </si>
  <si>
    <t>B0FSSLM7HW</t>
  </si>
  <si>
    <t>IFAE</t>
  </si>
  <si>
    <t>P3-36</t>
  </si>
  <si>
    <t>33.71 x 24.51 x 8.99 cm</t>
  </si>
  <si>
    <t>Red Light Therapy Mask for Face and Neck, 7 Colors with NIR Led Face Mask Light Therapy with Eye Protection and Remote, Rechargeable Ergonomic Design for True Anti-Aging Skincare at Home Black</t>
  </si>
  <si>
    <t>https://images-na.ssl-images-amazon.com/images/I/61TvkO5bFmL._AC_US600_.jpg</t>
  </si>
  <si>
    <t>https://www.amazon.com/dp/B0FSSLM7HW</t>
  </si>
  <si>
    <t>https://www.amazon.com/gp/help/seller/at-a-glance.html/ref=dp_merchant_link?seller=A16CAZEJK85PE8</t>
  </si>
  <si>
    <t>B0F63SWKBS</t>
  </si>
  <si>
    <t>V VYM By Clinmate</t>
  </si>
  <si>
    <t>131.54 g</t>
  </si>
  <si>
    <t>33.91 x 23.09 x 4.29 cm</t>
  </si>
  <si>
    <t>33.78 x 23.11 x 4.32 cm</t>
  </si>
  <si>
    <t>Infrared Red Light Therapy Mask: High Energy Skincare Device for Glowing Skin – Ultra-Thin 1.8mm 4.6oz, 830nm 633nm 590nm, Cordless Red Light Therapy for Face Luxury Gift - Generation II updated</t>
  </si>
  <si>
    <t>B0CDX275Q2</t>
  </si>
  <si>
    <t>https://images-na.ssl-images-amazon.com/images/I/71CBlYcDy0L._AC_US600_.jpg</t>
  </si>
  <si>
    <t>https://www.amazon.com/dp/B0F63SWKBS</t>
  </si>
  <si>
    <t>https://www.amazon.com/gp/help/seller/at-a-glance.html/ref=dp_merchant_link?seller=A1W98A7CZFDB7I</t>
  </si>
  <si>
    <t>B0F32PYT67</t>
  </si>
  <si>
    <t>P2-25</t>
  </si>
  <si>
    <t>920.79 g</t>
  </si>
  <si>
    <t>12.70 x 10.16 x 15.24 cm</t>
  </si>
  <si>
    <t>Kelyoo Red Light Therapy for Face Mask – LED Face Mask Light Therapy with Red Blue LED and Infrared Light, Anti-Aging, Blemish Repair Treatment</t>
  </si>
  <si>
    <t>B0FCXHMM32</t>
  </si>
  <si>
    <t>https://images-na.ssl-images-amazon.com/images/I/71BjCSoiNfL._AC_US600_.jpg</t>
  </si>
  <si>
    <t>https://www.amazon.com/dp/B0F32PYT67</t>
  </si>
  <si>
    <t>B0FMFDPZG9</t>
  </si>
  <si>
    <t>Satisure</t>
  </si>
  <si>
    <t>P2-34</t>
  </si>
  <si>
    <t>35.05 x 23.62 x 4.83 cm</t>
  </si>
  <si>
    <t>Red Light Therapy for Face, 8 Modes Portable Led Face Mask Light Therapy with Remote, Near-Infrared 850nm Wavelength with Timing Function for Anti-Aging Skincare at Home Travel</t>
  </si>
  <si>
    <t>https://images-na.ssl-images-amazon.com/images/I/71RFe-sqQEL._AC_US600_.jpg</t>
  </si>
  <si>
    <t>https://www.amazon.com/dp/B0FMFDPZG9</t>
  </si>
  <si>
    <t>https://www.amazon.com/gp/help/seller/at-a-glance.html/ref=dp_merchant_link?seller=AAN5ZFBUYUK7A</t>
  </si>
  <si>
    <t>P2-4</t>
  </si>
  <si>
    <t>907.18 g</t>
  </si>
  <si>
    <t>26.29 x 23.29 x 11.40 cm</t>
  </si>
  <si>
    <t>F FIWENE HSA Red Light Therapy LED Facial Mask -Red &amp; Blue Light Anti Aging FSA Face Mask- Salon Treatment for Acne,Wrinkles &amp; Redness at Home,Ideal Skincare Device for Women &amp; Men</t>
  </si>
  <si>
    <t>B0FP2CKF77</t>
  </si>
  <si>
    <t>https://images-na.ssl-images-amazon.com/images/I/71KcHVykW6L._AC_US600_.jpg</t>
  </si>
  <si>
    <t>https://www.amazon.com/dp/B0FH4V4GM9</t>
  </si>
  <si>
    <t>B0F943353F</t>
  </si>
  <si>
    <t>Lanieney</t>
  </si>
  <si>
    <t>40%:60%</t>
  </si>
  <si>
    <t>312.98 g</t>
  </si>
  <si>
    <t>45.97 x 20.07 x 1.02 cm</t>
  </si>
  <si>
    <t>38.10 x 23.88 x 4.83 cm</t>
  </si>
  <si>
    <t>Lanieney Red Light Therapy Mask for Face, Wireless LED Face Mask, Rechargeable and Adjustable Timer Design with Digital Display for Home Skincare, Dark Black</t>
  </si>
  <si>
    <t>B0DDYD77P7</t>
  </si>
  <si>
    <t>https://images-na.ssl-images-amazon.com/images/I/71VAO68V9pL._AC_US600_.jpg</t>
  </si>
  <si>
    <t>https://www.amazon.com/dp/B0F943353F</t>
  </si>
  <si>
    <t>https://www.amazon.com/gp/help/seller/at-a-glance.html/ref=dp_merchant_link?seller=A3DNZMRW4WNU9W</t>
  </si>
  <si>
    <t>B0DHZ2KQB9</t>
  </si>
  <si>
    <t>61%:39%</t>
  </si>
  <si>
    <t>P1-27</t>
  </si>
  <si>
    <t>33.40 x 22.20 x 4.39 cm</t>
  </si>
  <si>
    <t>33.27 x 22.10 x 4.32 cm</t>
  </si>
  <si>
    <t>B0DNMZ4QSJ</t>
  </si>
  <si>
    <t>https://m.media-amazon.com/images/I/41HsmzMLqvL._AC_US600_.jpg</t>
  </si>
  <si>
    <t>https://www.amazon.com/dp/B0DHZ2KQB9</t>
  </si>
  <si>
    <t>Vnvfd</t>
  </si>
  <si>
    <t>P3-6</t>
  </si>
  <si>
    <t>41.40 x 21.41 x 4.90 cm</t>
  </si>
  <si>
    <t>41.40 x 21.34 x 4.83 cm</t>
  </si>
  <si>
    <t>Vnvfd LED light therapy mask (FM-01, FM-02, FM-03)</t>
  </si>
  <si>
    <t>B0DZL2MVGH</t>
  </si>
  <si>
    <t>https://m.media-amazon.com/images/I/412iBo4cX5L._SS600_.jpg</t>
  </si>
  <si>
    <t>https://www.amazon.com/dp/B0DDYD77P7</t>
  </si>
  <si>
    <t>https://www.amazon.com/gp/help/seller/at-a-glance.html/ref=dp_merchant_link?seller=A2PPK6P4UKXZ5G</t>
  </si>
  <si>
    <t>B0FJXM3Y4J</t>
  </si>
  <si>
    <t>29.46 x 20.83 x 4.57 cm</t>
  </si>
  <si>
    <t>LED Light Therapy Mask Skin Care Mask, LED Red 630±5nm &amp; NIR 830nm Wavelength for Home Use(TAN)</t>
  </si>
  <si>
    <t>https://images-na.ssl-images-amazon.com/images/I/71EW4g1xGxL._AC_US600_.jpg</t>
  </si>
  <si>
    <t>https://www.amazon.com/dp/B0FJXM3Y4J</t>
  </si>
  <si>
    <t>B0FG7618X4</t>
  </si>
  <si>
    <t>BIXTOOR</t>
  </si>
  <si>
    <t>P3-8</t>
  </si>
  <si>
    <t>789.25 g</t>
  </si>
  <si>
    <t>19.81 x 38.35 x 3.30 cm</t>
  </si>
  <si>
    <t>34.04 x 25.91 x 4.83 cm</t>
  </si>
  <si>
    <t>Red Light Therapy for Face, 7 Colors LED Face Mask Light Therapy with Red, Blue and Mixed Light Therapy Face Mask for Reduce Wrinkles, Skincare at Home &amp; Travel, Black</t>
  </si>
  <si>
    <t>https://images-na.ssl-images-amazon.com/images/I/71XNMDtZm-L._AC_US600_.jpg</t>
  </si>
  <si>
    <t>https://www.amazon.com/dp/B0FG7618X4</t>
  </si>
  <si>
    <t>https://www.amazon.com/gp/help/seller/at-a-glance.html/ref=dp_merchant_link?seller=AIYYJGH2CRAEU</t>
  </si>
  <si>
    <t>B0FX8F8VM5</t>
  </si>
  <si>
    <t>P2-40</t>
  </si>
  <si>
    <t>34.49 x 25.70 x 4.70 cm</t>
  </si>
  <si>
    <t>34.54 x 25.65 x 4.83 cm</t>
  </si>
  <si>
    <t>7-Color LED Light Therapy Mask, Wireless Green Silicone Face Mask for Red Light Therapy, Infrared, Blue Light, and Skin Rejuvenation, Adjustable Brightness &amp; Skin Treatment, Green</t>
  </si>
  <si>
    <t>B0G1YTJ4M3</t>
  </si>
  <si>
    <t>https://images-na.ssl-images-amazon.com/images/I/61jXkx-8m+L._AC_US600_.jpg</t>
  </si>
  <si>
    <t>https://www.amazon.com/dp/B0FX8F8VM5</t>
  </si>
  <si>
    <t>B0FPQDYYVP</t>
  </si>
  <si>
    <t>P3-22</t>
  </si>
  <si>
    <t>35.59 x 24.97 x 5.00 cm</t>
  </si>
  <si>
    <t>29.72 x 20.57 x 4.32 cm</t>
  </si>
  <si>
    <t>LED Light Therapy Mask Skin Care Mask,LED Red LED Red 630±5nm &amp; NIR 830nm Wavelength for Home Use</t>
  </si>
  <si>
    <t>B0FJ71GN78</t>
  </si>
  <si>
    <t>https://m.media-amazon.com/images/I/51zSRmRJY1L._SS600_.jpg</t>
  </si>
  <si>
    <t>https://www.amazon.com/dp/B0FPQDYYVP</t>
  </si>
  <si>
    <t>B0CRVG6M56</t>
  </si>
  <si>
    <t>P3-17</t>
  </si>
  <si>
    <t>671.32 g</t>
  </si>
  <si>
    <t>30.48 x 22.86 x 0.51 cm</t>
  </si>
  <si>
    <t>33.78 x 25.65 x 4.32 cm</t>
  </si>
  <si>
    <t>ANGAUSS 7 Color LED Face Mask Light Therapy, Red Light Therapy Mask for Face for Anti Aging Wrinkles, Silicone Red Light Mask Skin Care at Home with Eye Protection Cushion</t>
  </si>
  <si>
    <t>B0GFTG1Y3Q</t>
  </si>
  <si>
    <t>https://m.media-amazon.com/images/I/31uVVLJsFfL._AC_US600_.jpg</t>
  </si>
  <si>
    <t>https://www.amazon.com/dp/B0CRVG6M56</t>
  </si>
  <si>
    <t>B0FSZLQRRD</t>
  </si>
  <si>
    <t>JAY SAREES</t>
  </si>
  <si>
    <t>P3-48</t>
  </si>
  <si>
    <t>31.80 x 25.30 x 11.71 cm</t>
  </si>
  <si>
    <t>31.75 x 25.40 x 11.68 cm</t>
  </si>
  <si>
    <t>JAY SAREES Red-Light-Therapy-for-Face, 7-1 Colors Led Face Mask Light Therapy, Facial Skin Care Mask (Gold)</t>
  </si>
  <si>
    <t>B0G4CDMBYJ</t>
  </si>
  <si>
    <t>https://m.media-amazon.com/images/I/41icea-0tfL._AC_US600_.jpg</t>
  </si>
  <si>
    <t>https://www.amazon.com/dp/B0FSZLQRRD</t>
  </si>
  <si>
    <t>https://www.amazon.com/gp/help/seller/at-a-glance.html/ref=dp_merchant_link?seller=A2YE3QKYC4IQID</t>
  </si>
  <si>
    <t>P3-32</t>
  </si>
  <si>
    <t>30.73 x 22.61 x 5.84 cm</t>
  </si>
  <si>
    <t>CurrentBody Skin LED Light Therapy Face Mask | Red Light Therapy Treatment Device | Anti-Aging Face Mask for Wrinkle Reduction</t>
  </si>
  <si>
    <t>https://images-na.ssl-images-amazon.com/images/I/51aNokTz8iL._AC_US600_.jpg</t>
  </si>
  <si>
    <t>https://www.amazon.com/dp/B0CDX275Q2</t>
  </si>
  <si>
    <t>https://www.amazon.com/gp/help/seller/at-a-glance.html/ref=dp_merchant_link?seller=A9FTCNW4UYFKQ</t>
  </si>
  <si>
    <t>B0D9W25CXW</t>
  </si>
  <si>
    <t>ROMISA</t>
  </si>
  <si>
    <t>62%:38%</t>
  </si>
  <si>
    <t>P2-48</t>
  </si>
  <si>
    <t>766.57 g</t>
  </si>
  <si>
    <t>28.19 x 21.59 x 0.51 cm</t>
  </si>
  <si>
    <t>31.50 x 25.15 x 3.81 cm</t>
  </si>
  <si>
    <t>Red Light Therapy for Face 8 Modes, 630nm &amp; 850nm Infrared LED Face Mask Light Therapy with 2600mAh Timer Remote, Red Light Therapy Mask for Home Use Anti-Aging &amp; Skin Care</t>
  </si>
  <si>
    <t>https://images-na.ssl-images-amazon.com/images/I/71PfPV08XiL._AC_US600_.jpg</t>
  </si>
  <si>
    <t>https://www.amazon.com/dp/B0D9W25CXW</t>
  </si>
  <si>
    <t>https://www.amazon.com/gp/help/seller/at-a-glance.html/ref=dp_merchant_link?seller=A1IGPS3O8H6866</t>
  </si>
  <si>
    <t>B0CSDHFN3B</t>
  </si>
  <si>
    <t>red mitochondria</t>
  </si>
  <si>
    <t>648.64 g</t>
  </si>
  <si>
    <t>31.19 x 22.40 x 5.41 cm</t>
  </si>
  <si>
    <t>31.24 x 22.35 x 5.33 cm</t>
  </si>
  <si>
    <t>Red Light Therapy Mask, Red Light Therapy for Face, 7 Colors LED Facial Mask for Wrinkle Remove &amp; Anti Aging, Skin Care Home Travel Use,Pink (Upgraded Version)</t>
  </si>
  <si>
    <t>B0FNWRJQFX</t>
  </si>
  <si>
    <t>https://images-na.ssl-images-amazon.com/images/I/61pCvjRA+AL._AC_US600_.jpg</t>
  </si>
  <si>
    <t>https://www.amazon.com/dp/B0CSDHFN3B</t>
  </si>
  <si>
    <t>https://www.amazon.com/gp/help/seller/at-a-glance.html/ref=dp_merchant_link?seller=A3M3RR5J415C84</t>
  </si>
  <si>
    <t>B0G2W76F97</t>
  </si>
  <si>
    <t>HGYYGACN</t>
  </si>
  <si>
    <t>29.39 x 23.01 x 11.99 cm</t>
  </si>
  <si>
    <t>29.46 x 23.11 x 11.94 cm</t>
  </si>
  <si>
    <t>HGYYGACN Red Light Mask for Face,Infrared Light Face Mask, 7+1 Color Red Light Face Mask Set with 850nm Near Infrared</t>
  </si>
  <si>
    <t>B0G5C89M17</t>
  </si>
  <si>
    <t>https://images-na.ssl-images-amazon.com/images/I/71dPJbU2liL._AC_US600_.jpg</t>
  </si>
  <si>
    <t>https://www.amazon.com/dp/B0G2W76F97</t>
  </si>
  <si>
    <t>https://www.amazon.com/gp/help/seller/at-a-glance.html/ref=dp_merchant_link?seller=A3GZ0GL6R1LTJ0</t>
  </si>
  <si>
    <t>B0FM4GTYM3</t>
  </si>
  <si>
    <t>12%:88%</t>
  </si>
  <si>
    <t>P2-9</t>
  </si>
  <si>
    <t>911.72 g</t>
  </si>
  <si>
    <t>36.09 x 24.00 x 5.41 cm</t>
  </si>
  <si>
    <t>36.07 x 23.88 x 5.33 cm</t>
  </si>
  <si>
    <t>Fiogeo LED light therapy mask, Red Light Therapy for Face &amp; Neck, 7 Colors Led Face and Neck Mask, can USB Charging with Controller, Firming and Sooth for Home Working Travel Yoga</t>
  </si>
  <si>
    <t>https://m.media-amazon.com/images/I/41NahMcjjyL._AC_US600_.jpg</t>
  </si>
  <si>
    <t>https://www.amazon.com/dp/B0FM4GTYM3</t>
  </si>
  <si>
    <t>B083VTJ3QC</t>
  </si>
  <si>
    <t>Pure Daily Care</t>
  </si>
  <si>
    <t>14%:86%</t>
  </si>
  <si>
    <t>P2-1</t>
  </si>
  <si>
    <t>26.80 x 22.91 x 13.89 cm</t>
  </si>
  <si>
    <t>26.92 x 22.86 x 13.97 cm</t>
  </si>
  <si>
    <t>Pure Daily Care Luma Mask LED Skincare Device for the Face | 7 Advanced Color Modes | 5 Light Intensity Levels | All Skin Types</t>
  </si>
  <si>
    <t>https://images-na.ssl-images-amazon.com/images/I/516NSpiV53L._AC_US600_.jpg</t>
  </si>
  <si>
    <t>https://www.amazon.com/dp/B083VTJ3QC</t>
  </si>
  <si>
    <t>https://www.amazon.com/gp/help/seller/at-a-glance.html/ref=dp_merchant_link?seller=AJDT2HML7HWGL</t>
  </si>
  <si>
    <t>B0FH6VW1J6</t>
  </si>
  <si>
    <t>XMZXMZ</t>
  </si>
  <si>
    <t>P2-41</t>
  </si>
  <si>
    <t>31.19 x 24.89 x 5.21 cm</t>
  </si>
  <si>
    <t>31.24 x 24.89 x 5.08 cm</t>
  </si>
  <si>
    <t>Red Light Therapy for Face Red Light Mask Infrared LED Mask Light 660nm &amp; 850nm Near Infrared Light Therapy</t>
  </si>
  <si>
    <t>B0G5Q49YMX</t>
  </si>
  <si>
    <t>https://images-na.ssl-images-amazon.com/images/I/71lSU2KKT6L._AC_US600_.jpg</t>
  </si>
  <si>
    <t>https://www.amazon.com/dp/B0FH6VW1J6</t>
  </si>
  <si>
    <t>https://www.amazon.com/gp/help/seller/at-a-glance.html/ref=dp_merchant_link?seller=AUUMZ4HCFC9RU</t>
  </si>
  <si>
    <t>B0CC67WZZG</t>
  </si>
  <si>
    <t>662.24 g</t>
  </si>
  <si>
    <t>24.64 x 5.08 x 40.39 cm</t>
  </si>
  <si>
    <t>31.75 x 21.08 x 5.08 cm</t>
  </si>
  <si>
    <t>Duevie Red Light Therapy Mask for Face</t>
  </si>
  <si>
    <t>https://images-na.ssl-images-amazon.com/images/I/71LcAFzl7JL._AC_US600_.jpg</t>
  </si>
  <si>
    <t>https://www.amazon.com/dp/B0CC67WZZG</t>
  </si>
  <si>
    <t>B0F66YK4JM</t>
  </si>
  <si>
    <t>Duuckin</t>
  </si>
  <si>
    <t>35.31 x 23.88 x 5.84 cm</t>
  </si>
  <si>
    <t>34.29 x 23.37 x 5.84 cm</t>
  </si>
  <si>
    <t>Duuckin LED Face Mask Light Therapy, 3 Modes Portable Red Light Therapy for Face with Rechargeable Remote, Red Light Mask, at Home(Dark Black)</t>
  </si>
  <si>
    <t>https://images-na.ssl-images-amazon.com/images/I/61Mwwzj2RTL._AC_US600_.jpg</t>
  </si>
  <si>
    <t>https://www.amazon.com/dp/B0F66YK4JM</t>
  </si>
  <si>
    <t>B0D7D2WCMM</t>
  </si>
  <si>
    <t>P3-10</t>
  </si>
  <si>
    <t>33.91 x 23.01 x 4.70 cm</t>
  </si>
  <si>
    <t>33.78 x 23.11 x 4.83 cm</t>
  </si>
  <si>
    <t>Red Light Therapy for Face, 8 Colors LED Face Mask Light Therapy with 850NM Near-infrared, Portable Rechargeable Red Light Therapy Mask Skin Care Device at Home and Travel for Anti-Aging, Black</t>
  </si>
  <si>
    <t>B09WB6PWCC</t>
  </si>
  <si>
    <t>https://images-na.ssl-images-amazon.com/images/I/81O2qjMKwqL._AC_US600_.jpg</t>
  </si>
  <si>
    <t>https://www.amazon.com/dp/B0D7D2WCMM</t>
  </si>
  <si>
    <t>https://www.amazon.com/gp/help/seller/at-a-glance.html/ref=dp_merchant_link?seller=A2FOB6NS4Z1ZG3</t>
  </si>
  <si>
    <t>B0FBRVWVZX</t>
  </si>
  <si>
    <t>P3-4</t>
  </si>
  <si>
    <t>1.23 kg</t>
  </si>
  <si>
    <t>22.86 x 20.32 x 12.70 cm</t>
  </si>
  <si>
    <t>25.91 x 23.11 x 15.49 cm</t>
  </si>
  <si>
    <t>WEETALL 8-Color Red Light Therapy Mask: FDA-Cleared LED Facial Mask for Skin Care, Red Blue Light for Face, 150 LED Lights Beauty Care Device for Women Mom Wife at Home &amp; Office, SP-FM-01</t>
  </si>
  <si>
    <t>B0GDXXJ2FB</t>
  </si>
  <si>
    <t>https://images-na.ssl-images-amazon.com/images/I/71Y1F8o4luL._AC_US600_.jpg</t>
  </si>
  <si>
    <t>https://www.amazon.com/dp/B0FBRVWVZX</t>
  </si>
  <si>
    <t>https://www.amazon.com/gp/help/seller/at-a-glance.html/ref=dp_merchant_link?seller=A1BJAM59Z0RMDI</t>
  </si>
  <si>
    <t>B0DQVKFXSF</t>
  </si>
  <si>
    <t>P3-24</t>
  </si>
  <si>
    <t>453.59 g</t>
  </si>
  <si>
    <t>35.61 x 29.59 x 5.69 cm</t>
  </si>
  <si>
    <t>35.56 x 29.72 x 5.59 cm</t>
  </si>
  <si>
    <t>hooga Red Light Therapy LED Mask and Neck Piece Combo Set, Tri Chip LEDs, 630 nm and 660nm Red &amp; 850nm Near Infrared, Adjustable, Comfortable, USB Type-C Rechargeable for Wellness and Anti-Aging</t>
  </si>
  <si>
    <t>https://images-na.ssl-images-amazon.com/images/I/61q8lI5AfmL._AC_US600_.jpg</t>
  </si>
  <si>
    <t>https://www.amazon.com/dp/B0DQVKFXSF</t>
  </si>
  <si>
    <t>B0FSRJV4G5</t>
  </si>
  <si>
    <t>WAYCOM</t>
  </si>
  <si>
    <t>86%:14%</t>
  </si>
  <si>
    <t>34.01 x 23.19 x 5.11 cm</t>
  </si>
  <si>
    <t>34.04 x 23.11 x 5.08 cm</t>
  </si>
  <si>
    <t>WAYCOM Red Light Therapy Mask: 400 LEDs Portable LED Light Therapy for Face - 4-Modes Portable Blue Orange 850NM Infrared &amp; Red Light Mask at Home Travel with Timing Function Remote Black</t>
  </si>
  <si>
    <t>https://images-na.ssl-images-amazon.com/images/I/718LFKrWd0L._AC_US600_.jpg</t>
  </si>
  <si>
    <t>https://www.amazon.com/dp/B0FSRJV4G5</t>
  </si>
  <si>
    <t>https://www.amazon.com/gp/help/seller/at-a-glance.html/ref=dp_merchant_link?seller=A1F0FBAV43H7CT</t>
  </si>
  <si>
    <t>HigherDOSE</t>
  </si>
  <si>
    <t>22%:78%</t>
  </si>
  <si>
    <t>1.46 kg</t>
  </si>
  <si>
    <t>33.02 x 6.35 x 24.13 cm</t>
  </si>
  <si>
    <t>23.37 x 22.86 x 9.65 cm</t>
  </si>
  <si>
    <t>HigherDOSE Red Light Face Mask - FDA Cleared LED Red Light Therapy for Face with Near Infrared Technology - At-Home Facial Device to Improve Fine Lines, Wrinkles, Hydration &amp; Redness for Glass Skin</t>
  </si>
  <si>
    <t>B0FS5W13T6</t>
  </si>
  <si>
    <t>https://images-na.ssl-images-amazon.com/images/I/616+n9KLLvL._AC_US600_.jpg</t>
  </si>
  <si>
    <t>https://www.amazon.com/dp/B09WB6PWCC</t>
  </si>
  <si>
    <t>https://www.amazon.com/gp/help/seller/at-a-glance.html/ref=dp_merchant_link?seller=A1J4W8BQO23A27</t>
  </si>
  <si>
    <t>MIBIITTY</t>
  </si>
  <si>
    <t>P3-19</t>
  </si>
  <si>
    <t>458.13 g</t>
  </si>
  <si>
    <t>23.29 x 19.51 x 13.00 cm</t>
  </si>
  <si>
    <t>23.37 x 19.56 x 12.95 cm</t>
  </si>
  <si>
    <t>MIBIITTY Beauty Led Mask, Led Face Mask Light Therapy</t>
  </si>
  <si>
    <t>https://images-na.ssl-images-amazon.com/images/I/71kkEsP0XUL._AC_US600_.jpg</t>
  </si>
  <si>
    <t>https://www.amazon.com/dp/B0DNMZ4QSJ</t>
  </si>
  <si>
    <t>https://www.amazon.com/gp/help/seller/at-a-glance.html/ref=dp_merchant_link?seller=ACDGJ9AI4IW6N</t>
  </si>
  <si>
    <t>B0CSFBQ9GY</t>
  </si>
  <si>
    <t>31.50 x 22.40 x 5.21 cm</t>
  </si>
  <si>
    <t>31.50 x 22.35 x 5.08 cm</t>
  </si>
  <si>
    <t>Red Light Therapy for Face, Red Light Therapy Mask, 7 Colors LED Facial Mask for Wrinkle Remove &amp; Anti Aging, Skin Care Home Use, Black (Upgraded Version)</t>
  </si>
  <si>
    <t>B0D3X7PNFX</t>
  </si>
  <si>
    <t>https://m.media-amazon.com/images/I/41aUG1vykrL._AC_US600_.jpg</t>
  </si>
  <si>
    <t>https://www.amazon.com/dp/B0CSFBQ9GY</t>
  </si>
  <si>
    <t>498.95 g</t>
  </si>
  <si>
    <t>24.41 x 21.41 x 11.71 cm</t>
  </si>
  <si>
    <t>24.38 x 21.34 x 11.68 cm</t>
  </si>
  <si>
    <t>GANOEL Red Light Therapy Mask &amp; Neck – 7-Color LED Face &amp; Neck Light Therapy, Cordless &amp; Rechargeable, Ergonomic Design, Portable Skincare Set for Anti-Aging, Skin Brightening, and Rejuvenation</t>
  </si>
  <si>
    <t>B0FPCM34D3</t>
  </si>
  <si>
    <t>https://images-na.ssl-images-amazon.com/images/I/71hLswwLMCL._AC_US600_.jpg</t>
  </si>
  <si>
    <t>https://www.amazon.com/dp/B0FJ71GN78</t>
  </si>
  <si>
    <t>B0D59TQ4TV</t>
  </si>
  <si>
    <t>Veraylife</t>
  </si>
  <si>
    <t>158.76 g</t>
  </si>
  <si>
    <t>830.07 g</t>
  </si>
  <si>
    <t>41.40 x 20.57 x 0.51 cm</t>
  </si>
  <si>
    <t>30.99 x 24.38 x 4.83 cm</t>
  </si>
  <si>
    <t>Veraylife Red Light Therapy Mask for Face, LED Facial Mask, Skin Care Light with Near Infrared 850nm &amp; Adjustable Blue Light, Portable Home Device with 7 Colors &amp; 8 Modes, 432 Beads Pro LEDs (White)</t>
  </si>
  <si>
    <t>B0D5WB3ZDP</t>
  </si>
  <si>
    <t>https://images-na.ssl-images-amazon.com/images/I/615HYAXSkrL._AC_US600_.jpg</t>
  </si>
  <si>
    <t>https://www.amazon.com/dp/B0D59TQ4TV</t>
  </si>
  <si>
    <t>https://www.amazon.com/gp/help/seller/at-a-glance.html/ref=dp_merchant_link?seller=A2HH8W2RE7UA4C</t>
  </si>
  <si>
    <t>B0FX8FJJW3</t>
  </si>
  <si>
    <t>P3-28</t>
  </si>
  <si>
    <t>33.10 x 21.89 x 5.69 cm</t>
  </si>
  <si>
    <t>33.02 x 21.84 x 5.59 cm</t>
  </si>
  <si>
    <t>Red Light Therapy Mask for Face, 7-1 Colors Led face mask light therapy for Wrinkles, Fine Lines, Dark Spots, Portable &amp; Rechargeable for Home Working Travel Yoga Sleep, White</t>
  </si>
  <si>
    <t>B0F246LH8Q</t>
  </si>
  <si>
    <t>https://images-na.ssl-images-amazon.com/images/I/61mtjrxmQYL._AC_US600_.jpg</t>
  </si>
  <si>
    <t>https://www.amazon.com/dp/B0FX8FJJW3</t>
  </si>
  <si>
    <t>https://www.amazon.com/gp/help/seller/at-a-glance.html/ref=dp_merchant_link?seller=AQCAPLUTGLLD</t>
  </si>
  <si>
    <t>B0FHQ743H5</t>
  </si>
  <si>
    <t>145.15 g</t>
  </si>
  <si>
    <t>1.11 kg</t>
  </si>
  <si>
    <t>34.01 x 24.61 x 8.89 cm</t>
  </si>
  <si>
    <t>34.04 x 24.64 x 8.89 cm</t>
  </si>
  <si>
    <t>Red Light Therapy Mask for Face and Neck, 7 Colors with NIR Led Face Mask Light Therapy with Eye Protection and Remote, Rechargeable Ergonomic Design for True Anti-Aging Skincare at Home (Pink)</t>
  </si>
  <si>
    <t>B0D8BKM4FF</t>
  </si>
  <si>
    <t>https://images-na.ssl-images-amazon.com/images/I/61kNztETrSL._AC_US600_.jpg</t>
  </si>
  <si>
    <t>https://www.amazon.com/dp/B0FHQ743H5</t>
  </si>
  <si>
    <t>B0FX512KR9</t>
  </si>
  <si>
    <t>myhalos</t>
  </si>
  <si>
    <t>IE</t>
  </si>
  <si>
    <t>43%:57%</t>
  </si>
  <si>
    <t>27.41 x 17.40 x 14.10 cm</t>
  </si>
  <si>
    <t>27.43 x 17.53 x 14.22 cm</t>
  </si>
  <si>
    <t>myhalos Red Light Therapy Face Mask - Medical-Grade LED Light Therapy Device with Nir-Infrared (1072 nm), Red (633 nm) &amp; Blue (460 nm) Light - Anti-Aging Skin Treatment for Wrinkles &amp; Fine Lines</t>
  </si>
  <si>
    <t>B0F24JZTBH</t>
  </si>
  <si>
    <t>https://images-na.ssl-images-amazon.com/images/I/71xRTbcPLHL._AC_US600_.jpg</t>
  </si>
  <si>
    <t>https://www.amazon.com/dp/B0FX512KR9</t>
  </si>
  <si>
    <t>https://www.amazon.com/gp/help/seller/at-a-glance.html/ref=dp_merchant_link?seller=A23ROO953PX0WZ</t>
  </si>
  <si>
    <t>B0FJXCQKLP</t>
  </si>
  <si>
    <t>JOVS</t>
  </si>
  <si>
    <t>1.91 kg</t>
  </si>
  <si>
    <t>30.00 x 27.61 x 12.90 cm</t>
  </si>
  <si>
    <t>29.97 x 27.69 x 12.95 cm</t>
  </si>
  <si>
    <t>JOVS 4D Laser Light Therapy Mask, Red Light Therapy Mask for Face with FPT Technology, 4 Long Light Waves for Deep Anti-Aging and Wrinkle Reduction, 6× More Powerful than LED Laser Tech</t>
  </si>
  <si>
    <t>https://images-na.ssl-images-amazon.com/images/I/61TUwbnJ-OL._AC_US600_.jpg</t>
  </si>
  <si>
    <t>https://www.amazon.com/dp/B0FJXCQKLP</t>
  </si>
  <si>
    <t>https://www.amazon.com/gp/help/seller/at-a-glance.html/ref=dp_merchant_link?seller=AWPG0RIXFZ1M1</t>
  </si>
  <si>
    <t>B0FLK5M2ST</t>
  </si>
  <si>
    <t>Red Light Therapy for Face, 4 Modes Cordless Face Mask Light Therapy, 2000mAh Rechargeable &amp; 400 LEDs Infrared &amp; Red Light Masks, Facial Fit, Led Light Therapy Skin Care at Home（Black）</t>
  </si>
  <si>
    <t>B0G6351MK4</t>
  </si>
  <si>
    <t>https://images-na.ssl-images-amazon.com/images/I/719NTj63FmL._AC_US600_.jpg</t>
  </si>
  <si>
    <t>https://www.amazon.com/dp/B0FLK5M2ST</t>
  </si>
  <si>
    <t>https://www.amazon.com/gp/help/seller/at-a-glance.html/ref=dp_merchant_link?seller=APH6D5J6PTCN6</t>
  </si>
  <si>
    <t>B0DHQQFWCM</t>
  </si>
  <si>
    <t>24.21 x 21.41 x 11.71 cm</t>
  </si>
  <si>
    <t>JAY SAREES Red-Light-Therapy-for-Face, 7-1 Colors Led Face Mask Light Therapy, Facial Skin Care Mask (White)</t>
  </si>
  <si>
    <t>https://images-na.ssl-images-amazon.com/images/I/71OiKjux2vL._AC_US600_.jpg</t>
  </si>
  <si>
    <t>https://www.amazon.com/dp/B0DHQQFWCM</t>
  </si>
  <si>
    <t>https://www.amazon.com/gp/help/seller/at-a-glance.html/ref=dp_merchant_link?seller=A1P6XAHB4I4AKH</t>
  </si>
  <si>
    <t>B0G2B9CH3K</t>
  </si>
  <si>
    <t>LuxRenew BS</t>
  </si>
  <si>
    <t>54%:46%</t>
  </si>
  <si>
    <t>36.91 x 23.29 x 5.31 cm</t>
  </si>
  <si>
    <t>36.83 x 23.37 x 5.33 cm</t>
  </si>
  <si>
    <t>Red Light Therapy Mask Set, Led Mask Light Therapy for Face, Near-Infrared Light 850nm and Red Light 630nm, Black</t>
  </si>
  <si>
    <t>https://images-na.ssl-images-amazon.com/images/I/81RqYYDL0fL._AC_US600_.jpg</t>
  </si>
  <si>
    <t>https://www.amazon.com/dp/B0G2B9CH3K</t>
  </si>
  <si>
    <t>https://www.amazon.com/gp/help/seller/at-a-glance.html/ref=dp_merchant_link?seller=A37JHD1960SOIX</t>
  </si>
  <si>
    <t>B0BPY6HR6S</t>
  </si>
  <si>
    <t>Hottoerak</t>
  </si>
  <si>
    <t>32.51 x 24.79 x 5.69 cm</t>
  </si>
  <si>
    <t>32.51 x 24.89 x 5.59 cm</t>
  </si>
  <si>
    <t>Hottoerak Red Light Therapy for Face, LED Red Light Therapy Mask 660nm &amp; 850nm Wavelength for Home Use</t>
  </si>
  <si>
    <t>B0F18YSSBT</t>
  </si>
  <si>
    <t>https://images-na.ssl-images-amazon.com/images/I/71UO9kRkANL._AC_US600_.jpg</t>
  </si>
  <si>
    <t>https://www.amazon.com/dp/B0BPY6HR6S</t>
  </si>
  <si>
    <t>https://www.amazon.com/gp/help/seller/at-a-glance.html/ref=dp_merchant_link?seller=AC1SUH93QQJTZ</t>
  </si>
  <si>
    <t>B0FHFLPFVC</t>
  </si>
  <si>
    <t>LightinMax</t>
  </si>
  <si>
    <t>340.19 g</t>
  </si>
  <si>
    <t>26.42 x 19.56 x 2.79 cm</t>
  </si>
  <si>
    <t>30.23 x 21.84 x 4.32 cm</t>
  </si>
  <si>
    <t>Red Light Therapy for Face, Waterproof Wireless 272 LED Mask with 850nm NIR, 4 Modes 60-Min Battery, 2 Controllers, Timer Function, Enjoy Salon-Level Results for Home Working Travel Yoga</t>
  </si>
  <si>
    <t>B0F1CGYYYZ</t>
  </si>
  <si>
    <t>https://m.media-amazon.com/images/I/41-TZPeGi-L._AC_US600_.jpg</t>
  </si>
  <si>
    <t>https://www.amazon.com/dp/B0FHFLPFVC</t>
  </si>
  <si>
    <t>https://www.amazon.com/gp/help/seller/at-a-glance.html/ref=dp_merchant_link?seller=AVAHME1KCQCLV</t>
  </si>
  <si>
    <t>B0FV7KYZT4</t>
  </si>
  <si>
    <t>P2-37</t>
  </si>
  <si>
    <t>32.89 x 22.50 x 5.41 cm</t>
  </si>
  <si>
    <t>33.02 x 22.61 x 5.33 cm</t>
  </si>
  <si>
    <t>SDKWDH Red Light Mask for Face, 7-1 Colors Facial Care Mask, 850nm Infrared &amp; Red Light Masks, Ergonomic Design for Home &amp; Travel</t>
  </si>
  <si>
    <t>B0FPWXXJQD</t>
  </si>
  <si>
    <t>https://images-na.ssl-images-amazon.com/images/I/71ll11dIyJL._AC_US600_.jpg</t>
  </si>
  <si>
    <t>https://www.amazon.com/dp/B0FV7KYZT4</t>
  </si>
  <si>
    <t>B0D9M2395T</t>
  </si>
  <si>
    <t>19%:81%</t>
  </si>
  <si>
    <t>P3-26</t>
  </si>
  <si>
    <t>28.45 x 21.59 x 2.03 cm</t>
  </si>
  <si>
    <t>Red Light Therapy Mask for Face, 8 Modes LED Face Mask Light Therapy with 288 LEDs, 630nm &amp; 850nm Infrared Light Therapy Mask at Home, Portable with Timer &amp; 2600mAh Remote Control.</t>
  </si>
  <si>
    <t>https://images-na.ssl-images-amazon.com/images/I/71PQBoKZ2FL._AC_US600_.jpg</t>
  </si>
  <si>
    <t>https://www.amazon.com/dp/B0D9M2395T</t>
  </si>
  <si>
    <t>23%:77%</t>
  </si>
  <si>
    <t>22.61 x 19.30 x 11.43 cm</t>
  </si>
  <si>
    <t>26.42 x 21.34 x 9.65 cm</t>
  </si>
  <si>
    <t>INIA Glow 4D Wireless Red Light Therapy Mask for face – Dual NIR, 320 LEDs, 4 Modes, Under-Eye Cooling, Cordless &amp; Rechargeable LED Face Mask for Home &amp; Travel, Skincare Gifts for Women Mom Wife, Blue</t>
  </si>
  <si>
    <t>https://images-na.ssl-images-amazon.com/images/I/71+BG2KcPUL._AC_US600_.jpg</t>
  </si>
  <si>
    <t>https://www.amazon.com/dp/B0FNWRJQFX</t>
  </si>
  <si>
    <t>BeaRay</t>
  </si>
  <si>
    <t>997.90 g</t>
  </si>
  <si>
    <t>24.61 x 24.51 x 15.90 cm</t>
  </si>
  <si>
    <t>24.64 x 24.38 x 16.00 cm</t>
  </si>
  <si>
    <t>BeaRay LED Face Mask Light Therapy, 7 Colors for Skin Vitality, Home Beauty Device - Light Therapy for Face</t>
  </si>
  <si>
    <t>https://images-na.ssl-images-amazon.com/images/I/71cWz5YcExL._AC_US600_.jpg</t>
  </si>
  <si>
    <t>https://www.amazon.com/dp/B0D5WB3ZDP</t>
  </si>
  <si>
    <t>https://www.amazon.com/gp/help/seller/at-a-glance.html/ref=dp_merchant_link?seller=A1GHW1W5S31FV1</t>
  </si>
  <si>
    <t>B0F1CGL25F</t>
  </si>
  <si>
    <t>358.34 g</t>
  </si>
  <si>
    <t>23.50 x 20.19 x 13.11 cm</t>
  </si>
  <si>
    <t>23.62 x 20.32 x 13.21 cm</t>
  </si>
  <si>
    <t>BeaRay LED Face Mask Light Therapy – 7-in-1 Colors Facial Skin Care Mask for At-Home Use, Portable, Cordless &amp; USB Rechargeable (Gold)</t>
  </si>
  <si>
    <t>B0G4CSFSNN</t>
  </si>
  <si>
    <t>https://images-na.ssl-images-amazon.com/images/I/71BbpG+zBYL._AC_US600_.jpg</t>
  </si>
  <si>
    <t>https://www.amazon.com/dp/B0F1CGL25F</t>
  </si>
  <si>
    <t>B0DJHDHN68</t>
  </si>
  <si>
    <t>72%:28%</t>
  </si>
  <si>
    <t>226.80 g</t>
  </si>
  <si>
    <t>1.71 kg</t>
  </si>
  <si>
    <t>25.40 x 5.08 x 6.81 cm</t>
  </si>
  <si>
    <t>30.23 x 29.72 x 5.59 cm</t>
  </si>
  <si>
    <t>Lifepro LED Silicone Face Mask - LED Red Light Therapy Face Mask with 3 Colors for Face and Neck - Portable Skin Care Device for at-Home Facials</t>
  </si>
  <si>
    <t>https://m.media-amazon.com/images/I/51jMezzUFiL._AC_US600_.jpg</t>
  </si>
  <si>
    <t>https://www.amazon.com/dp/B0DJHDHN68</t>
  </si>
  <si>
    <t>B0FX9FJT2C</t>
  </si>
  <si>
    <t>716.68 g</t>
  </si>
  <si>
    <t>24.21 x 21.41 x 11.79 cm</t>
  </si>
  <si>
    <t>Facial Treatments &amp; Masks</t>
  </si>
  <si>
    <t>Beauty &amp; Personal Care:Skin Care:Face:Treatments &amp; Masks</t>
  </si>
  <si>
    <t>Yahi Red Light Therapy for Face and Neck, Rechargeable and Ergonomic Design for Home &amp; Travel, Cordless Face Mask Light Therapy, White</t>
  </si>
  <si>
    <t>https://images-na.ssl-images-amazon.com/images/I/71bI6uiH+PL._AC_US600_.jpg</t>
  </si>
  <si>
    <t>https://www.amazon.com/dp/B0FX9FJT2C</t>
  </si>
  <si>
    <t>B0DK8MH28D</t>
  </si>
  <si>
    <t>P3-14</t>
  </si>
  <si>
    <t>130.12 g</t>
  </si>
  <si>
    <t>30.48 x 20.83 x 0.20 cm</t>
  </si>
  <si>
    <t>Infrared Red Light Therapy Mask: High Power Facial Skincare Device for Glowing Skin – Ultra-Thin 1.8mm 4.6oz, 830nm 633nm 590nm, Red Light Therapy for face Luxury Gift- Golden Windmill</t>
  </si>
  <si>
    <t>B0G5P2127L</t>
  </si>
  <si>
    <t>25.00</t>
  </si>
  <si>
    <t>https://m.media-amazon.com/images/I/41Gemmgn99L._SS600_.jpg</t>
  </si>
  <si>
    <t>https://www.amazon.com/dp/B0DK8MH28D</t>
  </si>
  <si>
    <t>Deloo</t>
  </si>
  <si>
    <t>24.21 x 23.90 x 16.10 cm</t>
  </si>
  <si>
    <t>24.13 x 23.88 x 16.00 cm</t>
  </si>
  <si>
    <t>Seven-Colors Light, DELOO LED Facial Mask Device for Home Use, Multi-Color Light Mask for Daily Enjoyment</t>
  </si>
  <si>
    <t>https://images-na.ssl-images-amazon.com/images/I/61bq6g48mVL._AC_US600_.jpg</t>
  </si>
  <si>
    <t>https://www.amazon.com/dp/B0D3X7PNFX</t>
  </si>
  <si>
    <t>https://www.amazon.com/gp/help/seller/at-a-glance.html/ref=dp_merchant_link?seller=A32KEKB965XY8C</t>
  </si>
  <si>
    <t>BETNEP</t>
  </si>
  <si>
    <t>P2-10</t>
  </si>
  <si>
    <t>31.70 x 21.21 x 5.21 cm</t>
  </si>
  <si>
    <t>BETNEP Red Light Therapy for Face, LED Face Mask Light Therapy,Near-Infrared 850 Red Light Therapy Mask(NIR),Portable,Rechargeable and Remote</t>
  </si>
  <si>
    <t>https://images-na.ssl-images-amazon.com/images/I/61H648otjlL._AC_US600_.jpg</t>
  </si>
  <si>
    <t>https://www.amazon.com/dp/B0D8BKM4FF</t>
  </si>
  <si>
    <t>https://www.amazon.com/gp/help/seller/at-a-glance.html/ref=dp_merchant_link?seller=A169L4LU11NS7Q</t>
  </si>
  <si>
    <t>B0FHBDMS33</t>
  </si>
  <si>
    <t>P2-36</t>
  </si>
  <si>
    <t>879.97 g</t>
  </si>
  <si>
    <t>38.10 x 23.70 x 6.30 cm</t>
  </si>
  <si>
    <t>38.10 x 23.62 x 6.35 cm</t>
  </si>
  <si>
    <t>INTEO Red Light Therapy for Face 4 Modes, Breathable Red Light Therapy Mask with 4 Color Light Modes, 850NM Infrared LED Face Mask Light Therapy with Timer, Portable Led Mask for Home &amp; Travel</t>
  </si>
  <si>
    <t>B0FNVDK1V1</t>
  </si>
  <si>
    <t>https://images-na.ssl-images-amazon.com/images/I/61boac0HNvL._AC_US600_.jpg</t>
  </si>
  <si>
    <t>https://www.amazon.com/dp/B0FHBDMS33</t>
  </si>
  <si>
    <t>35.51 x 34.62 x 5.69 cm</t>
  </si>
  <si>
    <t>35.56 x 34.54 x 5.59 cm</t>
  </si>
  <si>
    <t>Infrared Red Light Therapy for Face: 4 Light Mode Red Light Therapy with Cooling, Home Use Beauty Equipment for All Skin Types, Christmas Birthday Gifts for Women Mom</t>
  </si>
  <si>
    <t>B0FQBGQQSK</t>
  </si>
  <si>
    <t>https://images-na.ssl-images-amazon.com/images/I/71o0mq5PhyL._AC_US600_.jpg</t>
  </si>
  <si>
    <t>https://www.amazon.com/dp/B0FNVDK1V1</t>
  </si>
  <si>
    <t>B0FLP1TZW7</t>
  </si>
  <si>
    <t>35%:65%</t>
  </si>
  <si>
    <t>32.00 x 23.09 x 4.90 cm</t>
  </si>
  <si>
    <t>HALIDODO Red Light Therapy for Face, 4 Modes LED Face Mask Light Therapy, 2000mAh Cord-Free Controller with 400 LEDs, Blue, Orange, 850nm Near-Infrared Light Mask with Timer Function at Home (Pink)</t>
  </si>
  <si>
    <t>https://m.media-amazon.com/images/I/41kpGt7PeRL._AC_US600_.jpg</t>
  </si>
  <si>
    <t>https://www.amazon.com/dp/B0FLP1TZW7</t>
  </si>
  <si>
    <t>B0F63KS989</t>
  </si>
  <si>
    <t>56%:44%</t>
  </si>
  <si>
    <t>P2-46</t>
  </si>
  <si>
    <t>33.78 x 23.19 x 4.19 cm</t>
  </si>
  <si>
    <t>Infrared Red Light Therapy Mask: High Power for Glowing Skin – Ultra-Thin 1.8mm 4.6oz, 830nm 633nm 590nm, Rechargeable, Red light therapy for face Luxury Gift - Pink Windmill</t>
  </si>
  <si>
    <t>https://m.media-amazon.com/images/I/41z7dTf-o0L._SS600_.jpg</t>
  </si>
  <si>
    <t>https://www.amazon.com/dp/B0F63KS989</t>
  </si>
  <si>
    <t>B0FWKDTQLN</t>
  </si>
  <si>
    <t>1.09 kg</t>
  </si>
  <si>
    <t>22.10 x 21.49 x 14.40 cm</t>
  </si>
  <si>
    <t>4D Red Light Therapy Mask，Red Light Therapy for Face with 4 Color Light Modes (Red+Infrared/Red/Blue/Orange), 850NM Infrared LED Face Mask Light Therapy with 4000mAh Rechargeable Remote, Timer</t>
  </si>
  <si>
    <t>B0GFTPVV67</t>
  </si>
  <si>
    <t>https://images-na.ssl-images-amazon.com/images/I/613fgyoQCeL._AC_US600_.jpg</t>
  </si>
  <si>
    <t>https://www.amazon.com/dp/B0FWKDTQLN</t>
  </si>
  <si>
    <t>B0FWJ82MVG</t>
  </si>
  <si>
    <t>29.72 x 22.86 x 5.59 cm</t>
  </si>
  <si>
    <t>B0GGHRPN1Y</t>
  </si>
  <si>
    <t>https://www.amazon.com/dp/B0FWJ82MVG</t>
  </si>
  <si>
    <t>B0F4MC1HTG</t>
  </si>
  <si>
    <t>Coroever</t>
  </si>
  <si>
    <t>33.20 x 22.61 x 4.39 cm</t>
  </si>
  <si>
    <t>33.27 x 22.61 x 4.32 cm</t>
  </si>
  <si>
    <t>Coroever Red Light for Face,Heated LED Face Mask Light,25°C-32°C Heated Infrared Red Face Mask Light,Anti-Aging Infrared Mask</t>
  </si>
  <si>
    <t>https://images-na.ssl-images-amazon.com/images/I/71Hq6RjVxFL._AC_US600_.jpg</t>
  </si>
  <si>
    <t>https://www.amazon.com/dp/B0F4MC1HTG</t>
  </si>
  <si>
    <t>https://www.amazon.com/gp/help/seller/at-a-glance.html/ref=dp_merchant_link?seller=A21RATR4WZ6V8C</t>
  </si>
  <si>
    <t>B09FLJDNB8</t>
  </si>
  <si>
    <t>92%:8%</t>
  </si>
  <si>
    <t>1.19 kg</t>
  </si>
  <si>
    <t>26.11 x 25.91 x 14.30 cm</t>
  </si>
  <si>
    <t>26.16 x 25.91 x 14.22 cm</t>
  </si>
  <si>
    <t>Acne Clearing Devices</t>
  </si>
  <si>
    <t>Beauty &amp; Personal Care:Tools &amp; Accessories:Skin Care Tools:Acne Treatment Devices</t>
  </si>
  <si>
    <t>NEWKEY Skin Care Beauty Mask（MJ-06）, Red Light Therapy Mask for Face Wrinkles, LED Face Mask Light Therapy, Blue&amp;Red Light Therapy for Face Acne</t>
  </si>
  <si>
    <t>https://images-na.ssl-images-amazon.com/images/I/61A8VIwzbmL._AC_US600_.jpg</t>
  </si>
  <si>
    <t>https://www.amazon.com/dp/B09FLJDNB8</t>
  </si>
  <si>
    <t>B0C94PGTNZ</t>
  </si>
  <si>
    <t>BUBLOC</t>
  </si>
  <si>
    <t>P2-27</t>
  </si>
  <si>
    <t>32.99 x 22.00 x 4.50 cm</t>
  </si>
  <si>
    <t>33.02 x 22.10 x 4.57 cm</t>
  </si>
  <si>
    <t>Red Light Therapy for Face, Led Contour Face Mask Light Therapy, 7+1 Color Near-infrared 850 Led Light Mask Portable and Rechargeable, Red Light Therapy At Home and Wireless Led Face Mask[BMask Pro]</t>
  </si>
  <si>
    <t>https://images-na.ssl-images-amazon.com/images/I/81cSIzFIrIL._AC_US600_.jpg</t>
  </si>
  <si>
    <t>https://www.amazon.com/dp/B0C94PGTNZ</t>
  </si>
  <si>
    <t>https://www.amazon.com/gp/help/seller/at-a-glance.html/ref=dp_merchant_link?seller=A1XWL25T6QTLH0</t>
  </si>
  <si>
    <t>B0F1C2GVK7</t>
  </si>
  <si>
    <t>P1-36</t>
  </si>
  <si>
    <t>24.69 x 19.89 x 12.60 cm</t>
  </si>
  <si>
    <t>24.64 x 19.81 x 12.70 cm</t>
  </si>
  <si>
    <t>BeaRay LED Face Mask Light Therapy – 7-in-1 Colors Facial Skin Care Mask for At-Home Use, Portable, Cordless &amp; USB Rechargeable (White)</t>
  </si>
  <si>
    <t>B0GGZMQQGY</t>
  </si>
  <si>
    <t>https://m.media-amazon.com/images/I/41XcNzthgIL._SS600_.jpg</t>
  </si>
  <si>
    <t>https://www.amazon.com/dp/B0F1C2GVK7</t>
  </si>
  <si>
    <t>B0FGPKMTSL</t>
  </si>
  <si>
    <t>Dermita</t>
  </si>
  <si>
    <t>38.10 x 23.60 x 6.60 cm</t>
  </si>
  <si>
    <t>38.10 x 23.62 x 6.60 cm</t>
  </si>
  <si>
    <t>Red Light Therapy for Face Wireless with 400 Leds, 360° Led Face Mask Light Therapy with 4 Modes &amp; Near-Infrared, 2000mAh Rechargeable Led Face Mask with Eye Protection for Anti-Aging &amp; Radiant Glow</t>
  </si>
  <si>
    <t>B0GCH8T2XG</t>
  </si>
  <si>
    <t>https://images-na.ssl-images-amazon.com/images/I/71e+ze+HlBL._AC_US600_.jpg</t>
  </si>
  <si>
    <t>https://www.amazon.com/dp/B0FGPKMTSL</t>
  </si>
  <si>
    <t>https://www.amazon.com/gp/help/seller/at-a-glance.html/ref=dp_merchant_link?seller=A2XX217P3KX6HN</t>
  </si>
  <si>
    <t>B0DJSB1BP2</t>
  </si>
  <si>
    <t>34%:66%</t>
  </si>
  <si>
    <t>P3-7</t>
  </si>
  <si>
    <t>20.32 x 13.21 x 22.86 cm</t>
  </si>
  <si>
    <t>22.86 x 20.07 x 13.21 cm</t>
  </si>
  <si>
    <t>JOVS 4D Led Light Mask for Face with 4 Color Light Modes, Portable LED Face Mask with Timer for Skin Care Home Travel, Breathable and Wireless</t>
  </si>
  <si>
    <t>B0G4QLRZDG</t>
  </si>
  <si>
    <t>https://images-na.ssl-images-amazon.com/images/I/61splkcuNfL._AC_US600_.jpg</t>
  </si>
  <si>
    <t>https://www.amazon.com/dp/B0DJSB1BP2</t>
  </si>
  <si>
    <t>B0FBFYL5KB</t>
  </si>
  <si>
    <t>YKeluxon</t>
  </si>
  <si>
    <t>P2-44</t>
  </si>
  <si>
    <t>23.50 x 20.90 x 13.79 cm</t>
  </si>
  <si>
    <t>23.62 x 20.83 x 13.72 cm</t>
  </si>
  <si>
    <t>YKeluxon Red Light Therapy Mask for Face, LED Face Mask, Infrared &amp; Red Light Therapy for Face, Portable Redlight Facial Device</t>
  </si>
  <si>
    <t>https://images-na.ssl-images-amazon.com/images/I/61ke3lrFFlL._AC_US600_.jpg</t>
  </si>
  <si>
    <t>https://www.amazon.com/dp/B0FBFYL5KB</t>
  </si>
  <si>
    <t>https://www.amazon.com/gp/help/seller/at-a-glance.html/ref=dp_merchant_link?seller=A26R95DD5QTL6D</t>
  </si>
  <si>
    <t>B0F21V2Q7Z</t>
  </si>
  <si>
    <t>mhpoycd</t>
  </si>
  <si>
    <t>P2-32</t>
  </si>
  <si>
    <t>28.19 x 19.89 x 4.70 cm</t>
  </si>
  <si>
    <t>mhpoycd Red Light Therapy for Face &amp; Neck Mask, Led Face Mask Light Therapy with 7 Colors, 309 LED Beads Silicone Facial Skin Care Device for Home SPA Beauty Salon</t>
  </si>
  <si>
    <t>B0F7WVVYNP</t>
  </si>
  <si>
    <t>https://images-na.ssl-images-amazon.com/images/I/71FOiNMBWwL._AC_US600_.jpg</t>
  </si>
  <si>
    <t>https://www.amazon.com/dp/B0F21V2Q7Z</t>
  </si>
  <si>
    <t>https://www.amazon.com/gp/help/seller/at-a-glance.html/ref=dp_merchant_link?seller=A1ATA36MV89EW</t>
  </si>
  <si>
    <t>B0FBBJKMXH</t>
  </si>
  <si>
    <t>Capillus</t>
  </si>
  <si>
    <t>22.86 x 12.70 x 0.00 cm</t>
  </si>
  <si>
    <t>25.91 x 23.11 x 14.48 cm</t>
  </si>
  <si>
    <t>Capillus Red Light Therapy Mask – LED Face Mask Light Therapy 4 in 1 Infrared, Blue &amp; Pink Red Light Mask Face Therapy Device</t>
  </si>
  <si>
    <t>B0D6LKD67Y</t>
  </si>
  <si>
    <t>$50.00</t>
  </si>
  <si>
    <t>https://images-na.ssl-images-amazon.com/images/I/615BeDrFUQL._AC_US600_.jpg</t>
  </si>
  <si>
    <t>https://www.amazon.com/dp/B0FBBJKMXH</t>
  </si>
  <si>
    <t>https://www.amazon.com/gp/help/seller/at-a-glance.html/ref=dp_merchant_link?seller=A2QIJZ3ZIBZZMU</t>
  </si>
  <si>
    <t>B0FSS6RWPL</t>
  </si>
  <si>
    <t>19.20 x 22.50 x 7.59 cm</t>
  </si>
  <si>
    <t>30.23 x 22.86 x 11.18 cm</t>
  </si>
  <si>
    <t>B0F3XHNPTT</t>
  </si>
  <si>
    <t>https://m.media-amazon.com/images/I/41VZDGIpBUL._SS600_.jpg</t>
  </si>
  <si>
    <t>https://www.amazon.com/dp/B0FSS6RWPL</t>
  </si>
  <si>
    <t>B0FB93X5ZH</t>
  </si>
  <si>
    <t>BMONATY</t>
  </si>
  <si>
    <t>30.00 x 22.00 x 4.70 cm</t>
  </si>
  <si>
    <t>29.97 x 22.10 x 4.83 cm</t>
  </si>
  <si>
    <t>Red Light Therapy Mask for Face, 4 Modes Wireless Remote LED Face Mask Light Therapy, 850nm Near-Infrared &amp; Red Light, 272 LEDs, Anti-Aging Skin Rejuvenation Device for Home or Travel Gift for Women</t>
  </si>
  <si>
    <t>B0DZXNM23Y</t>
  </si>
  <si>
    <t>25%</t>
  </si>
  <si>
    <t>https://images-na.ssl-images-amazon.com/images/I/71zzbK9xpHL._AC_US600_.jpg</t>
  </si>
  <si>
    <t>https://www.amazon.com/dp/B0FB93X5ZH</t>
  </si>
  <si>
    <t>https://www.amazon.com/gp/help/seller/at-a-glance.html/ref=dp_merchant_link?seller=AQ7V2DG1375H0</t>
  </si>
  <si>
    <t>B0FD9R9K9R</t>
  </si>
  <si>
    <t>KAGEEN</t>
  </si>
  <si>
    <t>25.40 x 21.08 x 0.51 cm</t>
  </si>
  <si>
    <t>41.66 x 28.19 x 6.86 cm</t>
  </si>
  <si>
    <t>Red Light Therapy Face Mask – 7 Modes with Infrared, 432 LEDs, 5 Intensity Levels, Timer Control, Comfortable Silicone Light Mask for Home Skincare Routine</t>
  </si>
  <si>
    <t>B0CLHPVVT2</t>
  </si>
  <si>
    <t>https://images-na.ssl-images-amazon.com/images/I/61pcixFqxvL._AC_US600_.jpg</t>
  </si>
  <si>
    <t>https://www.amazon.com/dp/B0FD9R9K9R</t>
  </si>
  <si>
    <t>https://www.amazon.com/gp/help/seller/at-a-glance.html/ref=dp_merchant_link?seller=A1DZZI0BXRXZJ0</t>
  </si>
  <si>
    <t>CDKMAX</t>
  </si>
  <si>
    <t>430.91 g</t>
  </si>
  <si>
    <t>23.88 x 20.07 x 12.95 cm</t>
  </si>
  <si>
    <t>23.11 x 20.83 x 12.70 cm</t>
  </si>
  <si>
    <t>Red Light Therapy for Face LED Light Therapy Mask for Face 7+1 Colors LED Facial Skin Care Mask Rechargeable Beauty Device with Adjustable Strap and USB for Home &amp; Travel Use</t>
  </si>
  <si>
    <t>B0DZXC92W7</t>
  </si>
  <si>
    <t>https://images-na.ssl-images-amazon.com/images/I/51FBvkj34TL._AC_US600_.jpg</t>
  </si>
  <si>
    <t>https://www.amazon.com/dp/B0F18YSSBT</t>
  </si>
  <si>
    <t>https://www.amazon.com/gp/help/seller/at-a-glance.html/ref=dp_merchant_link?seller=A23ONL5OCLFSPU</t>
  </si>
  <si>
    <t>B0FWBRSD19</t>
  </si>
  <si>
    <t>31.50 x 25.40 x 4.90 cm</t>
  </si>
  <si>
    <t>31.50 x 25.40 x 4.83 cm</t>
  </si>
  <si>
    <t>Ulike ReGlow Lite LED Mask With 3 Modes for Anti-Acne &amp; Anti-Aging, Powerful LED Beads With Red, Blue and Mixed Light, 3D Facial Comfort Fit, Red Light Therapy Skin Care At Home</t>
  </si>
  <si>
    <t>https://images-na.ssl-images-amazon.com/images/I/61GR7CcBf7L._AC_US600_.jpg</t>
  </si>
  <si>
    <t>https://www.amazon.com/dp/B0FWBRSD19</t>
  </si>
  <si>
    <t>B0FRFLR4PW</t>
  </si>
  <si>
    <t>93%:7%</t>
  </si>
  <si>
    <t>29.59 x 21.01 x 0.41 cm</t>
  </si>
  <si>
    <t>32.51 x 24.89 x 4.32 cm</t>
  </si>
  <si>
    <t>Red Light Therapy for Face, Rechargeable Wireless 850NM NIR Therapy Mask with 328 LEDs, 3 Modes 4 Lights with Breathing Light Design, Indoor Outdoor Use</t>
  </si>
  <si>
    <t>B0DCNB6ZWK</t>
  </si>
  <si>
    <t>https://m.media-amazon.com/images/I/41pkbxFiUpL._AC_US600_.jpg</t>
  </si>
  <si>
    <t>https://www.amazon.com/dp/B0FRFLR4PW</t>
  </si>
  <si>
    <t>B0DJQKVW64</t>
  </si>
  <si>
    <t>Project E Beauty</t>
  </si>
  <si>
    <t>34.80 x 23.19 x 6.10 cm</t>
  </si>
  <si>
    <t>34.80 x 23.11 x 6.10 cm</t>
  </si>
  <si>
    <t>Project E Beauty LumaLux Face | Pro LED Light Therapy Mask 800 LEDs | 7 + 2 Colors 460nm ~1072nm | Red + Infrared + Deep Infrared High Power LED Face Mask (Lumalux Face)</t>
  </si>
  <si>
    <t>B0DFCF52KD</t>
  </si>
  <si>
    <t>https://images-na.ssl-images-amazon.com/images/I/61d4znmAXgL._AC_US600_.jpg</t>
  </si>
  <si>
    <t>https://www.amazon.com/dp/B0DJQKVW64</t>
  </si>
  <si>
    <t>https://www.amazon.com/gp/help/seller/at-a-glance.html/ref=dp_merchant_link?seller=A26VU6LUOVGBV6</t>
  </si>
  <si>
    <t>B0FNCGBMSP</t>
  </si>
  <si>
    <t>7ever</t>
  </si>
  <si>
    <t>50%:50%</t>
  </si>
  <si>
    <t>43.61 x 24.10 x 5.69 cm</t>
  </si>
  <si>
    <t>43.69 x 24.13 x 5.59 cm</t>
  </si>
  <si>
    <t>Light Therapy System（Model：L6) - 4 Modes Face Mask Light Therapy,Red Light Therapy for Face Desigh Skin Care at Home&amp;Travel,Women &amp; Men Gift Idea</t>
  </si>
  <si>
    <t>B0G2WYMT39</t>
  </si>
  <si>
    <t>https://images-na.ssl-images-amazon.com/images/I/61fD+yqXKUL._AC_US600_.jpg</t>
  </si>
  <si>
    <t>https://www.amazon.com/dp/B0FNCGBMSP</t>
  </si>
  <si>
    <t>https://www.amazon.com/gp/help/seller/at-a-glance.html/ref=dp_merchant_link?seller=A31K843JE9DX7A</t>
  </si>
  <si>
    <t>B0G1MR4BK7</t>
  </si>
  <si>
    <t>American Wellness Authority</t>
  </si>
  <si>
    <t>81%:19%</t>
  </si>
  <si>
    <t>P3-18</t>
  </si>
  <si>
    <t>1.45 kg</t>
  </si>
  <si>
    <t>21.89 x 21.01 x 13.11 cm</t>
  </si>
  <si>
    <t>G17 LED Light Therapy Mask FSA Eligible Acne Treatment, Red Light Therapy for Face with Red, Blue, and Near Infrared Lights – Adjustable Brightness &amp; Timer – Flexible LED Mask for Face</t>
  </si>
  <si>
    <t>https://m.media-amazon.com/images/I/31gS9vB4M1L._SS600_.jpg</t>
  </si>
  <si>
    <t>https://www.amazon.com/dp/B0G1MR4BK7</t>
  </si>
  <si>
    <t>https://www.amazon.com/gp/help/seller/at-a-glance.html/ref=dp_merchant_link?seller=ABZC1U04ONLFR</t>
  </si>
  <si>
    <t>B0FPG8D7WJ</t>
  </si>
  <si>
    <t>WOYCOOL</t>
  </si>
  <si>
    <t>P1-7</t>
  </si>
  <si>
    <t>34.11 x 22.10 x 5.21 cm</t>
  </si>
  <si>
    <t>34.04 x 22.10 x 5.08 cm</t>
  </si>
  <si>
    <t>WOYCOOL Red Light Photon for Face &amp; Neck Mask, 7 Colors LED Face Mask Light, Portable Rechargeable Skincare Device for Radiant Glow, Skin Firming &amp; Facial Rejuvenation at Home Working Travel Yoga</t>
  </si>
  <si>
    <t>B0F7Q6FNS1</t>
  </si>
  <si>
    <t>https://images-na.ssl-images-amazon.com/images/I/81VkSmv931L._AC_US600_.jpg</t>
  </si>
  <si>
    <t>https://www.amazon.com/dp/B0FPG8D7WJ</t>
  </si>
  <si>
    <t>https://www.amazon.com/gp/help/seller/at-a-glance.html/ref=dp_merchant_link?seller=A13OR007XG2G1K</t>
  </si>
  <si>
    <t>B0FZJPKLLT</t>
  </si>
  <si>
    <t>BLISSMON</t>
  </si>
  <si>
    <t>35.79 x 23.50 x 5.21 cm</t>
  </si>
  <si>
    <t>35.81 x 23.62 x 5.08 cm</t>
  </si>
  <si>
    <t>Red Light Therapy for Face, 336 LED Face Mask Light Therapy, 4 Color Modes with Wireless Timer Controller &amp; Eye Protection, Rechargeable LED Light Therapy Mask for Home Skincare</t>
  </si>
  <si>
    <t>B0DKP5476B</t>
  </si>
  <si>
    <t>https://images-na.ssl-images-amazon.com/images/I/41IRPZ-fP+L._AC_US600_.jpg</t>
  </si>
  <si>
    <t>https://www.amazon.com/dp/B0FZJPKLLT</t>
  </si>
  <si>
    <t>https://www.amazon.com/gp/help/seller/at-a-glance.html/ref=dp_merchant_link?seller=A28WT2D7Z33K8P</t>
  </si>
  <si>
    <t>27.43 x 12.95 x 30.23 cm</t>
  </si>
  <si>
    <t>Wrinkle &amp; Anti-Aging Devices
Facial Treatments &amp; Masks</t>
  </si>
  <si>
    <t>161
4065</t>
  </si>
  <si>
    <t>JOVS 4D Laser Light Therapy Mask - Red Light Therapy for Face, Led Face Mask Light Therapy, 6x Powerful More Than LED, FPT Technology, 4 Wavelengths, Anti-Aging</t>
  </si>
  <si>
    <t>B0DQBPYJ4X</t>
  </si>
  <si>
    <t>https://images-na.ssl-images-amazon.com/images/I/6178GO6mefL._AC_US600_.jpg</t>
  </si>
  <si>
    <t>https://www.amazon.com/dp/B0DCNB6ZWK</t>
  </si>
  <si>
    <t>B0D6QQ4PGR</t>
  </si>
  <si>
    <t>30.99 x 20.07 x 0.25 cm</t>
  </si>
  <si>
    <t>SUERBEATY Red Light Mask for Face, 7 Colors Red Light Mask, Cordless &amp; Portable for Home &amp; Travel, Rechargeable, Lightweight, Facial Skin Care for Women - Mom, Sister, Girlfriend and Wife - Green</t>
  </si>
  <si>
    <t>B0DQD4NQX6</t>
  </si>
  <si>
    <t>https://images-na.ssl-images-amazon.com/images/I/71XbMnj6iOL._AC_US600_.jpg</t>
  </si>
  <si>
    <t>https://www.amazon.com/dp/B0D6QQ4PGR</t>
  </si>
  <si>
    <t>https://www.amazon.com/gp/help/seller/at-a-glance.html/ref=dp_merchant_link?seller=A1QB9MH5VUOMPS</t>
  </si>
  <si>
    <t>B0F3W19V2K</t>
  </si>
  <si>
    <t>KNNKNN</t>
  </si>
  <si>
    <t>23.39 x 20.29 x 12.70 cm</t>
  </si>
  <si>
    <t>23.37 x 20.32 x 12.70 cm</t>
  </si>
  <si>
    <t>KNNKNN Red Light Therapy for face,Blue LED Light Therapy Mask,7-1 Colors LED Facial Skincare Mask at Home,USB Rechargeable,Cordless</t>
  </si>
  <si>
    <t>https://images-na.ssl-images-amazon.com/images/I/61C-FSC6T3L._AC_US600_.jpg</t>
  </si>
  <si>
    <t>https://www.amazon.com/dp/B0F3W19V2K</t>
  </si>
  <si>
    <t>https://www.amazon.com/gp/help/seller/at-a-glance.html/ref=dp_merchant_link?seller=A1BF9O3Z3VID7D</t>
  </si>
  <si>
    <t>B0F7Z7CKJL</t>
  </si>
  <si>
    <t>34.49 x 24.41 x 9.19 cm</t>
  </si>
  <si>
    <t>34.54 x 24.38 x 9.14 cm</t>
  </si>
  <si>
    <t>30.00</t>
  </si>
  <si>
    <t>https://images-na.ssl-images-amazon.com/images/I/61kLv-3aMZL._AC_US600_.jpg</t>
  </si>
  <si>
    <t>https://www.amazon.com/dp/B0F7Z7CKJL</t>
  </si>
  <si>
    <t>https://www.amazon.com/gp/help/seller/at-a-glance.html/ref=dp_merchant_link?seller=A38SW58AYV1R3O</t>
  </si>
  <si>
    <t>B0FBS2HW25</t>
  </si>
  <si>
    <t>85%:15%</t>
  </si>
  <si>
    <t>396.89 g</t>
  </si>
  <si>
    <t>399.16 g</t>
  </si>
  <si>
    <t>23.37 x 20.07 x 12.70 cm</t>
  </si>
  <si>
    <t>Red Light Therapy for Face LED Face Mask Light Therapy Cordless USB Rechargeable,Red Mask for Home Working Travel Yoga Sleep</t>
  </si>
  <si>
    <t>https://images-na.ssl-images-amazon.com/images/I/61XuawSzg9L._AC_US600_.jpg</t>
  </si>
  <si>
    <t>https://www.amazon.com/dp/B0FBS2HW25</t>
  </si>
  <si>
    <t>34.01 x 23.09 x 4.39 cm</t>
  </si>
  <si>
    <t>34.04 x 23.11 x 4.32 cm</t>
  </si>
  <si>
    <t>Red Light Therapy for Face, 8 Colors LED Face Mask Light Therapy with 850NM Near-Infrared, 3000 mAh Rechargeable Red Light Therapy Mask, Skin Care Device at Home and Travel for Skin Rejuvenation</t>
  </si>
  <si>
    <t>B0FM8GD7GK</t>
  </si>
  <si>
    <t>https://images-na.ssl-images-amazon.com/images/I/71vCSgR4DtL._AC_US600_.jpg</t>
  </si>
  <si>
    <t>https://www.amazon.com/dp/B0D6LKD67Y</t>
  </si>
  <si>
    <t>B0FSZHPC99</t>
  </si>
  <si>
    <t>CAMLKE</t>
  </si>
  <si>
    <t>CAMLKE Red Light Therapy Mask for Face &amp; Neck, LED Infrared Light Therapy Device,USB-C Rechargeable,Skin Rejuvenation &amp; Anti-Aging,Infrared Lights Masks for Home Working Travel Yoga Sleep</t>
  </si>
  <si>
    <t>B0GFMGVPZX</t>
  </si>
  <si>
    <t>https://images-na.ssl-images-amazon.com/images/I/71tLiHviTUL._AC_US600_.jpg</t>
  </si>
  <si>
    <t>https://www.amazon.com/dp/B0FSZHPC99</t>
  </si>
  <si>
    <t>https://www.amazon.com/gp/help/seller/at-a-glance.html/ref=dp_merchant_link?seller=A2AWMJLSGV9KHL</t>
  </si>
  <si>
    <t>B0F8PYVTXS</t>
  </si>
  <si>
    <t>28.09 x 19.99 x 4.70 cm</t>
  </si>
  <si>
    <t>28.19 x 20.07 x 4.83 cm</t>
  </si>
  <si>
    <t>LED Light Therapy Mask Skin Care Mask &amp; neck, LED Red 630±5nm &amp; NIR 830nm Wavelength for Home Use</t>
  </si>
  <si>
    <t>https://m.media-amazon.com/images/I/51CM6aO2YuL._SS600_.jpg</t>
  </si>
  <si>
    <t>https://www.amazon.com/dp/B0F8PYVTXS</t>
  </si>
  <si>
    <t>B0F5HP1T9S</t>
  </si>
  <si>
    <t>21%:79%</t>
  </si>
  <si>
    <t>1.80 kg</t>
  </si>
  <si>
    <t>29.72 x 27.43 x 12.45 cm</t>
  </si>
  <si>
    <t>30.23 x 28.19 x 13.72 cm</t>
  </si>
  <si>
    <t>JOVS 4D Laser Therapy Mask for Face, LED Red Light Therapy Face Mask with 4 Wavelengths for Deep Anti-Aging, Precision Anti-Wrinkle, Skin Firming &amp; Radiant Glow, 6x More Powerful Than LED</t>
  </si>
  <si>
    <t>https://images-na.ssl-images-amazon.com/images/I/61PrnTPEYYL._AC_US600_.jpg</t>
  </si>
  <si>
    <t>https://www.amazon.com/dp/B0F5HP1T9S</t>
  </si>
  <si>
    <t>B0FNQ7DZDX</t>
  </si>
  <si>
    <t>DGYAO</t>
  </si>
  <si>
    <t>33.99 x 25.98 x 3.99 cm</t>
  </si>
  <si>
    <t>34.04 x 25.91 x 4.06 cm</t>
  </si>
  <si>
    <t>DGYAO Cordless Red Infrared Light Therapy for Face Mask 7 Colors Portable and Rechargeable LED Light Therapy Facial Beauty Skin Care Tool Home and Travel Use</t>
  </si>
  <si>
    <t>B0F6LRS9W4</t>
  </si>
  <si>
    <t>https://images-na.ssl-images-amazon.com/images/I/81jJPH1-1mL._AC_US600_.jpg</t>
  </si>
  <si>
    <t>https://www.amazon.com/dp/B0FNQ7DZDX</t>
  </si>
  <si>
    <t>https://www.amazon.com/gp/help/seller/at-a-glance.html/ref=dp_merchant_link?seller=A3B805IY9QVDUO</t>
  </si>
  <si>
    <t>B0FMK9D1CS</t>
  </si>
  <si>
    <t>Stofiro</t>
  </si>
  <si>
    <t>29.79 x 22.91 x 5.51 cm</t>
  </si>
  <si>
    <t>Stofiro FDA-Cleared 850nm Red Light Therapy Mask for Face with Eye Protection, Christmas Birthday Mother’s Day Gifts for Women, Home Beauty Device</t>
  </si>
  <si>
    <t>B0F7WKR1DK</t>
  </si>
  <si>
    <t>https://images-na.ssl-images-amazon.com/images/I/71wg2VSn4tL._AC_US600_.jpg</t>
  </si>
  <si>
    <t>https://www.amazon.com/dp/B0FMK9D1CS</t>
  </si>
  <si>
    <t>https://www.amazon.com/gp/help/seller/at-a-glance.html/ref=dp_merchant_link?seller=A1KREJY4UUUIO8</t>
  </si>
  <si>
    <t>1.47 kg</t>
  </si>
  <si>
    <t>28.50 x 24.79 x 12.50 cm</t>
  </si>
  <si>
    <t>28.45 x 24.89 x 12.45 cm</t>
  </si>
  <si>
    <t>GYH 8-Color LED Light Therapy Face &amp; Neck Mask with Handheld Light Wand - Infrared &amp; Red Light Therapy for Face, FSA/HSA Eligible, Wireless,Lightweight - Anti-Aging&amp;Wrinkle Reduction,PremiumS(2950mAh)</t>
  </si>
  <si>
    <t>https://images-na.ssl-images-amazon.com/images/I/61YcIptD5fL._AC_US600_.jpg</t>
  </si>
  <si>
    <t>https://www.amazon.com/dp/B0DKP5476B</t>
  </si>
  <si>
    <t>B0FG7CBL74</t>
  </si>
  <si>
    <t>77%:23%</t>
  </si>
  <si>
    <t>19.81 x 38.30 x 3.35 cm</t>
  </si>
  <si>
    <t>33.53 x 25.91 x 4.83 cm</t>
  </si>
  <si>
    <t>BIXTOOR Red Light Therapy for Face, 7 Colors LED Mask Light Therapy, Infrared Face Mask Light Therapy for Reduce Wrinkles, Skincare at Home and Travel, Green</t>
  </si>
  <si>
    <t>https://m.media-amazon.com/images/I/41rY89x-iNL._AC_US600_.jpg</t>
  </si>
  <si>
    <t>https://www.amazon.com/dp/B0FG7CBL74</t>
  </si>
  <si>
    <t>LANSSPARIE</t>
  </si>
  <si>
    <t>32.41 x 27.61 x 5.21 cm</t>
  </si>
  <si>
    <t>32.51 x 27.69 x 5.08 cm</t>
  </si>
  <si>
    <t>LANSSPARIE LED Light Therapy Mask, 7 Modes Soft Silicone Red Light Therapy Mask for Face and Neck, Red Light Face Mask with 5 Brightness Levels for Anti-Aging, Skincare at Home &amp; Travel - E106A</t>
  </si>
  <si>
    <t>B0FX2QCQ72</t>
  </si>
  <si>
    <t>https://images-na.ssl-images-amazon.com/images/I/81+C+Mw9nyL._AC_US600_.jpg</t>
  </si>
  <si>
    <t>https://www.amazon.com/dp/B0FQBGQQSK</t>
  </si>
  <si>
    <t>https://www.amazon.com/gp/help/seller/at-a-glance.html/ref=dp_merchant_link?seller=A20CR224MNZCAE</t>
  </si>
  <si>
    <t>B0D95GGXJX</t>
  </si>
  <si>
    <t>1.69 kg</t>
  </si>
  <si>
    <t>14.99 x 23.88 x 23.88 cm</t>
  </si>
  <si>
    <t>24.13 x 23.62 x 15.49 cm</t>
  </si>
  <si>
    <t>HIME SAMA Led Face Mask, FSA/HSA Eligible, 7 Colors Light Mask for Face, Blue &amp; Red Light Face Mask Anti-aging, Korean Professional Technology Led Light Mask for Face and Neck A-021</t>
  </si>
  <si>
    <t>B0FNQ39S8S</t>
  </si>
  <si>
    <t>https://images-na.ssl-images-amazon.com/images/I/61+OEKRKx+L._AC_US600_.jpg</t>
  </si>
  <si>
    <t>https://www.amazon.com/dp/B0D95GGXJX</t>
  </si>
  <si>
    <t>52%:48%</t>
  </si>
  <si>
    <t>32.41 x 24.61 x 5.79 cm</t>
  </si>
  <si>
    <t>32.51 x 24.64 x 5.84 cm</t>
  </si>
  <si>
    <t>YKeluxon Face Mask Light Therapy, LED Red Light Therapy for Face, Infrared &amp; Red Light Therapy for Face, 6000mAh Rechargeable Portable Redlight Facial Device for Home Use</t>
  </si>
  <si>
    <t>https://images-na.ssl-images-amazon.com/images/I/61oLKMUXd2L._AC_US600_.jpg</t>
  </si>
  <si>
    <t>https://www.amazon.com/dp/B0F7WKR1DK</t>
  </si>
  <si>
    <t>B0FSZXZC1D</t>
  </si>
  <si>
    <t>TASNEEM</t>
  </si>
  <si>
    <t>P3-47</t>
  </si>
  <si>
    <t>1.15 kg</t>
  </si>
  <si>
    <t>31.39 x 24.79 x 11.40 cm</t>
  </si>
  <si>
    <t>31.50 x 24.89 x 11.43 cm</t>
  </si>
  <si>
    <t>TASNEEM Red Light Therapy for Face, 3D Red Light Therapy Mask with 312 LEDs for Full-face Wrinkles &amp; Acne, 3 Modes with Red &amp; Blue 850nm Near-Infrared Light Therapy Mask, FDA-Cleared, Remote Control</t>
  </si>
  <si>
    <t>https://images-na.ssl-images-amazon.com/images/I/6194BVdmNaL._AC_US600_.jpg</t>
  </si>
  <si>
    <t>https://www.amazon.com/dp/B0FSZXZC1D</t>
  </si>
  <si>
    <t>https://www.amazon.com/gp/help/seller/at-a-glance.html/ref=dp_merchant_link?seller=A3HZI8HOBA06OY</t>
  </si>
  <si>
    <t>B0FG7N86S9</t>
  </si>
  <si>
    <t>P3-23</t>
  </si>
  <si>
    <t>33.53 x 25.40 x 4.57 cm</t>
  </si>
  <si>
    <t>Red Light Therapy Mask, 7 Colors Red Light Therapy for Face, Portable Rechargeable LED Face Mask Light Therapy for Reduce Wrinkles, Skincare at Home and Travel, White</t>
  </si>
  <si>
    <t>https://m.media-amazon.com/images/I/4128zGbDm8L._AC_US600_.jpg</t>
  </si>
  <si>
    <t>https://www.amazon.com/dp/B0FG7N86S9</t>
  </si>
  <si>
    <t>B0FRQKBHHG</t>
  </si>
  <si>
    <t>Quasar MD</t>
  </si>
  <si>
    <t>35.56 x 25.40 x 14.99 cm</t>
  </si>
  <si>
    <t>QuasarMD 3D LED Face Mask with Gold-Wire LEDs, Red &amp; Infrared Light for Wrinkles, Blue Light Mode for Blemish Care, Advanced Light Therapy for Skin Rejuvenation &amp; Radiant Look</t>
  </si>
  <si>
    <t>https://images-na.ssl-images-amazon.com/images/I/61Cl1ItPhsL._AC_US600_.jpg</t>
  </si>
  <si>
    <t>https://www.amazon.com/dp/B0FRQKBHHG</t>
  </si>
  <si>
    <t>https://www.amazon.com/gp/help/seller/at-a-glance.html/ref=dp_merchant_link?seller=A9X1YJORLS058</t>
  </si>
  <si>
    <t>B0FQJ9HNNS</t>
  </si>
  <si>
    <t>P1-20</t>
  </si>
  <si>
    <t>752.96 g</t>
  </si>
  <si>
    <t>24.21 x 21.41 x 11.91 cm</t>
  </si>
  <si>
    <t>Red Light Therapy Mask for Face &amp; Neck, LED Face Light Therapy,USB C Rechargeable,Infrared Mask for Home Working Travel Yoga (Blush)</t>
  </si>
  <si>
    <t>https://images-na.ssl-images-amazon.com/images/I/71p8VIYYIcL._AC_US600_.jpg</t>
  </si>
  <si>
    <t>https://www.amazon.com/dp/B0FQJ9HNNS</t>
  </si>
  <si>
    <t>B0G6SP6NC3</t>
  </si>
  <si>
    <t>SUPDESIR</t>
  </si>
  <si>
    <t>P1-19</t>
  </si>
  <si>
    <t>10.16 x 5.08 x 5.08 cm</t>
  </si>
  <si>
    <t>Red Light for Face and Neck, 7 Colors Facial Skin Care Tool for Home Use</t>
  </si>
  <si>
    <t>20.00</t>
  </si>
  <si>
    <t>https://images-na.ssl-images-amazon.com/images/I/71Xisa6fh+L._AC_US600_.jpg</t>
  </si>
  <si>
    <t>https://www.amazon.com/dp/B0G6SP6NC3</t>
  </si>
  <si>
    <t>https://www.amazon.com/gp/help/seller/at-a-glance.html/ref=dp_merchant_link?seller=A31VSXXSVNYPMC</t>
  </si>
  <si>
    <t>B0DWXHPNSG</t>
  </si>
  <si>
    <t>31.70 x 21.11 x 5.21 cm</t>
  </si>
  <si>
    <t>EVFOFO Led Face Mask Light Therapy, Red Light Therapy for Face, 7-1 Colors LED Facial Skin Care Mask, Black</t>
  </si>
  <si>
    <t>https://images-na.ssl-images-amazon.com/images/I/71SvRY0klKL._AC_US600_.jpg</t>
  </si>
  <si>
    <t>https://www.amazon.com/dp/B0DWXHPNSG</t>
  </si>
  <si>
    <t>B0DFYP9LGZ</t>
  </si>
  <si>
    <t>285.76 g</t>
  </si>
  <si>
    <t>721.21 g</t>
  </si>
  <si>
    <t>30.99 x 20.57 x 0.25 cm</t>
  </si>
  <si>
    <t>33.27 x 22.61 x 5.59 cm</t>
  </si>
  <si>
    <t>Lanieney Red Light Therapy for Face, 7 Colors Red Light Therapy Mask, Timing Function, Rechargeable LED Face Mask for Home Skincare, Black</t>
  </si>
  <si>
    <t>https://images-na.ssl-images-amazon.com/images/I/81NFBPczBPL._AC_US600_.jpg</t>
  </si>
  <si>
    <t>https://www.amazon.com/dp/B0DFYP9LGZ</t>
  </si>
  <si>
    <t>https://www.amazon.com/gp/help/seller/at-a-glance.html/ref=dp_merchant_link?seller=A2RTU89IHXZF4M</t>
  </si>
  <si>
    <t>B07Z4HDZGW</t>
  </si>
  <si>
    <t>Aphrona</t>
  </si>
  <si>
    <t>1.77 kg</t>
  </si>
  <si>
    <t>31.90 x 22.71 x 14.91 cm</t>
  </si>
  <si>
    <t>32.00 x 22.61 x 14.99 cm</t>
  </si>
  <si>
    <t>Aphrona FDA cleared LED Facial Skin Care Mask MOONLIGHT PRO 7 Color Treatment Photon Mask (White)</t>
  </si>
  <si>
    <t>B0FL73219W</t>
  </si>
  <si>
    <t>https://images-na.ssl-images-amazon.com/images/I/61Ww8eS2w8L._AC_US600_.jpg</t>
  </si>
  <si>
    <t>https://www.amazon.com/dp/B07Z4HDZGW</t>
  </si>
  <si>
    <t>https://www.amazon.com/gp/help/seller/at-a-glance.html/ref=dp_merchant_link?seller=AQ7K8NLQ75DZZ</t>
  </si>
  <si>
    <t>B0FS1LQJTS</t>
  </si>
  <si>
    <t>P2-18</t>
  </si>
  <si>
    <t>34.01 x 23.19 x 5.21 cm</t>
  </si>
  <si>
    <t>WAYCOM Red Light Therapy for Face: 4-Modes Portable LED Light Therapy for Skin Care - 400 LEDs Blue Orange 850NM Infrared &amp; Red Light Mask at Home Travel with Timing Function Remote Pink</t>
  </si>
  <si>
    <t>https://images-na.ssl-images-amazon.com/images/I/7117lvIW4tL._AC_US600_.jpg</t>
  </si>
  <si>
    <t>https://www.amazon.com/dp/B0FS1LQJTS</t>
  </si>
  <si>
    <t>B0DQ85FK8B</t>
  </si>
  <si>
    <t>Facego</t>
  </si>
  <si>
    <t>P2-16</t>
  </si>
  <si>
    <t>449.91 g</t>
  </si>
  <si>
    <t>449.06 g</t>
  </si>
  <si>
    <t>33.60 x 32.89 x 17.30 cm</t>
  </si>
  <si>
    <t>33.53 x 33.02 x 17.27 cm</t>
  </si>
  <si>
    <t>Red Light Mask for Face, 7 Color Red Light Facial Masks, At-Home Facial Care Device, Portable, Cordless, and Rechargeable</t>
  </si>
  <si>
    <t>B0FMGMLCJC</t>
  </si>
  <si>
    <t>https://images-na.ssl-images-amazon.com/images/I/71F3d1P7RvL._AC_US600_.jpg</t>
  </si>
  <si>
    <t>https://www.amazon.com/dp/B0DQ85FK8B</t>
  </si>
  <si>
    <t>https://www.amazon.com/gp/help/seller/at-a-glance.html/ref=dp_merchant_link?seller=A3COA8CJ6MML8R</t>
  </si>
  <si>
    <t>B0G56K6GK6</t>
  </si>
  <si>
    <t>P1-21</t>
  </si>
  <si>
    <t>26.49 x 21.69 x 13.31 cm</t>
  </si>
  <si>
    <t>26.42 x 21.59 x 13.21 cm</t>
  </si>
  <si>
    <t>SDKWDH LED Face Mask Light Therapy, Red Light Therapy Mask with 7 Colors, 850nm Infrared &amp; Red Light Therapy for Face, Portable Anti-Aging Skin Rejuvenation Tool with Timer for Home Use</t>
  </si>
  <si>
    <t>B0G29P95CX</t>
  </si>
  <si>
    <t>https://images-na.ssl-images-amazon.com/images/I/61r9bKsWg9L._AC_US600_.jpg</t>
  </si>
  <si>
    <t>https://www.amazon.com/dp/B0G56K6GK6</t>
  </si>
  <si>
    <t>47%:53%</t>
  </si>
  <si>
    <t>P2-30</t>
  </si>
  <si>
    <t>23.88 x 18.29 x 9.91 cm</t>
  </si>
  <si>
    <t>25.40 x 22.61 x 18.54 cm</t>
  </si>
  <si>
    <t>Avorla LED Face Mask Light Therapy, 4 Modes Portable Red Light Therapy Infrared Light for Face with 2600mAh Rechargeable, IP67 Washable, 216 LEDs for Anti-Aging, Skin Firming &amp; Radiant Glow at Home</t>
  </si>
  <si>
    <t>https://images-na.ssl-images-amazon.com/images/I/61fKqBg-NwL._AC_US600_.jpg</t>
  </si>
  <si>
    <t>https://www.amazon.com/dp/B0FMGMLCJC</t>
  </si>
  <si>
    <t>B0FVWWZJ5N</t>
  </si>
  <si>
    <t>32.11 x 23.01 x 5.11 cm</t>
  </si>
  <si>
    <t>32.00 x 23.11 x 5.08 cm</t>
  </si>
  <si>
    <t>BETNEP LED Therapy Mask,Red Light Therapy for Face, LED Face Mask Light Therapy,Rechargeable Remote Control, Silicone</t>
  </si>
  <si>
    <t>B0G2S4KN85</t>
  </si>
  <si>
    <t>https://images-na.ssl-images-amazon.com/images/I/71T7kr30X5L._AC_US600_.jpg</t>
  </si>
  <si>
    <t>https://www.amazon.com/dp/B0FVWWZJ5N</t>
  </si>
  <si>
    <t>https://www.amazon.com/gp/help/seller/at-a-glance.html/ref=dp_merchant_link?seller=A3OE65N08TY3KM</t>
  </si>
  <si>
    <t>34.90 x 29.59 x 4.39 cm</t>
  </si>
  <si>
    <t>34.80 x 29.72 x 4.32 cm</t>
  </si>
  <si>
    <t>Nourished Bodynskin 7 Colors LED Face Mask with Near-Infrared - Blue, Red Light Therapy for Face - 114 LEDs - Skincare Tool for Wrinkles, Anti-Aging</t>
  </si>
  <si>
    <t>https://images-na.ssl-images-amazon.com/images/I/81N6QWvDwYL._AC_US600_.jpg</t>
  </si>
  <si>
    <t>https://www.amazon.com/dp/B0DQD4NQX6</t>
  </si>
  <si>
    <t>B0FVW12TYX</t>
  </si>
  <si>
    <t>32.99 x 22.61 x 5.41 cm</t>
  </si>
  <si>
    <t>SDKWDH Red Light Mask for Face, 7-1 Colors Facial Care Mask, 850nm Infrared &amp; Red Light Masks, Ergonomic Design for Home &amp; Travel, Pink</t>
  </si>
  <si>
    <t>https://images-na.ssl-images-amazon.com/images/I/617-ZVygOqL._AC_US600_.jpg</t>
  </si>
  <si>
    <t>https://www.amazon.com/dp/B0FVW12TYX</t>
  </si>
  <si>
    <t>https://www.amazon.com/gp/help/seller/at-a-glance.html/ref=dp_merchant_link?seller=A1BAECWECRHI8Z</t>
  </si>
  <si>
    <t>B09XFM6N62</t>
  </si>
  <si>
    <t>29.72 x 0.51 x 20.83 cm</t>
  </si>
  <si>
    <t>34.04 x 26.67 x 5.08 cm</t>
  </si>
  <si>
    <t>Aphrona Acne Removal Wrinkle Reduction Skin Care Mask | LED Light Therapy Red light Blue light | Glowing Skin Photo Facial (7 color)</t>
  </si>
  <si>
    <t>15.00</t>
  </si>
  <si>
    <t>https://images-na.ssl-images-amazon.com/images/I/61Yf3U3PUzL._AC_US600_.jpg</t>
  </si>
  <si>
    <t>https://www.amazon.com/dp/B09XFM6N62</t>
  </si>
  <si>
    <t>B0FG2TFSD1</t>
  </si>
  <si>
    <t>LENGEN</t>
  </si>
  <si>
    <t>99%:1%</t>
  </si>
  <si>
    <t>27.00 x 20.50 x 7.90 cm</t>
  </si>
  <si>
    <t>26.92 x 20.57 x 7.87 cm</t>
  </si>
  <si>
    <t>LED Light Therapy Mask</t>
  </si>
  <si>
    <t>https://images-na.ssl-images-amazon.com/images/I/51uRrDhIBsL._AC_US600_.jpg</t>
  </si>
  <si>
    <t>https://www.amazon.com/dp/B0FG2TFSD1</t>
  </si>
  <si>
    <t>https://www.amazon.com/gp/help/seller/at-a-glance.html/ref=dp_merchant_link?seller=A3DB78L2AEAZ9T</t>
  </si>
  <si>
    <t>B0D9W7VHHG</t>
  </si>
  <si>
    <t>P2-33</t>
  </si>
  <si>
    <t>33.91 x 22.91 x 4.29 cm</t>
  </si>
  <si>
    <t>33.78 x 22.86 x 4.32 cm</t>
  </si>
  <si>
    <t>VYM Red Light Therapy for Face: Super Lightweight 292 LEDs High-Energy Red Light Therapy Mask Infrared LED Face Mask Light Therapy at Home Travel 2mm Thickness - White</t>
  </si>
  <si>
    <t>https://images-na.ssl-images-amazon.com/images/I/61Jai58ZkJL._AC_US600_.jpg</t>
  </si>
  <si>
    <t>https://www.amazon.com/dp/B0D9W7VHHG</t>
  </si>
  <si>
    <t>B0GGJJZYF9</t>
  </si>
  <si>
    <t>Qure</t>
  </si>
  <si>
    <t>AU</t>
  </si>
  <si>
    <t>72.57 g</t>
  </si>
  <si>
    <t>851.66 x 24.89 x 16.00 cm</t>
  </si>
  <si>
    <t>27.94 x 24.89 x 16.00 cm</t>
  </si>
  <si>
    <t>Qure LED Light Therapy Mask for Face: 3 Modes, Customizable 5 Facial Areas &amp; 5 Lights: Red, Deep-Red, Blue, Amber &amp; Infrared, 3-Min Daily, Eye-Protection, Smart App</t>
  </si>
  <si>
    <t>100.00</t>
  </si>
  <si>
    <t>https://images-na.ssl-images-amazon.com/images/I/71I6OauyhzL._AC_US600_.jpg</t>
  </si>
  <si>
    <t>https://www.amazon.com/dp/B0GGJJZYF9</t>
  </si>
  <si>
    <t>https://www.amazon.com/gp/help/seller/at-a-glance.html/ref=dp_merchant_link?seller=A20Y0F3TC1P7NT</t>
  </si>
  <si>
    <t>B0G1C4HGNY</t>
  </si>
  <si>
    <t>ovimaz</t>
  </si>
  <si>
    <t>P3-45</t>
  </si>
  <si>
    <t>45.36 g</t>
  </si>
  <si>
    <t>27.71 x 20.70 x 4.29 cm</t>
  </si>
  <si>
    <t>27.69 x 20.57 x 4.32 cm</t>
  </si>
  <si>
    <t>LED Light Mask for Treatment of Full-face Wrinkles, Red Light Therapy for Face Mask for Skin Care at Home (Black)</t>
  </si>
  <si>
    <t>B0FVV6MCJP</t>
  </si>
  <si>
    <t>https://images-na.ssl-images-amazon.com/images/I/71HAEu7IinL._AC_US600_.jpg</t>
  </si>
  <si>
    <t>https://www.amazon.com/dp/B0G1C4HGNY</t>
  </si>
  <si>
    <t>https://www.amazon.com/gp/help/seller/at-a-glance.html/ref=dp_merchant_link?seller=A246DWKELHR1XA</t>
  </si>
  <si>
    <t>Gracekey</t>
  </si>
  <si>
    <t>91%:9%</t>
  </si>
  <si>
    <t>33.50 x 22.50 x 4.70 cm</t>
  </si>
  <si>
    <t>33.53 x 22.61 x 4.83 cm</t>
  </si>
  <si>
    <t>Gracekey Red Light Therapy Mask for Face, Wireless /4 Modes/Dual 2000mAh Rechargeable, Cordless LED Face Mask Light Therapy with Near Infrared Red Light (NIR) 850nm</t>
  </si>
  <si>
    <t>B0FW4ZZQZX</t>
  </si>
  <si>
    <t>https://images-na.ssl-images-amazon.com/images/I/71arceY4mbL._AC_US600_.jpg</t>
  </si>
  <si>
    <t>https://www.amazon.com/dp/B0FVV6MCJP</t>
  </si>
  <si>
    <t>https://www.amazon.com/gp/help/seller/at-a-glance.html/ref=dp_merchant_link?seller=A2UVMR0WDFE27K</t>
  </si>
  <si>
    <t>B0D937NTSJ</t>
  </si>
  <si>
    <t>LUMARA</t>
  </si>
  <si>
    <t>20.32 x 5.08 x 30.48 cm</t>
  </si>
  <si>
    <t>32.51 x 22.10 x 5.59 cm</t>
  </si>
  <si>
    <t>LUMARA VISO Red Light Therapy for Face - 470 LEDs with Uniform Coverage - Facial Skin Care Device for Skin Rejuvenation</t>
  </si>
  <si>
    <t>https://images-na.ssl-images-amazon.com/images/I/71M1mXJpviL._AC_US600_.jpg</t>
  </si>
  <si>
    <t>https://www.amazon.com/dp/B0D937NTSJ</t>
  </si>
  <si>
    <t>https://www.amazon.com/gp/help/seller/at-a-glance.html/ref=dp_merchant_link?seller=A3TDU1ZRF92W3O</t>
  </si>
  <si>
    <t>B0FHH4JNF4</t>
  </si>
  <si>
    <t>MLriyl</t>
  </si>
  <si>
    <t>29.21 x 19.56 x 0.51 cm</t>
  </si>
  <si>
    <t>31.75 x 21.59 x 4.83 cm</t>
  </si>
  <si>
    <t>Red Light Therapy Mask, 7 Modes Portable LED Face Mask Light Therapy, 2000mAh USB-C Rechargeable Wired Controller, Blue, Orange, Timing Function, 830NM Infrared &amp; Red Light Mask for Home &amp; Travel</t>
  </si>
  <si>
    <t>https://images-na.ssl-images-amazon.com/images/I/71KlL3lujpL._AC_US600_.jpg</t>
  </si>
  <si>
    <t>https://www.amazon.com/dp/B0FHH4JNF4</t>
  </si>
  <si>
    <t>https://www.amazon.com/gp/help/seller/at-a-glance.html/ref=dp_merchant_link?seller=A1WFMSWUHJ8811</t>
  </si>
  <si>
    <t>Graart</t>
  </si>
  <si>
    <t>32.11 x 25.50 x 4.70 cm</t>
  </si>
  <si>
    <t>32.00 x 25.40 x 4.83 cm</t>
  </si>
  <si>
    <t>FDA-Cleared Red Light Therapy for Face - Anti-Aging, Wrinkles &amp; Acne with 7 Modes, 850nm Infrared red Light Therapy, LED Face Mask with 432 LEDs,at Home &amp; Travel</t>
  </si>
  <si>
    <t>B0G5GKHP4T</t>
  </si>
  <si>
    <t>https://images-na.ssl-images-amazon.com/images/I/71Hd9iRPxsL._AC_US600_.jpg</t>
  </si>
  <si>
    <t>https://www.amazon.com/dp/B0F6LRS9W4</t>
  </si>
  <si>
    <t>https://www.amazon.com/gp/help/seller/at-a-glance.html/ref=dp_merchant_link?seller=A382OVFLIJ1HNP</t>
  </si>
  <si>
    <t>B0FPM8QRHY</t>
  </si>
  <si>
    <t>LEKKSA</t>
  </si>
  <si>
    <t>P3-27</t>
  </si>
  <si>
    <t>32.51 x 21.31 x 4.50 cm</t>
  </si>
  <si>
    <t>32.51 x 21.34 x 4.57 cm</t>
  </si>
  <si>
    <t>Red Light Therapy for Face &amp; Neck, LED Red Light Therapy Mask for Anti-Aging, Wrinkle Reduction, and Skin Firming, Rechargeable LED Face Mask Light Therapy, 7 Modes, 5 Levels, Home &amp; Travel Use</t>
  </si>
  <si>
    <t>B0G3468F7W</t>
  </si>
  <si>
    <t>https://images-na.ssl-images-amazon.com/images/I/71p+Zi1sB6L._AC_US600_.jpg</t>
  </si>
  <si>
    <t>https://www.amazon.com/dp/B0FPM8QRHY</t>
  </si>
  <si>
    <t>https://www.amazon.com/gp/help/seller/at-a-glance.html/ref=dp_merchant_link?seller=AI0T1X710PCBN</t>
  </si>
  <si>
    <t>B0G1BGVBYR</t>
  </si>
  <si>
    <t>Glamesty</t>
  </si>
  <si>
    <t>508.02 g</t>
  </si>
  <si>
    <t>28.30 x 19.89 x 4.60 cm</t>
  </si>
  <si>
    <t>28.19 x 19.81 x 4.57 cm</t>
  </si>
  <si>
    <t>Glamesty Red Light Therapy Mask for Face, LED Face Mask Light Therapy with Remote, Portable Infrared Light Therapy Skin Care Device with Timer Function for Home &amp; Travel</t>
  </si>
  <si>
    <t>B0DGDLWQTX</t>
  </si>
  <si>
    <t>https://images-na.ssl-images-amazon.com/images/I/61XeqH+HhRL._AC_US600_.jpg</t>
  </si>
  <si>
    <t>https://www.amazon.com/dp/B0G1BGVBYR</t>
  </si>
  <si>
    <t>https://www.amazon.com/gp/help/seller/at-a-glance.html/ref=dp_merchant_link?seller=A1U87CR9SFC6Y8</t>
  </si>
  <si>
    <t>B0GDYYZ9DW</t>
  </si>
  <si>
    <t>Carviki</t>
  </si>
  <si>
    <t>100%:0%</t>
  </si>
  <si>
    <t>Red Light Therapy for Face, LED Light Therapy Mask, 8-in-1 Colors, Rechargeable with Timer, Portable for Home and Travel</t>
  </si>
  <si>
    <t>B073RHGQPR</t>
  </si>
  <si>
    <t>https://images-na.ssl-images-amazon.com/images/I/51eDcF6tWmL._AC_US600_.jpg</t>
  </si>
  <si>
    <t>https://www.amazon.com/dp/B0GDYYZ9DW</t>
  </si>
  <si>
    <t>https://www.amazon.com/gp/help/seller/at-a-glance.html/ref=dp_merchant_link?seller=A2UHEXHOGVGNY5</t>
  </si>
  <si>
    <t>B0G4VRFJ9Z</t>
  </si>
  <si>
    <t>DPFACE</t>
  </si>
  <si>
    <t>33.71 x 26.01 x 4.50 cm</t>
  </si>
  <si>
    <t>33.78 x 25.91 x 4.57 cm</t>
  </si>
  <si>
    <t>DPFACE Red Light Face Mask, 7 Colors Red Light Facial Mask, Cordless &amp; Portable Facial Skin Care Device for Women at Home, Black</t>
  </si>
  <si>
    <t>B0DWFMFYQ7</t>
  </si>
  <si>
    <t>https://images-na.ssl-images-amazon.com/images/I/71XUFCw4UsL._AC_US600_.jpg</t>
  </si>
  <si>
    <t>https://www.amazon.com/dp/B0G4VRFJ9Z</t>
  </si>
  <si>
    <t>https://www.amazon.com/gp/help/seller/at-a-glance.html/ref=dp_merchant_link?seller=A2V1BC3TPABP2H</t>
  </si>
  <si>
    <t>B0FVY6P61B</t>
  </si>
  <si>
    <t>Zeepeak</t>
  </si>
  <si>
    <t>75%:25%</t>
  </si>
  <si>
    <t>480.81 g</t>
  </si>
  <si>
    <t>27.79 x 17.09 x 14.20 cm</t>
  </si>
  <si>
    <t>27.69 x 17.02 x 14.22 cm</t>
  </si>
  <si>
    <t>Zeepeak 3D LED Red Light Therapy Mask, FDA-Cleared, Anti-Aging &amp; Blemish Repair, 5 Modes Red, Blue, Yellow &amp; 1072nm Near-Infrared Lights, Eye-Protection, Portable 360 LEDs Face Mask for Home Travel</t>
  </si>
  <si>
    <t>B0F5FZR45R</t>
  </si>
  <si>
    <t>https://images-na.ssl-images-amazon.com/images/I/61lWktPiaIL._AC_US600_.jpg</t>
  </si>
  <si>
    <t>https://www.amazon.com/dp/B0FVY6P61B</t>
  </si>
  <si>
    <t>https://www.amazon.com/gp/help/seller/at-a-glance.html/ref=dp_merchant_link?seller=A1IJXHVE6VJ7YB</t>
  </si>
  <si>
    <t>B0D8BJLD2Y</t>
  </si>
  <si>
    <t>98%:2%</t>
  </si>
  <si>
    <t>33.20 x 21.49 x 4.70 cm</t>
  </si>
  <si>
    <t>33.27 x 21.59 x 4.83 cm</t>
  </si>
  <si>
    <t>Red Light Therapy for Face &amp; Neck, Red Light Mask, 7-1 Colors LED Light Therapy mask, Rechargeable LED Face &amp; Neck Mask for Anti-Aging, Skin Firming &amp; Radiant Glow at Home</t>
  </si>
  <si>
    <t>B0BN59KR48</t>
  </si>
  <si>
    <t>https://m.media-amazon.com/images/I/41fk88OWMBL._AC_US600_.jpg</t>
  </si>
  <si>
    <t>https://www.amazon.com/dp/B0D8BJLD2Y</t>
  </si>
  <si>
    <t>B0G1YMQGB2</t>
  </si>
  <si>
    <t>89%:11%</t>
  </si>
  <si>
    <t>24.00 x 21.49 x 11.71 cm</t>
  </si>
  <si>
    <t>23.88 x 21.59 x 11.68 cm</t>
  </si>
  <si>
    <t>SDKWDH Red Light Therapy for Face, Led Face Mask Light Therapy, Anti-Aging Infrared Therapy for Wrinkles, Fine Lines, 7-1 Colors LED Facial Skin Care, Gold</t>
  </si>
  <si>
    <t>B0CC65Q4H5</t>
  </si>
  <si>
    <t>https://images-na.ssl-images-amazon.com/images/I/61VXQ15MjkL._AC_US600_.jpg</t>
  </si>
  <si>
    <t>https://www.amazon.com/dp/B0G1YMQGB2</t>
  </si>
  <si>
    <t>B0F8W2LJZC</t>
  </si>
  <si>
    <t>1.30 kg</t>
  </si>
  <si>
    <t>GYH 8-Color LED Face Mask Light Therapy, Red Light Therapy for Face, FSA/HSA Eligible, Wireless High Dose Green, Blue, Infrared Light Therapy Mask for Skin Care &amp; Anti-aging, Cloud-SSS (RB-081)</t>
  </si>
  <si>
    <t>B0CP954NWK</t>
  </si>
  <si>
    <t>https://images-na.ssl-images-amazon.com/images/I/51gV115V2yL._AC_US600_.jpg</t>
  </si>
  <si>
    <t>https://www.amazon.com/dp/B0F8W2LJZC</t>
  </si>
  <si>
    <t>B0FS7ZC64N</t>
  </si>
  <si>
    <t>P2-29</t>
  </si>
  <si>
    <t>33.71 x 24.69 x 9.19 cm</t>
  </si>
  <si>
    <t>33.78 x 24.64 x 9.14 cm</t>
  </si>
  <si>
    <t>Red Light Therapy Mask for Face and Neck, 7 Colors with NIR Led Face Mask Light Therapy with Eye Protection and Remote, Rechargeable Ergonomic Design for True Anti-Aging Skincare at Home</t>
  </si>
  <si>
    <t>B0F2HLK82N</t>
  </si>
  <si>
    <t>https://images-na.ssl-images-amazon.com/images/I/611OV5LOrYL._AC_US600_.jpg</t>
  </si>
  <si>
    <t>https://www.amazon.com/dp/B0FS7ZC64N</t>
  </si>
  <si>
    <t>B0G1BCD5TS</t>
  </si>
  <si>
    <t>34.80 x 25.70 x 5.41 cm</t>
  </si>
  <si>
    <t>34.80 x 25.65 x 5.33 cm</t>
  </si>
  <si>
    <t>LED Light Therapy mask (E106A) for Face, LED Light Therapy Mask with Adjustable Brightness and Timer, Soft Silicone Red Light Therapy Mask for Home &amp; Travel, Pink</t>
  </si>
  <si>
    <t>13%</t>
  </si>
  <si>
    <t>https://m.media-amazon.com/images/I/41GTkdAGbsL._AC_US600_.jpg</t>
  </si>
  <si>
    <t>https://www.amazon.com/dp/B0G1BCD5TS</t>
  </si>
  <si>
    <t>B0FZJSG2SK</t>
  </si>
  <si>
    <t>exbushwren</t>
  </si>
  <si>
    <t>34.19 x 23.39 x 5.79 cm</t>
  </si>
  <si>
    <t>exbushwren LED Red Light Therapy Face Mask – 8 Modes for Acne, Brightening &amp; Wrinkles, Rechargeable with Cooling Gel Pad for All Skin Types</t>
  </si>
  <si>
    <t>B0DTQ5MM3L</t>
  </si>
  <si>
    <t>https://images-na.ssl-images-amazon.com/images/I/71xIGR5DncL._AC_US600_.jpg</t>
  </si>
  <si>
    <t>https://www.amazon.com/dp/B0FZJSG2SK</t>
  </si>
  <si>
    <t>https://www.amazon.com/gp/help/seller/at-a-glance.html/ref=dp_merchant_link?seller=A13PT8C4LXRN6Y</t>
  </si>
  <si>
    <t>B0GC4RQQX3</t>
  </si>
  <si>
    <t>Generic</t>
  </si>
  <si>
    <t>24.99 x 18.49 x 13.41 cm</t>
  </si>
  <si>
    <t>24.89 x 18.54 x 13.46 cm</t>
  </si>
  <si>
    <t>Lumesse At-Home Red Light Therapy Mask for Face - Professional 3D LED Face Mask with Wireless Remote for Wrinkles &amp; Acne, 4-in-1 Light Modes for Anti-Aging &amp; Glowing Skin Silicone Mask</t>
  </si>
  <si>
    <t>https://images-na.ssl-images-amazon.com/images/I/61XQs6+BJ-L._AC_US600_.jpg</t>
  </si>
  <si>
    <t>https://www.amazon.com/dp/B0GC4RQQX3</t>
  </si>
  <si>
    <t>https://www.amazon.com/gp/help/seller/at-a-glance.html/ref=dp_merchant_link?seller=A9T2ALK1UZRII</t>
  </si>
  <si>
    <t>B0DHBZL7WC</t>
  </si>
  <si>
    <t>23.88 x 19.81 x 9.91 cm</t>
  </si>
  <si>
    <t>26.67 x 21.84 x 13.97 cm</t>
  </si>
  <si>
    <t>NEWKEY Skin Care Beauty Mask（MJ-06）, Red Light Therapy Mask for Face Wrinkles, Blue&amp;Red Light Therapy for Face Acne</t>
  </si>
  <si>
    <t>https://images-na.ssl-images-amazon.com/images/I/71Ym5O3VZWL._AC_US600_.jpg</t>
  </si>
  <si>
    <t>https://www.amazon.com/dp/B0DHBZL7WC</t>
  </si>
  <si>
    <t>B0DWMQPPNZ</t>
  </si>
  <si>
    <t>48%:52%</t>
  </si>
  <si>
    <t>P3-37</t>
  </si>
  <si>
    <t>2.16 kg</t>
  </si>
  <si>
    <t>41.40 x 29.49 x 10.01 cm</t>
  </si>
  <si>
    <t>41.40 x 29.46 x 9.91 cm</t>
  </si>
  <si>
    <t>MEGELIN Upgrade Led Red Light Therapy Mask</t>
  </si>
  <si>
    <t>B0DB5NGVQ7</t>
  </si>
  <si>
    <t>https://images-na.ssl-images-amazon.com/images/I/71cUbcMyo8L._AC_US600_.jpg</t>
  </si>
  <si>
    <t>https://www.amazon.com/dp/B0DWMQPPNZ</t>
  </si>
  <si>
    <t>https://www.amazon.com/gp/help/seller/at-a-glance.html/ref=dp_merchant_link?seller=A3TDJJSMS0HSTH</t>
  </si>
  <si>
    <t>25.40 x 22.86 x 15.24 cm</t>
  </si>
  <si>
    <t>Project E Beauty Lumalux Face+ | Pro LED Light Therapy Face &amp; Neck Mask 1600 LEDs | 7+2 Colors 460~1072nm | Red Light + Infrared + Deep Infrared Mask</t>
  </si>
  <si>
    <t>B0DBL6QF4B</t>
  </si>
  <si>
    <t>https://images-na.ssl-images-amazon.com/images/I/6129wP6ByqL._AC_US600_.jpg</t>
  </si>
  <si>
    <t>https://www.amazon.com/dp/B0DB5NGVQ7</t>
  </si>
  <si>
    <t>B0G2RPG93Q</t>
  </si>
  <si>
    <t>2.89 kg</t>
  </si>
  <si>
    <t>31.60 x 30.30 x 29.01 cm</t>
  </si>
  <si>
    <t>31.50 x 30.23 x 28.96 cm</t>
  </si>
  <si>
    <t>Megelin Duo-Lux LED Light Therapy Face Mask and Neck Mask</t>
  </si>
  <si>
    <t>B0DH2SKBF1</t>
  </si>
  <si>
    <t>https://images-na.ssl-images-amazon.com/images/I/51DPxMXHVoL._AC_US600_.jpg</t>
  </si>
  <si>
    <t>https://www.amazon.com/dp/B0G2RPG93Q</t>
  </si>
  <si>
    <t>B0FJ5V9YTF</t>
  </si>
  <si>
    <t>53%:47%</t>
  </si>
  <si>
    <t>P3-12</t>
  </si>
  <si>
    <t>35.89 x 25.30 x 4.90 cm</t>
  </si>
  <si>
    <t>35.81 x 25.40 x 4.83 cm</t>
  </si>
  <si>
    <t>LED Light Therapy Mask Skin Care Mask, LED Red Light Therapy 630nm &amp; 850nm Wavelength for Home Use</t>
  </si>
  <si>
    <t>https://images-na.ssl-images-amazon.com/images/I/71WxJQ4Y07L._AC_US600_.jpg</t>
  </si>
  <si>
    <t>https://www.amazon.com/dp/B0FJ5V9YTF</t>
  </si>
  <si>
    <t>B0G66DBLQW</t>
  </si>
  <si>
    <t>lumefu</t>
  </si>
  <si>
    <t>96%:4%</t>
  </si>
  <si>
    <t>27.94 x 19.81 x 0.51 cm</t>
  </si>
  <si>
    <t>31.24 x 25.65 x 4.32 cm</t>
  </si>
  <si>
    <t>lumefu Nimbus FDA-Cleared Red Light Therapy Mask For Anti-Aging &amp; Anti-Acne With 3 Treatment Modes Red, NIR &amp; Blue LED Light, Portable 3D Facial Device Comfort Fit, Cordless Skin Care At Home</t>
  </si>
  <si>
    <t>B0F21SM7GC</t>
  </si>
  <si>
    <t>https://images-na.ssl-images-amazon.com/images/I/41u42Kj7kRL._AC_US600_.jpg</t>
  </si>
  <si>
    <t>https://www.amazon.com/dp/B0G66DBLQW</t>
  </si>
  <si>
    <t>https://www.amazon.com/gp/help/seller/at-a-glance.html/ref=dp_merchant_link?seller=A1AH3DEHKGITYE</t>
  </si>
  <si>
    <t>B0FR4N9XQB</t>
  </si>
  <si>
    <t>80%:20%</t>
  </si>
  <si>
    <t>LED Light Therapy Mask Skin Care Mask, LED Red 630±5nm &amp; NIR 830nm Wavelength for Home Use (Light gray-blue)</t>
  </si>
  <si>
    <t>https://images-na.ssl-images-amazon.com/images/I/71ZVKKxBlFL._AC_US600_.jpg</t>
  </si>
  <si>
    <t>https://www.amazon.com/dp/B0FR4N9XQB</t>
  </si>
  <si>
    <t>B0D8PMH8BF</t>
  </si>
  <si>
    <t>33.60 x 23.19 x 4.19 cm</t>
  </si>
  <si>
    <t>33.53 x 23.11 x 4.32 cm</t>
  </si>
  <si>
    <t>Red Light Therapy Mask: 292 LEDs High Energy Professional Infrared Red Light Therapy Device for Face Led Lighting Facial Mask Replace Photon Rejuvenation - Black</t>
  </si>
  <si>
    <t>B0FFYSCWQ3</t>
  </si>
  <si>
    <t>https://images-na.ssl-images-amazon.com/images/I/719NPazfrrL._AC_US600_.jpg</t>
  </si>
  <si>
    <t>https://www.amazon.com/dp/B0D8PMH8BF</t>
  </si>
  <si>
    <t>Firmosa</t>
  </si>
  <si>
    <t>25.40 x 20.32 x 12.70 cm</t>
  </si>
  <si>
    <t>26.67 x 21.84 x 13.46 cm</t>
  </si>
  <si>
    <t>Firmosa Led Facial Light Therap Mask - 7 Led Light Therap Facial Skin Care Mask - Red Light Therap for Face - Led Face Mask Light Therap - Face Mask Skin Care,Used at Home</t>
  </si>
  <si>
    <t>B0DQBTCWKB</t>
  </si>
  <si>
    <t>6%</t>
  </si>
  <si>
    <t>https://images-na.ssl-images-amazon.com/images/I/61yJISPDH-L._AC_US600_.jpg</t>
  </si>
  <si>
    <t>https://www.amazon.com/dp/B0CP954NWK</t>
  </si>
  <si>
    <t>https://www.amazon.com/gp/help/seller/at-a-glance.html/ref=dp_merchant_link?seller=AI6N3MBCN5HY4</t>
  </si>
  <si>
    <t>B0D47R9W1X</t>
  </si>
  <si>
    <t>Lovsheme</t>
  </si>
  <si>
    <t>25.40 x 22.86 x 5.08 cm</t>
  </si>
  <si>
    <t>36.07 x 24.89 x 4.83 cm</t>
  </si>
  <si>
    <t>Lovsheme Red Light Therapy for Face, Enhance LED Face Mask Light Therapy for Acne, Wrinkles &amp; Skin Rejuvenation, 3 Light Modes &amp; Timing Settings, Eye Protection, Portable LED Face Mask Home Skincare</t>
  </si>
  <si>
    <t>B0F2T8ZMBL</t>
  </si>
  <si>
    <t>https://images-na.ssl-images-amazon.com/images/I/71jQwsHNqlL._AC_US600_.jpg</t>
  </si>
  <si>
    <t>https://www.amazon.com/dp/B0D47R9W1X</t>
  </si>
  <si>
    <t>https://www.amazon.com/gp/help/seller/at-a-glance.html/ref=dp_merchant_link?seller=AT5WWN2T3MC9U</t>
  </si>
  <si>
    <t>B0FKBN34KK</t>
  </si>
  <si>
    <t>SWIRISE</t>
  </si>
  <si>
    <t>2.15 kg</t>
  </si>
  <si>
    <t>41.99 x 30.00 x 9.98 cm</t>
  </si>
  <si>
    <t>41.91 x 29.97 x 9.91 cm</t>
  </si>
  <si>
    <t>SWIRISE Red Light Therapy for Face，Red Light Face Mask with 4 Wavelengths, Facial Skin Care Mask, White</t>
  </si>
  <si>
    <t>B0DS2L8JTW</t>
  </si>
  <si>
    <t>https://images-na.ssl-images-amazon.com/images/I/61hBa4ZF6tL._AC_US600_.jpg</t>
  </si>
  <si>
    <t>https://www.amazon.com/dp/B0FKBN34KK</t>
  </si>
  <si>
    <t>https://www.amazon.com/gp/help/seller/at-a-glance.html/ref=dp_merchant_link?seller=A1PEA6DRPHXSP1</t>
  </si>
  <si>
    <t>B0F9P52F94</t>
  </si>
  <si>
    <t>Facego 7-1 Cordless Red Light Mask &amp; 4- Count Hydrating Mask for Red Light Therapy</t>
  </si>
  <si>
    <t>B0DT431JGG</t>
  </si>
  <si>
    <t>https://m.media-amazon.com/images/I/41Z7kZiQPLL._SS600_.jpg</t>
  </si>
  <si>
    <t>https://www.amazon.com/dp/B0F9P52F94</t>
  </si>
  <si>
    <t>B0D9W736V2</t>
  </si>
  <si>
    <t>P3-29</t>
  </si>
  <si>
    <t>33.78 x 23.01 x 4.19 cm</t>
  </si>
  <si>
    <t>VYM Red Light Therapy for Face: High-Energy Super Lightweight 292 LEDs Cordless Professional Light Therapy Mask Infrared LED Face Mask at Home Travel 2mm Thickness - Black</t>
  </si>
  <si>
    <t>https://m.media-amazon.com/images/I/41sIleFKq1L._SS600_.jpg</t>
  </si>
  <si>
    <t>https://www.amazon.com/dp/B0D9W736V2</t>
  </si>
  <si>
    <t>P3-38</t>
  </si>
  <si>
    <t>27.18 x 22.61 x 14.99 cm</t>
  </si>
  <si>
    <t>25.65 x 20.83 x 14.73 cm</t>
  </si>
  <si>
    <t>Auxoliev LED Facial Mask(Model:AST-804,AST-804A,AST-804B,AST-805,AST-805A,AST-805B)</t>
  </si>
  <si>
    <t>https://images-na.ssl-images-amazon.com/images/I/61F1mWng0iL._AC_US600_.jpg</t>
  </si>
  <si>
    <t>https://www.amazon.com/dp/B0BN59KR48</t>
  </si>
  <si>
    <t>B01BYLHNEE</t>
  </si>
  <si>
    <t>Angel Kiss</t>
  </si>
  <si>
    <t>25.91 x 22.40 x 13.00 cm</t>
  </si>
  <si>
    <t>25.91 x 22.35 x 12.95 cm</t>
  </si>
  <si>
    <t>Angel Kiss Light Beauty Mask - Led Face Mask Light Therapy - Red Light Therapy Mask for Face - LED Facial Skin Care Mask</t>
  </si>
  <si>
    <t>B0F1FWSG6G</t>
  </si>
  <si>
    <t>https://images-na.ssl-images-amazon.com/images/I/610Fvki9FJL._AC_US600_.jpg</t>
  </si>
  <si>
    <t>https://www.amazon.com/dp/B01BYLHNEE</t>
  </si>
  <si>
    <t>https://www.amazon.com/gp/help/seller/at-a-glance.html/ref=dp_merchant_link?seller=A3GAM9IL28JH0P</t>
  </si>
  <si>
    <t>B0G11M9QFN</t>
  </si>
  <si>
    <t>76%:24%</t>
  </si>
  <si>
    <t>33.50 x 25.70 x 4.70 cm</t>
  </si>
  <si>
    <t>EVFOFO Red Light Therapy for Face, Light Therapy Mask for Firming, Wrinkles &amp; Acne, Wireless Red &amp; 850nm Infrared Light Silicone Mask, 7-Color LED Face Mask Portable for Use at Home &amp; Travel, Black</t>
  </si>
  <si>
    <t>B0F1SPCPWS</t>
  </si>
  <si>
    <t>https://images-na.ssl-images-amazon.com/images/I/61nsKTLITLL._AC_US600_.jpg</t>
  </si>
  <si>
    <t>https://www.amazon.com/dp/B0G11M9QFN</t>
  </si>
  <si>
    <t>B0GCJQF4J5</t>
  </si>
  <si>
    <t>YOEYOU Red Light Face Mask and Activating Serum</t>
  </si>
  <si>
    <t>https://m.media-amazon.com/images/I/31sGz0FiJ-L._AC_US600_.jpg</t>
  </si>
  <si>
    <t>https://www.amazon.com/dp/B0GCJQF4J5</t>
  </si>
  <si>
    <t>B0F8W1YG6M</t>
  </si>
  <si>
    <t>mypurskin</t>
  </si>
  <si>
    <t>59%:41%</t>
  </si>
  <si>
    <t>32.51 x 23.09 x 5.00 cm</t>
  </si>
  <si>
    <t>32.51 x 23.11 x 5.08 cm</t>
  </si>
  <si>
    <t>mypurskin Pro Grade Light Therapy Face Mask, 264 LED, Clinically Proven 4-50x Higher Dose, 4 Red &amp; Infrared Wavelengths for Facial Redness, Wrinkles, for Women &amp; Men</t>
  </si>
  <si>
    <t>https://images-na.ssl-images-amazon.com/images/I/71jQo5Q0-RL._AC_US600_.jpg</t>
  </si>
  <si>
    <t>https://www.amazon.com/dp/B0F8W1YG6M</t>
  </si>
  <si>
    <t>https://www.amazon.com/gp/help/seller/at-a-glance.html/ref=dp_merchant_link?seller=A59IF6HJIOWME</t>
  </si>
  <si>
    <t>B0FHQC9JJL</t>
  </si>
  <si>
    <t>90%:10%</t>
  </si>
  <si>
    <t>33.91 x 24.79 x 4.70 cm</t>
  </si>
  <si>
    <t>33.78 x 24.89 x 4.83 cm</t>
  </si>
  <si>
    <t>biuufish Red Light Therapy for Face, 8 Colors LED Face Mask Light Therapy with 850NM Near-infrared, 3000 mAh Rechargeable Red Light Therapy Mask Skin Care Device at Home and Travel for Anti-Aging</t>
  </si>
  <si>
    <t>https://m.media-amazon.com/images/I/51U-QhQS1JL._SS600_.jpg</t>
  </si>
  <si>
    <t>https://www.amazon.com/dp/B0FHQC9JJL</t>
  </si>
  <si>
    <t>REJUVMASK</t>
  </si>
  <si>
    <t>1.59 kg</t>
  </si>
  <si>
    <t>29.01 x 27.00 x 14.50 cm</t>
  </si>
  <si>
    <t>28.96 x 26.92 x 14.48 cm</t>
  </si>
  <si>
    <t>Red Light Mask for Face &amp; Neck – Lightweight LED Face Mask 1.2 lbs with Eye Holes, Adjustable Straps, and Advanced LED Technology Red Light Face Mask</t>
  </si>
  <si>
    <t>B0FJDLB3KX</t>
  </si>
  <si>
    <t>https://images-na.ssl-images-amazon.com/images/I/81meb1rUgsL._AC_US600_.jpg</t>
  </si>
  <si>
    <t>https://www.amazon.com/dp/B0DQBTCWKB</t>
  </si>
  <si>
    <t>https://www.amazon.com/gp/help/seller/at-a-glance.html/ref=dp_merchant_link?seller=A29JIBIUERLVUZ</t>
  </si>
  <si>
    <t>B0GFWL82ZH</t>
  </si>
  <si>
    <t>P1-12</t>
  </si>
  <si>
    <t>YOEYOU Red Light Face&amp;Neck Mask, Activating Serum and Recovery Lotion</t>
  </si>
  <si>
    <t>https://m.media-amazon.com/images/I/31OAezwXF3L._SS600_.jpg</t>
  </si>
  <si>
    <t>https://www.amazon.com/dp/B0GFWL82ZH</t>
  </si>
  <si>
    <t>B0FQMCY76G</t>
  </si>
  <si>
    <t>ARIVEA</t>
  </si>
  <si>
    <t>26.92 x 20.07 x 0.51 cm</t>
  </si>
  <si>
    <t>29.97 x 22.10 x 4.57 cm</t>
  </si>
  <si>
    <t>ARIVEA Red Light Therapy Mask for Face – Portable Wireless LED Face Mask with 3 Modes (Red, Blue, Infrared 850nm), Cordless Anti-Aging Light Therapy for Wrinkle Reduction, Acne Care &amp; at-Home Skin</t>
  </si>
  <si>
    <t>B0F7J311JJ</t>
  </si>
  <si>
    <t>https://images-na.ssl-images-amazon.com/images/I/71mgjY9NoEL._AC_US600_.jpg</t>
  </si>
  <si>
    <t>https://www.amazon.com/dp/B0FQMCY76G</t>
  </si>
  <si>
    <t>https://www.amazon.com/gp/help/seller/at-a-glance.html/ref=dp_merchant_link?seller=A3I7A6QLEKQYTW</t>
  </si>
  <si>
    <t>B0F9WMCMZR</t>
  </si>
  <si>
    <t>Facego 7 Colours Red Light Face Mask-Black &amp; 10- Count Hydrating Sheet Mask</t>
  </si>
  <si>
    <t>B0F7RH3D8T</t>
  </si>
  <si>
    <t>https://m.media-amazon.com/images/I/41--sUauEoL._SS600_.jpg</t>
  </si>
  <si>
    <t>https://www.amazon.com/dp/B0F9WMCMZR</t>
  </si>
  <si>
    <t>B0GFX242PX</t>
  </si>
  <si>
    <t>YOEYOU Red Light Face&amp;Neck Mask and Activating Serum</t>
  </si>
  <si>
    <t>B0F8HBSSSB</t>
  </si>
  <si>
    <t>https://m.media-amazon.com/images/I/31IawwZNmmL._SS600_.jpg</t>
  </si>
  <si>
    <t>https://www.amazon.com/dp/B0GFX242PX</t>
  </si>
  <si>
    <t>B0FDGMGWK1</t>
  </si>
  <si>
    <t>CurrentBody Skin LED Face &amp; Neck Kit: Series 2 | Anti-aging for your Face, Neck and Chest with Red Light Therapy</t>
  </si>
  <si>
    <t>B0F8MZ379M</t>
  </si>
  <si>
    <t>https://m.media-amazon.com/images/I/31negSylWaL._SS600_.jpg</t>
  </si>
  <si>
    <t>https://www.amazon.com/dp/B0FDGMGWK1</t>
  </si>
  <si>
    <t>B0G6CDS6PV</t>
  </si>
  <si>
    <t>Auxoliev Red Light Therapy Mask for Face,4 Modes LED Face Mask Light Therapy,Acne Removal Wrinkles &amp; Redness Anti-Aging,2000mAh Rechargeable,Wirless Remote,Infrared Photon Facial Mask,Pink&amp;Black</t>
  </si>
  <si>
    <t>https://m.media-amazon.com/images/I/41m9Z6HXM-L._SS600_.jpg</t>
  </si>
  <si>
    <t>https://www.amazon.com/dp/B0G6CDS6PV</t>
  </si>
  <si>
    <t>B0GF8F2R45</t>
  </si>
  <si>
    <t>YOEYOU Red Light Face Mask and Activating Lotion</t>
  </si>
  <si>
    <t>B0FVFRK187</t>
  </si>
  <si>
    <t>https://m.media-amazon.com/images/I/31e1FyxxTPL._AC_US600_.jpg</t>
  </si>
  <si>
    <t>https://www.amazon.com/dp/B0GF8F2R45</t>
  </si>
  <si>
    <t>B0GF8HBHFN</t>
  </si>
  <si>
    <t>YOEYOU Red Light Face Mask, Activating Serum and Recovery Lotion</t>
  </si>
  <si>
    <t>B0F9P5JM77</t>
  </si>
  <si>
    <t>https://m.media-amazon.com/images/I/31efjlSSosL._AC_US600_.jpg</t>
  </si>
  <si>
    <t>https://www.amazon.com/dp/B0GF8HBHFN</t>
  </si>
  <si>
    <t>B0FLJJ2QJL</t>
  </si>
  <si>
    <t>INIA Glow Wireless Red Light Therapy Mask for Face, Neck &amp; Décolleté</t>
  </si>
  <si>
    <t>B0FCSFDTFZ</t>
  </si>
  <si>
    <t>https://m.media-amazon.com/images/I/41wdkpvNEfL._AC_US600_.jpg</t>
  </si>
  <si>
    <t>https://www.amazon.com/dp/B0FLJJ2QJL</t>
  </si>
  <si>
    <t>B0GF8PGXPT</t>
  </si>
  <si>
    <t>B0FFGFZJB3</t>
  </si>
  <si>
    <t>https://m.media-amazon.com/images/I/31FrByOjG7L._AC_US600_.jpg</t>
  </si>
  <si>
    <t>https://www.amazon.com/dp/B0GF8PGXPT</t>
  </si>
  <si>
    <t>B0GFWPLGNL</t>
  </si>
  <si>
    <t>YOEYOU Red Light Face&amp;Neck Mask and Activating Lotion</t>
  </si>
  <si>
    <t>https://m.media-amazon.com/images/I/31O3lQzIw7L._SS600_.jpg</t>
  </si>
  <si>
    <t>https://www.amazon.com/dp/B0GFWPLGNL</t>
  </si>
  <si>
    <t>B0D9CB55M9</t>
  </si>
  <si>
    <t>HigherDOSE Red Light Therapy Face Mask &amp; Light-Activated Glow Serum - Cordless LED Facial Light Therapy Promotes Cellular Renewal &amp; Glowing Skin - Collagen Face Serum Boosts Infrared Benefits (2 Pcs)</t>
  </si>
  <si>
    <t>B0GD11ZLBV</t>
  </si>
  <si>
    <t>https://m.media-amazon.com/images/I/31gAg4IEg8L._SS600_.jpg</t>
  </si>
  <si>
    <t>https://www.amazon.com/dp/B0D9CB55M9</t>
  </si>
  <si>
    <t>B0FLJHD6D8</t>
  </si>
  <si>
    <t>B0GDXRDLVV</t>
  </si>
  <si>
    <t>https://m.media-amazon.com/images/I/411glF1i2iL._AC_US600_.jpg</t>
  </si>
  <si>
    <t>https://www.amazon.com/dp/B0FLJHD6D8</t>
  </si>
  <si>
    <t>B0D5W8D74R</t>
  </si>
  <si>
    <t>36.32 x 24.89 x 4.83 cm</t>
  </si>
  <si>
    <t>Lovsheme Red Light Therapy for Face, LED Face Mask Light Therapy, Omnilux Red Light Therapy Mask for Wrinkles, Acne, Skin Rejuvenation, 320 LEDs, 3 Modes, 10-Min Auto Off, Eye Protection Included</t>
  </si>
  <si>
    <t>https://images-na.ssl-images-amazon.com/images/I/8105IKdK6QL._AC_US600_.jpg</t>
  </si>
  <si>
    <t>https://www.amazon.com/dp/B0D5W8D74R</t>
  </si>
  <si>
    <t>B0FLJJ45VS</t>
  </si>
  <si>
    <t>https://m.media-amazon.com/images/I/41ukcPfqqUL._AC_US600_.jpg</t>
  </si>
  <si>
    <t>https://www.amazon.com/dp/B0FLJJ45VS</t>
  </si>
  <si>
    <t>B0FHH7YJQG</t>
  </si>
  <si>
    <t>Soeumoir</t>
  </si>
  <si>
    <t>21.34 x 4.32 x 31.24 cm</t>
  </si>
  <si>
    <t>31.24 x 21.59 x 4.32 cm</t>
  </si>
  <si>
    <t>Soeumoir Red Light Therapy Mask, 7 Colors LED Face Mask Light Therapy with Rechargeable Controller, 850NM Near-Infrared Red Light Therapy Mask with Timing Function for Home Working Travel Skincare</t>
  </si>
  <si>
    <t>B0FJS2CK5D</t>
  </si>
  <si>
    <t>https://images-na.ssl-images-amazon.com/images/I/616h1rgdDCL._AC_US600_.jpg</t>
  </si>
  <si>
    <t>https://www.amazon.com/dp/B0FHH7YJQG</t>
  </si>
  <si>
    <t>https://www.amazon.com/gp/help/seller/at-a-glance.html/ref=dp_merchant_link?seller=A2G4716J48FUDP</t>
  </si>
  <si>
    <t>B0F1SZXHPS</t>
  </si>
  <si>
    <t>Hello Face</t>
  </si>
  <si>
    <t>29.59 x 24.89 x 5.11 cm</t>
  </si>
  <si>
    <t>29.72 x 24.89 x 4.83 cm</t>
  </si>
  <si>
    <t>Hello Face Red Light Therapy for Face, 280 LEDs Infrared Light Led Face Mask Light Therapy for Facial Skin Care, Ultra-Soft Led Mask Light Therapy for 4 Modes with Eye Protection, 3000mAh Battery</t>
  </si>
  <si>
    <t>https://m.media-amazon.com/images/I/415PXXUXuJL._AC_US600_.jpg</t>
  </si>
  <si>
    <t>https://www.amazon.com/dp/B0F1SZXHPS</t>
  </si>
  <si>
    <t>https://www.amazon.com/gp/help/seller/at-a-glance.html/ref=dp_merchant_link?seller=A1JLQ73751J4VL</t>
  </si>
  <si>
    <t>B0G2G25DFS</t>
  </si>
  <si>
    <t>Zasabel</t>
  </si>
  <si>
    <t>25.40 x 21.41 x 11.71 cm</t>
  </si>
  <si>
    <t>25.40 x 21.34 x 11.68 cm</t>
  </si>
  <si>
    <t>Zasabel Red Light Therapy Mask for Face &amp; Neck, LED Face Light Therapy, Portable Skincare Set Suitable for At-Home and Travel Skincare, Brightens Skin Tone and Revitalizes Skin</t>
  </si>
  <si>
    <t>B0FV8F69XV</t>
  </si>
  <si>
    <t>https://images-na.ssl-images-amazon.com/images/I/71J2CfUGEOL._AC_US600_.jpg</t>
  </si>
  <si>
    <t>https://www.amazon.com/dp/B0G2G25DFS</t>
  </si>
  <si>
    <t>https://www.amazon.com/gp/help/seller/at-a-glance.html/ref=dp_merchant_link?seller=A282BHPFEW931Y</t>
  </si>
  <si>
    <t>B0FC3235WR</t>
  </si>
  <si>
    <t>37.34 x 26.42 x 6.86 cm</t>
  </si>
  <si>
    <t>BUBLOC Red Light Therapy Mask Kit, 7+1 Color Near-infrared 850 Light for Neck &amp; Decollete, Portable and Rechargeable, Cordless, Light Therapy At Home and Wireless Led Face Mask [BMask&amp;Neck Pro]</t>
  </si>
  <si>
    <t>B0FL8LTY8Q</t>
  </si>
  <si>
    <t>https://images-na.ssl-images-amazon.com/images/I/81kzUl7VBjL._AC_US600_.jpg</t>
  </si>
  <si>
    <t>https://www.amazon.com/dp/B0FC3235WR</t>
  </si>
  <si>
    <t>B0G2RMR5TH</t>
  </si>
  <si>
    <t>1.63 kg</t>
  </si>
  <si>
    <t>27.71 x 25.81 x 20.60 cm</t>
  </si>
  <si>
    <t>27.69 x 25.91 x 20.57 cm</t>
  </si>
  <si>
    <t>MEGELIN Duo-Lux LED Light Therapy Mask</t>
  </si>
  <si>
    <t>https://images-na.ssl-images-amazon.com/images/I/51KMcEdrjzL._AC_US600_.jpg</t>
  </si>
  <si>
    <t>https://www.amazon.com/dp/B0G2RMR5TH</t>
  </si>
  <si>
    <t>B0DHZN1N7P</t>
  </si>
  <si>
    <t>63%:37%</t>
  </si>
  <si>
    <t>33.50 x 25.70 x 4.39 cm</t>
  </si>
  <si>
    <t>33.53 x 25.65 x 4.32 cm</t>
  </si>
  <si>
    <t>Red Light Mask for Face Women - 7 Colors Red Light Face Mask, Face Mask Skincare at Home, Cordless Device, Skin Care Mask Suitable for Women</t>
  </si>
  <si>
    <t>B0FLPR41FR</t>
  </si>
  <si>
    <t>https://images-na.ssl-images-amazon.com/images/I/71vg8KdsTzL._AC_US600_.jpg</t>
  </si>
  <si>
    <t>https://www.amazon.com/dp/B0DHZN1N7P</t>
  </si>
  <si>
    <t>B0FPM6N8R1</t>
  </si>
  <si>
    <t>67%:33%</t>
  </si>
  <si>
    <t>32.31 x 21.31 x 4.60 cm</t>
  </si>
  <si>
    <t>32.26 x 21.34 x 4.57 cm</t>
  </si>
  <si>
    <t>B0FNCV5LS8</t>
  </si>
  <si>
    <t>https://m.media-amazon.com/images/I/515Fp+xys0L._AC_US600_.jpg</t>
  </si>
  <si>
    <t>https://www.amazon.com/dp/B0FPM6N8R1</t>
  </si>
  <si>
    <t>B0DTJT1GWH</t>
  </si>
  <si>
    <t>1.90 kg</t>
  </si>
  <si>
    <t>30.00 x 27.51 x 13.00 cm</t>
  </si>
  <si>
    <t>JOVS LED Light Therapy Face Mask, Wireless Red Light Therapy Mask for Face, Portable Skin Care Beauty Device Intelligent Beauty Solution at Home Use, 4 Modes for Visible Results</t>
  </si>
  <si>
    <t>B0FP53T5N1</t>
  </si>
  <si>
    <t>https://m.media-amazon.com/images/I/410CyozwApL._AC_US600_.jpg</t>
  </si>
  <si>
    <t>https://www.amazon.com/dp/B0DTJT1GWH</t>
  </si>
  <si>
    <t>B0DVT5V2QH</t>
  </si>
  <si>
    <t>Beauty &amp; Personal Care:Skin Care:Face:Facial Kits</t>
  </si>
  <si>
    <t>Premium Skin Rejuvenating 3-in-1 Spa Bundle - (Pack of 6) Facial Steamer Spa Kit + (4 Pcs) LED Face Mask Light Therapy Kit With Scrubber Sonic Brush &amp; Green Tea Serum + [12 Pack] Jelly Face Mask Set</t>
  </si>
  <si>
    <t>https://m.media-amazon.com/images/I/41T9RRXscRL._SS600_.jpg</t>
  </si>
  <si>
    <t>https://www.amazon.com/dp/B0DVT5V2QH</t>
  </si>
  <si>
    <t>B0FS1Z1LTN</t>
  </si>
  <si>
    <t>PrunGo</t>
  </si>
  <si>
    <t>88%:12%</t>
  </si>
  <si>
    <t>29.69 x 23.09 x 5.79 cm</t>
  </si>
  <si>
    <t>29.72 x 23.11 x 5.84 cm</t>
  </si>
  <si>
    <t>Red Light Therapy for Face – PRUNGO LED Mask with 3 Light Modes, Portable Rechargeable Device, 850nm Infrared, Lightweight &amp; Comfortable with Remote Control and Timer, Equipped with 280 LED Lights</t>
  </si>
  <si>
    <t>B0G4HHYSLS</t>
  </si>
  <si>
    <t>https://images-na.ssl-images-amazon.com/images/I/61RzFW+13SL._AC_US600_.jpg</t>
  </si>
  <si>
    <t>https://www.amazon.com/dp/B0FS1Z1LTN</t>
  </si>
  <si>
    <t>https://www.amazon.com/gp/help/seller/at-a-glance.html/ref=dp_merchant_link?seller=A2C3ZXWLADXC28</t>
  </si>
  <si>
    <t>B0F4R3631L</t>
  </si>
  <si>
    <t>34.01 x 23.01 x 4.50 cm</t>
  </si>
  <si>
    <t>34.04 x 23.11 x 4.57 cm</t>
  </si>
  <si>
    <t>Red Light Therapy Mask for Face, 3000 mAh Rechargeable LED Face Mask Light Therapy with 850NM Near-Infrared, 8 Colors Red Light Mask, Skin Care Device at Home and Travel for Skin Rejuvenation</t>
  </si>
  <si>
    <t>20%</t>
  </si>
  <si>
    <t>https://m.media-amazon.com/images/I/51CCgOTMvcL._SS600_.jpg</t>
  </si>
  <si>
    <t>https://www.amazon.com/dp/B0F4R3631L</t>
  </si>
  <si>
    <t>IBORRIA</t>
  </si>
  <si>
    <t>68%:32%</t>
  </si>
  <si>
    <t>IBORRIA Red Light Therapy for Face, LED Face Mask Infrared Light Anti-Aging, 3 Modes for Blue &amp; Yellow LED for Home, Yoga, Skincare, 2500mAh Rechargeable Remote Control, Adjustable Straps, Silicone</t>
  </si>
  <si>
    <t>B0G63KPSLT</t>
  </si>
  <si>
    <t>https://images-na.ssl-images-amazon.com/images/I/61f1yORMCAL._AC_US600_.jpg</t>
  </si>
  <si>
    <t>https://www.amazon.com/dp/B0F8HBSSSB</t>
  </si>
  <si>
    <t>https://www.amazon.com/gp/help/seller/at-a-glance.html/ref=dp_merchant_link?seller=A3VZQ4FCCDSGX2</t>
  </si>
  <si>
    <t>B0DHZT2JBC</t>
  </si>
  <si>
    <t>33.71 x 25.70 x 4.50 cm</t>
  </si>
  <si>
    <t>B0GFSWY9NR</t>
  </si>
  <si>
    <t>https://m.media-amazon.com/images/I/51uUDH2ZW5L._SS600_.jpg</t>
  </si>
  <si>
    <t>https://www.amazon.com/dp/B0DHZT2JBC</t>
  </si>
  <si>
    <t>B0G1YGQQJT</t>
  </si>
  <si>
    <t>MEGELIN Led Red Light Therapy Face &amp; Neck Mask, 7 Colors Led Light Therapy Facial Mask, Infrared Red Light Therapy Mask, Infrared Light Skin Rejuvenation(White)</t>
  </si>
  <si>
    <t>B0FRF5Z13Z</t>
  </si>
  <si>
    <t>https://m.media-amazon.com/images/I/318+H6uZarL._SS600_.jpg</t>
  </si>
  <si>
    <t>https://www.amazon.com/dp/B0G1YGQQJT</t>
  </si>
  <si>
    <t>B0F66RPDWY</t>
  </si>
  <si>
    <t>34.29 x 23.11 x 5.84 cm</t>
  </si>
  <si>
    <t>Duuckin Red Light Therapy Mask for Face, LED Face Mask Light Therapy with Rechargeable Remote, Led Face Mask Light Therapy, Black</t>
  </si>
  <si>
    <t>B0FRSDNML7</t>
  </si>
  <si>
    <t>https://m.media-amazon.com/images/I/41t1MjEodDL._AC_US600_.jpg</t>
  </si>
  <si>
    <t>https://www.amazon.com/dp/B0F66RPDWY</t>
  </si>
  <si>
    <t>Glov Beauty</t>
  </si>
  <si>
    <t>35.79 x 32.79 x 5.21 cm</t>
  </si>
  <si>
    <t>35.81 x 32.77 x 5.08 cm</t>
  </si>
  <si>
    <t>Glov Beauty Anti-Aging LED Face Mask Red Light Therapy for Wrinkles, Fine Lines &amp; Firmer Skin - Four Color Modes - Easy 10 Minute Session, Rechargeable, Facial Home Spa Device</t>
  </si>
  <si>
    <t>https://images-na.ssl-images-amazon.com/images/I/719RqOGmHRL._AC_US600_.jpg</t>
  </si>
  <si>
    <t>https://www.amazon.com/dp/B0DH2SKBF1</t>
  </si>
  <si>
    <t>https://www.amazon.com/gp/help/seller/at-a-glance.html/ref=dp_merchant_link?seller=AF7A2Y03CYDSY</t>
  </si>
  <si>
    <t>B0F4C8LQ54</t>
  </si>
  <si>
    <t>33.40 x 22.71 x 4.19 cm</t>
  </si>
  <si>
    <t>Red Light for Face,Red Light Mask For Face And Neck Women,25°C-32°C Heated Infrared Face Mask,Anti-Aging Infrared,LED 940nm IR</t>
  </si>
  <si>
    <t>https://m.media-amazon.com/images/I/41cssZVshZL._SS600_.jpg</t>
  </si>
  <si>
    <t>https://www.amazon.com/dp/B0F4C8LQ54</t>
  </si>
  <si>
    <t>B0G46KNGR6</t>
  </si>
  <si>
    <t>P3-15</t>
  </si>
  <si>
    <t>29.59 x 22.81 x 11.91 cm</t>
  </si>
  <si>
    <t>29.72 x 22.86 x 11.94 cm</t>
  </si>
  <si>
    <t>B0FTMNKTS6</t>
  </si>
  <si>
    <t>https://m.media-amazon.com/images/I/41BfClUsH7L._AC_US600_.jpg</t>
  </si>
  <si>
    <t>https://www.amazon.com/dp/B0G46KNGR6</t>
  </si>
  <si>
    <t>B0F6CL81RS</t>
  </si>
  <si>
    <t>HAGEER</t>
  </si>
  <si>
    <t>P3-30</t>
  </si>
  <si>
    <t>31.39 x 22.30 x 4.19 cm</t>
  </si>
  <si>
    <t>Red Light Therapy Mask for Face, 7 Modes Led Face Mask Light Therapy with Eye Protection and Remote, Rechargeable Portable Design Red LED Light Therapy Mask, Timing Function, 180 LEDs, Home Use</t>
  </si>
  <si>
    <t>https://m.media-amazon.com/images/I/410JHbiDaqL._AC_SR600,600_.jpg</t>
  </si>
  <si>
    <t>https://www.amazon.com/dp/B0F6CL81RS</t>
  </si>
  <si>
    <t>https://www.amazon.com/gp/help/seller/at-a-glance.html/ref=dp_merchant_link?seller=A3CF0YY6CR3F3J</t>
  </si>
  <si>
    <t>TGML</t>
  </si>
  <si>
    <t>23.50 x 19.99 x 12.80 cm</t>
  </si>
  <si>
    <t>TGML LED Light Therapy Mask(FM-01), Blue &amp; Red Light Face Mask, Rechargeable &amp; Portable for Travel and Home Use</t>
  </si>
  <si>
    <t>https://images-na.ssl-images-amazon.com/images/I/716rm5tnDBL._AC_US600_.jpg</t>
  </si>
  <si>
    <t>https://www.amazon.com/dp/B0F1FWSG6G</t>
  </si>
  <si>
    <t>https://www.amazon.com/gp/help/seller/at-a-glance.html/ref=dp_merchant_link?seller=A3A5098GPD4LNQ</t>
  </si>
  <si>
    <t>B0FL6WP6ZR</t>
  </si>
  <si>
    <t>GUFOYE</t>
  </si>
  <si>
    <t>34.39 x 23.29 x 5.69 cm</t>
  </si>
  <si>
    <t>34.29 x 23.37 x 5.59 cm</t>
  </si>
  <si>
    <t>GUFOYE Red Light Therapy for Face Mask with Ice Compress, 850nm Infrared Red Light Therapy, 7+1 Light Modes Led Face Mask Light Therapy, Level 5 Timing, 3000mAh, Led Mask Light Therapy for Home, Blue</t>
  </si>
  <si>
    <t>https://images-na.ssl-images-amazon.com/images/I/71L7NSp7FuL._AC_US600_.jpg</t>
  </si>
  <si>
    <t>https://www.amazon.com/dp/B0FL6WP6ZR</t>
  </si>
  <si>
    <t>https://www.amazon.com/gp/help/seller/at-a-glance.html/ref=dp_merchant_link?seller=A3VUD5ROEY62QP</t>
  </si>
  <si>
    <t>B0FHWH98RV</t>
  </si>
  <si>
    <t>1.72 kg</t>
  </si>
  <si>
    <t>26.11 x 24.41 x 19.89 cm</t>
  </si>
  <si>
    <t>26.16 x 24.38 x 19.81 cm</t>
  </si>
  <si>
    <t>LED Facial Mask for Inflammatory Acne,Red Light Therapy Mask for Face,4 Modes Acne Removal Wrinkles&amp;Redness Anti-Aging,2000mAh Rechargeable,Wirless Remote,Infrared Photon Facial Mask for Travel Yoga</t>
  </si>
  <si>
    <t>B0FX8CPCV4</t>
  </si>
  <si>
    <t>https://m.media-amazon.com/images/I/41mhLGB+aML._AC_US600_.jpg</t>
  </si>
  <si>
    <t>https://www.amazon.com/dp/B0FHWH98RV</t>
  </si>
  <si>
    <t>B0F7J388F8</t>
  </si>
  <si>
    <t>33.83 x 25.63 x 4.19 cm</t>
  </si>
  <si>
    <t>33.53 x 25.91 x 4.32 cm</t>
  </si>
  <si>
    <t>Red Light Therapy Mask for Face – Non-Medical LED Light Device for Skin Care &amp; Healthy Glow – Home Use Facial Mask with Adjustable Fit – Comfortable Reusable Design (Flower Green)</t>
  </si>
  <si>
    <t>B0G5JMPJST</t>
  </si>
  <si>
    <t>https://m.media-amazon.com/images/I/41GEGH+yekL._SS600_.jpg</t>
  </si>
  <si>
    <t>https://www.amazon.com/dp/B0F7J388F8</t>
  </si>
  <si>
    <t>iDerma</t>
  </si>
  <si>
    <t>1.32 kg</t>
  </si>
  <si>
    <t>30.48 x 22.86 x 17.78 cm</t>
  </si>
  <si>
    <t>30.48 x 24.13 x 17.02 cm</t>
  </si>
  <si>
    <t>iDerma Red Light Therapy for Face – LED Face Mask for Eyes, Neck &amp; Skin | Infrared Therapy Mask for Anti-Aging, Wrinkles, Skin Rejuvenation</t>
  </si>
  <si>
    <t>B0GGN5QB8P</t>
  </si>
  <si>
    <t>https://images-na.ssl-images-amazon.com/images/I/71M3QJNJATL._AC_US600_.jpg</t>
  </si>
  <si>
    <t>https://www.amazon.com/dp/B073RHGQPR</t>
  </si>
  <si>
    <t>https://www.amazon.com/gp/help/seller/at-a-glance.html/ref=dp_merchant_link?seller=A2AXIBBNG84J4N</t>
  </si>
  <si>
    <t>Greprety</t>
  </si>
  <si>
    <t>598.74 g</t>
  </si>
  <si>
    <t>31.50 x 25.50 x 4.50 cm</t>
  </si>
  <si>
    <t>31.50 x 25.40 x 4.57 cm</t>
  </si>
  <si>
    <t>Greprety Red Light Therapy Mask for Face, LED Face Mask with 7 Colors Modes, Rechargeable Beauty Device with Eye Shields, Adjustable Straps &amp; Timer for Home Travel Skincare</t>
  </si>
  <si>
    <t>https://images-na.ssl-images-amazon.com/images/I/713yLjdKfFL._AC_US600_.jpg</t>
  </si>
  <si>
    <t>https://www.amazon.com/dp/B0FLPR41FR</t>
  </si>
  <si>
    <t>https://www.amazon.com/gp/help/seller/at-a-glance.html/ref=dp_merchant_link?seller=A2NPTYYFEG0IVN</t>
  </si>
  <si>
    <t>YuRui TENG</t>
  </si>
  <si>
    <t>589.67 g</t>
  </si>
  <si>
    <t>26.19 x 17.98 x 0.41 cm</t>
  </si>
  <si>
    <t>28.45 x 20.07 x 5.08 cm</t>
  </si>
  <si>
    <t>YuRui TENG Red Light Therapy for Face 7 -color light modes，3-in-1 Fusion LED Beads, 1200mAh red light therapy face mask with timer, suitable for home use ， Brighten and tighten skin tone (Black)</t>
  </si>
  <si>
    <t>B0G1B8CSQ1</t>
  </si>
  <si>
    <t>https://m.media-amazon.com/images/I/41EKG3PmX3L._SS600_.jpg</t>
  </si>
  <si>
    <t>https://www.amazon.com/dp/B0FRF5Z13Z</t>
  </si>
  <si>
    <t>https://www.amazon.com/gp/help/seller/at-a-glance.html/ref=dp_merchant_link?seller=A4A30APAKDDB1</t>
  </si>
  <si>
    <t>B0FKRW31V9</t>
  </si>
  <si>
    <t>ReLuien</t>
  </si>
  <si>
    <t>27.30 x 22.71 x 4.19 cm</t>
  </si>
  <si>
    <t>27.18 x 22.61 x 4.32 cm</t>
  </si>
  <si>
    <t>ReLuien Red Light Therapy Mask Flexible Silicone LED Face Mask (660nm &amp; 850nm Near-Infrared) - Anti-Aging Device for Wrinkles &amp; Skin Rejuvenation - Soft Fit with Remote &amp; Timer(Grey)</t>
  </si>
  <si>
    <t>B0GDN3PVDB</t>
  </si>
  <si>
    <t>https://m.media-amazon.com/images/I/5169zk6f+TL._SS600_.jpg</t>
  </si>
  <si>
    <t>https://www.amazon.com/dp/B0FKRW31V9</t>
  </si>
  <si>
    <t>https://www.amazon.com/gp/help/seller/at-a-glance.html/ref=dp_merchant_link?seller=A1K7A6XA2UOPK9</t>
  </si>
  <si>
    <t>32.89 x 22.61 x 5.41 cm</t>
  </si>
  <si>
    <t>SDKWDH Red Light Mask for Face, 7-1 Colors Facial Care Mask, 850nm Infrared &amp; Red Light Masks, Ergonomic Design for Home &amp; Travel, White</t>
  </si>
  <si>
    <t>B0GHR2XC1F</t>
  </si>
  <si>
    <t>https://images-na.ssl-images-amazon.com/images/I/61L0MD9u0OL._AC_US600_.jpg</t>
  </si>
  <si>
    <t>https://www.amazon.com/dp/B0FW4ZZQZX</t>
  </si>
  <si>
    <t>B0F1SZDFC1</t>
  </si>
  <si>
    <t>29.21 x 25.10 x 4.70 cm</t>
  </si>
  <si>
    <t>29.21 x 25.15 x 4.83 cm</t>
  </si>
  <si>
    <t>https://images-na.ssl-images-amazon.com/images/I/71w6uG2wALL._AC_US600_.jpg</t>
  </si>
  <si>
    <t>https://www.amazon.com/dp/B0F1SZDFC1</t>
  </si>
  <si>
    <t>SMOOTHPRO</t>
  </si>
  <si>
    <t>548.85 g</t>
  </si>
  <si>
    <t>31.39 x 24.41 x 4.60 cm</t>
  </si>
  <si>
    <t>31.50 x 24.38 x 4.57 cm</t>
  </si>
  <si>
    <t>SMOOTHPRO Red Light therapy Mask for Face Wrinkles,Silicone Portable Led Facial Mask Light Therapy for Full Face Even Skin Tone,Fine Lines&amp;Wrinkles,10- Min Treatment,Wired</t>
  </si>
  <si>
    <t>https://images-na.ssl-images-amazon.com/images/I/51ZLz17ORmL._AC_US600_.jpg</t>
  </si>
  <si>
    <t>https://www.amazon.com/dp/B0F7RH3D8T</t>
  </si>
  <si>
    <t>https://www.amazon.com/gp/help/seller/at-a-glance.html/ref=dp_merchant_link?seller=A14ZSYLW90K926</t>
  </si>
  <si>
    <t>B0F49768HG</t>
  </si>
  <si>
    <t>20.29 x 14.96 x 21.92 cm</t>
  </si>
  <si>
    <t>Shark CryoGlow Lilac Chill LED Face Mask + FlexFusion Hair Dryer Bundle with Fusion Hair Brush, Ceramic Air Styler with Auto-Wrap Hair Curlers &amp; Concentrator, Anti-Ageing &amp; Blemish Repair</t>
  </si>
  <si>
    <t>https://m.media-amazon.com/images/I/410rqn28ohL._SS600_.jpg</t>
  </si>
  <si>
    <t>https://www.amazon.com/dp/B0F49768HG</t>
  </si>
  <si>
    <t>BluMora</t>
  </si>
  <si>
    <t>25.70 x 15.19 x 14.81 cm</t>
  </si>
  <si>
    <t>25.65 x 15.24 x 14.73 cm</t>
  </si>
  <si>
    <t>BluMora Led Face Mask Light Therapy - Red Light Therapy Mask inspired by Korean Skin Care - 8 Color Modes with Blue, Red &amp; NIR Lights - 3D Lightweight Design for Skin Revitalization (RB-081)</t>
  </si>
  <si>
    <t>https://images-na.ssl-images-amazon.com/images/I/718agb3B7UL._AC_US600_.jpg</t>
  </si>
  <si>
    <t>https://www.amazon.com/dp/B0FL8LTY8Q</t>
  </si>
  <si>
    <t>https://www.amazon.com/gp/help/seller/at-a-glance.html/ref=dp_merchant_link?seller=A1M4NGDPK5A5KS</t>
  </si>
  <si>
    <t>VIVIDCHARM</t>
  </si>
  <si>
    <t>23.29 x 19.99 x 12.70 cm</t>
  </si>
  <si>
    <t>VIVIDCHARM Red Light Therapy Mask for Face - 7+1 Colors LED Light Facial Mask,Cordless,Skin Care at Home,Great Gifts for Women Girlfriend Mom Mothers Day Birthday Christmas Gift</t>
  </si>
  <si>
    <t>B0G34D4XDH</t>
  </si>
  <si>
    <t>https://images-na.ssl-images-amazon.com/images/I/71MSMMkLeSL._AC_US600_.jpg</t>
  </si>
  <si>
    <t>https://www.amazon.com/dp/B0DS2L8JTW</t>
  </si>
  <si>
    <t>https://www.amazon.com/gp/help/seller/at-a-glance.html/ref=dp_merchant_link?seller=A11MJB5QLSZPGX</t>
  </si>
  <si>
    <t>B0DQTY8Z52</t>
  </si>
  <si>
    <t>27.99 x 19.89 x 4.80 cm</t>
  </si>
  <si>
    <t>27.94 x 19.81 x 4.83 cm</t>
  </si>
  <si>
    <t>Facego Red Light Mask for Face and Neck - Facial Skin Care Device, Portable, Lightweight, Rechargeable and Ergonomic Design for Home (Black)</t>
  </si>
  <si>
    <t>https://images-na.ssl-images-amazon.com/images/I/71VY8pee4lL._AC_US600_.jpg</t>
  </si>
  <si>
    <t>https://www.amazon.com/dp/B0DQTY8Z52</t>
  </si>
  <si>
    <t>B0F4RFTHCS</t>
  </si>
  <si>
    <t>RELEXNOW</t>
  </si>
  <si>
    <t>64%:36%</t>
  </si>
  <si>
    <t>31.62 x 25.12 x 3.91 cm</t>
  </si>
  <si>
    <t>RELEXNOW LED Fcae Mask Light Therapy, 8 Modes 288 Beads Red Light Therapy for Face, Portable Remote Timer, 630nm &amp; 850nm Infrared Therapy Mask for Anti-Aging, Skin Rejuvenation at Home</t>
  </si>
  <si>
    <t>B0GD7J77HP</t>
  </si>
  <si>
    <t>https://images-na.ssl-images-amazon.com/images/I/71NeesBDOwL._AC_US600_.jpg</t>
  </si>
  <si>
    <t>https://www.amazon.com/dp/B0F4RFTHCS</t>
  </si>
  <si>
    <t>https://www.amazon.com/gp/help/seller/at-a-glance.html/ref=dp_merchant_link?seller=A2EJZT00ZDUVOZ</t>
  </si>
  <si>
    <t>B0FLK4J6Q2</t>
  </si>
  <si>
    <t>Red Light Therapy for Face, Wireless Face Mask Light Therapy, 4 Modes &amp; 400 LEDs, Infrared &amp; Red Light Masks, 2000mAh Rechargeable, Facial Fit, Led Light Therapy Skin Care at Home（Pink）</t>
  </si>
  <si>
    <t>B0GGRDQ8ZK</t>
  </si>
  <si>
    <t>https://m.media-amazon.com/images/I/41Ni+20BJnL._AC_US600_.jpg</t>
  </si>
  <si>
    <t>https://www.amazon.com/dp/B0FLK4J6Q2</t>
  </si>
  <si>
    <t>Nexcrate</t>
  </si>
  <si>
    <t>29.97 x 20.83 x 1.02 cm</t>
  </si>
  <si>
    <t>34.04 x 24.64 x 4.83 cm</t>
  </si>
  <si>
    <t>Nexcrate Red Light Therapy Mask For Face And Neck,850nm Near Infrared &amp; Red Light,Rechargeable Led Face Mask For Anti-Aging, Skin Firming &amp; Radiant Glow At Home</t>
  </si>
  <si>
    <t>B0G5XVYXH2</t>
  </si>
  <si>
    <t>https://images-na.ssl-images-amazon.com/images/I/81DaMQQV-LL._AC_US600_.jpg</t>
  </si>
  <si>
    <t>https://www.amazon.com/dp/B0FNCV5LS8</t>
  </si>
  <si>
    <t>https://www.amazon.com/gp/help/seller/at-a-glance.html/ref=dp_merchant_link?seller=A5MW5LBF7NY3W</t>
  </si>
  <si>
    <t>SDKWDH LED Light Therapy Mask, Red Light Therapy for Face - Red Light for Anti-Aging &amp; Wrinkles, Blue for Acne, IR for Deep Repair, At-Home Device, FDA Cleared, Portable &amp; Rechargeable, Pink</t>
  </si>
  <si>
    <t>https://images-na.ssl-images-amazon.com/images/I/61L6qs0TE+L._AC_US600_.jpg</t>
  </si>
  <si>
    <t>https://www.amazon.com/dp/B0FX8CPCV4</t>
  </si>
  <si>
    <t>31.60 x 25.20 x 3.91 cm</t>
  </si>
  <si>
    <t>Red Light Therapy for Face, 7-1 Colors Portable Led Face Mask Light Therapy with Remote, Near-Infrared 850nm Wavelength with Timing Function for Anti-Aging Skincare at Home 288 LED Beads</t>
  </si>
  <si>
    <t>B0GCN9JYJ5</t>
  </si>
  <si>
    <t>https://images-na.ssl-images-amazon.com/images/I/71-mAMpGO8L._AC_US600_.jpg</t>
  </si>
  <si>
    <t>https://www.amazon.com/dp/B0DFCF52KD</t>
  </si>
  <si>
    <t>B0G2BHGT2G</t>
  </si>
  <si>
    <t>94%:6%</t>
  </si>
  <si>
    <t>40.01 x 22.00 x 0.51 cm</t>
  </si>
  <si>
    <t>Red Light Therapy for Face – FSA Eligible LED Face Mask with Red, Blue, Near-Infrared Light – Wireless Light Therapy Mask for Face – 3 Light Modes, Adjustable Timer and Brightness</t>
  </si>
  <si>
    <t>https://m.media-amazon.com/images/I/41pp+4O70rL._SS600_.jpg</t>
  </si>
  <si>
    <t>https://www.amazon.com/dp/B0G2BHGT2G</t>
  </si>
  <si>
    <t>B0FQK23116</t>
  </si>
  <si>
    <t>Beauty Pie</t>
  </si>
  <si>
    <t>1.25 kg</t>
  </si>
  <si>
    <t>35.99 x 20.98 x 5.79 cm</t>
  </si>
  <si>
    <t>Beauty Pie C-Wave Light Facial LED Mask – Dual Red + Near-Infrared 630/830 nm Phototherapy Device for Wrinkles, Firming &amp; Even Skin Tone</t>
  </si>
  <si>
    <t>https://m.media-amazon.com/images/I/21dCE4KMZjL._SS600_.jpg</t>
  </si>
  <si>
    <t>https://www.amazon.com/dp/B0FQK23116</t>
  </si>
  <si>
    <t>https://www.amazon.com/gp/help/seller/at-a-glance.html/ref=dp_merchant_link?seller=A32EHF5V47YUEO</t>
  </si>
  <si>
    <t>THERAZZAGGE</t>
  </si>
  <si>
    <t>1.29 kg</t>
  </si>
  <si>
    <t>43.10 x 25.91 x 7.19 cm</t>
  </si>
  <si>
    <t>43.18 x 25.91 x 7.11 cm</t>
  </si>
  <si>
    <t>Red Light Therapy for Face, Near-infrared Led Face Mask Light Therapy with Remote, 3 Modes, 850nm Red Light Mask with Timing Function, Portable Led Light Therapy At Home 180 LED Beads</t>
  </si>
  <si>
    <t>B0GGS9P7S7</t>
  </si>
  <si>
    <t>45.00</t>
  </si>
  <si>
    <t>https://images-na.ssl-images-amazon.com/images/I/6195Y1Mb7LL._AC_US600_.jpg</t>
  </si>
  <si>
    <t>https://www.amazon.com/dp/B0F9P5JM77</t>
  </si>
  <si>
    <t>https://www.amazon.com/gp/help/seller/at-a-glance.html/ref=dp_merchant_link?seller=ASOB7NO1AKH15</t>
  </si>
  <si>
    <t>fuyobiz</t>
  </si>
  <si>
    <t>0%:0%</t>
  </si>
  <si>
    <t>19.05 x 2.54 x 23.11 cm</t>
  </si>
  <si>
    <t>Glokore Red Light Therapy Mask, Reduce Inflammation, Improve Skin Texture, Restore Moisture Barrier for Home Use, Working, Travel, Yoga</t>
  </si>
  <si>
    <t>https://images-na.ssl-images-amazon.com/images/I/51af5AyoUyL._AC_US600_.jpg</t>
  </si>
  <si>
    <t>https://www.amazon.com/dp/B0G4QLRZDG</t>
  </si>
  <si>
    <t>https://www.amazon.com/gp/help/seller/at-a-glance.html/ref=dp_merchant_link?seller=A1XRN0598DTZ03</t>
  </si>
  <si>
    <t>31.80 x 21.11 x 5.21 cm</t>
  </si>
  <si>
    <t>Duevie LED Facial Mask Red Light Therapy Mask FSA/HSA Eligible 7 Colors Facial Skin Care Mask for Acne Reduction Skin Rejuvenation Anti-Aging Wrinkle Acne</t>
  </si>
  <si>
    <t>https://images-na.ssl-images-amazon.com/images/I/61TqjCV-1hL._AC_US600_.jpg</t>
  </si>
  <si>
    <t>https://www.amazon.com/dp/B0CC65Q4H5</t>
  </si>
  <si>
    <t>GOHIGK</t>
  </si>
  <si>
    <t>5.08 x 5.08 x 1.27 cm</t>
  </si>
  <si>
    <t>40.64 x 20.32 x 5.08 cm</t>
  </si>
  <si>
    <t>LED Facial Light Therapy Mask for Acne &amp; Skin Rejuvenation Flexible Silicone Face Mask with infrared Red Light Therapy Modes, Rechargeable Remote Controller, At-Home Skincare Device for Sensitive Skin</t>
  </si>
  <si>
    <t>https://images-na.ssl-images-amazon.com/images/I/513A65hGBXL._AC_US600_.jpg</t>
  </si>
  <si>
    <t>https://www.amazon.com/dp/B0FTMNKTS6</t>
  </si>
  <si>
    <t>https://www.amazon.com/gp/help/seller/at-a-glance.html/ref=dp_merchant_link?seller=A3VM477DWZO78F</t>
  </si>
  <si>
    <t>B0FBJ32L8G</t>
  </si>
  <si>
    <t>25.91 x 23.37 x 14.48 cm</t>
  </si>
  <si>
    <t>https://m.media-amazon.com/images/I/41mNrCN296L._AC_SR600,600_.jpg</t>
  </si>
  <si>
    <t>https://www.amazon.com/dp/B0FBJ32L8G</t>
  </si>
  <si>
    <t>26.80 x 22.30 x 8.89 cm</t>
  </si>
  <si>
    <t>26.92 x 22.35 x 8.89 cm</t>
  </si>
  <si>
    <t>BOLENDA Ultra-lightweight Red light Therapy Mask for Face, LED Face Mask Light Therapy, Red Light for Wrinkles Blue Light for Acne,Timing 10-minute</t>
  </si>
  <si>
    <t>https://images-na.ssl-images-amazon.com/images/I/61Wk+reDpoL._AC_US600_.jpg</t>
  </si>
  <si>
    <t>https://www.amazon.com/dp/B0FFGFZJB3</t>
  </si>
  <si>
    <t>https://www.amazon.com/gp/help/seller/at-a-glance.html/ref=dp_merchant_link?seller=AYQSCFTFZGS55</t>
  </si>
  <si>
    <t>31.29 x 21.41 x 4.39 cm</t>
  </si>
  <si>
    <t>31.24 x 21.34 x 4.32 cm</t>
  </si>
  <si>
    <t>Red Light Therapy Mask, 7 Colors LED Face Mask Red Light Therapy with Rechargeable Controller, Near-Infrared LED Light Therapy Mask with Timing Function for Home Skincare</t>
  </si>
  <si>
    <t>https://www.amazon.com/dp/B0F8MZ379M</t>
  </si>
  <si>
    <t>https://www.amazon.com/gp/help/seller/at-a-glance.html/ref=dp_merchant_link?seller=A32YBI1NUSPXKT</t>
  </si>
  <si>
    <t>B0FL6W8BS9</t>
  </si>
  <si>
    <t>34.29 x 23.29 x 5.69 cm</t>
  </si>
  <si>
    <t>Red Light Therapy for Face Mask with Ice Compress, 850nm Infrared Red Light Therapy, 7+1 Light Modes Led Face Mask Light Therapy, Level 5 Timing, 3000mAh, Led Mask Light Therapy for Home, Orange</t>
  </si>
  <si>
    <t>https://m.media-amazon.com/images/I/41gOqvRA-5L._AC_US600_.jpg</t>
  </si>
  <si>
    <t>https://www.amazon.com/dp/B0FL6W8BS9</t>
  </si>
  <si>
    <t>36%:64%</t>
  </si>
  <si>
    <t>34.80 x 29.90 x 4.19 cm</t>
  </si>
  <si>
    <t>Nourished Bodynskin Portable LED Face Mask with Near-Infrared - Blue, Red Light Therapy for Face - 114 LEDs - Skincare Tool for Wrinkles, Anti-Aging</t>
  </si>
  <si>
    <t>https://images-na.ssl-images-amazon.com/images/I/81CleAc4dKL._AC_US600_.jpg</t>
  </si>
  <si>
    <t>https://www.amazon.com/dp/B0DQBPYJ4X</t>
  </si>
  <si>
    <t>B0GCHY3PJK</t>
  </si>
  <si>
    <t>Beauty &amp; Personal Care:Skin Care:Face:Treatments &amp; Masks:Serums</t>
  </si>
  <si>
    <t>Red Light Face Mask and Activating Serum</t>
  </si>
  <si>
    <t>https://m.media-amazon.com/images/I/311RazaRerL._AC_US600_.jpg</t>
  </si>
  <si>
    <t>https://www.amazon.com/dp/B0GCHY3PJK</t>
  </si>
  <si>
    <t>B0FP51W3DJ</t>
  </si>
  <si>
    <t>SanaTech</t>
  </si>
  <si>
    <t>82%:18%</t>
  </si>
  <si>
    <t>263.08 g</t>
  </si>
  <si>
    <t>36.50 x 23.09 x 5.11 cm</t>
  </si>
  <si>
    <t>36.58 x 23.11 x 5.08 cm</t>
  </si>
  <si>
    <t>SANATECH LED Light Therapy Mask for Face, 4 Modes LED Face Mask Light Therapy with 850nm Near-Infrared, 400 LEDs, Rechargeable, Portable Anti-Aging Device (Onyx Black)</t>
  </si>
  <si>
    <t>https://m.media-amazon.com/images/I/51CaKkIeg3L._AC_US600_.jpg</t>
  </si>
  <si>
    <t>https://www.amazon.com/dp/B0FP51W3DJ</t>
  </si>
  <si>
    <t>https://www.amazon.com/gp/help/seller/at-a-glance.html/ref=dp_merchant_link?seller=A1F2OHIXUSI7UR</t>
  </si>
  <si>
    <t>ZOVIE</t>
  </si>
  <si>
    <t>31.19 x 24.61 x 16.31 cm</t>
  </si>
  <si>
    <t>31.24 x 24.64 x 16.26 cm</t>
  </si>
  <si>
    <t>ZOVIE LED Light Therapy Mask - Flexible Silicone, Red &amp; Near-Infrared Light for Skin Face Mask, 10 Pound (Pack of 1)</t>
  </si>
  <si>
    <t>https://images-na.ssl-images-amazon.com/images/I/51gVTWbBiKL._AC_US600_.jpg</t>
  </si>
  <si>
    <t>https://www.amazon.com/dp/B0DBL6QF4B</t>
  </si>
  <si>
    <t>https://www.amazon.com/gp/help/seller/at-a-glance.html/ref=dp_merchant_link?seller=A2B6SFTS7TRCKB</t>
  </si>
  <si>
    <t>34.19 x 24.69 x 3.81 cm</t>
  </si>
  <si>
    <t>34.29 x 24.64 x 3.81 cm</t>
  </si>
  <si>
    <t>Red Light Therapy Mask for Face, 5-Mode Cordless LED Face Mask Light Therapy with Near-Infrared (NIR), Rechargeable and Ergonomic Silicone Design for Home &amp; Travel Use</t>
  </si>
  <si>
    <t>B0FSC6TX6X</t>
  </si>
  <si>
    <t>https://images-na.ssl-images-amazon.com/images/I/61rMoVuoZlL._AC_US600_.jpg</t>
  </si>
  <si>
    <t>https://www.amazon.com/dp/B0FCSFDTFZ</t>
  </si>
  <si>
    <t>23.70 x 20.09 x 12.90 cm</t>
  </si>
  <si>
    <t>23.62 x 20.07 x 12.95 cm</t>
  </si>
  <si>
    <t>DPFACE Red Light Mask for Face, Cordless 7-1 Colors Red Light Face Mask, USB-C Rechargeable, Portable for Home &amp; Travel, Beauty Facial Masks for Women Working Yoga Gifts</t>
  </si>
  <si>
    <t>https://images-na.ssl-images-amazon.com/images/I/718joS-zf+L._AC_US600_.jpg</t>
  </si>
  <si>
    <t>https://www.amazon.com/dp/B0G5XVYXH2</t>
  </si>
  <si>
    <t>B0D4DRC9WQ</t>
  </si>
  <si>
    <t>38%:62%</t>
  </si>
  <si>
    <t>199.86 g</t>
  </si>
  <si>
    <t>30.99 x 19.99 x 0.30 cm</t>
  </si>
  <si>
    <t>SUERBEATY Red Light Mask, 7 Colors Red Light Mask for Face, Cordless &amp; Portable for Home &amp; Travel, Rechargeable, Lightweight, Facial Skin Care for Women - Mom, Sister, Girlfriend and Wife - Black</t>
  </si>
  <si>
    <t>https://m.media-amazon.com/images/I/41N4NncGwIL._SS600_.jpg</t>
  </si>
  <si>
    <t>https://www.amazon.com/dp/B0D4DRC9WQ</t>
  </si>
  <si>
    <t>32.51 x 27.43 x 5.59 cm</t>
  </si>
  <si>
    <t>https://www.amazon.com/dp/B0DT431JGG</t>
  </si>
  <si>
    <t>https://www.amazon.com/gp/help/seller/at-a-glance.html/ref=dp_merchant_link?seller=A1XCGHNZOC8YAK</t>
  </si>
  <si>
    <t>B0F663GW4P</t>
  </si>
  <si>
    <t>33.91 x 23.09 x 4.19 cm</t>
  </si>
  <si>
    <t>Red Light Therapy Mask: 292 LEDs High Energy Professional Infrared Red Light Therapy Device for Face Led Lighting Facial Mask Replace Photon Rejuvenation - Black Bag</t>
  </si>
  <si>
    <t>https://m.media-amazon.com/images/I/51Ws+J88ZmL._SS600_.jpg</t>
  </si>
  <si>
    <t>https://www.amazon.com/dp/B0F663GW4P</t>
  </si>
  <si>
    <t>Rated:    R    Format: DVD</t>
  </si>
  <si>
    <t>Movies &amp; TV:Featured Categories:DVD</t>
  </si>
  <si>
    <t>Iarha Red Light Therapy for Face - 4 Colors LED Face Mask Light Therapy with Timing Function, LED face Mask Light Therapy at Home 240 LED Beads (White+Silver)</t>
  </si>
  <si>
    <t>https://m.media-amazon.com/images/I/512bj0XAJzL._SX600_SY600_CR,0,0,600,600_.jpg</t>
  </si>
  <si>
    <t>https://www.amazon.com/dp/B0FSC6TX6X</t>
  </si>
  <si>
    <t>33.81 x 25.91 x 5.51 cm</t>
  </si>
  <si>
    <t>33.78 x 25.91 x 5.59 cm</t>
  </si>
  <si>
    <t>LED Light Therapy mask (E106A) Red Light Therapy for Face and Neck, 7 Colors Red Light Therapy Mask, Led Face Mask Light Therapy with 324 LED, 5 Brightness Levels &amp; 20 Mins Timer for Home &amp; Travel</t>
  </si>
  <si>
    <t>https://images-na.ssl-images-amazon.com/images/I/713oV++Uf7L._AC_US600_.jpg</t>
  </si>
  <si>
    <t>https://www.amazon.com/dp/B0FRSDNML7</t>
  </si>
  <si>
    <t>36.91 x 23.39 x 5.41 cm</t>
  </si>
  <si>
    <t>LuxRenew BS Red Light Therapy Face Set, LED Mask with 630nm Red Light &amp; 850nm Near-Infrared Light</t>
  </si>
  <si>
    <t>https://www.amazon.com/dp/B0FJS2CK5D</t>
  </si>
  <si>
    <t>https://www.amazon.com/gp/help/seller/at-a-glance.html/ref=dp_merchant_link?seller=A14NFOR7ADQL6Q</t>
  </si>
  <si>
    <t>B0G34CD7PK</t>
  </si>
  <si>
    <t>Anpor</t>
  </si>
  <si>
    <t>78%:22%</t>
  </si>
  <si>
    <t>33.50 x 22.50 x 4.39 cm</t>
  </si>
  <si>
    <t>33.53 x 22.61 x 4.32 cm</t>
  </si>
  <si>
    <t>Anpor Red Light Therapy for Face, Valentines Day Gifts, Wireless Led Face Mask Light Therapy, Rechargeable 2000mAh Red Light Mask with 336 LED Chips, 4 Modes, Timer for Home Skincare (Black)</t>
  </si>
  <si>
    <t>https://images-na.ssl-images-amazon.com/images/I/614p1Ey+ggL._AC_US600_.jpg</t>
  </si>
  <si>
    <t>https://www.amazon.com/dp/B0G34CD7PK</t>
  </si>
  <si>
    <t>https://www.amazon.com/gp/help/seller/at-a-glance.html/ref=dp_merchant_link?seller=A1U8NQ1QALRHX4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</si>
</sst>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%"/>
  </numFmts>
  <fonts count="31">
    <font>
      <sz val="11"/>
      <color theme="1"/>
      <name val="宋体"/>
      <charset val="134"/>
      <scheme val="minor"/>
    </font>
    <font>
      <u/>
      <sz val="11"/>
      <color rgb="FF000000"/>
      <name val="Calibri"/>
      <charset val="134"/>
    </font>
    <font>
      <sz val="11"/>
      <color theme="1"/>
      <name val="Calibri"/>
      <charset val="134"/>
    </font>
    <font>
      <sz val="10"/>
      <color theme="4" tint="-0.5"/>
      <name val="等线"/>
      <charset val="134"/>
    </font>
    <font>
      <b/>
      <sz val="11"/>
      <color theme="1"/>
      <name val="宋体"/>
      <charset val="134"/>
      <scheme val="minor"/>
    </font>
    <font>
      <sz val="11"/>
      <color rgb="FFFFFFFF"/>
      <name val="宋体"/>
      <charset val="134"/>
    </font>
    <font>
      <b/>
      <sz val="8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u/>
      <sz val="9"/>
      <color rgb="FF000000"/>
      <name val="Calibri"/>
      <charset val="134"/>
    </font>
    <font>
      <u/>
      <sz val="11"/>
      <color theme="10"/>
      <name val="Calibri"/>
      <charset val="134"/>
    </font>
    <font>
      <sz val="11"/>
      <color rgb="FFFF99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微软雅黑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34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3" applyNumberForma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0" xfId="6" applyFont="1" applyFill="1" applyAlignment="1" applyProtection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3" applyNumberFormat="1" applyFill="1" applyAlignment="1">
      <alignment horizontal="center" vertical="center"/>
    </xf>
    <xf numFmtId="0" fontId="8" fillId="0" borderId="0" xfId="6" applyFont="1" applyFill="1" applyAlignment="1" applyProtection="1">
      <alignment horizontal="center" vertical="center"/>
    </xf>
    <xf numFmtId="0" fontId="9" fillId="0" borderId="0" xfId="6" applyFill="1" applyAlignment="1" applyProtection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" fillId="0" borderId="0" xfId="6" applyFont="1" applyAlignment="1" applyProtection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6" applyFont="1" applyAlignment="1" applyProtection="1">
      <alignment horizontal="center" vertical="center"/>
    </xf>
    <xf numFmtId="0" fontId="9" fillId="0" borderId="0" xfId="6" applyAlignment="1" applyProtection="1">
      <alignment horizontal="center" vertical="center"/>
    </xf>
    <xf numFmtId="0" fontId="1" fillId="3" borderId="0" xfId="6" applyFont="1" applyFill="1" applyAlignment="1" applyProtection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7" fontId="0" fillId="3" borderId="0" xfId="3" applyNumberFormat="1" applyFill="1" applyAlignment="1">
      <alignment horizontal="center" vertical="center"/>
    </xf>
    <xf numFmtId="0" fontId="8" fillId="3" borderId="0" xfId="6" applyFont="1" applyFill="1" applyAlignment="1" applyProtection="1">
      <alignment horizontal="center" vertical="center"/>
    </xf>
    <xf numFmtId="0" fontId="9" fillId="3" borderId="0" xfId="6" applyFill="1" applyAlignment="1" applyProtection="1">
      <alignment horizontal="center" vertical="center"/>
    </xf>
    <xf numFmtId="0" fontId="10" fillId="3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18">
    <dxf>
      <fill>
        <patternFill patternType="solid">
          <fgColor rgb="FFFF0000"/>
          <bgColor rgb="FF000000"/>
        </patternFill>
      </fill>
    </dxf>
    <dxf>
      <font>
        <name val="Calibri"/>
        <scheme val="none"/>
        <charset val="134"/>
        <family val="2"/>
        <b val="0"/>
        <i val="0"/>
        <strike val="0"/>
        <u val="single"/>
        <sz val="11"/>
        <color rgb="FF000000"/>
      </font>
      <alignment horizontal="center" vertical="center"/>
    </dxf>
    <dxf>
      <font>
        <name val="Calibri"/>
        <scheme val="none"/>
        <family val="0"/>
      </font>
      <fill>
        <patternFill patternType="none"/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76" formatCode="yyyy\-mm\-dd"/>
      <alignment horizontal="center" vertical="center"/>
    </dxf>
    <dxf>
      <alignment horizontal="center" vertical="center"/>
    </dxf>
    <dxf>
      <alignment horizontal="center" vertical="center"/>
    </dxf>
    <dxf>
      <numFmt numFmtId="177" formatCode="0.0%"/>
      <alignment horizontal="center" vertical="center"/>
    </dxf>
    <dxf>
      <font>
        <name val="Calibri"/>
        <scheme val="none"/>
        <charset val="134"/>
        <family val="2"/>
        <b val="0"/>
        <i val="0"/>
        <strike val="0"/>
        <u val="single"/>
        <sz val="11"/>
        <color rgb="FF000000"/>
      </font>
      <alignment horizontal="center" vertical="center"/>
    </dxf>
    <dxf>
      <font>
        <name val="Calibri"/>
        <scheme val="none"/>
        <charset val="134"/>
        <family val="2"/>
        <b val="0"/>
        <i val="0"/>
        <strike val="0"/>
        <u val="single"/>
        <sz val="11"/>
        <color rgb="FF000000"/>
      </font>
      <alignment horizontal="center" vertical="center"/>
    </dxf>
    <dxf>
      <alignment horizontal="center" vertical="center"/>
    </dxf>
    <dxf>
      <font>
        <name val="Calibri"/>
        <scheme val="none"/>
        <charset val="134"/>
        <family val="2"/>
        <b val="0"/>
        <i val="0"/>
        <strike val="0"/>
        <u val="single"/>
        <sz val="11"/>
        <color rgb="FF000000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9" Type="http://schemas.openxmlformats.org/officeDocument/2006/relationships/image" Target="media/image99.jpeg"/><Relationship Id="rId98" Type="http://schemas.openxmlformats.org/officeDocument/2006/relationships/image" Target="media/image98.jpeg"/><Relationship Id="rId97" Type="http://schemas.openxmlformats.org/officeDocument/2006/relationships/image" Target="media/image97.jpeg"/><Relationship Id="rId96" Type="http://schemas.openxmlformats.org/officeDocument/2006/relationships/image" Target="media/image96.jpeg"/><Relationship Id="rId95" Type="http://schemas.openxmlformats.org/officeDocument/2006/relationships/image" Target="media/image95.jpeg"/><Relationship Id="rId94" Type="http://schemas.openxmlformats.org/officeDocument/2006/relationships/image" Target="media/image94.jpeg"/><Relationship Id="rId93" Type="http://schemas.openxmlformats.org/officeDocument/2006/relationships/image" Target="media/image93.jpeg"/><Relationship Id="rId92" Type="http://schemas.openxmlformats.org/officeDocument/2006/relationships/image" Target="media/image92.jpeg"/><Relationship Id="rId91" Type="http://schemas.openxmlformats.org/officeDocument/2006/relationships/image" Target="media/image91.jpeg"/><Relationship Id="rId90" Type="http://schemas.openxmlformats.org/officeDocument/2006/relationships/image" Target="media/image90.jpeg"/><Relationship Id="rId9" Type="http://schemas.openxmlformats.org/officeDocument/2006/relationships/image" Target="media/image9.jpeg"/><Relationship Id="rId89" Type="http://schemas.openxmlformats.org/officeDocument/2006/relationships/image" Target="media/image89.jpeg"/><Relationship Id="rId88" Type="http://schemas.openxmlformats.org/officeDocument/2006/relationships/image" Target="media/image88.jpeg"/><Relationship Id="rId87" Type="http://schemas.openxmlformats.org/officeDocument/2006/relationships/image" Target="media/image87.jpeg"/><Relationship Id="rId86" Type="http://schemas.openxmlformats.org/officeDocument/2006/relationships/image" Target="media/image86.jpeg"/><Relationship Id="rId85" Type="http://schemas.openxmlformats.org/officeDocument/2006/relationships/image" Target="media/image85.jpeg"/><Relationship Id="rId84" Type="http://schemas.openxmlformats.org/officeDocument/2006/relationships/image" Target="media/image84.jpeg"/><Relationship Id="rId83" Type="http://schemas.openxmlformats.org/officeDocument/2006/relationships/image" Target="media/image83.jpeg"/><Relationship Id="rId82" Type="http://schemas.openxmlformats.org/officeDocument/2006/relationships/image" Target="media/image82.jpeg"/><Relationship Id="rId81" Type="http://schemas.openxmlformats.org/officeDocument/2006/relationships/image" Target="media/image81.jpeg"/><Relationship Id="rId80" Type="http://schemas.openxmlformats.org/officeDocument/2006/relationships/image" Target="media/image80.jpeg"/><Relationship Id="rId8" Type="http://schemas.openxmlformats.org/officeDocument/2006/relationships/image" Target="media/image8.jpeg"/><Relationship Id="rId79" Type="http://schemas.openxmlformats.org/officeDocument/2006/relationships/image" Target="media/image79.jpeg"/><Relationship Id="rId78" Type="http://schemas.openxmlformats.org/officeDocument/2006/relationships/image" Target="media/image78.jpeg"/><Relationship Id="rId77" Type="http://schemas.openxmlformats.org/officeDocument/2006/relationships/image" Target="media/image77.jpeg"/><Relationship Id="rId76" Type="http://schemas.openxmlformats.org/officeDocument/2006/relationships/image" Target="media/image76.jpeg"/><Relationship Id="rId75" Type="http://schemas.openxmlformats.org/officeDocument/2006/relationships/image" Target="media/image75.jpeg"/><Relationship Id="rId74" Type="http://schemas.openxmlformats.org/officeDocument/2006/relationships/image" Target="media/image74.jpeg"/><Relationship Id="rId73" Type="http://schemas.openxmlformats.org/officeDocument/2006/relationships/image" Target="media/image73.jpeg"/><Relationship Id="rId72" Type="http://schemas.openxmlformats.org/officeDocument/2006/relationships/image" Target="media/image72.jpeg"/><Relationship Id="rId71" Type="http://schemas.openxmlformats.org/officeDocument/2006/relationships/image" Target="media/image71.jpeg"/><Relationship Id="rId70" Type="http://schemas.openxmlformats.org/officeDocument/2006/relationships/image" Target="media/image70.jpeg"/><Relationship Id="rId7" Type="http://schemas.openxmlformats.org/officeDocument/2006/relationships/image" Target="media/image7.jpeg"/><Relationship Id="rId69" Type="http://schemas.openxmlformats.org/officeDocument/2006/relationships/image" Target="media/image69.jpeg"/><Relationship Id="rId68" Type="http://schemas.openxmlformats.org/officeDocument/2006/relationships/image" Target="media/image68.jpeg"/><Relationship Id="rId67" Type="http://schemas.openxmlformats.org/officeDocument/2006/relationships/image" Target="media/image67.jpeg"/><Relationship Id="rId66" Type="http://schemas.openxmlformats.org/officeDocument/2006/relationships/image" Target="media/image66.jpeg"/><Relationship Id="rId65" Type="http://schemas.openxmlformats.org/officeDocument/2006/relationships/image" Target="media/image65.jpeg"/><Relationship Id="rId64" Type="http://schemas.openxmlformats.org/officeDocument/2006/relationships/image" Target="media/image64.jpeg"/><Relationship Id="rId63" Type="http://schemas.openxmlformats.org/officeDocument/2006/relationships/image" Target="media/image63.jpeg"/><Relationship Id="rId62" Type="http://schemas.openxmlformats.org/officeDocument/2006/relationships/image" Target="media/image62.jpeg"/><Relationship Id="rId61" Type="http://schemas.openxmlformats.org/officeDocument/2006/relationships/image" Target="media/image61.jpeg"/><Relationship Id="rId60" Type="http://schemas.openxmlformats.org/officeDocument/2006/relationships/image" Target="media/image60.jpeg"/><Relationship Id="rId6" Type="http://schemas.openxmlformats.org/officeDocument/2006/relationships/image" Target="media/image6.jpeg"/><Relationship Id="rId59" Type="http://schemas.openxmlformats.org/officeDocument/2006/relationships/image" Target="media/image59.jpeg"/><Relationship Id="rId58" Type="http://schemas.openxmlformats.org/officeDocument/2006/relationships/image" Target="media/image58.jpeg"/><Relationship Id="rId57" Type="http://schemas.openxmlformats.org/officeDocument/2006/relationships/image" Target="media/image57.jpeg"/><Relationship Id="rId56" Type="http://schemas.openxmlformats.org/officeDocument/2006/relationships/image" Target="media/image56.jpeg"/><Relationship Id="rId55" Type="http://schemas.openxmlformats.org/officeDocument/2006/relationships/image" Target="media/image55.jpeg"/><Relationship Id="rId54" Type="http://schemas.openxmlformats.org/officeDocument/2006/relationships/image" Target="media/image54.jpeg"/><Relationship Id="rId53" Type="http://schemas.openxmlformats.org/officeDocument/2006/relationships/image" Target="media/image53.jpeg"/><Relationship Id="rId52" Type="http://schemas.openxmlformats.org/officeDocument/2006/relationships/image" Target="media/image52.jpeg"/><Relationship Id="rId51" Type="http://schemas.openxmlformats.org/officeDocument/2006/relationships/image" Target="media/image51.jpeg"/><Relationship Id="rId50" Type="http://schemas.openxmlformats.org/officeDocument/2006/relationships/image" Target="media/image50.jpeg"/><Relationship Id="rId5" Type="http://schemas.openxmlformats.org/officeDocument/2006/relationships/image" Target="media/image5.jpeg"/><Relationship Id="rId49" Type="http://schemas.openxmlformats.org/officeDocument/2006/relationships/image" Target="media/image49.jpeg"/><Relationship Id="rId48" Type="http://schemas.openxmlformats.org/officeDocument/2006/relationships/image" Target="media/image48.jpeg"/><Relationship Id="rId47" Type="http://schemas.openxmlformats.org/officeDocument/2006/relationships/image" Target="media/image47.jpeg"/><Relationship Id="rId46" Type="http://schemas.openxmlformats.org/officeDocument/2006/relationships/image" Target="media/image46.jpeg"/><Relationship Id="rId45" Type="http://schemas.openxmlformats.org/officeDocument/2006/relationships/image" Target="media/image45.jpeg"/><Relationship Id="rId44" Type="http://schemas.openxmlformats.org/officeDocument/2006/relationships/image" Target="media/image44.jpeg"/><Relationship Id="rId43" Type="http://schemas.openxmlformats.org/officeDocument/2006/relationships/image" Target="media/image43.jpeg"/><Relationship Id="rId42" Type="http://schemas.openxmlformats.org/officeDocument/2006/relationships/image" Target="media/image42.jpeg"/><Relationship Id="rId41" Type="http://schemas.openxmlformats.org/officeDocument/2006/relationships/image" Target="media/image41.jpeg"/><Relationship Id="rId40" Type="http://schemas.openxmlformats.org/officeDocument/2006/relationships/image" Target="media/image40.jpeg"/><Relationship Id="rId4" Type="http://schemas.openxmlformats.org/officeDocument/2006/relationships/image" Target="media/image4.jpeg"/><Relationship Id="rId39" Type="http://schemas.openxmlformats.org/officeDocument/2006/relationships/image" Target="media/image39.jpeg"/><Relationship Id="rId38" Type="http://schemas.openxmlformats.org/officeDocument/2006/relationships/image" Target="media/image38.jpeg"/><Relationship Id="rId37" Type="http://schemas.openxmlformats.org/officeDocument/2006/relationships/image" Target="media/image37.jpeg"/><Relationship Id="rId36" Type="http://schemas.openxmlformats.org/officeDocument/2006/relationships/image" Target="media/image36.jpeg"/><Relationship Id="rId35" Type="http://schemas.openxmlformats.org/officeDocument/2006/relationships/image" Target="media/image35.jpeg"/><Relationship Id="rId34" Type="http://schemas.openxmlformats.org/officeDocument/2006/relationships/image" Target="media/image34.jpeg"/><Relationship Id="rId33" Type="http://schemas.openxmlformats.org/officeDocument/2006/relationships/image" Target="media/image33.jpeg"/><Relationship Id="rId32" Type="http://schemas.openxmlformats.org/officeDocument/2006/relationships/image" Target="media/image32.jpeg"/><Relationship Id="rId312" Type="http://schemas.openxmlformats.org/officeDocument/2006/relationships/image" Target="media/image312.jpeg"/><Relationship Id="rId311" Type="http://schemas.openxmlformats.org/officeDocument/2006/relationships/image" Target="media/image311.jpeg"/><Relationship Id="rId310" Type="http://schemas.openxmlformats.org/officeDocument/2006/relationships/image" Target="media/image310.jpeg"/><Relationship Id="rId31" Type="http://schemas.openxmlformats.org/officeDocument/2006/relationships/image" Target="media/image31.jpeg"/><Relationship Id="rId309" Type="http://schemas.openxmlformats.org/officeDocument/2006/relationships/image" Target="media/image309.jpeg"/><Relationship Id="rId308" Type="http://schemas.openxmlformats.org/officeDocument/2006/relationships/image" Target="media/image308.jpeg"/><Relationship Id="rId307" Type="http://schemas.openxmlformats.org/officeDocument/2006/relationships/image" Target="media/image307.jpeg"/><Relationship Id="rId306" Type="http://schemas.openxmlformats.org/officeDocument/2006/relationships/image" Target="media/image306.jpeg"/><Relationship Id="rId305" Type="http://schemas.openxmlformats.org/officeDocument/2006/relationships/image" Target="media/image305.jpeg"/><Relationship Id="rId304" Type="http://schemas.openxmlformats.org/officeDocument/2006/relationships/image" Target="media/image304.jpeg"/><Relationship Id="rId303" Type="http://schemas.openxmlformats.org/officeDocument/2006/relationships/image" Target="media/image303.jpeg"/><Relationship Id="rId302" Type="http://schemas.openxmlformats.org/officeDocument/2006/relationships/image" Target="media/image302.jpeg"/><Relationship Id="rId301" Type="http://schemas.openxmlformats.org/officeDocument/2006/relationships/image" Target="media/image301.jpeg"/><Relationship Id="rId300" Type="http://schemas.openxmlformats.org/officeDocument/2006/relationships/image" Target="media/image300.jpeg"/><Relationship Id="rId30" Type="http://schemas.openxmlformats.org/officeDocument/2006/relationships/image" Target="media/image30.jpeg"/><Relationship Id="rId3" Type="http://schemas.openxmlformats.org/officeDocument/2006/relationships/image" Target="media/image3.jpeg"/><Relationship Id="rId299" Type="http://schemas.openxmlformats.org/officeDocument/2006/relationships/image" Target="media/image299.jpeg"/><Relationship Id="rId298" Type="http://schemas.openxmlformats.org/officeDocument/2006/relationships/image" Target="media/image298.jpeg"/><Relationship Id="rId297" Type="http://schemas.openxmlformats.org/officeDocument/2006/relationships/image" Target="media/image297.jpeg"/><Relationship Id="rId296" Type="http://schemas.openxmlformats.org/officeDocument/2006/relationships/image" Target="media/image296.jpeg"/><Relationship Id="rId295" Type="http://schemas.openxmlformats.org/officeDocument/2006/relationships/image" Target="media/image295.jpeg"/><Relationship Id="rId294" Type="http://schemas.openxmlformats.org/officeDocument/2006/relationships/image" Target="media/image294.jpeg"/><Relationship Id="rId293" Type="http://schemas.openxmlformats.org/officeDocument/2006/relationships/image" Target="media/image293.jpeg"/><Relationship Id="rId292" Type="http://schemas.openxmlformats.org/officeDocument/2006/relationships/image" Target="media/image292.jpeg"/><Relationship Id="rId291" Type="http://schemas.openxmlformats.org/officeDocument/2006/relationships/image" Target="media/image291.jpeg"/><Relationship Id="rId290" Type="http://schemas.openxmlformats.org/officeDocument/2006/relationships/image" Target="media/image290.jpeg"/><Relationship Id="rId29" Type="http://schemas.openxmlformats.org/officeDocument/2006/relationships/image" Target="media/image29.jpeg"/><Relationship Id="rId289" Type="http://schemas.openxmlformats.org/officeDocument/2006/relationships/image" Target="media/image289.jpeg"/><Relationship Id="rId288" Type="http://schemas.openxmlformats.org/officeDocument/2006/relationships/image" Target="media/image288.jpeg"/><Relationship Id="rId287" Type="http://schemas.openxmlformats.org/officeDocument/2006/relationships/image" Target="media/image287.jpeg"/><Relationship Id="rId286" Type="http://schemas.openxmlformats.org/officeDocument/2006/relationships/image" Target="media/image286.jpeg"/><Relationship Id="rId285" Type="http://schemas.openxmlformats.org/officeDocument/2006/relationships/image" Target="media/image285.jpeg"/><Relationship Id="rId284" Type="http://schemas.openxmlformats.org/officeDocument/2006/relationships/image" Target="media/image284.jpeg"/><Relationship Id="rId283" Type="http://schemas.openxmlformats.org/officeDocument/2006/relationships/image" Target="media/image283.jpeg"/><Relationship Id="rId282" Type="http://schemas.openxmlformats.org/officeDocument/2006/relationships/image" Target="media/image282.jpeg"/><Relationship Id="rId281" Type="http://schemas.openxmlformats.org/officeDocument/2006/relationships/image" Target="media/image281.jpeg"/><Relationship Id="rId280" Type="http://schemas.openxmlformats.org/officeDocument/2006/relationships/image" Target="media/image280.jpeg"/><Relationship Id="rId28" Type="http://schemas.openxmlformats.org/officeDocument/2006/relationships/image" Target="media/image28.jpeg"/><Relationship Id="rId279" Type="http://schemas.openxmlformats.org/officeDocument/2006/relationships/image" Target="media/image279.jpeg"/><Relationship Id="rId278" Type="http://schemas.openxmlformats.org/officeDocument/2006/relationships/image" Target="media/image278.jpeg"/><Relationship Id="rId277" Type="http://schemas.openxmlformats.org/officeDocument/2006/relationships/image" Target="media/image277.jpeg"/><Relationship Id="rId276" Type="http://schemas.openxmlformats.org/officeDocument/2006/relationships/image" Target="media/image276.jpeg"/><Relationship Id="rId275" Type="http://schemas.openxmlformats.org/officeDocument/2006/relationships/image" Target="media/image275.jpeg"/><Relationship Id="rId274" Type="http://schemas.openxmlformats.org/officeDocument/2006/relationships/image" Target="media/image274.jpeg"/><Relationship Id="rId273" Type="http://schemas.openxmlformats.org/officeDocument/2006/relationships/image" Target="media/image273.jpeg"/><Relationship Id="rId272" Type="http://schemas.openxmlformats.org/officeDocument/2006/relationships/image" Target="media/image272.jpeg"/><Relationship Id="rId271" Type="http://schemas.openxmlformats.org/officeDocument/2006/relationships/image" Target="media/image271.jpeg"/><Relationship Id="rId270" Type="http://schemas.openxmlformats.org/officeDocument/2006/relationships/image" Target="media/image270.jpeg"/><Relationship Id="rId27" Type="http://schemas.openxmlformats.org/officeDocument/2006/relationships/image" Target="media/image27.jpeg"/><Relationship Id="rId269" Type="http://schemas.openxmlformats.org/officeDocument/2006/relationships/image" Target="media/image269.jpeg"/><Relationship Id="rId268" Type="http://schemas.openxmlformats.org/officeDocument/2006/relationships/image" Target="media/image268.jpeg"/><Relationship Id="rId267" Type="http://schemas.openxmlformats.org/officeDocument/2006/relationships/image" Target="media/image267.jpeg"/><Relationship Id="rId266" Type="http://schemas.openxmlformats.org/officeDocument/2006/relationships/image" Target="media/image266.jpeg"/><Relationship Id="rId265" Type="http://schemas.openxmlformats.org/officeDocument/2006/relationships/image" Target="media/image265.jpeg"/><Relationship Id="rId264" Type="http://schemas.openxmlformats.org/officeDocument/2006/relationships/image" Target="media/image264.jpeg"/><Relationship Id="rId263" Type="http://schemas.openxmlformats.org/officeDocument/2006/relationships/image" Target="media/image263.jpeg"/><Relationship Id="rId262" Type="http://schemas.openxmlformats.org/officeDocument/2006/relationships/image" Target="media/image262.jpeg"/><Relationship Id="rId261" Type="http://schemas.openxmlformats.org/officeDocument/2006/relationships/image" Target="media/image261.jpeg"/><Relationship Id="rId260" Type="http://schemas.openxmlformats.org/officeDocument/2006/relationships/image" Target="media/image260.jpeg"/><Relationship Id="rId26" Type="http://schemas.openxmlformats.org/officeDocument/2006/relationships/image" Target="media/image26.jpeg"/><Relationship Id="rId259" Type="http://schemas.openxmlformats.org/officeDocument/2006/relationships/image" Target="media/image259.jpeg"/><Relationship Id="rId258" Type="http://schemas.openxmlformats.org/officeDocument/2006/relationships/image" Target="media/image258.jpeg"/><Relationship Id="rId257" Type="http://schemas.openxmlformats.org/officeDocument/2006/relationships/image" Target="media/image257.jpeg"/><Relationship Id="rId256" Type="http://schemas.openxmlformats.org/officeDocument/2006/relationships/image" Target="media/image256.jpeg"/><Relationship Id="rId255" Type="http://schemas.openxmlformats.org/officeDocument/2006/relationships/image" Target="media/image255.jpeg"/><Relationship Id="rId254" Type="http://schemas.openxmlformats.org/officeDocument/2006/relationships/image" Target="media/image254.jpeg"/><Relationship Id="rId253" Type="http://schemas.openxmlformats.org/officeDocument/2006/relationships/image" Target="media/image253.jpeg"/><Relationship Id="rId252" Type="http://schemas.openxmlformats.org/officeDocument/2006/relationships/image" Target="media/image252.jpeg"/><Relationship Id="rId251" Type="http://schemas.openxmlformats.org/officeDocument/2006/relationships/image" Target="media/image251.jpeg"/><Relationship Id="rId250" Type="http://schemas.openxmlformats.org/officeDocument/2006/relationships/image" Target="media/image250.jpeg"/><Relationship Id="rId25" Type="http://schemas.openxmlformats.org/officeDocument/2006/relationships/image" Target="media/image25.jpeg"/><Relationship Id="rId249" Type="http://schemas.openxmlformats.org/officeDocument/2006/relationships/image" Target="media/image249.jpeg"/><Relationship Id="rId248" Type="http://schemas.openxmlformats.org/officeDocument/2006/relationships/image" Target="media/image248.jpeg"/><Relationship Id="rId247" Type="http://schemas.openxmlformats.org/officeDocument/2006/relationships/image" Target="media/image247.jpeg"/><Relationship Id="rId246" Type="http://schemas.openxmlformats.org/officeDocument/2006/relationships/image" Target="media/image246.jpeg"/><Relationship Id="rId245" Type="http://schemas.openxmlformats.org/officeDocument/2006/relationships/image" Target="media/image245.jpeg"/><Relationship Id="rId244" Type="http://schemas.openxmlformats.org/officeDocument/2006/relationships/image" Target="media/image244.jpeg"/><Relationship Id="rId243" Type="http://schemas.openxmlformats.org/officeDocument/2006/relationships/image" Target="media/image243.jpeg"/><Relationship Id="rId242" Type="http://schemas.openxmlformats.org/officeDocument/2006/relationships/image" Target="media/image242.jpeg"/><Relationship Id="rId241" Type="http://schemas.openxmlformats.org/officeDocument/2006/relationships/image" Target="media/image241.jpeg"/><Relationship Id="rId240" Type="http://schemas.openxmlformats.org/officeDocument/2006/relationships/image" Target="media/image240.jpeg"/><Relationship Id="rId24" Type="http://schemas.openxmlformats.org/officeDocument/2006/relationships/image" Target="media/image24.jpeg"/><Relationship Id="rId239" Type="http://schemas.openxmlformats.org/officeDocument/2006/relationships/image" Target="media/image239.jpeg"/><Relationship Id="rId238" Type="http://schemas.openxmlformats.org/officeDocument/2006/relationships/image" Target="media/image238.jpeg"/><Relationship Id="rId237" Type="http://schemas.openxmlformats.org/officeDocument/2006/relationships/image" Target="media/image237.jpeg"/><Relationship Id="rId236" Type="http://schemas.openxmlformats.org/officeDocument/2006/relationships/image" Target="media/image236.jpeg"/><Relationship Id="rId235" Type="http://schemas.openxmlformats.org/officeDocument/2006/relationships/image" Target="media/image235.jpeg"/><Relationship Id="rId234" Type="http://schemas.openxmlformats.org/officeDocument/2006/relationships/image" Target="media/image234.jpeg"/><Relationship Id="rId233" Type="http://schemas.openxmlformats.org/officeDocument/2006/relationships/image" Target="media/image233.jpeg"/><Relationship Id="rId232" Type="http://schemas.openxmlformats.org/officeDocument/2006/relationships/image" Target="media/image232.jpeg"/><Relationship Id="rId231" Type="http://schemas.openxmlformats.org/officeDocument/2006/relationships/image" Target="media/image231.jpeg"/><Relationship Id="rId230" Type="http://schemas.openxmlformats.org/officeDocument/2006/relationships/image" Target="media/image230.jpeg"/><Relationship Id="rId23" Type="http://schemas.openxmlformats.org/officeDocument/2006/relationships/image" Target="media/image23.jpeg"/><Relationship Id="rId229" Type="http://schemas.openxmlformats.org/officeDocument/2006/relationships/image" Target="media/image229.jpeg"/><Relationship Id="rId228" Type="http://schemas.openxmlformats.org/officeDocument/2006/relationships/image" Target="media/image228.jpeg"/><Relationship Id="rId227" Type="http://schemas.openxmlformats.org/officeDocument/2006/relationships/image" Target="media/image227.jpeg"/><Relationship Id="rId226" Type="http://schemas.openxmlformats.org/officeDocument/2006/relationships/image" Target="media/image226.jpeg"/><Relationship Id="rId225" Type="http://schemas.openxmlformats.org/officeDocument/2006/relationships/image" Target="media/image225.jpeg"/><Relationship Id="rId224" Type="http://schemas.openxmlformats.org/officeDocument/2006/relationships/image" Target="media/image224.jpeg"/><Relationship Id="rId223" Type="http://schemas.openxmlformats.org/officeDocument/2006/relationships/image" Target="media/image223.jpeg"/><Relationship Id="rId222" Type="http://schemas.openxmlformats.org/officeDocument/2006/relationships/image" Target="media/image222.jpeg"/><Relationship Id="rId221" Type="http://schemas.openxmlformats.org/officeDocument/2006/relationships/image" Target="media/image221.jpeg"/><Relationship Id="rId220" Type="http://schemas.openxmlformats.org/officeDocument/2006/relationships/image" Target="media/image220.jpeg"/><Relationship Id="rId22" Type="http://schemas.openxmlformats.org/officeDocument/2006/relationships/image" Target="media/image22.jpeg"/><Relationship Id="rId219" Type="http://schemas.openxmlformats.org/officeDocument/2006/relationships/image" Target="media/image219.jpeg"/><Relationship Id="rId218" Type="http://schemas.openxmlformats.org/officeDocument/2006/relationships/image" Target="media/image218.jpeg"/><Relationship Id="rId217" Type="http://schemas.openxmlformats.org/officeDocument/2006/relationships/image" Target="media/image217.jpeg"/><Relationship Id="rId216" Type="http://schemas.openxmlformats.org/officeDocument/2006/relationships/image" Target="media/image216.jpeg"/><Relationship Id="rId215" Type="http://schemas.openxmlformats.org/officeDocument/2006/relationships/image" Target="media/image215.jpeg"/><Relationship Id="rId214" Type="http://schemas.openxmlformats.org/officeDocument/2006/relationships/image" Target="media/image214.jpeg"/><Relationship Id="rId213" Type="http://schemas.openxmlformats.org/officeDocument/2006/relationships/image" Target="media/image213.jpeg"/><Relationship Id="rId212" Type="http://schemas.openxmlformats.org/officeDocument/2006/relationships/image" Target="media/image212.jpeg"/><Relationship Id="rId211" Type="http://schemas.openxmlformats.org/officeDocument/2006/relationships/image" Target="media/image211.jpeg"/><Relationship Id="rId210" Type="http://schemas.openxmlformats.org/officeDocument/2006/relationships/image" Target="media/image210.jpeg"/><Relationship Id="rId21" Type="http://schemas.openxmlformats.org/officeDocument/2006/relationships/image" Target="media/image21.jpeg"/><Relationship Id="rId209" Type="http://schemas.openxmlformats.org/officeDocument/2006/relationships/image" Target="media/image209.jpeg"/><Relationship Id="rId208" Type="http://schemas.openxmlformats.org/officeDocument/2006/relationships/image" Target="media/image208.jpeg"/><Relationship Id="rId207" Type="http://schemas.openxmlformats.org/officeDocument/2006/relationships/image" Target="media/image207.jpeg"/><Relationship Id="rId206" Type="http://schemas.openxmlformats.org/officeDocument/2006/relationships/image" Target="media/image206.jpeg"/><Relationship Id="rId205" Type="http://schemas.openxmlformats.org/officeDocument/2006/relationships/image" Target="media/image205.jpeg"/><Relationship Id="rId204" Type="http://schemas.openxmlformats.org/officeDocument/2006/relationships/image" Target="media/image204.jpeg"/><Relationship Id="rId203" Type="http://schemas.openxmlformats.org/officeDocument/2006/relationships/image" Target="media/image203.jpeg"/><Relationship Id="rId202" Type="http://schemas.openxmlformats.org/officeDocument/2006/relationships/image" Target="media/image202.jpeg"/><Relationship Id="rId201" Type="http://schemas.openxmlformats.org/officeDocument/2006/relationships/image" Target="media/image201.jpeg"/><Relationship Id="rId200" Type="http://schemas.openxmlformats.org/officeDocument/2006/relationships/image" Target="media/image200.jpe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9" Type="http://schemas.openxmlformats.org/officeDocument/2006/relationships/image" Target="media/image199.jpeg"/><Relationship Id="rId198" Type="http://schemas.openxmlformats.org/officeDocument/2006/relationships/image" Target="media/image198.jpeg"/><Relationship Id="rId197" Type="http://schemas.openxmlformats.org/officeDocument/2006/relationships/image" Target="media/image197.jpeg"/><Relationship Id="rId196" Type="http://schemas.openxmlformats.org/officeDocument/2006/relationships/image" Target="media/image196.jpeg"/><Relationship Id="rId195" Type="http://schemas.openxmlformats.org/officeDocument/2006/relationships/image" Target="media/image195.jpeg"/><Relationship Id="rId194" Type="http://schemas.openxmlformats.org/officeDocument/2006/relationships/image" Target="media/image194.jpeg"/><Relationship Id="rId193" Type="http://schemas.openxmlformats.org/officeDocument/2006/relationships/image" Target="media/image193.jpeg"/><Relationship Id="rId192" Type="http://schemas.openxmlformats.org/officeDocument/2006/relationships/image" Target="media/image192.jpeg"/><Relationship Id="rId191" Type="http://schemas.openxmlformats.org/officeDocument/2006/relationships/image" Target="media/image191.jpeg"/><Relationship Id="rId190" Type="http://schemas.openxmlformats.org/officeDocument/2006/relationships/image" Target="media/image190.jpeg"/><Relationship Id="rId19" Type="http://schemas.openxmlformats.org/officeDocument/2006/relationships/image" Target="media/image19.jpeg"/><Relationship Id="rId189" Type="http://schemas.openxmlformats.org/officeDocument/2006/relationships/image" Target="media/image189.jpeg"/><Relationship Id="rId188" Type="http://schemas.openxmlformats.org/officeDocument/2006/relationships/image" Target="media/image188.jpeg"/><Relationship Id="rId187" Type="http://schemas.openxmlformats.org/officeDocument/2006/relationships/image" Target="media/image187.jpeg"/><Relationship Id="rId186" Type="http://schemas.openxmlformats.org/officeDocument/2006/relationships/image" Target="media/image186.jpeg"/><Relationship Id="rId185" Type="http://schemas.openxmlformats.org/officeDocument/2006/relationships/image" Target="media/image185.jpeg"/><Relationship Id="rId184" Type="http://schemas.openxmlformats.org/officeDocument/2006/relationships/image" Target="media/image184.jpeg"/><Relationship Id="rId183" Type="http://schemas.openxmlformats.org/officeDocument/2006/relationships/image" Target="media/image183.jpeg"/><Relationship Id="rId182" Type="http://schemas.openxmlformats.org/officeDocument/2006/relationships/image" Target="media/image182.jpeg"/><Relationship Id="rId181" Type="http://schemas.openxmlformats.org/officeDocument/2006/relationships/image" Target="media/image181.jpeg"/><Relationship Id="rId180" Type="http://schemas.openxmlformats.org/officeDocument/2006/relationships/image" Target="media/image180.jpeg"/><Relationship Id="rId18" Type="http://schemas.openxmlformats.org/officeDocument/2006/relationships/image" Target="media/image18.jpeg"/><Relationship Id="rId179" Type="http://schemas.openxmlformats.org/officeDocument/2006/relationships/image" Target="media/image179.jpeg"/><Relationship Id="rId178" Type="http://schemas.openxmlformats.org/officeDocument/2006/relationships/image" Target="media/image178.jpeg"/><Relationship Id="rId177" Type="http://schemas.openxmlformats.org/officeDocument/2006/relationships/image" Target="media/image177.jpeg"/><Relationship Id="rId176" Type="http://schemas.openxmlformats.org/officeDocument/2006/relationships/image" Target="media/image176.jpeg"/><Relationship Id="rId175" Type="http://schemas.openxmlformats.org/officeDocument/2006/relationships/image" Target="media/image175.jpeg"/><Relationship Id="rId174" Type="http://schemas.openxmlformats.org/officeDocument/2006/relationships/image" Target="media/image174.jpeg"/><Relationship Id="rId173" Type="http://schemas.openxmlformats.org/officeDocument/2006/relationships/image" Target="media/image173.jpeg"/><Relationship Id="rId172" Type="http://schemas.openxmlformats.org/officeDocument/2006/relationships/image" Target="media/image172.jpeg"/><Relationship Id="rId171" Type="http://schemas.openxmlformats.org/officeDocument/2006/relationships/image" Target="media/image171.jpeg"/><Relationship Id="rId170" Type="http://schemas.openxmlformats.org/officeDocument/2006/relationships/image" Target="media/image170.jpeg"/><Relationship Id="rId17" Type="http://schemas.openxmlformats.org/officeDocument/2006/relationships/image" Target="media/image17.jpeg"/><Relationship Id="rId169" Type="http://schemas.openxmlformats.org/officeDocument/2006/relationships/image" Target="media/image169.jpeg"/><Relationship Id="rId168" Type="http://schemas.openxmlformats.org/officeDocument/2006/relationships/image" Target="media/image168.jpeg"/><Relationship Id="rId167" Type="http://schemas.openxmlformats.org/officeDocument/2006/relationships/image" Target="media/image167.jpeg"/><Relationship Id="rId166" Type="http://schemas.openxmlformats.org/officeDocument/2006/relationships/image" Target="media/image166.jpeg"/><Relationship Id="rId165" Type="http://schemas.openxmlformats.org/officeDocument/2006/relationships/image" Target="media/image165.jpeg"/><Relationship Id="rId164" Type="http://schemas.openxmlformats.org/officeDocument/2006/relationships/image" Target="media/image164.jpeg"/><Relationship Id="rId163" Type="http://schemas.openxmlformats.org/officeDocument/2006/relationships/image" Target="media/image163.jpeg"/><Relationship Id="rId162" Type="http://schemas.openxmlformats.org/officeDocument/2006/relationships/image" Target="media/image162.jpeg"/><Relationship Id="rId161" Type="http://schemas.openxmlformats.org/officeDocument/2006/relationships/image" Target="media/image161.jpeg"/><Relationship Id="rId160" Type="http://schemas.openxmlformats.org/officeDocument/2006/relationships/image" Target="media/image160.jpeg"/><Relationship Id="rId16" Type="http://schemas.openxmlformats.org/officeDocument/2006/relationships/image" Target="media/image16.jpeg"/><Relationship Id="rId159" Type="http://schemas.openxmlformats.org/officeDocument/2006/relationships/image" Target="media/image159.jpeg"/><Relationship Id="rId158" Type="http://schemas.openxmlformats.org/officeDocument/2006/relationships/image" Target="media/image158.jpeg"/><Relationship Id="rId157" Type="http://schemas.openxmlformats.org/officeDocument/2006/relationships/image" Target="media/image157.jpeg"/><Relationship Id="rId156" Type="http://schemas.openxmlformats.org/officeDocument/2006/relationships/image" Target="media/image156.jpeg"/><Relationship Id="rId155" Type="http://schemas.openxmlformats.org/officeDocument/2006/relationships/image" Target="media/image155.jpeg"/><Relationship Id="rId154" Type="http://schemas.openxmlformats.org/officeDocument/2006/relationships/image" Target="media/image154.jpeg"/><Relationship Id="rId153" Type="http://schemas.openxmlformats.org/officeDocument/2006/relationships/image" Target="media/image153.jpeg"/><Relationship Id="rId152" Type="http://schemas.openxmlformats.org/officeDocument/2006/relationships/image" Target="media/image152.jpeg"/><Relationship Id="rId151" Type="http://schemas.openxmlformats.org/officeDocument/2006/relationships/image" Target="media/image151.jpeg"/><Relationship Id="rId150" Type="http://schemas.openxmlformats.org/officeDocument/2006/relationships/image" Target="media/image150.jpeg"/><Relationship Id="rId15" Type="http://schemas.openxmlformats.org/officeDocument/2006/relationships/image" Target="media/image15.jpeg"/><Relationship Id="rId149" Type="http://schemas.openxmlformats.org/officeDocument/2006/relationships/image" Target="media/image149.jpeg"/><Relationship Id="rId148" Type="http://schemas.openxmlformats.org/officeDocument/2006/relationships/image" Target="media/image148.jpeg"/><Relationship Id="rId147" Type="http://schemas.openxmlformats.org/officeDocument/2006/relationships/image" Target="media/image147.jpeg"/><Relationship Id="rId146" Type="http://schemas.openxmlformats.org/officeDocument/2006/relationships/image" Target="media/image146.jpeg"/><Relationship Id="rId145" Type="http://schemas.openxmlformats.org/officeDocument/2006/relationships/image" Target="media/image145.jpeg"/><Relationship Id="rId144" Type="http://schemas.openxmlformats.org/officeDocument/2006/relationships/image" Target="media/image144.jpeg"/><Relationship Id="rId143" Type="http://schemas.openxmlformats.org/officeDocument/2006/relationships/image" Target="media/image143.jpeg"/><Relationship Id="rId142" Type="http://schemas.openxmlformats.org/officeDocument/2006/relationships/image" Target="media/image142.jpeg"/><Relationship Id="rId141" Type="http://schemas.openxmlformats.org/officeDocument/2006/relationships/image" Target="media/image141.jpeg"/><Relationship Id="rId140" Type="http://schemas.openxmlformats.org/officeDocument/2006/relationships/image" Target="media/image140.jpeg"/><Relationship Id="rId14" Type="http://schemas.openxmlformats.org/officeDocument/2006/relationships/image" Target="media/image14.jpeg"/><Relationship Id="rId139" Type="http://schemas.openxmlformats.org/officeDocument/2006/relationships/image" Target="media/image139.jpeg"/><Relationship Id="rId138" Type="http://schemas.openxmlformats.org/officeDocument/2006/relationships/image" Target="media/image138.jpeg"/><Relationship Id="rId137" Type="http://schemas.openxmlformats.org/officeDocument/2006/relationships/image" Target="media/image137.jpeg"/><Relationship Id="rId136" Type="http://schemas.openxmlformats.org/officeDocument/2006/relationships/image" Target="media/image136.jpeg"/><Relationship Id="rId135" Type="http://schemas.openxmlformats.org/officeDocument/2006/relationships/image" Target="media/image135.jpeg"/><Relationship Id="rId134" Type="http://schemas.openxmlformats.org/officeDocument/2006/relationships/image" Target="media/image134.jpeg"/><Relationship Id="rId133" Type="http://schemas.openxmlformats.org/officeDocument/2006/relationships/image" Target="media/image133.jpeg"/><Relationship Id="rId132" Type="http://schemas.openxmlformats.org/officeDocument/2006/relationships/image" Target="media/image132.jpeg"/><Relationship Id="rId131" Type="http://schemas.openxmlformats.org/officeDocument/2006/relationships/image" Target="media/image131.jpeg"/><Relationship Id="rId130" Type="http://schemas.openxmlformats.org/officeDocument/2006/relationships/image" Target="media/image130.jpeg"/><Relationship Id="rId13" Type="http://schemas.openxmlformats.org/officeDocument/2006/relationships/image" Target="media/image13.jpeg"/><Relationship Id="rId129" Type="http://schemas.openxmlformats.org/officeDocument/2006/relationships/image" Target="media/image129.jpeg"/><Relationship Id="rId128" Type="http://schemas.openxmlformats.org/officeDocument/2006/relationships/image" Target="media/image128.jpeg"/><Relationship Id="rId127" Type="http://schemas.openxmlformats.org/officeDocument/2006/relationships/image" Target="media/image127.jpeg"/><Relationship Id="rId126" Type="http://schemas.openxmlformats.org/officeDocument/2006/relationships/image" Target="media/image126.jpeg"/><Relationship Id="rId125" Type="http://schemas.openxmlformats.org/officeDocument/2006/relationships/image" Target="media/image125.jpeg"/><Relationship Id="rId124" Type="http://schemas.openxmlformats.org/officeDocument/2006/relationships/image" Target="media/image124.jpeg"/><Relationship Id="rId123" Type="http://schemas.openxmlformats.org/officeDocument/2006/relationships/image" Target="media/image123.jpeg"/><Relationship Id="rId122" Type="http://schemas.openxmlformats.org/officeDocument/2006/relationships/image" Target="media/image122.jpeg"/><Relationship Id="rId121" Type="http://schemas.openxmlformats.org/officeDocument/2006/relationships/image" Target="media/image121.jpeg"/><Relationship Id="rId120" Type="http://schemas.openxmlformats.org/officeDocument/2006/relationships/image" Target="media/image120.jpeg"/><Relationship Id="rId12" Type="http://schemas.openxmlformats.org/officeDocument/2006/relationships/image" Target="media/image12.jpeg"/><Relationship Id="rId119" Type="http://schemas.openxmlformats.org/officeDocument/2006/relationships/image" Target="media/image119.jpeg"/><Relationship Id="rId118" Type="http://schemas.openxmlformats.org/officeDocument/2006/relationships/image" Target="media/image118.jpeg"/><Relationship Id="rId117" Type="http://schemas.openxmlformats.org/officeDocument/2006/relationships/image" Target="media/image117.jpeg"/><Relationship Id="rId116" Type="http://schemas.openxmlformats.org/officeDocument/2006/relationships/image" Target="media/image116.jpeg"/><Relationship Id="rId115" Type="http://schemas.openxmlformats.org/officeDocument/2006/relationships/image" Target="media/image115.jpeg"/><Relationship Id="rId114" Type="http://schemas.openxmlformats.org/officeDocument/2006/relationships/image" Target="media/image114.jpeg"/><Relationship Id="rId113" Type="http://schemas.openxmlformats.org/officeDocument/2006/relationships/image" Target="media/image113.jpeg"/><Relationship Id="rId112" Type="http://schemas.openxmlformats.org/officeDocument/2006/relationships/image" Target="media/image112.jpeg"/><Relationship Id="rId111" Type="http://schemas.openxmlformats.org/officeDocument/2006/relationships/image" Target="media/image111.jpeg"/><Relationship Id="rId110" Type="http://schemas.openxmlformats.org/officeDocument/2006/relationships/image" Target="media/image110.jpeg"/><Relationship Id="rId11" Type="http://schemas.openxmlformats.org/officeDocument/2006/relationships/image" Target="media/image11.jpeg"/><Relationship Id="rId109" Type="http://schemas.openxmlformats.org/officeDocument/2006/relationships/image" Target="media/image109.jpeg"/><Relationship Id="rId108" Type="http://schemas.openxmlformats.org/officeDocument/2006/relationships/image" Target="media/image108.jpeg"/><Relationship Id="rId107" Type="http://schemas.openxmlformats.org/officeDocument/2006/relationships/image" Target="media/image107.jpeg"/><Relationship Id="rId106" Type="http://schemas.openxmlformats.org/officeDocument/2006/relationships/image" Target="media/image106.jpeg"/><Relationship Id="rId105" Type="http://schemas.openxmlformats.org/officeDocument/2006/relationships/image" Target="media/image105.jpeg"/><Relationship Id="rId104" Type="http://schemas.openxmlformats.org/officeDocument/2006/relationships/image" Target="media/image104.jpeg"/><Relationship Id="rId103" Type="http://schemas.openxmlformats.org/officeDocument/2006/relationships/image" Target="media/image103.jpeg"/><Relationship Id="rId102" Type="http://schemas.openxmlformats.org/officeDocument/2006/relationships/image" Target="media/image102.jpeg"/><Relationship Id="rId101" Type="http://schemas.openxmlformats.org/officeDocument/2006/relationships/image" Target="media/image101.jpeg"/><Relationship Id="rId100" Type="http://schemas.openxmlformats.org/officeDocument/2006/relationships/image" Target="media/image100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DM316" totalsRowShown="0">
  <autoFilter xmlns:etc="http://www.wps.cn/officeDocument/2017/etCustomData" ref="A1:DM316" etc:filterBottomFollowUsedRange="0"/>
  <sortState ref="A1:DM316">
    <sortCondition ref="A7" sortBy="cellColor" dxfId="0"/>
  </sortState>
  <tableColumns count="117">
    <tableColumn id="1" name="ASIN" dataDxfId="1"/>
    <tableColumn id="2" name="图片" dataDxfId="2"/>
    <tableColumn id="3" name="价格" dataDxfId="3"/>
    <tableColumn id="4" name="评分数" dataDxfId="4"/>
    <tableColumn id="5" name="近30天销量" dataDxfId="5"/>
    <tableColumn id="6" name="父体月销量" dataDxfId="6"/>
    <tableColumn id="8" name="变体数" dataDxfId="7"/>
    <tableColumn id="9" name="上架时段" dataDxfId="8"/>
    <tableColumn id="10" name="上架时间" dataDxfId="9"/>
    <tableColumn id="11" name="评分" dataDxfId="10"/>
    <tableColumn id="12" name="月新增评分数" dataDxfId="11"/>
    <tableColumn id="13" name="留评率" dataDxfId="12"/>
    <tableColumn id="14" name="品牌" dataDxfId="13"/>
    <tableColumn id="15" name="卖家属地" dataDxfId="14"/>
    <tableColumn id="16" name="广告:自然流量" dataDxfId="15"/>
    <tableColumn id="17" name="自然排名" dataDxfId="16"/>
    <tableColumn id="18" name="FBA($)" dataDxfId="17"/>
    <tableColumn id="19" name="商品重量" dataDxfId="18"/>
    <tableColumn id="20" name="包装重量" dataDxfId="19"/>
    <tableColumn id="21" name="商品尺寸" dataDxfId="20"/>
    <tableColumn id="22" name="包装尺寸" dataDxfId="21"/>
    <tableColumn id="23" name="大类目" dataDxfId="22"/>
    <tableColumn id="24" name="大类BSR" dataDxfId="23"/>
    <tableColumn id="25" name="大类BSR增长数" dataDxfId="24"/>
    <tableColumn id="26" name="小类目" dataDxfId="25"/>
    <tableColumn id="27" name="小类BSR" dataDxfId="26"/>
    <tableColumn id="28" name="类目路径" dataDxfId="27"/>
    <tableColumn id="29" name="商品标题" dataDxfId="28"/>
    <tableColumn id="7" name="父ASIN" dataDxfId="29"/>
    <tableColumn id="30" name="Coupon" dataDxfId="30"/>
    <tableColumn id="31" name="首图链接" dataDxfId="31"/>
    <tableColumn id="32" name="商品详情页链接" dataDxfId="32"/>
    <tableColumn id="33" name="卖家首页" dataDxfId="33"/>
    <tableColumn id="34" name="2026-01" dataDxfId="34"/>
    <tableColumn id="35" name="2025-12" dataDxfId="35"/>
    <tableColumn id="36" name="2025-11" dataDxfId="36"/>
    <tableColumn id="37" name="2025-10" dataDxfId="37"/>
    <tableColumn id="38" name="2025-09" dataDxfId="38"/>
    <tableColumn id="39" name="2025-08" dataDxfId="39"/>
    <tableColumn id="40" name="2025-07" dataDxfId="40"/>
    <tableColumn id="41" name="2025-06" dataDxfId="41"/>
    <tableColumn id="42" name="2025-05" dataDxfId="42"/>
    <tableColumn id="43" name="2025-04" dataDxfId="43"/>
    <tableColumn id="44" name="2025-03" dataDxfId="44"/>
    <tableColumn id="45" name="2025-02" dataDxfId="45"/>
    <tableColumn id="46" name="2025-01" dataDxfId="46"/>
    <tableColumn id="47" name="2024-12" dataDxfId="47"/>
    <tableColumn id="48" name="2024-11" dataDxfId="48"/>
    <tableColumn id="49" name="2024-10" dataDxfId="49"/>
    <tableColumn id="50" name="2024-09" dataDxfId="50"/>
    <tableColumn id="51" name="2024-08" dataDxfId="51"/>
    <tableColumn id="52" name="2024-07" dataDxfId="52"/>
    <tableColumn id="53" name="2024-06" dataDxfId="53"/>
    <tableColumn id="54" name="2024-05" dataDxfId="54"/>
    <tableColumn id="55" name="2024-04" dataDxfId="55"/>
    <tableColumn id="56" name="2024-03" dataDxfId="56"/>
    <tableColumn id="57" name="2024-02" dataDxfId="57"/>
    <tableColumn id="58" name="2024-01" dataDxfId="58"/>
    <tableColumn id="59" name="2023-12" dataDxfId="59"/>
    <tableColumn id="60" name="2023-11" dataDxfId="60"/>
    <tableColumn id="61" name="2026-01($)" dataDxfId="61"/>
    <tableColumn id="62" name="2025-12($)" dataDxfId="62"/>
    <tableColumn id="63" name="2025-11($)" dataDxfId="63"/>
    <tableColumn id="64" name="2025-10($)" dataDxfId="64"/>
    <tableColumn id="65" name="2025-09($)" dataDxfId="65"/>
    <tableColumn id="66" name="2025-08($)" dataDxfId="66"/>
    <tableColumn id="67" name="2025-07($)" dataDxfId="67"/>
    <tableColumn id="68" name="2025-06($)" dataDxfId="68"/>
    <tableColumn id="69" name="2025-05($)" dataDxfId="69"/>
    <tableColumn id="70" name="2025-04($)" dataDxfId="70"/>
    <tableColumn id="71" name="2025-03($)" dataDxfId="71"/>
    <tableColumn id="72" name="2025-02($)" dataDxfId="72"/>
    <tableColumn id="73" name="2025-01($)" dataDxfId="73"/>
    <tableColumn id="74" name="2024-12($)" dataDxfId="74"/>
    <tableColumn id="75" name="2024-11($)" dataDxfId="75"/>
    <tableColumn id="76" name="2024-10($)" dataDxfId="76"/>
    <tableColumn id="77" name="2024-09($)" dataDxfId="77"/>
    <tableColumn id="78" name="2024-08($)" dataDxfId="78"/>
    <tableColumn id="79" name="2024-07($)" dataDxfId="79"/>
    <tableColumn id="80" name="2024-06($)" dataDxfId="80"/>
    <tableColumn id="81" name="2024-05($)" dataDxfId="81"/>
    <tableColumn id="82" name="2024-04($)" dataDxfId="82"/>
    <tableColumn id="83" name="2024-03($)" dataDxfId="83"/>
    <tableColumn id="84" name="2024-02($)" dataDxfId="84"/>
    <tableColumn id="85" name="2024-01($)" dataDxfId="85"/>
    <tableColumn id="86" name="2023-12($)" dataDxfId="86"/>
    <tableColumn id="87" name="2023-11($)" dataDxfId="87"/>
    <tableColumn id="88" name="2023-10" dataDxfId="88"/>
    <tableColumn id="89" name="2023-09" dataDxfId="89"/>
    <tableColumn id="90" name="2023-08" dataDxfId="90"/>
    <tableColumn id="91" name="2023-07" dataDxfId="91"/>
    <tableColumn id="92" name="2023-06" dataDxfId="92"/>
    <tableColumn id="93" name="2023-05" dataDxfId="93"/>
    <tableColumn id="94" name="2023-04" dataDxfId="94"/>
    <tableColumn id="95" name="2023-03" dataDxfId="95"/>
    <tableColumn id="96" name="2023-02" dataDxfId="96"/>
    <tableColumn id="97" name="2023-01" dataDxfId="97"/>
    <tableColumn id="98" name="2022-12" dataDxfId="98"/>
    <tableColumn id="99" name="2022-11" dataDxfId="99"/>
    <tableColumn id="100" name="2022-10" dataDxfId="100"/>
    <tableColumn id="101" name="2022-09" dataDxfId="101"/>
    <tableColumn id="102" name="2022-08" dataDxfId="102"/>
    <tableColumn id="103" name="2023-10($)" dataDxfId="103"/>
    <tableColumn id="104" name="2023-09($)" dataDxfId="104"/>
    <tableColumn id="105" name="2023-08($)" dataDxfId="105"/>
    <tableColumn id="106" name="2023-07($)" dataDxfId="106"/>
    <tableColumn id="107" name="2023-06($)" dataDxfId="107"/>
    <tableColumn id="108" name="2023-05($)" dataDxfId="108"/>
    <tableColumn id="109" name="2023-04($)" dataDxfId="109"/>
    <tableColumn id="110" name="2023-03($)" dataDxfId="110"/>
    <tableColumn id="111" name="2023-02($)" dataDxfId="111"/>
    <tableColumn id="112" name="2023-01($)" dataDxfId="112"/>
    <tableColumn id="113" name="2022-12($)" dataDxfId="113"/>
    <tableColumn id="114" name="2022-11($)" dataDxfId="114"/>
    <tableColumn id="115" name="2022-10($)" dataDxfId="115"/>
    <tableColumn id="116" name="2022-09($)" dataDxfId="116"/>
    <tableColumn id="117" name="2022-08($)" dataDxfId="11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amazon.com/stores/biuufish/page/447DA146-174A-4B79-A08C-C2D414A87104?lp_asin=B0F4R3631L&amp;ref_=ast_bln&amp;store_ref=bl_ast_dp_brandLogo_sto" TargetMode="External"/><Relationship Id="rId998" Type="http://schemas.openxmlformats.org/officeDocument/2006/relationships/hyperlink" Target="https://www.amazon.com/PrunGo/b/ref=bl_dp_s_web_119991009011?ie=UTF8&amp;node=119991009011&amp;field-lbr_brands_browse-bin=PrunGo" TargetMode="External"/><Relationship Id="rId997" Type="http://schemas.openxmlformats.org/officeDocument/2006/relationships/hyperlink" Target="https://www.amazon.com/stores/VOGUENOW/page/9B2F3B0E-14AD-454F-9E75-0FEBEB0AF39D?lp_asin=B0DVT5V2QH&amp;ref_=ast_bln&amp;store_ref=bl_ast_dp_brandLogo_sto" TargetMode="External"/><Relationship Id="rId996" Type="http://schemas.openxmlformats.org/officeDocument/2006/relationships/hyperlink" Target="https://www.amazon.com/stores/Joyful%7COptimal%7CVibrant%7CSelf-care/page/8762C2F6-CAB3-4346-A1FF-5398C4B97E25?lp_asin=B0DTJT1GWH&amp;ref_=ast_bln&amp;store_ref=bl_ast_dp_brandLogo_sto" TargetMode="External"/><Relationship Id="rId995" Type="http://schemas.openxmlformats.org/officeDocument/2006/relationships/hyperlink" Target="https://www.amazon.com/stores/BEAUTY%7CHEALTH%7CPERSONALCARE%7CLIGHTTHERAPY%7C/page/AC41E280-2EB7-401D-9AD7-D18E84ED1F02?lp_asin=B0DGTFQNKJ&amp;ref_=ast_bln&amp;store_ref=bl_ast_dp_brandLogo_sto" TargetMode="External"/><Relationship Id="rId994" Type="http://schemas.openxmlformats.org/officeDocument/2006/relationships/hyperlink" Target="https://www.amazon.com/stores/FOLOKE/page/751A334D-9A6F-4DCF-9613-1F270B923E4B?lp_asin=B0FPQDYYVP&amp;ref_=ast_bln&amp;store_ref=bl_ast_dp_brandLogo_sto" TargetMode="External"/><Relationship Id="rId993" Type="http://schemas.openxmlformats.org/officeDocument/2006/relationships/hyperlink" Target="https://www.amazon.com/stores/Facego/page/FBE9D6C0-C92C-451B-9F69-D1A5CA4A9137?lp_asin=B0DHZN1N7P&amp;ref_=ast_bln&amp;store_ref=bl_ast_dp_brandLogo_sto" TargetMode="External"/><Relationship Id="rId992" Type="http://schemas.openxmlformats.org/officeDocument/2006/relationships/hyperlink" Target="https://www.amazon.com/stores/MEGELIN/page/15F21933-E1D2-4CD1-9C4C-C1EC61420EE6?lp_asin=B0G2RMR5TH&amp;ref_=ast_bln&amp;store_ref=bl_ast_dp_brandLogo_sto" TargetMode="External"/><Relationship Id="rId991" Type="http://schemas.openxmlformats.org/officeDocument/2006/relationships/hyperlink" Target="https://www.amazon.com/Zasabel/b/ref=bl_dp_s_web_101477504011?ie=UTF8&amp;node=101477504011&amp;field-lbr_brands_browse-bin=Zasabel" TargetMode="External"/><Relationship Id="rId990" Type="http://schemas.openxmlformats.org/officeDocument/2006/relationships/hyperlink" Target="https://www.amazon.com/stores/HOME/page/D2C450D8-2608-490A-86B3-EFE0CCA1C8F1?lp_asin=B0F1SZXHPS&amp;ref_=ast_bln&amp;store_ref=bl_ast_dp_brandLogo_sto" TargetMode="External"/><Relationship Id="rId99" Type="http://schemas.openxmlformats.org/officeDocument/2006/relationships/hyperlink" Target="https://www.amazon.com/gp/help/seller/at-a-glance.html/ref=dp_merchant_link?seller=A2U9207X4EA3EY" TargetMode="External"/><Relationship Id="rId989" Type="http://schemas.openxmlformats.org/officeDocument/2006/relationships/hyperlink" Target="https://www.amazon.com/stores/Soeumoir/page/5BFF8A39-9672-4357-95E1-D2ABE6F7E638?lp_asin=B0FHH7YJQG&amp;ref_=ast_bln&amp;store_ref=bl_ast_dp_brandLogo_sto" TargetMode="External"/><Relationship Id="rId988" Type="http://schemas.openxmlformats.org/officeDocument/2006/relationships/hyperlink" Target="https://www.amazon.com/stores/INIA/page/B2359D4A-A8E9-4916-B39D-335E59B675A8?lp_asin=B0FLJJ45VS&amp;ref_=ast_bln&amp;store_ref=bl_ast_dp_brandLogo_sto" TargetMode="External"/><Relationship Id="rId987" Type="http://schemas.openxmlformats.org/officeDocument/2006/relationships/hyperlink" Target="https://www.amazon.com/stores/Lovsheme/page/795C2AB7-4E93-4DD3-B244-0CF88E99B29C?lp_asin=B0D5W8D74R&amp;ref_=ast_bln&amp;store_ref=bl_ast_dp_brandLogo_sto" TargetMode="External"/><Relationship Id="rId986" Type="http://schemas.openxmlformats.org/officeDocument/2006/relationships/hyperlink" Target="https://www.amazon.com/stores/INIA/page/B2359D4A-A8E9-4916-B39D-335E59B675A8?lp_asin=B0FLJHD6D8&amp;ref_=ast_bln&amp;store_ref=bl_ast_dp_brandLogo_sto" TargetMode="External"/><Relationship Id="rId985" Type="http://schemas.openxmlformats.org/officeDocument/2006/relationships/hyperlink" Target="https://www.amazon.com/stores/HigherDOSE/page/2AF157AF-086F-467D-AD90-64D7B056D476?lp_asin=B0D9CB55M9&amp;ref_=ast_bln" TargetMode="External"/><Relationship Id="rId984" Type="http://schemas.openxmlformats.org/officeDocument/2006/relationships/hyperlink" Target="https://www.amazon.com/stores/YOEYOU/page/E7F19B46-B663-4241-93C1-A0B6A85F1B2C?lp_asin=B0GFWPLGNL&amp;ref_=ast_bln&amp;store_ref=bl_ast_dp_brandLogo_sto" TargetMode="External"/><Relationship Id="rId983" Type="http://schemas.openxmlformats.org/officeDocument/2006/relationships/hyperlink" Target="https://www.amazon.com/stores/YOEYOU/page/E7F19B46-B663-4241-93C1-A0B6A85F1B2C?lp_asin=B0GF8PGXPT&amp;ref_=ast_bln&amp;store_ref=bl_ast_dp_brandLogo_sto" TargetMode="External"/><Relationship Id="rId982" Type="http://schemas.openxmlformats.org/officeDocument/2006/relationships/hyperlink" Target="https://www.amazon.com/stores/INIA/page/B2359D4A-A8E9-4916-B39D-335E59B675A8?lp_asin=B0FLJJ2QJL&amp;ref_=ast_bln&amp;store_ref=bl_ast_dp_brandLogo_sto" TargetMode="External"/><Relationship Id="rId981" Type="http://schemas.openxmlformats.org/officeDocument/2006/relationships/hyperlink" Target="https://www.amazon.com/stores/YOEYOU/page/E7F19B46-B663-4241-93C1-A0B6A85F1B2C?lp_asin=B0GF8HBHFN&amp;ref_=ast_bln&amp;store_ref=bl_ast_dp_brandLogo_sto" TargetMode="External"/><Relationship Id="rId980" Type="http://schemas.openxmlformats.org/officeDocument/2006/relationships/hyperlink" Target="https://www.amazon.com/stores/YOEYOU/page/E7F19B46-B663-4241-93C1-A0B6A85F1B2C?lp_asin=B0GF8F2R45&amp;ref_=ast_bln&amp;store_ref=bl_ast_dp_brandLogo_sto" TargetMode="External"/><Relationship Id="rId98" Type="http://schemas.openxmlformats.org/officeDocument/2006/relationships/hyperlink" Target="https://www.amazon.com/dp/B01MDK70V9" TargetMode="External"/><Relationship Id="rId979" Type="http://schemas.openxmlformats.org/officeDocument/2006/relationships/hyperlink" Target="https://www.amazon.com/s/ref=bl_dp_s_web_0?ie=UTF8&amp;search-alias=aps&amp;field-keywords=Auxoliev" TargetMode="External"/><Relationship Id="rId978" Type="http://schemas.openxmlformats.org/officeDocument/2006/relationships/hyperlink" Target="https://www.amazon.com/stores/CurrentBody/page/E62F1733-8E95-4AA8-A7BF-2CF527963A89?lp_asin=B0FDGMGWK1&amp;ref_=ast_bln&amp;store_ref=bl_ast_dp_brandLogo_sto" TargetMode="External"/><Relationship Id="rId977" Type="http://schemas.openxmlformats.org/officeDocument/2006/relationships/hyperlink" Target="https://www.amazon.com/stores/YOEYOU/page/E7F19B46-B663-4241-93C1-A0B6A85F1B2C?lp_asin=B0GFX242PX&amp;ref_=ast_bln&amp;store_ref=bl_ast_dp_brandLogo_sto" TargetMode="External"/><Relationship Id="rId976" Type="http://schemas.openxmlformats.org/officeDocument/2006/relationships/hyperlink" Target="https://www.amazon.com/stores/Facego/page/FBE9D6C0-C92C-451B-9F69-D1A5CA4A9137?lp_asin=B0F9WMCMZR&amp;ref_=ast_bln&amp;store_ref=bl_ast_dp_brandLogo_sto" TargetMode="External"/><Relationship Id="rId975" Type="http://schemas.openxmlformats.org/officeDocument/2006/relationships/hyperlink" Target="https://www.amazon.com/s/ref=bl_dp_s_web_0?ie=UTF8&amp;search-alias=aps&amp;field-keywords=ARIVEA" TargetMode="External"/><Relationship Id="rId974" Type="http://schemas.openxmlformats.org/officeDocument/2006/relationships/hyperlink" Target="https://www.amazon.com/stores/YOEYOU/page/E7F19B46-B663-4241-93C1-A0B6A85F1B2C?lp_asin=B0GFWL82ZH&amp;ref_=ast_bln&amp;store_ref=bl_ast_dp_brandLogo_sto" TargetMode="External"/><Relationship Id="rId973" Type="http://schemas.openxmlformats.org/officeDocument/2006/relationships/hyperlink" Target="https://www.amazon.com/s/ref=bl_dp_s_web_0?ie=UTF8&amp;search-alias=aps&amp;field-keywords=REJUVMASK" TargetMode="External"/><Relationship Id="rId972" Type="http://schemas.openxmlformats.org/officeDocument/2006/relationships/hyperlink" Target="https://www.amazon.com/stores/biuufish/page/447DA146-174A-4B79-A08C-C2D414A87104?lp_asin=B0FHQC9JJL&amp;ref_=ast_bln&amp;store_ref=bl_ast_dp_brandLogo_sto" TargetMode="External"/><Relationship Id="rId971" Type="http://schemas.openxmlformats.org/officeDocument/2006/relationships/hyperlink" Target="https://www.amazon.com/mypurskin/b/ref=bl_dp_s_web_117171785011?ie=UTF8&amp;node=117171785011&amp;field-lbr_brands_browse-bin=mypurskin" TargetMode="External"/><Relationship Id="rId970" Type="http://schemas.openxmlformats.org/officeDocument/2006/relationships/hyperlink" Target="https://www.amazon.com/stores/YOEYOU/page/E7F19B46-B663-4241-93C1-A0B6A85F1B2C?lp_asin=B0GCJQF4J5&amp;ref_=ast_bln&amp;store_ref=bl_ast_dp_brandLogo_sto" TargetMode="External"/><Relationship Id="rId97" Type="http://schemas.openxmlformats.org/officeDocument/2006/relationships/hyperlink" Target="https://images-na.ssl-images-amazon.com/images/I/714pbjYCZNL._AC_US600_.jpg" TargetMode="External"/><Relationship Id="rId969" Type="http://schemas.openxmlformats.org/officeDocument/2006/relationships/hyperlink" Target="https://www.amazon.com/stores/EVFOFO/page/9EA3784B-1E70-444C-AE69-8F0CF87BB5BD?lp_asin=B0G11M9QFN&amp;ref_=ast_bln&amp;store_ref=bl_ast_dp_brandLogo_sto" TargetMode="External"/><Relationship Id="rId968" Type="http://schemas.openxmlformats.org/officeDocument/2006/relationships/hyperlink" Target="https://www.amazon.com/stores/BLISSMON/page/F2FA6C81-6717-469E-90A1-6561646A233D?lp_asin=B0FZJPKLLT&amp;ref_=ast_bln" TargetMode="External"/><Relationship Id="rId967" Type="http://schemas.openxmlformats.org/officeDocument/2006/relationships/hyperlink" Target="https://www.amazon.com/stores/AngelKiss/page/B40FBCE9-322C-41A1-9A5B-9B6A09051F1C?lp_asin=B01BYLHNEE&amp;ref_=ast_bln&amp;store_ref=bl_ast_dp_brandLogo_sto" TargetMode="External"/><Relationship Id="rId966" Type="http://schemas.openxmlformats.org/officeDocument/2006/relationships/hyperlink" Target="https://www.amazon.com/s/ref=bl_sl_s_ap_web_7141123011?ie=UTF8&amp;node=7141123011&amp;field-brandtextbin=WOYCOOL" TargetMode="External"/><Relationship Id="rId965" Type="http://schemas.openxmlformats.org/officeDocument/2006/relationships/hyperlink" Target="https://www.amazon.com/stores/Auxoliev/page/99612455-6E8D-419B-8CB2-3FA082FD7DB4?lp_asin=B0BN59KR48&amp;ref_=ast_bln&amp;store_ref=bl_ast_dp_brandLogo_sto" TargetMode="External"/><Relationship Id="rId964" Type="http://schemas.openxmlformats.org/officeDocument/2006/relationships/hyperlink" Target="https://www.amazon.com/stores/Hottoerak/page/9ED7334A-4330-42F6-9C5E-745BF51B1A1B?lp_asin=B0BPY6HR6S&amp;ref_=ast_bln&amp;store_ref=bl_ast_dp_brandLogo_sto" TargetMode="External"/><Relationship Id="rId963" Type="http://schemas.openxmlformats.org/officeDocument/2006/relationships/hyperlink" Target="https://www.amazon.com/stores/THESCIENCEOFSKINCARE/page/B46E85F7-D4D3-4031-A9EB-331E198DE268?lp_asin=B0D9W736V2&amp;ref_=ast_bln&amp;store_ref=bl_ast_dp_brandLogo_sto" TargetMode="External"/><Relationship Id="rId962" Type="http://schemas.openxmlformats.org/officeDocument/2006/relationships/hyperlink" Target="https://www.amazon.com/stores/Facego/page/FBE9D6C0-C92C-451B-9F69-D1A5CA4A9137?lp_asin=B0F9P52F94&amp;ref_=ast_bln&amp;store_ref=bl_ast_dp_brandLogo_sto" TargetMode="External"/><Relationship Id="rId961" Type="http://schemas.openxmlformats.org/officeDocument/2006/relationships/hyperlink" Target="https://www.amazon.com/stores/SWIRISE/page/C297CBDF-5DC8-408E-A171-9405FDDC3013?lp_asin=B0FKBN34KK&amp;ref_=ast_bln&amp;store_ref=bl_ast_dp_brandLogo_sto" TargetMode="External"/><Relationship Id="rId960" Type="http://schemas.openxmlformats.org/officeDocument/2006/relationships/hyperlink" Target="https://www.amazon.com/stores/AmericanWellnessAuthority/page/A6AF7272-B81E-4E31-BDCA-DE6F563CDC3C?lp_asin=B0G1MR4BK7&amp;ref_=ast_bln&amp;store_ref=bl_ast_dp_brandLogo_sto" TargetMode="External"/><Relationship Id="rId96" Type="http://schemas.openxmlformats.org/officeDocument/2006/relationships/hyperlink" Target="https://www.amazon.com/gp/help/seller/at-a-glance.html/ref=dp_merchant_link?seller=AQ7K8NLQ75DZZ" TargetMode="External"/><Relationship Id="rId959" Type="http://schemas.openxmlformats.org/officeDocument/2006/relationships/hyperlink" Target="https://www.amazon.com/stores/Lovsheme/page/795C2AB7-4E93-4DD3-B244-0CF88E99B29C?lp_asin=B0D47R9W1X&amp;ref_=ast_bln&amp;store_ref=bl_ast_dp_brandLogo_sto" TargetMode="External"/><Relationship Id="rId958" Type="http://schemas.openxmlformats.org/officeDocument/2006/relationships/hyperlink" Target="https://www.amazon.com/s/ref=bl_dp_s_web_0?ie=UTF8&amp;search-alias=aps&amp;field-keywords=Firmosa" TargetMode="External"/><Relationship Id="rId957" Type="http://schemas.openxmlformats.org/officeDocument/2006/relationships/hyperlink" Target="https://www.amazon.com/stores/THESCIENCEOFSKINCARE/page/B46E85F7-D4D3-4031-A9EB-331E198DE268?lp_asin=B0D8PMH8BF&amp;ref_=ast_bln&amp;store_ref=bl_ast_dp_brandLogo_sto" TargetMode="External"/><Relationship Id="rId956" Type="http://schemas.openxmlformats.org/officeDocument/2006/relationships/hyperlink" Target="https://www.amazon.com/stores/FOLOKE/page/751A334D-9A6F-4DCF-9613-1F270B923E4B?lp_asin=B0FR4N9XQB&amp;ref_=ast_bln&amp;store_ref=bl_ast_dp_brandLogo_sto" TargetMode="External"/><Relationship Id="rId955" Type="http://schemas.openxmlformats.org/officeDocument/2006/relationships/hyperlink" Target="https://www.amazon.com/stores/FreetoGlowMadeEffortless/page/36655C7A-D259-472B-B577-AB1603874A1C?lp_asin=B0G66DBLQW&amp;ref_=ast_bln" TargetMode="External"/><Relationship Id="rId954" Type="http://schemas.openxmlformats.org/officeDocument/2006/relationships/hyperlink" Target="https://www.amazon.com/stores/FOLOKE/page/751A334D-9A6F-4DCF-9613-1F270B923E4B?lp_asin=B0FJ5V9YTF&amp;ref_=ast_bln&amp;store_ref=bl_ast_dp_brandLogo_sto" TargetMode="External"/><Relationship Id="rId953" Type="http://schemas.openxmlformats.org/officeDocument/2006/relationships/hyperlink" Target="https://www.amazon.com/s/ref=bl_dp_s_web_0?ie=UTF8&amp;search-alias=aps&amp;field-keywords=LuxRenew+BS" TargetMode="External"/><Relationship Id="rId952" Type="http://schemas.openxmlformats.org/officeDocument/2006/relationships/hyperlink" Target="https://www.amazon.com/s/ref=bl_dp_s_web_0?ie=UTF8&amp;search-alias=aps&amp;field-keywords=7ever" TargetMode="External"/><Relationship Id="rId951" Type="http://schemas.openxmlformats.org/officeDocument/2006/relationships/hyperlink" Target="https://www.amazon.com/stores/FFIWENE/page/55CA4365-8551-40F8-9AE2-DC67BAFA1EC9?lp_asin=B0CW392LT6&amp;ref_=ast_bln&amp;store_ref=bl_ast_dp_brandLogo_sto" TargetMode="External"/><Relationship Id="rId950" Type="http://schemas.openxmlformats.org/officeDocument/2006/relationships/hyperlink" Target="https://www.amazon.com/stores/MEGELIN/page/15F21933-E1D2-4CD1-9C4C-C1EC61420EE6?lp_asin=B0G2RPG93Q&amp;ref_=ast_bln&amp;store_ref=bl_ast_dp_brandLogo_sto" TargetMode="External"/><Relationship Id="rId95" Type="http://schemas.openxmlformats.org/officeDocument/2006/relationships/hyperlink" Target="https://www.amazon.com/dp/B07Z4HDZGW" TargetMode="External"/><Relationship Id="rId949" Type="http://schemas.openxmlformats.org/officeDocument/2006/relationships/hyperlink" Target="https://www.amazon.com/stores/VOGUENOW/page/9B2F3B0E-14AD-454F-9E75-0FEBEB0AF39D?lp_asin=B0FV3NBRCB&amp;ref_=ast_bln&amp;store_ref=bl_ast_dp_brandLogo_sto" TargetMode="External"/><Relationship Id="rId948" Type="http://schemas.openxmlformats.org/officeDocument/2006/relationships/hyperlink" Target="https://www.amazon.com/stores/JAYSAREES/page/FE90A53E-6076-4F17-97B1-CA98836A4C8F?lp_asin=B0DHQQFWCM&amp;ref_=ast_bln&amp;store_ref=bl_ast_dp_brandLogo_sto" TargetMode="External"/><Relationship Id="rId947" Type="http://schemas.openxmlformats.org/officeDocument/2006/relationships/hyperlink" Target="https://www.amazon.com/stores/ProjectEBeauty/page/5E83A989-0A90-4D2E-9765-C365621F80D4?lp_asin=B0DB5NGVQ7&amp;ref_=ast_bln&amp;store_ref=bl_ast_dp_brandLogo_sto" TargetMode="External"/><Relationship Id="rId946" Type="http://schemas.openxmlformats.org/officeDocument/2006/relationships/hyperlink" Target="https://www.amazon.com/stores/ProjectEBeauty/page/5E83A989-0A90-4D2E-9765-C365621F80D4?lp_asin=B0DJQKVW64&amp;ref_=ast_bln&amp;store_ref=bl_ast_dp_brandLogo_sto" TargetMode="External"/><Relationship Id="rId945" Type="http://schemas.openxmlformats.org/officeDocument/2006/relationships/hyperlink" Target="https://www.amazon.com/stores/MEGELIN/page/15F21933-E1D2-4CD1-9C4C-C1EC61420EE6?lp_asin=B0DWMQPPNZ&amp;ref_=ast_bln&amp;store_ref=bl_ast_dp_brandLogo_sto" TargetMode="External"/><Relationship Id="rId944" Type="http://schemas.openxmlformats.org/officeDocument/2006/relationships/hyperlink" Target="https://www.amazon.com/stores/onluky/page/0CC2B8D6-7528-443D-A2C9-E5BFD38CC514?lp_asin=B0FJY834JC&amp;ref_=ast_bln&amp;store_ref=bl_ast_dp_brandLogo_sto" TargetMode="External"/><Relationship Id="rId943" Type="http://schemas.openxmlformats.org/officeDocument/2006/relationships/hyperlink" Target="https://www.amazon.com/stores/ROMISA/page/4BEE2DB3-9CC3-4231-8A34-6AC38489384F?lp_asin=B0FLK5M2ST&amp;ref_=ast_bln&amp;store_ref=bl_ast_dp_brandLogo_sto" TargetMode="External"/><Relationship Id="rId942" Type="http://schemas.openxmlformats.org/officeDocument/2006/relationships/hyperlink" Target="https://www.amazon.com/stores/Joyful%7COptimal%7CVibrant%7CSelf-care/page/8762C2F6-CAB3-4346-A1FF-5398C4B97E25?lp_asin=B0FJXCQKLP&amp;ref_=ast_bln&amp;store_ref=bl_ast_dp_brandLogo_sto" TargetMode="External"/><Relationship Id="rId941" Type="http://schemas.openxmlformats.org/officeDocument/2006/relationships/hyperlink" Target="https://www.amazon.com/stores/TheraFace/page/E15948DA-CB1F-47CE-8997-C42C79BB49E0?lp_asin=B0FKD3826X&amp;ref_=ast_bln&amp;store_ref=bl_ast_dp_brandLogo_sto" TargetMode="External"/><Relationship Id="rId940" Type="http://schemas.openxmlformats.org/officeDocument/2006/relationships/hyperlink" Target="https://www.amazon.com/stores/myhalos/page/0C37501A-10A5-412E-89A6-EDB4BA509743?lp_asin=B0FX512KR9&amp;ref_=ast_bln&amp;store_ref=bl_ast_dp_brandLogo_sto" TargetMode="External"/><Relationship Id="rId94" Type="http://schemas.openxmlformats.org/officeDocument/2006/relationships/hyperlink" Target="https://images-na.ssl-images-amazon.com/images/I/61Ww8eS2w8L._AC_US600_.jpg" TargetMode="External"/><Relationship Id="rId939" Type="http://schemas.openxmlformats.org/officeDocument/2006/relationships/hyperlink" Target="https://www.amazon.com/stores/NEWKEY/page/A3C50A98-5AD5-44BC-B7C3-472C412D8650?lp_asin=B0DHBZL7WC&amp;ref_=ast_bln&amp;store_ref=bl_ast_dp_brandLogo_sto" TargetMode="External"/><Relationship Id="rId938" Type="http://schemas.openxmlformats.org/officeDocument/2006/relationships/hyperlink" Target="https://www.amazon.com/stores/Gyh/page/FF0F89A2-D7CF-48A4-9CA9-58D23F973E91?lp_asin=B0C6QCW5FK&amp;ref_=ast_bln&amp;store_ref=bl_ast_dp_brandLogo_sto" TargetMode="External"/><Relationship Id="rId937" Type="http://schemas.openxmlformats.org/officeDocument/2006/relationships/hyperlink" Target="https://www.amazon.com/stores/iFae/page/E2B57AE9-8D04-47FE-A2CD-A170D13831A5?lp_asin=B0FHQ743H5&amp;ref_=ast_bln" TargetMode="External"/><Relationship Id="rId936" Type="http://schemas.openxmlformats.org/officeDocument/2006/relationships/hyperlink" Target="https://www.amazon.com/s/ref=bl_dp_s_web_0?ie=UTF8&amp;search-alias=aps&amp;field-keywords=LightinMax" TargetMode="External"/><Relationship Id="rId935" Type="http://schemas.openxmlformats.org/officeDocument/2006/relationships/hyperlink" Target="https://www.amazon.com/stores/Ulike/page/F0A788E3-758D-4EAA-8658-6BD3C47D0863?lp_asin=B0FWBRSD19&amp;ref_=ast_bln&amp;store_ref=bl_ast_dp_brandLogo_sto" TargetMode="External"/><Relationship Id="rId934" Type="http://schemas.openxmlformats.org/officeDocument/2006/relationships/hyperlink" Target="https://www.amazon.com/stores/EVFOFO/page/9EA3784B-1E70-444C-AE69-8F0CF87BB5BD?lp_asin=B0FX8FJJW3&amp;ref_=ast_bln&amp;store_ref=bl_ast_dp_brandLogo_sto" TargetMode="External"/><Relationship Id="rId933" Type="http://schemas.openxmlformats.org/officeDocument/2006/relationships/hyperlink" Target="https://www.amazon.com/s/ref=bl_dp_s_web_0?ie=UTF8&amp;search-alias=aps&amp;field-keywords=Generic" TargetMode="External"/><Relationship Id="rId932" Type="http://schemas.openxmlformats.org/officeDocument/2006/relationships/hyperlink" Target="https://www.amazon.com/exbushwren/b/ref=bl_dp_s_web_118980247011?ie=UTF8&amp;node=118980247011&amp;field-lbr_brands_browse-bin=exbushwren" TargetMode="External"/><Relationship Id="rId931" Type="http://schemas.openxmlformats.org/officeDocument/2006/relationships/hyperlink" Target="https://www.amazon.com/s/ref=bl_dp_s_web_0?ie=UTF8&amp;search-alias=aps&amp;field-keywords=Aurphany" TargetMode="External"/><Relationship Id="rId930" Type="http://schemas.openxmlformats.org/officeDocument/2006/relationships/hyperlink" Target="https://www.amazon.com/stores/CDKMAX/page/E5427CFB-D548-42D0-998F-249CCE4634B9?lp_asin=B0F18YSSBT&amp;ref_=ast_bln&amp;store_ref=bl_ast_dp_brandLogo_sto" TargetMode="External"/><Relationship Id="rId93" Type="http://schemas.openxmlformats.org/officeDocument/2006/relationships/hyperlink" Target="https://www.amazon.com/dp/B0G11MRXL7" TargetMode="External"/><Relationship Id="rId929" Type="http://schemas.openxmlformats.org/officeDocument/2006/relationships/hyperlink" Target="https://www.amazon.com/stores/Veraylife/page/D9D66C94-2E76-4014-A678-BB21572F0872?lp_asin=B0D59TQ4TV&amp;ref_=ast_bln" TargetMode="External"/><Relationship Id="rId928" Type="http://schemas.openxmlformats.org/officeDocument/2006/relationships/hyperlink" Target="https://www.amazon.com/stores/iFae/page/E2B57AE9-8D04-47FE-A2CD-A170D13831A5?lp_asin=B0FS7ZC64N&amp;ref_=ast_bln&amp;store_ref=bl_ast_dp_brandLogo_sto" TargetMode="External"/><Relationship Id="rId927" Type="http://schemas.openxmlformats.org/officeDocument/2006/relationships/hyperlink" Target="https://www.amazon.com/stores/GANOELRelaxyourbodymind/page/2A4C96F8-8DE8-4E2D-AB6D-D97B70B005E5?lp_asin=B0FJ71GN78&amp;ref_=ast_bln&amp;store_ref=bl_ast_dp_brandLogo_sto" TargetMode="External"/><Relationship Id="rId926" Type="http://schemas.openxmlformats.org/officeDocument/2006/relationships/hyperlink" Target="https://www.amazon.com/stores/Gyh/page/FF0F89A2-D7CF-48A4-9CA9-58D23F973E91?lp_asin=B0F8W2LJZC&amp;ref_=ast_bln&amp;store_ref=bl_ast_dp_brandLogo_sto" TargetMode="External"/><Relationship Id="rId925" Type="http://schemas.openxmlformats.org/officeDocument/2006/relationships/hyperlink" Target="https://www.amazon.com/stores/SDKWDH/page/480B5A57-7E7B-45DB-8155-08E6C606CBF2?lp_asin=B0G1YMQGB2&amp;ref_=ast_bln&amp;store_ref=bl_ast_dp_brandLogo_sto" TargetMode="External"/><Relationship Id="rId924" Type="http://schemas.openxmlformats.org/officeDocument/2006/relationships/hyperlink" Target="https://www.amazon.com/s/ref=bl_dp_s_web_0?ie=UTF8&amp;search-alias=aps&amp;field-keywords=Zeepeak" TargetMode="External"/><Relationship Id="rId923" Type="http://schemas.openxmlformats.org/officeDocument/2006/relationships/hyperlink" Target="https://www.amazon.com/stores/INIA/page/B2359D4A-A8E9-4916-B39D-335E59B675A8?lp_asin=B0FLDP8Y5W&amp;ref_=ast_bln&amp;store_ref=bl_ast_dp_brandLogo_sto" TargetMode="External"/><Relationship Id="rId922" Type="http://schemas.openxmlformats.org/officeDocument/2006/relationships/hyperlink" Target="https://www.amazon.com/stores/MEGELIN/page/15F21933-E1D2-4CD1-9C4C-C1EC61420EE6?lp_asin=B0CPXZ33M8&amp;ref_=ast_bln&amp;store_ref=bl_ast_dp_brandLogo_sto" TargetMode="External"/><Relationship Id="rId921" Type="http://schemas.openxmlformats.org/officeDocument/2006/relationships/hyperlink" Target="https://www.amazon.com/KAGEEN/b/ref=bl_dp_s_web_121072149011?ie=UTF8&amp;node=121072149011&amp;field-lbr_brands_browse-bin=KAGEEN" TargetMode="External"/><Relationship Id="rId920" Type="http://schemas.openxmlformats.org/officeDocument/2006/relationships/hyperlink" Target="https://www.amazon.com/s/ref=bl_dp_s_web_0?ie=UTF8&amp;search-alias=aps&amp;field-keywords=DPFACE" TargetMode="External"/><Relationship Id="rId92" Type="http://schemas.openxmlformats.org/officeDocument/2006/relationships/hyperlink" Target="https://images-na.ssl-images-amazon.com/images/I/61C8P62Z6jL._AC_US600_.jpg" TargetMode="External"/><Relationship Id="rId919" Type="http://schemas.openxmlformats.org/officeDocument/2006/relationships/hyperlink" Target="https://www.amazon.com/stores/CUEME/page/AFDFAFE2-4D05-4E0D-BEB2-4E223818A8CC?lp_asin=B0F9FMQ27V&amp;ref_=ast_bln&amp;store_ref=bl_ast_dp_brandLogo_sto" TargetMode="External"/><Relationship Id="rId918" Type="http://schemas.openxmlformats.org/officeDocument/2006/relationships/hyperlink" Target="https://www.amazon.com/s/ref=bl_dp_s_web_0?ie=UTF8&amp;search-alias=aps&amp;field-keywords=MIBIITTY" TargetMode="External"/><Relationship Id="rId917" Type="http://schemas.openxmlformats.org/officeDocument/2006/relationships/hyperlink" Target="https://www.amazon.com/Carviki/b/ref=bl_dp_s_web_118873903011?ie=UTF8&amp;node=118873903011&amp;field-lbr_brands_browse-bin=Carviki" TargetMode="External"/><Relationship Id="rId916" Type="http://schemas.openxmlformats.org/officeDocument/2006/relationships/hyperlink" Target="https://www.amazon.com/stores/GANOELRelaxyourbodymind/page/2A4C96F8-8DE8-4E2D-AB6D-D97B70B005E5?lp_asin=B0FJ6CNXYH&amp;ref_=ast_bln&amp;store_ref=bl_ast_dp_brandLogo_sto" TargetMode="External"/><Relationship Id="rId915" Type="http://schemas.openxmlformats.org/officeDocument/2006/relationships/hyperlink" Target="https://www.amazon.com/s/ref=bl_dp_s_web_0?ie=UTF8&amp;search-alias=aps&amp;field-keywords=pedete" TargetMode="External"/><Relationship Id="rId914" Type="http://schemas.openxmlformats.org/officeDocument/2006/relationships/hyperlink" Target="https://www.amazon.com/stores/NANOLEAF/page/1E2FCD9B-13B9-40E2-9A9B-2F1EC4AA6DE1?lp_asin=B0DQSK8Y52&amp;ref_=ast_bln&amp;store_ref=bl_ast_dp_brandLogo_sto" TargetMode="External"/><Relationship Id="rId913" Type="http://schemas.openxmlformats.org/officeDocument/2006/relationships/hyperlink" Target="https://www.amazon.com/stores/AIUO/page/071F3466-B25D-42CD-A9FC-F8A3AB2AD823?lp_asin=B0FMFJ63RT&amp;ref_=ast_bln" TargetMode="External"/><Relationship Id="rId912" Type="http://schemas.openxmlformats.org/officeDocument/2006/relationships/hyperlink" Target="https://www.amazon.com/s/ref=bl_dp_s_web_0?ie=UTF8&amp;search-alias=aps&amp;field-keywords=Glamesty" TargetMode="External"/><Relationship Id="rId911" Type="http://schemas.openxmlformats.org/officeDocument/2006/relationships/hyperlink" Target="https://www.amazon.com/stores/Gyh/page/FF0F89A2-D7CF-48A4-9CA9-58D23F973E91?lp_asin=B0C4DHTS2T&amp;ref_=ast_bln&amp;store_ref=bl_ast_dp_brandLogo_sto" TargetMode="External"/><Relationship Id="rId910" Type="http://schemas.openxmlformats.org/officeDocument/2006/relationships/hyperlink" Target="https://www.amazon.com/stores/HigherDOSE/page/2AF157AF-086F-467D-AD90-64D7B056D476?lp_asin=B09WB6PWCC&amp;ref_=ast_bln&amp;store_ref=bl_ast_dp_brandLogo_sto" TargetMode="External"/><Relationship Id="rId91" Type="http://schemas.openxmlformats.org/officeDocument/2006/relationships/hyperlink" Target="https://www.amazon.com/dp/B0F8Q8KXVW" TargetMode="External"/><Relationship Id="rId909" Type="http://schemas.openxmlformats.org/officeDocument/2006/relationships/hyperlink" Target="https://www.amazon.com/stores/EVFOFO/page/9EA3784B-1E70-444C-AE69-8F0CF87BB5BD?lp_asin=B0FX8F8VM5&amp;ref_=ast_bln&amp;store_ref=bl_ast_dp_brandLogo_sto" TargetMode="External"/><Relationship Id="rId908" Type="http://schemas.openxmlformats.org/officeDocument/2006/relationships/hyperlink" Target="https://www.amazon.com/stores/BMONATY/page/E065CF55-30DD-444E-B254-729CA0E40677?lp_asin=B0FB93X5ZH&amp;ref_=ast_bln&amp;store_ref=bl_ast_dp_brandLogo_sto" TargetMode="External"/><Relationship Id="rId907" Type="http://schemas.openxmlformats.org/officeDocument/2006/relationships/hyperlink" Target="https://www.amazon.com/s/ref=bl_dp_s_web_0?ie=UTF8&amp;search-alias=aps&amp;field-keywords=DCBBD" TargetMode="External"/><Relationship Id="rId906" Type="http://schemas.openxmlformats.org/officeDocument/2006/relationships/hyperlink" Target="https://www.amazon.com/s/ref=bl_dp_s_web_0?ie=UTF8&amp;search-alias=aps&amp;field-keywords=BIXTOOR" TargetMode="External"/><Relationship Id="rId905" Type="http://schemas.openxmlformats.org/officeDocument/2006/relationships/hyperlink" Target="https://www.amazon.com/LEKKSA/b/ref=bl_dp_s_web_120834434011?ie=UTF8&amp;node=120834434011&amp;field-lbr_brands_browse-bin=LEKKSA" TargetMode="External"/><Relationship Id="rId904" Type="http://schemas.openxmlformats.org/officeDocument/2006/relationships/hyperlink" Target="https://www.amazon.com/stores/Capillus/page/1610A908-13E9-4B6F-A1D4-1F9159083136?lp_asin=B0FNQ39S8S&amp;ref_=ast_bln&amp;store_ref=bl_ast_dp_brandLogo_sto" TargetMode="External"/><Relationship Id="rId903" Type="http://schemas.openxmlformats.org/officeDocument/2006/relationships/hyperlink" Target="https://www.amazon.com/stores/Gelpal/page/3C40AAE2-0CFE-4578-8306-52BA02E8C080?lp_asin=B0DT3C5ZFY&amp;ref_=ast_bln" TargetMode="External"/><Relationship Id="rId902" Type="http://schemas.openxmlformats.org/officeDocument/2006/relationships/hyperlink" Target="https://www.amazon.com/stores/FOLOKE/page/751A334D-9A6F-4DCF-9613-1F270B923E4B?lp_asin=B0FJXM3Y4J&amp;ref_=ast_bln&amp;store_ref=bl_ast_dp_brandLogo_sto" TargetMode="External"/><Relationship Id="rId901" Type="http://schemas.openxmlformats.org/officeDocument/2006/relationships/hyperlink" Target="https://www.amazon.com/stores/Mhpoycd/page/88351D2F-A138-4D01-B1BC-3D535C269765?lp_asin=B0F21V2Q7Z&amp;ref_=ast_bln&amp;store_ref=bl_ast_dp_brandLogo_sto" TargetMode="External"/><Relationship Id="rId900" Type="http://schemas.openxmlformats.org/officeDocument/2006/relationships/hyperlink" Target="https://www.amazon.com/stores/WAYCOM/page/75947E3D-4534-4857-99E0-F7D1EF40414B?lp_asin=B0FSRJV4G5&amp;ref_=ast_bln&amp;store_ref=bl_ast_dp_brandLogo_sto" TargetMode="External"/><Relationship Id="rId90" Type="http://schemas.openxmlformats.org/officeDocument/2006/relationships/hyperlink" Target="https://images-na.ssl-images-amazon.com/images/I/614a--VbJ2L._AC_US600_.jpg" TargetMode="External"/><Relationship Id="rId9" Type="http://schemas.openxmlformats.org/officeDocument/2006/relationships/hyperlink" Target="https://www.amazon.com/gp/help/seller/at-a-glance.html/ref=dp_merchant_link?seller=A30IV99D0HHU9X" TargetMode="External"/><Relationship Id="rId899" Type="http://schemas.openxmlformats.org/officeDocument/2006/relationships/hyperlink" Target="https://www.amazon.com/stores/Hooga/page/A71AD3F7-293C-4B72-BD2C-4576739B5BA9?lp_asin=B0DQVKFXSF&amp;ref_=ast_bln&amp;store_ref=bl_ast_dp_brandLogo_sto" TargetMode="External"/><Relationship Id="rId898" Type="http://schemas.openxmlformats.org/officeDocument/2006/relationships/hyperlink" Target="https://www.amazon.com/stores/HALIDODO/page/A85D4E1C-E90A-49C3-9F01-15CEF89EBE2C?lp_asin=B0FLP9KCRB&amp;ref_=ast_bln&amp;store_ref=bl_ast_dp_brandLogo_sto" TargetMode="External"/><Relationship Id="rId897" Type="http://schemas.openxmlformats.org/officeDocument/2006/relationships/hyperlink" Target="https://www.amazon.com/s/ref=bl_dp_s_web_0?ie=UTF8&amp;search-alias=aps&amp;field-keywords=Graart" TargetMode="External"/><Relationship Id="rId896" Type="http://schemas.openxmlformats.org/officeDocument/2006/relationships/hyperlink" Target="https://www.amazon.com/stores/Duevie/page/ABB74BD9-77EE-4FD4-B60A-054F515B8376?lp_asin=B0CC64LPHF&amp;ref_=ast_bln&amp;store_ref=bl_ast_dp_brandLogo_sto" TargetMode="External"/><Relationship Id="rId895" Type="http://schemas.openxmlformats.org/officeDocument/2006/relationships/hyperlink" Target="https://www.amazon.com/s/ref=bl_dp_s_web_0?ie=UTF8&amp;search-alias=aps&amp;field-keywords=MLriyl" TargetMode="External"/><Relationship Id="rId894" Type="http://schemas.openxmlformats.org/officeDocument/2006/relationships/hyperlink" Target="https://www.amazon.com/stores/WEETALL/page/35C19D0E-FEAE-4978-A5F7-C06D1EAF0DC8?lp_asin=B0FBRVWVZX&amp;ref_=ast_bln&amp;store_ref=bl_ast_dp_brandLogo_sto" TargetMode="External"/><Relationship Id="rId893" Type="http://schemas.openxmlformats.org/officeDocument/2006/relationships/hyperlink" Target="https://www.amazon.com/s/ref=bl_dp_s_web_0?ie=UTF8&amp;search-alias=aps&amp;field-keywords=Vnvfd" TargetMode="External"/><Relationship Id="rId892" Type="http://schemas.openxmlformats.org/officeDocument/2006/relationships/hyperlink" Target="https://www.amazon.com/s/ref=bl_dp_s_web_0?ie=UTF8&amp;search-alias=aps&amp;field-keywords=LUMARA" TargetMode="External"/><Relationship Id="rId891" Type="http://schemas.openxmlformats.org/officeDocument/2006/relationships/hyperlink" Target="https://www.amazon.com/stores/onluky/page/0CC2B8D6-7528-443D-A2C9-E5BFD38CC514?lp_asin=B0FWLQ125P&amp;ref_=ast_bln&amp;store_ref=bl_ast_dp_brandLogo_sto" TargetMode="External"/><Relationship Id="rId890" Type="http://schemas.openxmlformats.org/officeDocument/2006/relationships/hyperlink" Target="https://www.amazon.com/s/ref=bl_dp_s_web_0?ie=UTF8&amp;search-alias=aps&amp;field-keywords=Gracekey" TargetMode="External"/><Relationship Id="rId89" Type="http://schemas.openxmlformats.org/officeDocument/2006/relationships/hyperlink" Target="https://www.amazon.com/gp/help/seller/at-a-glance.html/ref=dp_merchant_link?seller=A3S06N5EDKAFYL" TargetMode="External"/><Relationship Id="rId889" Type="http://schemas.openxmlformats.org/officeDocument/2006/relationships/hyperlink" Target="https://www.amazon.com/s/ref=bl_sl_s_ap_web_7141123011?ie=UTF8&amp;node=7141123011&amp;field-brandtextbin=YKeluxon" TargetMode="External"/><Relationship Id="rId888" Type="http://schemas.openxmlformats.org/officeDocument/2006/relationships/hyperlink" Target="https://www.amazon.com/stores/INIA/page/B2359D4A-A8E9-4916-B39D-335E59B675A8?lp_asin=B0DHZ2KQB9&amp;ref_=ast_bln&amp;store_ref=bl_ast_dp_brandLogo_sto" TargetMode="External"/><Relationship Id="rId887" Type="http://schemas.openxmlformats.org/officeDocument/2006/relationships/hyperlink" Target="https://www.amazon.com/s/ref=bl_dp_s_web_0?ie=UTF8&amp;search-alias=aps&amp;field-keywords=BNU" TargetMode="External"/><Relationship Id="rId886" Type="http://schemas.openxmlformats.org/officeDocument/2006/relationships/hyperlink" Target="https://www.amazon.com/stores/Tinkoola/page/79F26B7B-E643-4F39-8BC3-95E578532F5E?lp_asin=B0FMDF4ZPH&amp;ref_=ast_bln&amp;store_ref=bl_ast_dp_brandLogo_sto" TargetMode="External"/><Relationship Id="rId885" Type="http://schemas.openxmlformats.org/officeDocument/2006/relationships/hyperlink" Target="https://www.amazon.com/stores/Lanieney/page/D881B12F-6E03-4C1C-87E2-D9E5422AD043?lp_asin=B0F943353F&amp;ref_=ast_bln&amp;store_ref=bl_ast_dp_brandLogo_sto" TargetMode="External"/><Relationship Id="rId884" Type="http://schemas.openxmlformats.org/officeDocument/2006/relationships/hyperlink" Target="https://www.amazon.com/s/ref=bl_dp_s_web_0?ie=UTF8&amp;search-alias=aps&amp;field-keywords=ovimaz" TargetMode="External"/><Relationship Id="rId883" Type="http://schemas.openxmlformats.org/officeDocument/2006/relationships/hyperlink" Target="https://www.amazon.com/stores/Qure/page/0AF8528A-6016-4939-A9F4-F2C3C01FA8B2?lp_asin=B0GGJJZYF9&amp;ref_=ast_bln&amp;store_ref=bl_ast_dp_brandLogo_sto" TargetMode="External"/><Relationship Id="rId882" Type="http://schemas.openxmlformats.org/officeDocument/2006/relationships/hyperlink" Target="https://www.amazon.com/stores/THESCIENCEOFSKINCARE/page/B46E85F7-D4D3-4031-A9EB-331E198DE268?lp_asin=B0D9W7VHHG&amp;ref_=ast_bln&amp;store_ref=bl_ast_dp_brandLogo_sto" TargetMode="External"/><Relationship Id="rId881" Type="http://schemas.openxmlformats.org/officeDocument/2006/relationships/hyperlink" Target="https://www.amazon.com/stores/iFae/page/E2B57AE9-8D04-47FE-A2CD-A170D13831A5?lp_asin=B0FHXX51KW&amp;ref_=ast_bln" TargetMode="External"/><Relationship Id="rId880" Type="http://schemas.openxmlformats.org/officeDocument/2006/relationships/hyperlink" Target="https://www.amazon.com/stores/Joyful%7COptimal%7CVibrant%7CSelf-care/page/8762C2F6-CAB3-4346-A1FF-5398C4B97E25?lp_asin=B0DJSB1BP2&amp;ref_=ast_bln&amp;store_ref=bl_ast_dp_brandLogo_sto" TargetMode="External"/><Relationship Id="rId88" Type="http://schemas.openxmlformats.org/officeDocument/2006/relationships/hyperlink" Target="https://www.amazon.com/dp/B0D3X6YXXN" TargetMode="External"/><Relationship Id="rId879" Type="http://schemas.openxmlformats.org/officeDocument/2006/relationships/hyperlink" Target="https://www.amazon.com/LENGEN/b/ref=bl_dp_s_web_121076988011?ie=UTF8&amp;node=121076988011&amp;field-lbr_brands_browse-bin=LENGEN" TargetMode="External"/><Relationship Id="rId878" Type="http://schemas.openxmlformats.org/officeDocument/2006/relationships/hyperlink" Target="https://www.amazon.com/stores/Gyh/page/FF0F89A2-D7CF-48A4-9CA9-58D23F973E91?lp_asin=B0CR17G9HZ&amp;ref_=ast_bln&amp;store_ref=bl_ast_dp_brandLogo_sto" TargetMode="External"/><Relationship Id="rId877" Type="http://schemas.openxmlformats.org/officeDocument/2006/relationships/hyperlink" Target="https://www.amazon.com/stores/biuufish/page/447DA146-174A-4B79-A08C-C2D414A87104?lp_asin=B0D7D2WCMM&amp;ref_=ast_bln&amp;store_ref=bl_ast_dp_brandLogo_sto" TargetMode="External"/><Relationship Id="rId876" Type="http://schemas.openxmlformats.org/officeDocument/2006/relationships/hyperlink" Target="https://www.amazon.com/s/ref=bl_dp_s_web_0?ie=UTF8&amp;search-alias=aps&amp;field-keywords=Duuckin" TargetMode="External"/><Relationship Id="rId875" Type="http://schemas.openxmlformats.org/officeDocument/2006/relationships/hyperlink" Target="https://www.amazon.com/stores/Dermita/page/4631E078-98C4-4C7B-957B-2435A277EBAF?lp_asin=B0FGPKMTSL&amp;ref_=ast_bln&amp;store_ref=bl_ast_dp_brandLogo_sto" TargetMode="External"/><Relationship Id="rId874" Type="http://schemas.openxmlformats.org/officeDocument/2006/relationships/hyperlink" Target="https://www.amazon.com/stores/AphronaUSA/page/98F31637-B648-4ABA-86D8-ABA4DAB840E0?lp_asin=B09XFM6N62&amp;ref_=ast_bln&amp;store_ref=bl_ast_dp_brandLogo_sto" TargetMode="External"/><Relationship Id="rId873" Type="http://schemas.openxmlformats.org/officeDocument/2006/relationships/hyperlink" Target="https://www.amazon.com/stores/XSSNVV/page/1786412C-3D5D-4FD6-81AA-81C93154E054?lp_asin=B0FR7PF263&amp;ref_=ast_bln&amp;store_ref=bl_ast_dp_brandLogo_sto" TargetMode="External"/><Relationship Id="rId872" Type="http://schemas.openxmlformats.org/officeDocument/2006/relationships/hyperlink" Target="https://www.amazon.com/stores/SDKWDH/page/480B5A57-7E7B-45DB-8155-08E6C606CBF2?lp_asin=B0FVW12TYX&amp;ref_=ast_bln&amp;store_ref=bl_ast_dp_brandLogo_sto" TargetMode="External"/><Relationship Id="rId871" Type="http://schemas.openxmlformats.org/officeDocument/2006/relationships/hyperlink" Target="https://www.amazon.com/stores/FFIWENE/page/55CA4365-8551-40F8-9AE2-DC67BAFA1EC9?lp_asin=B0FH4V4GM9&amp;ref_=ast_bln&amp;store_ref=bl_ast_dp_brandLogo_sto" TargetMode="External"/><Relationship Id="rId870" Type="http://schemas.openxmlformats.org/officeDocument/2006/relationships/hyperlink" Target="https://www.amazon.com/stores/INIA/page/B2359D4A-A8E9-4916-B39D-335E59B675A8?lp_asin=B0DJVBKYBF&amp;ref_=ast_bln&amp;store_ref=bl_ast_dp_brandLogo_sto" TargetMode="External"/><Relationship Id="rId87" Type="http://schemas.openxmlformats.org/officeDocument/2006/relationships/hyperlink" Target="https://images-na.ssl-images-amazon.com/images/I/71qwHFD7fBL._AC_US600_.jpg" TargetMode="External"/><Relationship Id="rId869" Type="http://schemas.openxmlformats.org/officeDocument/2006/relationships/hyperlink" Target="https://www.amazon.com/stores/Duevie/page/ABB74BD9-77EE-4FD4-B60A-054F515B8376?lp_asin=B0CC67WZZG&amp;ref_=ast_bln&amp;store_ref=bl_ast_dp_brandLogo_sto" TargetMode="External"/><Relationship Id="rId868" Type="http://schemas.openxmlformats.org/officeDocument/2006/relationships/hyperlink" Target="https://www.amazon.com/stores/NourishedBodynskin/page/FE757DFD-8D8A-40CD-9F45-A49A42A12ADE?lp_asin=B0DQD4NQX6&amp;ref_=ast_bln&amp;store_ref=bl_ast_dp_brandLogo_sto" TargetMode="External"/><Relationship Id="rId867" Type="http://schemas.openxmlformats.org/officeDocument/2006/relationships/hyperlink" Target="https://www.amazon.com/stores/LedMsak/page/CCFB2A9F-EF28-49B8-8548-F11956501902?lp_asin=B0F1C2GVK7&amp;ref_=ast_bln&amp;store_ref=bl_ast_dp_brandLogo_sto" TargetMode="External"/><Relationship Id="rId866" Type="http://schemas.openxmlformats.org/officeDocument/2006/relationships/hyperlink" Target="https://www.amazon.com/stores/EVFOFO/page/9EA3784B-1E70-444C-AE69-8F0CF87BB5BD?lp_asin=B0FXFXBF1M&amp;ref_=ast_bln&amp;store_ref=bl_ast_dp_brandLogo_sto" TargetMode="External"/><Relationship Id="rId865" Type="http://schemas.openxmlformats.org/officeDocument/2006/relationships/hyperlink" Target="https://www.amazon.com/stores/FFIWENE/page/55CA4365-8551-40F8-9AE2-DC67BAFA1EC9?lp_asin=B0F4CTCRVF&amp;ref_=ast_bln&amp;store_ref=bl_ast_dp_brandLogo_sto" TargetMode="External"/><Relationship Id="rId864" Type="http://schemas.openxmlformats.org/officeDocument/2006/relationships/hyperlink" Target="https://www.amazon.com/stores/Auxoliev/page/99612455-6E8D-419B-8CB2-3FA082FD7DB4?lp_asin=B0BS9CM9CT&amp;ref_=ast_bln&amp;store_ref=bl_ast_dp_brandLogo_sto" TargetMode="External"/><Relationship Id="rId863" Type="http://schemas.openxmlformats.org/officeDocument/2006/relationships/hyperlink" Target="https://www.amazon.com/stores/Satisure/page/442EA86B-2B40-4DAB-8CC4-6DDFE1B6128E?lp_asin=B0FMFDPZG9&amp;ref_=ast_bln&amp;store_ref=bl_ast_dp_brandLogo_sto" TargetMode="External"/><Relationship Id="rId862" Type="http://schemas.openxmlformats.org/officeDocument/2006/relationships/hyperlink" Target="https://www.amazon.com/stores/Kelyoo/page/AAFF138A-C142-48D8-BAC1-341D918AFFE9?lp_asin=B0F32PYT67&amp;ref_=ast_bln&amp;store_ref=bl_ast_dp_brandLogo_sto" TargetMode="External"/><Relationship Id="rId861" Type="http://schemas.openxmlformats.org/officeDocument/2006/relationships/hyperlink" Target="https://www.amazon.com/BUBLOC/b/ref=bl_dp_s_web_115006332011?ie=UTF8&amp;node=115006332011&amp;field-lbr_brands_browse-bin=BUBLOC" TargetMode="External"/><Relationship Id="rId860" Type="http://schemas.openxmlformats.org/officeDocument/2006/relationships/hyperlink" Target="https://www.amazon.com/Hsaiiae/b/ref=bl_dp_s_web_115884182011?ie=UTF8&amp;node=115884182011&amp;field-lbr_brands_browse-bin=Hsaiiae" TargetMode="External"/><Relationship Id="rId86" Type="http://schemas.openxmlformats.org/officeDocument/2006/relationships/hyperlink" Target="https://www.amazon.com/dp/B09Z6Z5KGK" TargetMode="External"/><Relationship Id="rId859" Type="http://schemas.openxmlformats.org/officeDocument/2006/relationships/hyperlink" Target="https://www.amazon.com/BETNEP/b/ref=bl_dp_s_web_120184859011?ie=UTF8&amp;node=120184859011&amp;field-lbr_brands_browse-bin=BETNEP" TargetMode="External"/><Relationship Id="rId858" Type="http://schemas.openxmlformats.org/officeDocument/2006/relationships/hyperlink" Target="https://www.amazon.com/stores/Shark/page/260F9B11-06D9-4F5D-953C-0FCE37C48DA8?lp_asin=B0DSGJCS47&amp;ref_=ast_bln&amp;store_ref=bl_ast_dp_brandLogo_sto" TargetMode="External"/><Relationship Id="rId857" Type="http://schemas.openxmlformats.org/officeDocument/2006/relationships/hyperlink" Target="https://www.amazon.com/stores/biuufish/page/447DA146-174A-4B79-A08C-C2D414A87104?lp_asin=B0D76XVMK5&amp;ref_=ast_bln&amp;store_ref=bl_ast_dp_brandLogo_sto" TargetMode="External"/><Relationship Id="rId856" Type="http://schemas.openxmlformats.org/officeDocument/2006/relationships/hyperlink" Target="https://www.amazon.com/s/ref=bl_dp_s_web_0?ie=UTF8&amp;search-alias=aps&amp;field-keywords=XMZXMZ" TargetMode="External"/><Relationship Id="rId855" Type="http://schemas.openxmlformats.org/officeDocument/2006/relationships/hyperlink" Target="https://www.amazon.com/stores/CurrentBody/page/E62F1733-8E95-4AA8-A7BF-2CF527963A89?lp_asin=B0DHRW819R&amp;ref_=ast_bln&amp;store_ref=bl_ast_dp_brandLogo_sto" TargetMode="External"/><Relationship Id="rId854" Type="http://schemas.openxmlformats.org/officeDocument/2006/relationships/hyperlink" Target="https://www.amazon.com/Avorla/b/ref=bl_dp_s_web_36935360011?ie=UTF8&amp;node=36935360011&amp;field-lbr_brands_browse-bin=Avorla" TargetMode="External"/><Relationship Id="rId853" Type="http://schemas.openxmlformats.org/officeDocument/2006/relationships/hyperlink" Target="https://www.amazon.com/stores/THESCIENCEOFSKINCARE/page/B46E85F7-D4D3-4031-A9EB-331E198DE268?lp_asin=B0F63SWKBS&amp;ref_=ast_bln&amp;store_ref=bl_ast_dp_brandLogo_sto" TargetMode="External"/><Relationship Id="rId852" Type="http://schemas.openxmlformats.org/officeDocument/2006/relationships/hyperlink" Target="https://www.amazon.com/stores/SDKWDH/page/480B5A57-7E7B-45DB-8155-08E6C606CBF2?lp_asin=B0G56K6GK6&amp;ref_=ast_bln&amp;store_ref=bl_ast_dp_brandLogo_sto" TargetMode="External"/><Relationship Id="rId851" Type="http://schemas.openxmlformats.org/officeDocument/2006/relationships/hyperlink" Target="https://www.amazon.com/stores/NEWKEY/page/A3C50A98-5AD5-44BC-B7C3-472C412D8650?lp_asin=B09FLJDNB8&amp;ref_=ast_bln&amp;store_ref=bl_ast_dp_brandLogo_sto" TargetMode="External"/><Relationship Id="rId850" Type="http://schemas.openxmlformats.org/officeDocument/2006/relationships/hyperlink" Target="https://www.amazon.com/stores/iFae/page/E2B57AE9-8D04-47FE-A2CD-A170D13831A5?lp_asin=B0FSSLM7HW&amp;ref_=ast_bln&amp;store_ref=bl_ast_dp_brandLogo_sto" TargetMode="External"/><Relationship Id="rId85" Type="http://schemas.openxmlformats.org/officeDocument/2006/relationships/hyperlink" Target="https://images-na.ssl-images-amazon.com/images/I/81M6Mz89LXL._AC_US600_.jpg" TargetMode="External"/><Relationship Id="rId849" Type="http://schemas.openxmlformats.org/officeDocument/2006/relationships/hyperlink" Target="https://www.amazon.com/stores/Facego/page/FBE9D6C0-C92C-451B-9F69-D1A5CA4A9137?lp_asin=B0DQ85FK8B&amp;ref_=ast_bln&amp;store_ref=bl_ast_dp_brandLogo_sto" TargetMode="External"/><Relationship Id="rId848" Type="http://schemas.openxmlformats.org/officeDocument/2006/relationships/hyperlink" Target="https://www.amazon.com/stores/WAYCOM/page/75947E3D-4534-4857-99E0-F7D1EF40414B?lp_asin=B0FS1LQJTS&amp;ref_=ast_bln&amp;store_ref=bl_ast_dp_brandLogo_sto" TargetMode="External"/><Relationship Id="rId847" Type="http://schemas.openxmlformats.org/officeDocument/2006/relationships/hyperlink" Target="https://www.amazon.com/stores/MEGELIN/page/15F21933-E1D2-4CD1-9C4C-C1EC61420EE6?lp_asin=B0CPY3NKWB&amp;ref_=ast_bln&amp;store_ref=bl_ast_dp_brandLogo_sto" TargetMode="External"/><Relationship Id="rId846" Type="http://schemas.openxmlformats.org/officeDocument/2006/relationships/hyperlink" Target="https://www.amazon.com/Onisdin/b/ref=bl_dp_s_web_101479866011?ie=UTF8&amp;node=101479866011&amp;field-lbr_brands_browse-bin=Onisdin" TargetMode="External"/><Relationship Id="rId845" Type="http://schemas.openxmlformats.org/officeDocument/2006/relationships/hyperlink" Target="https://www.amazon.com/ANGAUSS/b/ref=bl_dp_s_web_120152895011?ie=UTF8&amp;node=120152895011&amp;field-lbr_brands_browse-bin=ANGAUSS" TargetMode="External"/><Relationship Id="rId844" Type="http://schemas.openxmlformats.org/officeDocument/2006/relationships/hyperlink" Target="https://www.amazon.com/stores/NourishedBodynskin/page/FE757DFD-8D8A-40CD-9F45-A49A42A12ADE?lp_asin=B0BBB76WYQ&amp;ref_=ast_bln&amp;store_ref=bl_ast_dp_brandLogo_sto" TargetMode="External"/><Relationship Id="rId843" Type="http://schemas.openxmlformats.org/officeDocument/2006/relationships/hyperlink" Target="https://www.amazon.com/stores/Shark/page/260F9B11-06D9-4F5D-953C-0FCE37C48DA8?lp_asin=B0DYG4Q6PL&amp;ref_=ast_bln&amp;store_ref=bl_ast_dp_brandLogo_sto" TargetMode="External"/><Relationship Id="rId842" Type="http://schemas.openxmlformats.org/officeDocument/2006/relationships/hyperlink" Target="https://www.amazon.com/stores/PureDailyCare/page/7AD0F4EB-0D8C-45EC-81FC-DCF13A8DCCFB?lp_asin=B083VTJ3QC&amp;ref_=ast_bln&amp;store_ref=bl_ast_dp_brandLogo_sto" TargetMode="External"/><Relationship Id="rId841" Type="http://schemas.openxmlformats.org/officeDocument/2006/relationships/hyperlink" Target="https://www.amazon.com/stores/onluky/page/0CC2B8D6-7528-443D-A2C9-E5BFD38CC514?lp_asin=B0FWLMY464&amp;ref_=ast_bln&amp;store_ref=bl_ast_dp_brandLogo_sto" TargetMode="External"/><Relationship Id="rId840" Type="http://schemas.openxmlformats.org/officeDocument/2006/relationships/hyperlink" Target="https://www.amazon.com/stores/NEWKEY/page/A3C50A98-5AD5-44BC-B7C3-472C412D8650?lp_asin=B07S65M898&amp;ref_=ast_bln&amp;store_ref=bl_ast_dp_brandLogo_sto" TargetMode="External"/><Relationship Id="rId84" Type="http://schemas.openxmlformats.org/officeDocument/2006/relationships/hyperlink" Target="https://www.amazon.com/gp/help/seller/at-a-glance.html/ref=dp_merchant_link?seller=A2RTU89IHXZF4M" TargetMode="External"/><Relationship Id="rId839" Type="http://schemas.openxmlformats.org/officeDocument/2006/relationships/hyperlink" Target="https://www.amazon.com/stores/YOEYOU/page/E7F19B46-B663-4241-93C1-A0B6A85F1B2C?lp_asin=B0CX84JCFX&amp;ref_=ast_bln&amp;store_ref=bl_ast_dp_brandLogo_sto" TargetMode="External"/><Relationship Id="rId838" Type="http://schemas.openxmlformats.org/officeDocument/2006/relationships/hyperlink" Target="https://www.amazon.com/stores/YOEYOU/page/E7F19B46-B663-4241-93C1-A0B6A85F1B2C?lp_asin=B0DJ7KMM1N&amp;ref_=ast_bln&amp;store_ref=bl_ast_dp_brandLogo_sto" TargetMode="External"/><Relationship Id="rId837" Type="http://schemas.openxmlformats.org/officeDocument/2006/relationships/hyperlink" Target="https://www.amazon.com/stores/Quhealro/page/8AB19532-2966-4E24-B103-50D865D10CD2?lp_asin=B0FC2PBLLS&amp;ref_=ast_bln" TargetMode="External"/><Relationship Id="rId836" Type="http://schemas.openxmlformats.org/officeDocument/2006/relationships/hyperlink" Target="https://www.amazon.com/s/ref=bl_dp_s_web_0?ie=UTF8&amp;search-alias=aps&amp;field-keywords=Coroever" TargetMode="External"/><Relationship Id="rId835" Type="http://schemas.openxmlformats.org/officeDocument/2006/relationships/hyperlink" Target="https://www.amazon.com/s/ref=bl_sl_s_ap_web_7141123011?ie=UTF8&amp;node=7141123011&amp;field-brandtextbin=somlzu" TargetMode="External"/><Relationship Id="rId834" Type="http://schemas.openxmlformats.org/officeDocument/2006/relationships/hyperlink" Target="https://www.amazon.com/stores/iFae/page/E2B57AE9-8D04-47FE-A2CD-A170D13831A5?lp_asin=B0FS2V8LLJ&amp;ref_=ast_bln" TargetMode="External"/><Relationship Id="rId833" Type="http://schemas.openxmlformats.org/officeDocument/2006/relationships/hyperlink" Target="https://www.amazon.com/stores/Novurial/page/7CFDB5FB-3CE9-4C74-80F4-74A661910F6D?lp_asin=B0FWJ82MVG&amp;ref_=ast_bln&amp;store_ref=bl_ast_dp_brandLogo_sto" TargetMode="External"/><Relationship Id="rId832" Type="http://schemas.openxmlformats.org/officeDocument/2006/relationships/hyperlink" Target="https://www.amazon.com/s/ref=bl_dp_s_web_0?ie=UTF8&amp;search-alias=aps&amp;field-keywords=HGYYGACN" TargetMode="External"/><Relationship Id="rId831" Type="http://schemas.openxmlformats.org/officeDocument/2006/relationships/hyperlink" Target="https://www.amazon.com/stores/wavytalk-HairTalks/page/823F971D-4C47-4483-A5AC-2E139FA6583A?lp_asin=B0DZ6SLJQ3&amp;ref_=ast_bln&amp;store_ref=bl_ast_dp_brandLogo_sto" TargetMode="External"/><Relationship Id="rId830" Type="http://schemas.openxmlformats.org/officeDocument/2006/relationships/hyperlink" Target="https://www.amazon.com/stores/NEWKEY/page/A3C50A98-5AD5-44BC-B7C3-472C412D8650?lp_asin=B01MDK70V9&amp;ref_=ast_bln&amp;store_ref=bl_ast_dp_brandLogo_sto" TargetMode="External"/><Relationship Id="rId83" Type="http://schemas.openxmlformats.org/officeDocument/2006/relationships/hyperlink" Target="https://www.amazon.com/dp/B0DFYP9LGZ" TargetMode="External"/><Relationship Id="rId829" Type="http://schemas.openxmlformats.org/officeDocument/2006/relationships/hyperlink" Target="https://www.amazon.com/stores/AphronaUSA/page/98F31637-B648-4ABA-86D8-ABA4DAB840E0?lp_asin=B07Z4HDZGW&amp;ref_=ast_bln&amp;store_ref=bl_ast_dp_brandLogo_sto" TargetMode="External"/><Relationship Id="rId828" Type="http://schemas.openxmlformats.org/officeDocument/2006/relationships/hyperlink" Target="https://www.amazon.com/stores/EVFOFO/page/9EA3784B-1E70-444C-AE69-8F0CF87BB5BD?lp_asin=B0G11MRXL7&amp;ref_=ast_bln&amp;store_ref=bl_ast_dp_brandLogo_sto" TargetMode="External"/><Relationship Id="rId827" Type="http://schemas.openxmlformats.org/officeDocument/2006/relationships/hyperlink" Target="https://www.amazon.com/stores/Auxoliev/page/99612455-6E8D-419B-8CB2-3FA082FD7DB4?lp_asin=B0D3X6YXXN&amp;ref_=ast_bln&amp;store_ref=bl_ast_dp_brandLogo_sto" TargetMode="External"/><Relationship Id="rId826" Type="http://schemas.openxmlformats.org/officeDocument/2006/relationships/hyperlink" Target="https://www.amazon.com/stores/Lifepro/page/D5DA4054-0AE6-430B-9BEB-2C9AC8D299BD?lp_asin=B09Z6Z5KGK&amp;ref_=ast_bln&amp;store_ref=bl_ast_dp_brandLogo_sto" TargetMode="External"/><Relationship Id="rId825" Type="http://schemas.openxmlformats.org/officeDocument/2006/relationships/hyperlink" Target="https://www.amazon.com/stores/Lanieney/page/D881B12F-6E03-4C1C-87E2-D9E5422AD043?lp_asin=B0DFYP9LGZ&amp;ref_=ast_bln&amp;store_ref=bl_ast_dp_brandLogo_sto" TargetMode="External"/><Relationship Id="rId824" Type="http://schemas.openxmlformats.org/officeDocument/2006/relationships/hyperlink" Target="https://www.amazon.com/stores/Kelyoo/page/AAFF138A-C142-48D8-BAC1-341D918AFFE9?lp_asin=B0F8QJL13N&amp;ref_=ast_bln&amp;store_ref=bl_ast_dp_brandLogo_sto" TargetMode="External"/><Relationship Id="rId823" Type="http://schemas.openxmlformats.org/officeDocument/2006/relationships/hyperlink" Target="https://www.amazon.com/stores/INIA/page/B2359D4A-A8E9-4916-B39D-335E59B675A8?lp_asin=B0F181GKGZ&amp;ref_=ast_bln&amp;store_ref=bl_ast_dp_brandLogo_sto" TargetMode="External"/><Relationship Id="rId822" Type="http://schemas.openxmlformats.org/officeDocument/2006/relationships/hyperlink" Target="https://www.amazon.com/stores/EVFOFO/page/9EA3784B-1E70-444C-AE69-8F0CF87BB5BD?lp_asin=B0DWXHPNSG&amp;ref_=ast_bln&amp;store_ref=bl_ast_dp_brandLogo_sto" TargetMode="External"/><Relationship Id="rId821" Type="http://schemas.openxmlformats.org/officeDocument/2006/relationships/hyperlink" Target="https://www.amazon.com/Yahi/b/ref=bl_dp_s_web_23567002011?ie=UTF8&amp;node=23567002011&amp;field-lbr_brands_browse-bin=Yahi" TargetMode="External"/><Relationship Id="rId820" Type="http://schemas.openxmlformats.org/officeDocument/2006/relationships/hyperlink" Target="https://www.amazon.com/stores/onluky/page/0CC2B8D6-7528-443D-A2C9-E5BFD38CC514?lp_asin=B0FWQK7LV2&amp;ref_=ast_bln&amp;store_ref=bl_ast_dp_brandLogo_sto" TargetMode="External"/><Relationship Id="rId82" Type="http://schemas.openxmlformats.org/officeDocument/2006/relationships/hyperlink" Target="https://images-na.ssl-images-amazon.com/images/I/81NFBPczBPL._AC_US600_.jpg" TargetMode="External"/><Relationship Id="rId819" Type="http://schemas.openxmlformats.org/officeDocument/2006/relationships/hyperlink" Target="https://www.amazon.com/stores/HIMESAMA/page/F50703CA-66E3-4D0E-A3D8-E1ADD5B7B231?lp_asin=B0CZ8NZ97F&amp;ref_=ast_bln&amp;store_ref=bl_ast_dp_brandLogo_sto" TargetMode="External"/><Relationship Id="rId818" Type="http://schemas.openxmlformats.org/officeDocument/2006/relationships/hyperlink" Target="https://www.amazon.com/stores/FOLOKE/page/751A334D-9A6F-4DCF-9613-1F270B923E4B?lp_asin=B0FVNQ3C9M&amp;ref_=ast_bln&amp;store_ref=bl_ast_dp_brandLogo_sto" TargetMode="External"/><Relationship Id="rId817" Type="http://schemas.openxmlformats.org/officeDocument/2006/relationships/hyperlink" Target="https://www.amazon.com/stores/SDKWDH/page/480B5A57-7E7B-45DB-8155-08E6C606CBF2?lp_asin=B0FX87YWGP&amp;ref_=ast_bln&amp;store_ref=bl_ast_dp_brandLogo_sto" TargetMode="External"/><Relationship Id="rId816" Type="http://schemas.openxmlformats.org/officeDocument/2006/relationships/hyperlink" Target="https://www.amazon.com/s/ref=bl_dp_s_web_0?ie=UTF8&amp;search-alias=aps&amp;field-keywords=red+mitochondria" TargetMode="External"/><Relationship Id="rId815" Type="http://schemas.openxmlformats.org/officeDocument/2006/relationships/hyperlink" Target="https://www.amazon.com/s/ref=bl_dp_s_web_0?ie=UTF8&amp;search-alias=aps&amp;field-keywords=Sobetuar" TargetMode="External"/><Relationship Id="rId814" Type="http://schemas.openxmlformats.org/officeDocument/2006/relationships/hyperlink" Target="https://www.amazon.com/s/ref=bl_dp_s_web_0?ie=UTF8&amp;search-alias=aps&amp;field-keywords=Fiogeo" TargetMode="External"/><Relationship Id="rId813" Type="http://schemas.openxmlformats.org/officeDocument/2006/relationships/hyperlink" Target="https://www.amazon.com/stores/MEGELIN/page/15F21933-E1D2-4CD1-9C4C-C1EC61420EE6?lp_asin=B0CR3PBQ25&amp;ref_=ast_bln&amp;store_ref=bl_ast_dp_brandLogo_sto" TargetMode="External"/><Relationship Id="rId812" Type="http://schemas.openxmlformats.org/officeDocument/2006/relationships/hyperlink" Target="https://www.amazon.com/stores/SDKWDH/page/480B5A57-7E7B-45DB-8155-08E6C606CBF2?lp_asin=B0FXFDFNV9&amp;ref_=ast_bln&amp;store_ref=bl_ast_dp_brandLogo_sto" TargetMode="External"/><Relationship Id="rId811" Type="http://schemas.openxmlformats.org/officeDocument/2006/relationships/hyperlink" Target="https://www.amazon.com/s/ref=bl_dp_s_web_0?ie=UTF8&amp;search-alias=aps&amp;field-keywords=SUPDESIR" TargetMode="External"/><Relationship Id="rId810" Type="http://schemas.openxmlformats.org/officeDocument/2006/relationships/hyperlink" Target="https://www.amazon.com/stores/RENPHO/page/E2A21CE0-037D-47DE-8EAF-445B25A8875A?lp_asin=B0FJS8ZQWS&amp;ref_=ast_bln&amp;store_ref=bl_ast_dp_brandLogo_sto" TargetMode="External"/><Relationship Id="rId81" Type="http://schemas.openxmlformats.org/officeDocument/2006/relationships/hyperlink" Target="https://www.amazon.com/gp/help/seller/at-a-glance.html/ref=dp_merchant_link?seller=ACPRBIE6C8UGX" TargetMode="External"/><Relationship Id="rId809" Type="http://schemas.openxmlformats.org/officeDocument/2006/relationships/hyperlink" Target="https://www.amazon.com/stores/SUERBEATY/page/891E7778-8747-429E-A830-A962D9F79C4F?lp_asin=B0CZXCRSTF&amp;ref_=ast_bln&amp;store_ref=bl_ast_dp_brandLogo_sto" TargetMode="External"/><Relationship Id="rId808" Type="http://schemas.openxmlformats.org/officeDocument/2006/relationships/hyperlink" Target="https://www.amazon.com/stores/Tinkoola/page/79F26B7B-E643-4F39-8BC3-95E578532F5E?lp_asin=B0FQJ9HNNS&amp;ref_=ast_bln&amp;store_ref=bl_ast_dp_brandLogo_sto" TargetMode="External"/><Relationship Id="rId807" Type="http://schemas.openxmlformats.org/officeDocument/2006/relationships/hyperlink" Target="https://www.amazon.com/stores/DrDennisGrossSkincare/page/7584C312-82D1-436C-AEB2-98BA740E9E3E?lp_asin=B08NCRHNW9&amp;ref_=ast_bln&amp;store_ref=bl_ast_dp_brandLogo_sto" TargetMode="External"/><Relationship Id="rId806" Type="http://schemas.openxmlformats.org/officeDocument/2006/relationships/hyperlink" Target="https://www.amazon.com/stores/Ulike/page/F0A788E3-758D-4EAA-8658-6BD3C47D0863?lp_asin=B0DT14FRPG&amp;ref_=ast_bln&amp;store_ref=bl_ast_dp_brandLogo_sto" TargetMode="External"/><Relationship Id="rId805" Type="http://schemas.openxmlformats.org/officeDocument/2006/relationships/hyperlink" Target="https://www.amazon.com/stores/INIA/page/B2359D4A-A8E9-4916-B39D-335E59B675A8?lp_asin=B0DD7HJ7YL&amp;ref_=ast_bln&amp;store_ref=bl_ast_dp_brandLogo_sto" TargetMode="External"/><Relationship Id="rId804" Type="http://schemas.openxmlformats.org/officeDocument/2006/relationships/hyperlink" Target="https://www.amazon.com/stores/iRESTORE/page/A9F28D55-5051-4383-A216-01E2F6F0EB56?lp_asin=B0D7N2KWLH&amp;ref_=ast_bln&amp;store_ref=bl_ast_dp_brandLogo_sto" TargetMode="External"/><Relationship Id="rId803" Type="http://schemas.openxmlformats.org/officeDocument/2006/relationships/hyperlink" Target="https://www.amazon.com/stores/INIA/page/B2359D4A-A8E9-4916-B39D-335E59B675A8?lp_asin=B0F18BBHCC&amp;ref_=ast_bln&amp;store_ref=bl_ast_dp_brandLogo_sto" TargetMode="External"/><Relationship Id="rId802" Type="http://schemas.openxmlformats.org/officeDocument/2006/relationships/hyperlink" Target="https://www.amazon.com/INTEO/b/ref=bl_dp_s_web_120974138011?ie=UTF8&amp;node=120974138011&amp;field-lbr_brands_browse-bin=INTEO" TargetMode="External"/><Relationship Id="rId801" Type="http://schemas.openxmlformats.org/officeDocument/2006/relationships/hyperlink" Target="https://www.amazon.com/stores/FOLOKE/page/751A334D-9A6F-4DCF-9613-1F270B923E4B?lp_asin=B0FX3STD3X&amp;ref_=ast_bln&amp;store_ref=bl_ast_dp_brandLogo_sto" TargetMode="External"/><Relationship Id="rId800" Type="http://schemas.openxmlformats.org/officeDocument/2006/relationships/hyperlink" Target="https://www.amazon.com/stores/onluky/page/0CC2B8D6-7528-443D-A2C9-E5BFD38CC514?lp_asin=B0F1TPH78Q&amp;ref_=ast_bln&amp;store_ref=bl_ast_dp_brandLogo_sto" TargetMode="External"/><Relationship Id="rId80" Type="http://schemas.openxmlformats.org/officeDocument/2006/relationships/hyperlink" Target="https://www.amazon.com/dp/B0F8QJL13N" TargetMode="External"/><Relationship Id="rId8" Type="http://schemas.openxmlformats.org/officeDocument/2006/relationships/hyperlink" Target="https://www.amazon.com/dp/B0F1TPH78Q" TargetMode="External"/><Relationship Id="rId799" Type="http://schemas.openxmlformats.org/officeDocument/2006/relationships/hyperlink" Target="https://www.amazon.com/s/ref=bl_dp_s_web_0?ie=UTF8&amp;search-alias=aps&amp;field-keywords=Verfubo" TargetMode="External"/><Relationship Id="rId798" Type="http://schemas.openxmlformats.org/officeDocument/2006/relationships/hyperlink" Target="https://www.amazon.com/gp/help/seller/at-a-glance.html/ref=dp_merchant_link?seller=A1U8NQ1QALRHX4" TargetMode="External"/><Relationship Id="rId797" Type="http://schemas.openxmlformats.org/officeDocument/2006/relationships/hyperlink" Target="https://www.amazon.com/dp/B0G34CD7PK" TargetMode="External"/><Relationship Id="rId796" Type="http://schemas.openxmlformats.org/officeDocument/2006/relationships/hyperlink" Target="https://images-na.ssl-images-amazon.com/images/I/614p1Ey+ggL._AC_US600_.jpg" TargetMode="External"/><Relationship Id="rId795" Type="http://schemas.openxmlformats.org/officeDocument/2006/relationships/hyperlink" Target="https://www.amazon.com/gp/help/seller/at-a-glance.html/ref=dp_merchant_link?seller=A9X1YJORLS058" TargetMode="External"/><Relationship Id="rId794" Type="http://schemas.openxmlformats.org/officeDocument/2006/relationships/hyperlink" Target="https://www.amazon.com/dp/B0FRQKBHHG" TargetMode="External"/><Relationship Id="rId793" Type="http://schemas.openxmlformats.org/officeDocument/2006/relationships/hyperlink" Target="https://images-na.ssl-images-amazon.com/images/I/61Cl1ItPhsL._AC_US600_.jpg" TargetMode="External"/><Relationship Id="rId792" Type="http://schemas.openxmlformats.org/officeDocument/2006/relationships/hyperlink" Target="https://www.amazon.com/gp/help/seller/at-a-glance.html/ref=dp_merchant_link?seller=A14NFOR7ADQL6Q" TargetMode="External"/><Relationship Id="rId791" Type="http://schemas.openxmlformats.org/officeDocument/2006/relationships/hyperlink" Target="https://www.amazon.com/dp/B0FJS2CK5D" TargetMode="External"/><Relationship Id="rId790" Type="http://schemas.openxmlformats.org/officeDocument/2006/relationships/hyperlink" Target="https://www.amazon.com/dp/B0FMXZVJD8" TargetMode="External"/><Relationship Id="rId79" Type="http://schemas.openxmlformats.org/officeDocument/2006/relationships/hyperlink" Target="https://images-na.ssl-images-amazon.com/images/I/71dsaBk4soL._AC_US600_.jpg" TargetMode="External"/><Relationship Id="rId789" Type="http://schemas.openxmlformats.org/officeDocument/2006/relationships/hyperlink" Target="https://m.media-amazon.com/images/I/41KhfUhb4AL._SS600_.jpg" TargetMode="External"/><Relationship Id="rId788" Type="http://schemas.openxmlformats.org/officeDocument/2006/relationships/hyperlink" Target="https://www.amazon.com/dp/B0F8VFQW4T" TargetMode="External"/><Relationship Id="rId787" Type="http://schemas.openxmlformats.org/officeDocument/2006/relationships/hyperlink" Target="https://m.media-amazon.com/images/I/41VnzvtpGDL._AC_US600_.jpg" TargetMode="External"/><Relationship Id="rId786" Type="http://schemas.openxmlformats.org/officeDocument/2006/relationships/hyperlink" Target="https://www.amazon.com/gp/help/seller/at-a-glance.html/ref=dp_merchant_link?seller=A24IKGDB0WGS64" TargetMode="External"/><Relationship Id="rId785" Type="http://schemas.openxmlformats.org/officeDocument/2006/relationships/hyperlink" Target="https://www.amazon.com/dp/B0F8HY86GV" TargetMode="External"/><Relationship Id="rId784" Type="http://schemas.openxmlformats.org/officeDocument/2006/relationships/hyperlink" Target="https://images-na.ssl-images-amazon.com/images/I/71bRDBVN0cL._AC_US600_.jpg" TargetMode="External"/><Relationship Id="rId783" Type="http://schemas.openxmlformats.org/officeDocument/2006/relationships/hyperlink" Target="https://www.amazon.com/dp/B0FRSDNML7" TargetMode="External"/><Relationship Id="rId782" Type="http://schemas.openxmlformats.org/officeDocument/2006/relationships/hyperlink" Target="https://images-na.ssl-images-amazon.com/images/I/713oV++Uf7L._AC_US600_.jpg" TargetMode="External"/><Relationship Id="rId781" Type="http://schemas.openxmlformats.org/officeDocument/2006/relationships/hyperlink" Target="https://www.amazon.com/dp/B0FG7N86S9" TargetMode="External"/><Relationship Id="rId780" Type="http://schemas.openxmlformats.org/officeDocument/2006/relationships/hyperlink" Target="https://m.media-amazon.com/images/I/4128zGbDm8L._AC_US600_.jpg" TargetMode="External"/><Relationship Id="rId78" Type="http://schemas.openxmlformats.org/officeDocument/2006/relationships/hyperlink" Target="https://www.amazon.com/dp/B0F181GKGZ" TargetMode="External"/><Relationship Id="rId779" Type="http://schemas.openxmlformats.org/officeDocument/2006/relationships/hyperlink" Target="https://www.amazon.com/dp/B0FSC6TX6X" TargetMode="External"/><Relationship Id="rId778" Type="http://schemas.openxmlformats.org/officeDocument/2006/relationships/hyperlink" Target="https://m.media-amazon.com/images/I/512bj0XAJzL._SX600_SY600_CR,0,0,600,600_.jpg" TargetMode="External"/><Relationship Id="rId777" Type="http://schemas.openxmlformats.org/officeDocument/2006/relationships/hyperlink" Target="https://www.amazon.com/dp/B0F663GW4P" TargetMode="External"/><Relationship Id="rId776" Type="http://schemas.openxmlformats.org/officeDocument/2006/relationships/hyperlink" Target="https://m.media-amazon.com/images/I/51Ws+J88ZmL._SS600_.jpg" TargetMode="External"/><Relationship Id="rId775" Type="http://schemas.openxmlformats.org/officeDocument/2006/relationships/hyperlink" Target="https://www.amazon.com/gp/help/seller/at-a-glance.html/ref=dp_merchant_link?seller=A3HZI8HOBA06OY" TargetMode="External"/><Relationship Id="rId774" Type="http://schemas.openxmlformats.org/officeDocument/2006/relationships/hyperlink" Target="https://www.amazon.com/dp/B0FSZXZC1D" TargetMode="External"/><Relationship Id="rId773" Type="http://schemas.openxmlformats.org/officeDocument/2006/relationships/hyperlink" Target="https://images-na.ssl-images-amazon.com/images/I/6194BVdmNaL._AC_US600_.jpg" TargetMode="External"/><Relationship Id="rId772" Type="http://schemas.openxmlformats.org/officeDocument/2006/relationships/hyperlink" Target="https://www.amazon.com/gp/help/seller/at-a-glance.html/ref=dp_merchant_link?seller=A1XCGHNZOC8YAK" TargetMode="External"/><Relationship Id="rId771" Type="http://schemas.openxmlformats.org/officeDocument/2006/relationships/hyperlink" Target="https://www.amazon.com/dp/B0DT431JGG" TargetMode="External"/><Relationship Id="rId770" Type="http://schemas.openxmlformats.org/officeDocument/2006/relationships/hyperlink" Target="https://www.amazon.com/dp/B0D4DRC9WQ" TargetMode="External"/><Relationship Id="rId77" Type="http://schemas.openxmlformats.org/officeDocument/2006/relationships/hyperlink" Target="https://images-na.ssl-images-amazon.com/images/I/716odsieDeL._AC_US600_.jpg" TargetMode="External"/><Relationship Id="rId769" Type="http://schemas.openxmlformats.org/officeDocument/2006/relationships/hyperlink" Target="https://m.media-amazon.com/images/I/41N4NncGwIL._SS600_.jpg" TargetMode="External"/><Relationship Id="rId768" Type="http://schemas.openxmlformats.org/officeDocument/2006/relationships/hyperlink" Target="https://www.amazon.com/dp/B0G5XVYXH2" TargetMode="External"/><Relationship Id="rId767" Type="http://schemas.openxmlformats.org/officeDocument/2006/relationships/hyperlink" Target="https://images-na.ssl-images-amazon.com/images/I/718joS-zf+L._AC_US600_.jpg" TargetMode="External"/><Relationship Id="rId766" Type="http://schemas.openxmlformats.org/officeDocument/2006/relationships/hyperlink" Target="https://www.amazon.com/dp/B0FCSFDTFZ" TargetMode="External"/><Relationship Id="rId765" Type="http://schemas.openxmlformats.org/officeDocument/2006/relationships/hyperlink" Target="https://images-na.ssl-images-amazon.com/images/I/61rMoVuoZlL._AC_US600_.jpg" TargetMode="External"/><Relationship Id="rId764" Type="http://schemas.openxmlformats.org/officeDocument/2006/relationships/hyperlink" Target="https://www.amazon.com/dp/B0F63KS989" TargetMode="External"/><Relationship Id="rId763" Type="http://schemas.openxmlformats.org/officeDocument/2006/relationships/hyperlink" Target="https://m.media-amazon.com/images/I/41z7dTf-o0L._SS600_.jpg" TargetMode="External"/><Relationship Id="rId762" Type="http://schemas.openxmlformats.org/officeDocument/2006/relationships/hyperlink" Target="https://www.amazon.com/gp/help/seller/at-a-glance.html/ref=dp_merchant_link?seller=A2B6SFTS7TRCKB" TargetMode="External"/><Relationship Id="rId761" Type="http://schemas.openxmlformats.org/officeDocument/2006/relationships/hyperlink" Target="https://www.amazon.com/dp/B0DBL6QF4B" TargetMode="External"/><Relationship Id="rId760" Type="http://schemas.openxmlformats.org/officeDocument/2006/relationships/hyperlink" Target="https://images-na.ssl-images-amazon.com/images/I/51gVTWbBiKL._AC_US600_.jpg" TargetMode="External"/><Relationship Id="rId76" Type="http://schemas.openxmlformats.org/officeDocument/2006/relationships/hyperlink" Target="https://www.amazon.com/dp/B0DWXHPNSG" TargetMode="External"/><Relationship Id="rId759" Type="http://schemas.openxmlformats.org/officeDocument/2006/relationships/hyperlink" Target="https://www.amazon.com/dp/B0F7WKR1DK" TargetMode="External"/><Relationship Id="rId758" Type="http://schemas.openxmlformats.org/officeDocument/2006/relationships/hyperlink" Target="https://images-na.ssl-images-amazon.com/images/I/61oLKMUXd2L._AC_US600_.jpg" TargetMode="External"/><Relationship Id="rId757" Type="http://schemas.openxmlformats.org/officeDocument/2006/relationships/hyperlink" Target="https://www.amazon.com/gp/help/seller/at-a-glance.html/ref=dp_merchant_link?seller=A1F2OHIXUSI7UR" TargetMode="External"/><Relationship Id="rId756" Type="http://schemas.openxmlformats.org/officeDocument/2006/relationships/hyperlink" Target="https://www.amazon.com/dp/B0FP51W3DJ" TargetMode="External"/><Relationship Id="rId755" Type="http://schemas.openxmlformats.org/officeDocument/2006/relationships/hyperlink" Target="https://m.media-amazon.com/images/I/51CaKkIeg3L._AC_US600_.jpg" TargetMode="External"/><Relationship Id="rId754" Type="http://schemas.openxmlformats.org/officeDocument/2006/relationships/hyperlink" Target="https://www.amazon.com/dp/B0GCHY3PJK" TargetMode="External"/><Relationship Id="rId753" Type="http://schemas.openxmlformats.org/officeDocument/2006/relationships/hyperlink" Target="https://m.media-amazon.com/images/I/311RazaRerL._AC_US600_.jpg" TargetMode="External"/><Relationship Id="rId752" Type="http://schemas.openxmlformats.org/officeDocument/2006/relationships/hyperlink" Target="https://www.amazon.com/dp/B0DZKFS7YS" TargetMode="External"/><Relationship Id="rId751" Type="http://schemas.openxmlformats.org/officeDocument/2006/relationships/hyperlink" Target="https://images-na.ssl-images-amazon.com/images/I/71eldIwNMaL._AC_US600_.jpg" TargetMode="External"/><Relationship Id="rId750" Type="http://schemas.openxmlformats.org/officeDocument/2006/relationships/hyperlink" Target="https://www.amazon.com/dp/B0D95GGXJX" TargetMode="External"/><Relationship Id="rId75" Type="http://schemas.openxmlformats.org/officeDocument/2006/relationships/hyperlink" Target="https://images-na.ssl-images-amazon.com/images/I/71SvRY0klKL._AC_US600_.jpg" TargetMode="External"/><Relationship Id="rId749" Type="http://schemas.openxmlformats.org/officeDocument/2006/relationships/hyperlink" Target="https://images-na.ssl-images-amazon.com/images/I/61+OEKRKx+L._AC_US600_.jpg" TargetMode="External"/><Relationship Id="rId748" Type="http://schemas.openxmlformats.org/officeDocument/2006/relationships/hyperlink" Target="https://www.amazon.com/gp/help/seller/at-a-glance.html/ref=dp_merchant_link?seller=A20CR224MNZCAE" TargetMode="External"/><Relationship Id="rId747" Type="http://schemas.openxmlformats.org/officeDocument/2006/relationships/hyperlink" Target="https://www.amazon.com/dp/B0FQBGQQSK" TargetMode="External"/><Relationship Id="rId746" Type="http://schemas.openxmlformats.org/officeDocument/2006/relationships/hyperlink" Target="https://images-na.ssl-images-amazon.com/images/I/81+C+Mw9nyL._AC_US600_.jpg" TargetMode="External"/><Relationship Id="rId745" Type="http://schemas.openxmlformats.org/officeDocument/2006/relationships/hyperlink" Target="https://www.amazon.com/dp/B0FLP1TZW7" TargetMode="External"/><Relationship Id="rId744" Type="http://schemas.openxmlformats.org/officeDocument/2006/relationships/hyperlink" Target="https://m.media-amazon.com/images/I/41kpGt7PeRL._AC_US600_.jpg" TargetMode="External"/><Relationship Id="rId743" Type="http://schemas.openxmlformats.org/officeDocument/2006/relationships/hyperlink" Target="https://www.amazon.com/dp/B0DQBPYJ4X" TargetMode="External"/><Relationship Id="rId742" Type="http://schemas.openxmlformats.org/officeDocument/2006/relationships/hyperlink" Target="https://images-na.ssl-images-amazon.com/images/I/81CleAc4dKL._AC_US600_.jpg" TargetMode="External"/><Relationship Id="rId741" Type="http://schemas.openxmlformats.org/officeDocument/2006/relationships/hyperlink" Target="https://www.amazon.com/dp/B0FL6W8BS9" TargetMode="External"/><Relationship Id="rId740" Type="http://schemas.openxmlformats.org/officeDocument/2006/relationships/hyperlink" Target="https://m.media-amazon.com/images/I/41gOqvRA-5L._AC_US600_.jpg" TargetMode="External"/><Relationship Id="rId74" Type="http://schemas.openxmlformats.org/officeDocument/2006/relationships/hyperlink" Target="https://www.amazon.com/gp/help/seller/at-a-glance.html/ref=dp_merchant_link?seller=A25AL9HMD30L7F" TargetMode="External"/><Relationship Id="rId739" Type="http://schemas.openxmlformats.org/officeDocument/2006/relationships/hyperlink" Target="https://www.amazon.com/gp/help/seller/at-a-glance.html/ref=dp_merchant_link?seller=A1IGPS3O8H6866" TargetMode="External"/><Relationship Id="rId738" Type="http://schemas.openxmlformats.org/officeDocument/2006/relationships/hyperlink" Target="https://www.amazon.com/dp/B0D9W25CXW" TargetMode="External"/><Relationship Id="rId737" Type="http://schemas.openxmlformats.org/officeDocument/2006/relationships/hyperlink" Target="https://images-na.ssl-images-amazon.com/images/I/71PfPV08XiL._AC_US600_.jpg" TargetMode="External"/><Relationship Id="rId736" Type="http://schemas.openxmlformats.org/officeDocument/2006/relationships/hyperlink" Target="https://www.amazon.com/gp/help/seller/at-a-glance.html/ref=dp_merchant_link?seller=A32YBI1NUSPXKT" TargetMode="External"/><Relationship Id="rId735" Type="http://schemas.openxmlformats.org/officeDocument/2006/relationships/hyperlink" Target="https://www.amazon.com/dp/B0F8MZ379M" TargetMode="External"/><Relationship Id="rId734" Type="http://schemas.openxmlformats.org/officeDocument/2006/relationships/hyperlink" Target="https://www.amazon.com/dp/B0FG7CBL74" TargetMode="External"/><Relationship Id="rId733" Type="http://schemas.openxmlformats.org/officeDocument/2006/relationships/hyperlink" Target="https://m.media-amazon.com/images/I/41rY89x-iNL._AC_US600_.jpg" TargetMode="External"/><Relationship Id="rId732" Type="http://schemas.openxmlformats.org/officeDocument/2006/relationships/hyperlink" Target="https://www.amazon.com/gp/help/seller/at-a-glance.html/ref=dp_merchant_link?seller=AYQSCFTFZGS55" TargetMode="External"/><Relationship Id="rId731" Type="http://schemas.openxmlformats.org/officeDocument/2006/relationships/hyperlink" Target="https://www.amazon.com/dp/B0FFGFZJB3" TargetMode="External"/><Relationship Id="rId730" Type="http://schemas.openxmlformats.org/officeDocument/2006/relationships/hyperlink" Target="https://images-na.ssl-images-amazon.com/images/I/61Wk+reDpoL._AC_US600_.jpg" TargetMode="External"/><Relationship Id="rId73" Type="http://schemas.openxmlformats.org/officeDocument/2006/relationships/hyperlink" Target="https://www.amazon.com/dp/B0FS6V19BZ" TargetMode="External"/><Relationship Id="rId729" Type="http://schemas.openxmlformats.org/officeDocument/2006/relationships/hyperlink" Target="https://www.amazon.com/dp/B0FBJ32L8G" TargetMode="External"/><Relationship Id="rId728" Type="http://schemas.openxmlformats.org/officeDocument/2006/relationships/hyperlink" Target="https://m.media-amazon.com/images/I/41mNrCN296L._AC_SR600,600_.jpg" TargetMode="External"/><Relationship Id="rId727" Type="http://schemas.openxmlformats.org/officeDocument/2006/relationships/hyperlink" Target="https://www.amazon.com/gp/help/seller/at-a-glance.html/ref=dp_merchant_link?seller=A3VM477DWZO78F" TargetMode="External"/><Relationship Id="rId726" Type="http://schemas.openxmlformats.org/officeDocument/2006/relationships/hyperlink" Target="https://www.amazon.com/dp/B0FTMNKTS6" TargetMode="External"/><Relationship Id="rId725" Type="http://schemas.openxmlformats.org/officeDocument/2006/relationships/hyperlink" Target="https://images-na.ssl-images-amazon.com/images/I/513A65hGBXL._AC_US600_.jpg" TargetMode="External"/><Relationship Id="rId724" Type="http://schemas.openxmlformats.org/officeDocument/2006/relationships/hyperlink" Target="https://www.amazon.com/dp/B0DKP5476B" TargetMode="External"/><Relationship Id="rId723" Type="http://schemas.openxmlformats.org/officeDocument/2006/relationships/hyperlink" Target="https://images-na.ssl-images-amazon.com/images/I/61YcIptD5fL._AC_US600_.jpg" TargetMode="External"/><Relationship Id="rId722" Type="http://schemas.openxmlformats.org/officeDocument/2006/relationships/hyperlink" Target="https://www.amazon.com/dp/B0F4QZNV88" TargetMode="External"/><Relationship Id="rId721" Type="http://schemas.openxmlformats.org/officeDocument/2006/relationships/hyperlink" Target="https://images-na.ssl-images-amazon.com/images/I/71v47Ya0oML._AC_US600_.jpg" TargetMode="External"/><Relationship Id="rId720" Type="http://schemas.openxmlformats.org/officeDocument/2006/relationships/hyperlink" Target="https://www.amazon.com/dp/B0CC65Q4H5" TargetMode="External"/><Relationship Id="rId72" Type="http://schemas.openxmlformats.org/officeDocument/2006/relationships/hyperlink" Target="https://m.media-amazon.com/images/I/51o7kUDt8gL._SS600_.jpg" TargetMode="External"/><Relationship Id="rId719" Type="http://schemas.openxmlformats.org/officeDocument/2006/relationships/hyperlink" Target="https://images-na.ssl-images-amazon.com/images/I/61TqjCV-1hL._AC_US600_.jpg" TargetMode="External"/><Relationship Id="rId718" Type="http://schemas.openxmlformats.org/officeDocument/2006/relationships/hyperlink" Target="https://www.amazon.com/gp/help/seller/at-a-glance.html/ref=dp_merchant_link?seller=A1XRN0598DTZ03" TargetMode="External"/><Relationship Id="rId717" Type="http://schemas.openxmlformats.org/officeDocument/2006/relationships/hyperlink" Target="https://www.amazon.com/dp/B0G4QLRZDG" TargetMode="External"/><Relationship Id="rId716" Type="http://schemas.openxmlformats.org/officeDocument/2006/relationships/hyperlink" Target="https://images-na.ssl-images-amazon.com/images/I/51af5AyoUyL._AC_US600_.jpg" TargetMode="External"/><Relationship Id="rId715" Type="http://schemas.openxmlformats.org/officeDocument/2006/relationships/hyperlink" Target="https://www.amazon.com/dp/B0DWXBTXHS" TargetMode="External"/><Relationship Id="rId714" Type="http://schemas.openxmlformats.org/officeDocument/2006/relationships/hyperlink" Target="https://images-na.ssl-images-amazon.com/images/I/51mgNYlQ1zL._AC_US600_.jpg" TargetMode="External"/><Relationship Id="rId713" Type="http://schemas.openxmlformats.org/officeDocument/2006/relationships/hyperlink" Target="https://www.amazon.com/gp/help/seller/at-a-glance.html/ref=dp_merchant_link?seller=A3E74R6IPJL679" TargetMode="External"/><Relationship Id="rId712" Type="http://schemas.openxmlformats.org/officeDocument/2006/relationships/hyperlink" Target="https://www.amazon.com/dp/B0FNVDK1V1" TargetMode="External"/><Relationship Id="rId711" Type="http://schemas.openxmlformats.org/officeDocument/2006/relationships/hyperlink" Target="https://images-na.ssl-images-amazon.com/images/I/71o0mq5PhyL._AC_US600_.jpg" TargetMode="External"/><Relationship Id="rId710" Type="http://schemas.openxmlformats.org/officeDocument/2006/relationships/hyperlink" Target="https://www.amazon.com/gp/help/seller/at-a-glance.html/ref=dp_merchant_link?seller=A1KREJY4UUUIO8" TargetMode="External"/><Relationship Id="rId71" Type="http://schemas.openxmlformats.org/officeDocument/2006/relationships/hyperlink" Target="https://www.amazon.com/dp/B0FWQK7LV2" TargetMode="External"/><Relationship Id="rId709" Type="http://schemas.openxmlformats.org/officeDocument/2006/relationships/hyperlink" Target="https://www.amazon.com/dp/B0FMK9D1CS" TargetMode="External"/><Relationship Id="rId708" Type="http://schemas.openxmlformats.org/officeDocument/2006/relationships/hyperlink" Target="https://images-na.ssl-images-amazon.com/images/I/71wg2VSn4tL._AC_US600_.jpg" TargetMode="External"/><Relationship Id="rId707" Type="http://schemas.openxmlformats.org/officeDocument/2006/relationships/hyperlink" Target="https://www.amazon.com/gp/help/seller/at-a-glance.html/ref=dp_merchant_link?seller=ASOB7NO1AKH15" TargetMode="External"/><Relationship Id="rId706" Type="http://schemas.openxmlformats.org/officeDocument/2006/relationships/hyperlink" Target="https://www.amazon.com/dp/B0F9P5JM77" TargetMode="External"/><Relationship Id="rId705" Type="http://schemas.openxmlformats.org/officeDocument/2006/relationships/hyperlink" Target="https://images-na.ssl-images-amazon.com/images/I/6195Y1Mb7LL._AC_US600_.jpg" TargetMode="External"/><Relationship Id="rId704" Type="http://schemas.openxmlformats.org/officeDocument/2006/relationships/hyperlink" Target="https://www.amazon.com/dp/B0FXG227D9" TargetMode="External"/><Relationship Id="rId703" Type="http://schemas.openxmlformats.org/officeDocument/2006/relationships/hyperlink" Target="https://m.media-amazon.com/images/I/41bxBWKizrL._SS600_.jpg" TargetMode="External"/><Relationship Id="rId702" Type="http://schemas.openxmlformats.org/officeDocument/2006/relationships/hyperlink" Target="https://www.amazon.com/gp/help/seller/at-a-glance.html/ref=dp_merchant_link?seller=A3B805IY9QVDUO" TargetMode="External"/><Relationship Id="rId701" Type="http://schemas.openxmlformats.org/officeDocument/2006/relationships/hyperlink" Target="https://www.amazon.com/dp/B0FNQ7DZDX" TargetMode="External"/><Relationship Id="rId700" Type="http://schemas.openxmlformats.org/officeDocument/2006/relationships/hyperlink" Target="https://images-na.ssl-images-amazon.com/images/I/81jJPH1-1mL._AC_US600_.jpg" TargetMode="External"/><Relationship Id="rId70" Type="http://schemas.openxmlformats.org/officeDocument/2006/relationships/hyperlink" Target="https://images-na.ssl-images-amazon.com/images/I/61fXG2q-IfL._AC_US600_.jpg" TargetMode="External"/><Relationship Id="rId7" Type="http://schemas.openxmlformats.org/officeDocument/2006/relationships/hyperlink" Target="https://images-na.ssl-images-amazon.com/images/I/71As+a7mXhL._AC_US600_.jpg" TargetMode="External"/><Relationship Id="rId699" Type="http://schemas.openxmlformats.org/officeDocument/2006/relationships/hyperlink" Target="https://www.amazon.com/gp/help/seller/at-a-glance.html/ref=dp_merchant_link?seller=A32EHF5V47YUEO" TargetMode="External"/><Relationship Id="rId698" Type="http://schemas.openxmlformats.org/officeDocument/2006/relationships/hyperlink" Target="https://www.amazon.com/dp/B0FQK23116" TargetMode="External"/><Relationship Id="rId697" Type="http://schemas.openxmlformats.org/officeDocument/2006/relationships/hyperlink" Target="https://m.media-amazon.com/images/I/21dCE4KMZjL._SS600_.jpg" TargetMode="External"/><Relationship Id="rId696" Type="http://schemas.openxmlformats.org/officeDocument/2006/relationships/hyperlink" Target="https://www.amazon.com/dp/B0G2BHGT2G" TargetMode="External"/><Relationship Id="rId695" Type="http://schemas.openxmlformats.org/officeDocument/2006/relationships/hyperlink" Target="https://m.media-amazon.com/images/I/41pp+4O70rL._SS600_.jpg" TargetMode="External"/><Relationship Id="rId694" Type="http://schemas.openxmlformats.org/officeDocument/2006/relationships/hyperlink" Target="https://www.amazon.com/dp/B0DFCF52KD" TargetMode="External"/><Relationship Id="rId693" Type="http://schemas.openxmlformats.org/officeDocument/2006/relationships/hyperlink" Target="https://images-na.ssl-images-amazon.com/images/I/71-mAMpGO8L._AC_US600_.jpg" TargetMode="External"/><Relationship Id="rId692" Type="http://schemas.openxmlformats.org/officeDocument/2006/relationships/hyperlink" Target="https://www.amazon.com/dp/B0FX8CPCV4" TargetMode="External"/><Relationship Id="rId691" Type="http://schemas.openxmlformats.org/officeDocument/2006/relationships/hyperlink" Target="https://images-na.ssl-images-amazon.com/images/I/61L6qs0TE+L._AC_US600_.jpg" TargetMode="External"/><Relationship Id="rId690" Type="http://schemas.openxmlformats.org/officeDocument/2006/relationships/hyperlink" Target="https://www.amazon.com/gp/help/seller/at-a-glance.html/ref=dp_merchant_link?seller=A5MW5LBF7NY3W" TargetMode="External"/><Relationship Id="rId69" Type="http://schemas.openxmlformats.org/officeDocument/2006/relationships/hyperlink" Target="https://www.amazon.com/gp/help/seller/at-a-glance.html/ref=dp_merchant_link?seller=AKAK73UQRVAX5" TargetMode="External"/><Relationship Id="rId689" Type="http://schemas.openxmlformats.org/officeDocument/2006/relationships/hyperlink" Target="https://www.amazon.com/dp/B0FNCV5LS8" TargetMode="External"/><Relationship Id="rId688" Type="http://schemas.openxmlformats.org/officeDocument/2006/relationships/hyperlink" Target="https://images-na.ssl-images-amazon.com/images/I/81DaMQQV-LL._AC_US600_.jpg" TargetMode="External"/><Relationship Id="rId687" Type="http://schemas.openxmlformats.org/officeDocument/2006/relationships/hyperlink" Target="https://www.amazon.com/dp/B0FLK4J6Q2" TargetMode="External"/><Relationship Id="rId686" Type="http://schemas.openxmlformats.org/officeDocument/2006/relationships/hyperlink" Target="https://m.media-amazon.com/images/I/41Ni+20BJnL._AC_US600_.jpg" TargetMode="External"/><Relationship Id="rId685" Type="http://schemas.openxmlformats.org/officeDocument/2006/relationships/hyperlink" Target="https://www.amazon.com/dp/B0FP1C7FDS" TargetMode="External"/><Relationship Id="rId684" Type="http://schemas.openxmlformats.org/officeDocument/2006/relationships/hyperlink" Target="https://images-na.ssl-images-amazon.com/images/I/61toPUdI5nL._AC_US600_.jpg" TargetMode="External"/><Relationship Id="rId683" Type="http://schemas.openxmlformats.org/officeDocument/2006/relationships/hyperlink" Target="https://www.amazon.com/gp/help/seller/at-a-glance.html/ref=dp_merchant_link?seller=A2EJZT00ZDUVOZ" TargetMode="External"/><Relationship Id="rId682" Type="http://schemas.openxmlformats.org/officeDocument/2006/relationships/hyperlink" Target="https://www.amazon.com/dp/B0F4RFTHCS" TargetMode="External"/><Relationship Id="rId681" Type="http://schemas.openxmlformats.org/officeDocument/2006/relationships/hyperlink" Target="https://images-na.ssl-images-amazon.com/images/I/71NeesBDOwL._AC_US600_.jpg" TargetMode="External"/><Relationship Id="rId680" Type="http://schemas.openxmlformats.org/officeDocument/2006/relationships/hyperlink" Target="https://www.amazon.com/gp/help/seller/at-a-glance.html/ref=dp_merchant_link?seller=A9FTCNW4UYFKQ" TargetMode="External"/><Relationship Id="rId68" Type="http://schemas.openxmlformats.org/officeDocument/2006/relationships/hyperlink" Target="https://www.amazon.com/dp/B0CZ8NZ97F" TargetMode="External"/><Relationship Id="rId679" Type="http://schemas.openxmlformats.org/officeDocument/2006/relationships/hyperlink" Target="https://www.amazon.com/dp/B0CDX275Q2" TargetMode="External"/><Relationship Id="rId678" Type="http://schemas.openxmlformats.org/officeDocument/2006/relationships/hyperlink" Target="https://images-na.ssl-images-amazon.com/images/I/51aNokTz8iL._AC_US600_.jpg" TargetMode="External"/><Relationship Id="rId677" Type="http://schemas.openxmlformats.org/officeDocument/2006/relationships/hyperlink" Target="https://www.amazon.com/dp/B0DQTY8Z52" TargetMode="External"/><Relationship Id="rId676" Type="http://schemas.openxmlformats.org/officeDocument/2006/relationships/hyperlink" Target="https://images-na.ssl-images-amazon.com/images/I/71VY8pee4lL._AC_US600_.jpg" TargetMode="External"/><Relationship Id="rId675" Type="http://schemas.openxmlformats.org/officeDocument/2006/relationships/hyperlink" Target="https://www.amazon.com/dp/B0FHBDMS33" TargetMode="External"/><Relationship Id="rId674" Type="http://schemas.openxmlformats.org/officeDocument/2006/relationships/hyperlink" Target="https://images-na.ssl-images-amazon.com/images/I/61boac0HNvL._AC_US600_.jpg" TargetMode="External"/><Relationship Id="rId673" Type="http://schemas.openxmlformats.org/officeDocument/2006/relationships/hyperlink" Target="https://www.amazon.com/dp/B0F5HP1T9S" TargetMode="External"/><Relationship Id="rId672" Type="http://schemas.openxmlformats.org/officeDocument/2006/relationships/hyperlink" Target="https://images-na.ssl-images-amazon.com/images/I/61PrnTPEYYL._AC_US600_.jpg" TargetMode="External"/><Relationship Id="rId671" Type="http://schemas.openxmlformats.org/officeDocument/2006/relationships/hyperlink" Target="https://www.amazon.com/dp/B0F8PYVTXS" TargetMode="External"/><Relationship Id="rId670" Type="http://schemas.openxmlformats.org/officeDocument/2006/relationships/hyperlink" Target="https://m.media-amazon.com/images/I/51CM6aO2YuL._SS600_.jpg" TargetMode="External"/><Relationship Id="rId67" Type="http://schemas.openxmlformats.org/officeDocument/2006/relationships/hyperlink" Target="https://images-na.ssl-images-amazon.com/images/I/51mEsBmuhuL._AC_US600_.jpg" TargetMode="External"/><Relationship Id="rId669" Type="http://schemas.openxmlformats.org/officeDocument/2006/relationships/hyperlink" Target="https://www.amazon.com/gp/help/seller/at-a-glance.html/ref=dp_merchant_link?seller=A11MJB5QLSZPGX" TargetMode="External"/><Relationship Id="rId668" Type="http://schemas.openxmlformats.org/officeDocument/2006/relationships/hyperlink" Target="https://www.amazon.com/dp/B0DS2L8JTW" TargetMode="External"/><Relationship Id="rId667" Type="http://schemas.openxmlformats.org/officeDocument/2006/relationships/hyperlink" Target="https://images-na.ssl-images-amazon.com/images/I/71MSMMkLeSL._AC_US600_.jpg" TargetMode="External"/><Relationship Id="rId666" Type="http://schemas.openxmlformats.org/officeDocument/2006/relationships/hyperlink" Target="https://www.amazon.com/gp/help/seller/at-a-glance.html/ref=dp_merchant_link?seller=A2YE3QKYC4IQID" TargetMode="External"/><Relationship Id="rId665" Type="http://schemas.openxmlformats.org/officeDocument/2006/relationships/hyperlink" Target="https://www.amazon.com/dp/B0FSZLQRRD" TargetMode="External"/><Relationship Id="rId664" Type="http://schemas.openxmlformats.org/officeDocument/2006/relationships/hyperlink" Target="https://m.media-amazon.com/images/I/41icea-0tfL._AC_US600_.jpg" TargetMode="External"/><Relationship Id="rId663" Type="http://schemas.openxmlformats.org/officeDocument/2006/relationships/hyperlink" Target="https://www.amazon.com/gp/help/seller/at-a-glance.html/ref=dp_merchant_link?seller=A1M4NGDPK5A5KS" TargetMode="External"/><Relationship Id="rId662" Type="http://schemas.openxmlformats.org/officeDocument/2006/relationships/hyperlink" Target="https://www.amazon.com/dp/B0FL8LTY8Q" TargetMode="External"/><Relationship Id="rId661" Type="http://schemas.openxmlformats.org/officeDocument/2006/relationships/hyperlink" Target="https://images-na.ssl-images-amazon.com/images/I/718agb3B7UL._AC_US600_.jpg" TargetMode="External"/><Relationship Id="rId660" Type="http://schemas.openxmlformats.org/officeDocument/2006/relationships/hyperlink" Target="https://www.amazon.com/gp/help/seller/at-a-glance.html/ref=dp_merchant_link?seller=A2AWMJLSGV9KHL" TargetMode="External"/><Relationship Id="rId66" Type="http://schemas.openxmlformats.org/officeDocument/2006/relationships/hyperlink" Target="https://www.amazon.com/dp/B0FVNQ3C9M" TargetMode="External"/><Relationship Id="rId659" Type="http://schemas.openxmlformats.org/officeDocument/2006/relationships/hyperlink" Target="https://www.amazon.com/dp/B0FSZHPC99" TargetMode="External"/><Relationship Id="rId658" Type="http://schemas.openxmlformats.org/officeDocument/2006/relationships/hyperlink" Target="https://images-na.ssl-images-amazon.com/images/I/71tLiHviTUL._AC_US600_.jpg" TargetMode="External"/><Relationship Id="rId657" Type="http://schemas.openxmlformats.org/officeDocument/2006/relationships/hyperlink" Target="https://www.amazon.com/gp/help/seller/at-a-glance.html/ref=dp_merchant_link?seller=A169L4LU11NS7Q" TargetMode="External"/><Relationship Id="rId656" Type="http://schemas.openxmlformats.org/officeDocument/2006/relationships/hyperlink" Target="https://www.amazon.com/dp/B0D8BKM4FF" TargetMode="External"/><Relationship Id="rId655" Type="http://schemas.openxmlformats.org/officeDocument/2006/relationships/hyperlink" Target="https://images-na.ssl-images-amazon.com/images/I/61H648otjlL._AC_US600_.jpg" TargetMode="External"/><Relationship Id="rId654" Type="http://schemas.openxmlformats.org/officeDocument/2006/relationships/hyperlink" Target="https://www.amazon.com/dp/B0F49768HG" TargetMode="External"/><Relationship Id="rId653" Type="http://schemas.openxmlformats.org/officeDocument/2006/relationships/hyperlink" Target="https://m.media-amazon.com/images/I/410rqn28ohL._SS600_.jpg" TargetMode="External"/><Relationship Id="rId652" Type="http://schemas.openxmlformats.org/officeDocument/2006/relationships/hyperlink" Target="https://www.amazon.com/gp/help/seller/at-a-glance.html/ref=dp_merchant_link?seller=A32KEKB965XY8C" TargetMode="External"/><Relationship Id="rId651" Type="http://schemas.openxmlformats.org/officeDocument/2006/relationships/hyperlink" Target="https://www.amazon.com/dp/B0D3X7PNFX" TargetMode="External"/><Relationship Id="rId650" Type="http://schemas.openxmlformats.org/officeDocument/2006/relationships/hyperlink" Target="https://images-na.ssl-images-amazon.com/images/I/61bq6g48mVL._AC_US600_.jpg" TargetMode="External"/><Relationship Id="rId65" Type="http://schemas.openxmlformats.org/officeDocument/2006/relationships/hyperlink" Target="https://images-na.ssl-images-amazon.com/images/I/713fM66pbUL._AC_US600_.jpg" TargetMode="External"/><Relationship Id="rId649" Type="http://schemas.openxmlformats.org/officeDocument/2006/relationships/hyperlink" Target="https://www.amazon.com/gp/help/seller/at-a-glance.html/ref=dp_merchant_link?seller=A14ZSYLW90K926" TargetMode="External"/><Relationship Id="rId648" Type="http://schemas.openxmlformats.org/officeDocument/2006/relationships/hyperlink" Target="https://www.amazon.com/dp/B0F7RH3D8T" TargetMode="External"/><Relationship Id="rId647" Type="http://schemas.openxmlformats.org/officeDocument/2006/relationships/hyperlink" Target="https://images-na.ssl-images-amazon.com/images/I/51ZLz17ORmL._AC_US600_.jpg" TargetMode="External"/><Relationship Id="rId646" Type="http://schemas.openxmlformats.org/officeDocument/2006/relationships/hyperlink" Target="https://www.amazon.com/dp/B0F1SZDFC1" TargetMode="External"/><Relationship Id="rId645" Type="http://schemas.openxmlformats.org/officeDocument/2006/relationships/hyperlink" Target="https://images-na.ssl-images-amazon.com/images/I/71w6uG2wALL._AC_US600_.jpg" TargetMode="External"/><Relationship Id="rId644" Type="http://schemas.openxmlformats.org/officeDocument/2006/relationships/hyperlink" Target="https://www.amazon.com/dp/B0FW4ZZQZX" TargetMode="External"/><Relationship Id="rId643" Type="http://schemas.openxmlformats.org/officeDocument/2006/relationships/hyperlink" Target="https://images-na.ssl-images-amazon.com/images/I/61L0MD9u0OL._AC_US600_.jpg" TargetMode="External"/><Relationship Id="rId642" Type="http://schemas.openxmlformats.org/officeDocument/2006/relationships/hyperlink" Target="https://www.amazon.com/gp/help/seller/at-a-glance.html/ref=dp_merchant_link?seller=A1K7A6XA2UOPK9" TargetMode="External"/><Relationship Id="rId641" Type="http://schemas.openxmlformats.org/officeDocument/2006/relationships/hyperlink" Target="https://www.amazon.com/dp/B0FKRW31V9" TargetMode="External"/><Relationship Id="rId640" Type="http://schemas.openxmlformats.org/officeDocument/2006/relationships/hyperlink" Target="https://m.media-amazon.com/images/I/5169zk6f+TL._SS600_.jpg" TargetMode="External"/><Relationship Id="rId64" Type="http://schemas.openxmlformats.org/officeDocument/2006/relationships/hyperlink" Target="https://www.amazon.com/dp/B0FX87YWGP" TargetMode="External"/><Relationship Id="rId639" Type="http://schemas.openxmlformats.org/officeDocument/2006/relationships/hyperlink" Target="https://www.amazon.com/gp/help/seller/at-a-glance.html/ref=dp_merchant_link?seller=A4A30APAKDDB1" TargetMode="External"/><Relationship Id="rId638" Type="http://schemas.openxmlformats.org/officeDocument/2006/relationships/hyperlink" Target="https://www.amazon.com/dp/B0FRF5Z13Z" TargetMode="External"/><Relationship Id="rId637" Type="http://schemas.openxmlformats.org/officeDocument/2006/relationships/hyperlink" Target="https://m.media-amazon.com/images/I/41EKG3PmX3L._SS600_.jpg" TargetMode="External"/><Relationship Id="rId636" Type="http://schemas.openxmlformats.org/officeDocument/2006/relationships/hyperlink" Target="https://www.amazon.com/dp/B0D6LKD67Y" TargetMode="External"/><Relationship Id="rId635" Type="http://schemas.openxmlformats.org/officeDocument/2006/relationships/hyperlink" Target="https://images-na.ssl-images-amazon.com/images/I/71vCSgR4DtL._AC_US600_.jpg" TargetMode="External"/><Relationship Id="rId634" Type="http://schemas.openxmlformats.org/officeDocument/2006/relationships/hyperlink" Target="https://www.amazon.com/dp/B0FBS2HW25" TargetMode="External"/><Relationship Id="rId633" Type="http://schemas.openxmlformats.org/officeDocument/2006/relationships/hyperlink" Target="https://images-na.ssl-images-amazon.com/images/I/61XuawSzg9L._AC_US600_.jpg" TargetMode="External"/><Relationship Id="rId632" Type="http://schemas.openxmlformats.org/officeDocument/2006/relationships/hyperlink" Target="https://www.amazon.com/gp/help/seller/at-a-glance.html/ref=dp_merchant_link?seller=A2NPTYYFEG0IVN" TargetMode="External"/><Relationship Id="rId631" Type="http://schemas.openxmlformats.org/officeDocument/2006/relationships/hyperlink" Target="https://www.amazon.com/dp/B0FLPR41FR" TargetMode="External"/><Relationship Id="rId630" Type="http://schemas.openxmlformats.org/officeDocument/2006/relationships/hyperlink" Target="https://images-na.ssl-images-amazon.com/images/I/713yLjdKfFL._AC_US600_.jpg" TargetMode="External"/><Relationship Id="rId63" Type="http://schemas.openxmlformats.org/officeDocument/2006/relationships/hyperlink" Target="https://images-na.ssl-images-amazon.com/images/I/61zzSqXlihL._AC_US600_.jpg" TargetMode="External"/><Relationship Id="rId629" Type="http://schemas.openxmlformats.org/officeDocument/2006/relationships/hyperlink" Target="https://www.amazon.com/gp/help/seller/at-a-glance.html/ref=dp_merchant_link?seller=A38SW58AYV1R3O" TargetMode="External"/><Relationship Id="rId628" Type="http://schemas.openxmlformats.org/officeDocument/2006/relationships/hyperlink" Target="https://www.amazon.com/dp/B0F7Z7CKJL" TargetMode="External"/><Relationship Id="rId627" Type="http://schemas.openxmlformats.org/officeDocument/2006/relationships/hyperlink" Target="https://images-na.ssl-images-amazon.com/images/I/61kLv-3aMZL._AC_US600_.jpg" TargetMode="External"/><Relationship Id="rId626" Type="http://schemas.openxmlformats.org/officeDocument/2006/relationships/hyperlink" Target="https://www.amazon.com/gp/help/seller/at-a-glance.html/ref=dp_merchant_link?seller=A2AXIBBNG84J4N" TargetMode="External"/><Relationship Id="rId625" Type="http://schemas.openxmlformats.org/officeDocument/2006/relationships/hyperlink" Target="https://www.amazon.com/dp/B073RHGQPR" TargetMode="External"/><Relationship Id="rId624" Type="http://schemas.openxmlformats.org/officeDocument/2006/relationships/hyperlink" Target="https://images-na.ssl-images-amazon.com/images/I/71M3QJNJATL._AC_US600_.jpg" TargetMode="External"/><Relationship Id="rId623" Type="http://schemas.openxmlformats.org/officeDocument/2006/relationships/hyperlink" Target="https://www.amazon.com/dp/B0DK8MH28D" TargetMode="External"/><Relationship Id="rId622" Type="http://schemas.openxmlformats.org/officeDocument/2006/relationships/hyperlink" Target="https://m.media-amazon.com/images/I/41Gemmgn99L._SS600_.jpg" TargetMode="External"/><Relationship Id="rId621" Type="http://schemas.openxmlformats.org/officeDocument/2006/relationships/hyperlink" Target="https://www.amazon.com/dp/B0F7J388F8" TargetMode="External"/><Relationship Id="rId620" Type="http://schemas.openxmlformats.org/officeDocument/2006/relationships/hyperlink" Target="https://m.media-amazon.com/images/I/41GEGH+yekL._SS600_.jpg" TargetMode="External"/><Relationship Id="rId62" Type="http://schemas.openxmlformats.org/officeDocument/2006/relationships/hyperlink" Target="https://www.amazon.com/gp/help/seller/at-a-glance.html/ref=dp_merchant_link?seller=A3M3RR5J415C84" TargetMode="External"/><Relationship Id="rId619" Type="http://schemas.openxmlformats.org/officeDocument/2006/relationships/hyperlink" Target="https://www.amazon.com/gp/help/seller/at-a-glance.html/ref=dp_merchant_link?seller=A1BF9O3Z3VID7D" TargetMode="External"/><Relationship Id="rId618" Type="http://schemas.openxmlformats.org/officeDocument/2006/relationships/hyperlink" Target="https://www.amazon.com/dp/B0F3W19V2K" TargetMode="External"/><Relationship Id="rId617" Type="http://schemas.openxmlformats.org/officeDocument/2006/relationships/hyperlink" Target="https://images-na.ssl-images-amazon.com/images/I/61C-FSC6T3L._AC_US600_.jpg" TargetMode="External"/><Relationship Id="rId616" Type="http://schemas.openxmlformats.org/officeDocument/2006/relationships/hyperlink" Target="https://www.amazon.com/dp/B0FX9FJT2C" TargetMode="External"/><Relationship Id="rId615" Type="http://schemas.openxmlformats.org/officeDocument/2006/relationships/hyperlink" Target="https://images-na.ssl-images-amazon.com/images/I/71bI6uiH+PL._AC_US600_.jpg" TargetMode="External"/><Relationship Id="rId614" Type="http://schemas.openxmlformats.org/officeDocument/2006/relationships/hyperlink" Target="https://www.amazon.com/dp/B0FHWH98RV" TargetMode="External"/><Relationship Id="rId613" Type="http://schemas.openxmlformats.org/officeDocument/2006/relationships/hyperlink" Target="https://m.media-amazon.com/images/I/41mhLGB+aML._AC_US600_.jpg" TargetMode="External"/><Relationship Id="rId612" Type="http://schemas.openxmlformats.org/officeDocument/2006/relationships/hyperlink" Target="https://www.amazon.com/dp/B0FWJ9NBN7" TargetMode="External"/><Relationship Id="rId611" Type="http://schemas.openxmlformats.org/officeDocument/2006/relationships/hyperlink" Target="https://www.amazon.com/gp/help/seller/at-a-glance.html/ref=dp_merchant_link?seller=A3VUD5ROEY62QP" TargetMode="External"/><Relationship Id="rId610" Type="http://schemas.openxmlformats.org/officeDocument/2006/relationships/hyperlink" Target="https://www.amazon.com/dp/B0FL6WP6ZR" TargetMode="External"/><Relationship Id="rId61" Type="http://schemas.openxmlformats.org/officeDocument/2006/relationships/hyperlink" Target="https://www.amazon.com/dp/B0CSDHFN3B" TargetMode="External"/><Relationship Id="rId609" Type="http://schemas.openxmlformats.org/officeDocument/2006/relationships/hyperlink" Target="https://images-na.ssl-images-amazon.com/images/I/71L7NSp7FuL._AC_US600_.jpg" TargetMode="External"/><Relationship Id="rId608" Type="http://schemas.openxmlformats.org/officeDocument/2006/relationships/hyperlink" Target="https://www.amazon.com/gp/help/seller/at-a-glance.html/ref=dp_merchant_link?seller=A3A5098GPD4LNQ" TargetMode="External"/><Relationship Id="rId607" Type="http://schemas.openxmlformats.org/officeDocument/2006/relationships/hyperlink" Target="https://www.amazon.com/dp/B0F1FWSG6G" TargetMode="External"/><Relationship Id="rId606" Type="http://schemas.openxmlformats.org/officeDocument/2006/relationships/hyperlink" Target="https://images-na.ssl-images-amazon.com/images/I/716rm5tnDBL._AC_US600_.jpg" TargetMode="External"/><Relationship Id="rId605" Type="http://schemas.openxmlformats.org/officeDocument/2006/relationships/hyperlink" Target="https://www.amazon.com/gp/help/seller/at-a-glance.html/ref=dp_merchant_link?seller=A3CF0YY6CR3F3J" TargetMode="External"/><Relationship Id="rId604" Type="http://schemas.openxmlformats.org/officeDocument/2006/relationships/hyperlink" Target="https://www.amazon.com/dp/B0F6CL81RS" TargetMode="External"/><Relationship Id="rId603" Type="http://schemas.openxmlformats.org/officeDocument/2006/relationships/hyperlink" Target="https://m.media-amazon.com/images/I/410JHbiDaqL._AC_SR600,600_.jpg" TargetMode="External"/><Relationship Id="rId602" Type="http://schemas.openxmlformats.org/officeDocument/2006/relationships/hyperlink" Target="https://www.amazon.com/dp/B0G46KNGR6" TargetMode="External"/><Relationship Id="rId601" Type="http://schemas.openxmlformats.org/officeDocument/2006/relationships/hyperlink" Target="https://m.media-amazon.com/images/I/41BfClUsH7L._AC_US600_.jpg" TargetMode="External"/><Relationship Id="rId600" Type="http://schemas.openxmlformats.org/officeDocument/2006/relationships/hyperlink" Target="https://www.amazon.com/dp/B0DJHDHN68" TargetMode="External"/><Relationship Id="rId60" Type="http://schemas.openxmlformats.org/officeDocument/2006/relationships/hyperlink" Target="https://images-na.ssl-images-amazon.com/images/I/61pCvjRA+AL._AC_US600_.jpg" TargetMode="External"/><Relationship Id="rId6" Type="http://schemas.openxmlformats.org/officeDocument/2006/relationships/hyperlink" Target="https://www.amazon.com/gp/help/seller/at-a-glance.html/ref=dp_merchant_link?seller=A6N433PVJWERJ" TargetMode="External"/><Relationship Id="rId599" Type="http://schemas.openxmlformats.org/officeDocument/2006/relationships/hyperlink" Target="https://m.media-amazon.com/images/I/51jMezzUFiL._AC_US600_.jpg" TargetMode="External"/><Relationship Id="rId598" Type="http://schemas.openxmlformats.org/officeDocument/2006/relationships/hyperlink" Target="https://www.amazon.com/gp/help/seller/at-a-glance.html/ref=dp_merchant_link?seller=A5FWC0QU8JZIQ" TargetMode="External"/><Relationship Id="rId597" Type="http://schemas.openxmlformats.org/officeDocument/2006/relationships/hyperlink" Target="https://www.amazon.com/dp/B0F8VHV4HT" TargetMode="External"/><Relationship Id="rId596" Type="http://schemas.openxmlformats.org/officeDocument/2006/relationships/hyperlink" Target="https://images-na.ssl-images-amazon.com/images/I/51TPquXlzqL._AC_US600_.jpg" TargetMode="External"/><Relationship Id="rId595" Type="http://schemas.openxmlformats.org/officeDocument/2006/relationships/hyperlink" Target="https://www.amazon.com/dp/B0F1CGL25F" TargetMode="External"/><Relationship Id="rId594" Type="http://schemas.openxmlformats.org/officeDocument/2006/relationships/hyperlink" Target="https://images-na.ssl-images-amazon.com/images/I/71BbpG+zBYL._AC_US600_.jpg" TargetMode="External"/><Relationship Id="rId593" Type="http://schemas.openxmlformats.org/officeDocument/2006/relationships/hyperlink" Target="https://www.amazon.com/dp/B0F4C8LQ54" TargetMode="External"/><Relationship Id="rId592" Type="http://schemas.openxmlformats.org/officeDocument/2006/relationships/hyperlink" Target="https://m.media-amazon.com/images/I/41cssZVshZL._SS600_.jpg" TargetMode="External"/><Relationship Id="rId591" Type="http://schemas.openxmlformats.org/officeDocument/2006/relationships/hyperlink" Target="https://www.amazon.com/gp/help/seller/at-a-glance.html/ref=dp_merchant_link?seller=AF7A2Y03CYDSY" TargetMode="External"/><Relationship Id="rId590" Type="http://schemas.openxmlformats.org/officeDocument/2006/relationships/hyperlink" Target="https://www.amazon.com/dp/B0DH2SKBF1" TargetMode="External"/><Relationship Id="rId59" Type="http://schemas.openxmlformats.org/officeDocument/2006/relationships/hyperlink" Target="https://www.amazon.com/gp/help/seller/at-a-glance.html/ref=dp_merchant_link?seller=A1KWJVS57NX03I" TargetMode="External"/><Relationship Id="rId589" Type="http://schemas.openxmlformats.org/officeDocument/2006/relationships/hyperlink" Target="https://images-na.ssl-images-amazon.com/images/I/719RqOGmHRL._AC_US600_.jpg" TargetMode="External"/><Relationship Id="rId588" Type="http://schemas.openxmlformats.org/officeDocument/2006/relationships/hyperlink" Target="https://www.amazon.com/dp/B0F66RPDWY" TargetMode="External"/><Relationship Id="rId587" Type="http://schemas.openxmlformats.org/officeDocument/2006/relationships/hyperlink" Target="https://m.media-amazon.com/images/I/41t1MjEodDL._AC_US600_.jpg" TargetMode="External"/><Relationship Id="rId586" Type="http://schemas.openxmlformats.org/officeDocument/2006/relationships/hyperlink" Target="https://www.amazon.com/dp/B0CRVG6M56" TargetMode="External"/><Relationship Id="rId585" Type="http://schemas.openxmlformats.org/officeDocument/2006/relationships/hyperlink" Target="https://m.media-amazon.com/images/I/31uVVLJsFfL._AC_US600_.jpg" TargetMode="External"/><Relationship Id="rId584" Type="http://schemas.openxmlformats.org/officeDocument/2006/relationships/hyperlink" Target="https://www.amazon.com/gp/help/seller/at-a-glance.html/ref=dp_merchant_link?seller=A32XSP66GVLYKU" TargetMode="External"/><Relationship Id="rId583" Type="http://schemas.openxmlformats.org/officeDocument/2006/relationships/hyperlink" Target="https://www.amazon.com/dp/B0F6S3Z3KZ" TargetMode="External"/><Relationship Id="rId582" Type="http://schemas.openxmlformats.org/officeDocument/2006/relationships/hyperlink" Target="https://images-na.ssl-images-amazon.com/images/I/71-8gAN2n4L._AC_US600_.jpg" TargetMode="External"/><Relationship Id="rId581" Type="http://schemas.openxmlformats.org/officeDocument/2006/relationships/hyperlink" Target="https://www.amazon.com/gp/help/seller/at-a-glance.html/ref=dp_merchant_link?seller=A1QB9MH5VUOMPS" TargetMode="External"/><Relationship Id="rId580" Type="http://schemas.openxmlformats.org/officeDocument/2006/relationships/hyperlink" Target="https://www.amazon.com/dp/B0D6QQ4PGR" TargetMode="External"/><Relationship Id="rId58" Type="http://schemas.openxmlformats.org/officeDocument/2006/relationships/hyperlink" Target="https://www.amazon.com/dp/B0FWKDTQLN" TargetMode="External"/><Relationship Id="rId579" Type="http://schemas.openxmlformats.org/officeDocument/2006/relationships/hyperlink" Target="https://images-na.ssl-images-amazon.com/images/I/71XbMnj6iOL._AC_US600_.jpg" TargetMode="External"/><Relationship Id="rId578" Type="http://schemas.openxmlformats.org/officeDocument/2006/relationships/hyperlink" Target="https://www.amazon.com/dp/B0G1YGQQJT" TargetMode="External"/><Relationship Id="rId577" Type="http://schemas.openxmlformats.org/officeDocument/2006/relationships/hyperlink" Target="https://m.media-amazon.com/images/I/318+H6uZarL._SS600_.jpg" TargetMode="External"/><Relationship Id="rId576" Type="http://schemas.openxmlformats.org/officeDocument/2006/relationships/hyperlink" Target="https://www.amazon.com/dp/B0D5WB3ZDP" TargetMode="External"/><Relationship Id="rId575" Type="http://schemas.openxmlformats.org/officeDocument/2006/relationships/hyperlink" Target="https://images-na.ssl-images-amazon.com/images/I/71cWz5YcExL._AC_US600_.jpg" TargetMode="External"/><Relationship Id="rId574" Type="http://schemas.openxmlformats.org/officeDocument/2006/relationships/hyperlink" Target="https://www.amazon.com/dp/B0FNWRJQFX" TargetMode="External"/><Relationship Id="rId573" Type="http://schemas.openxmlformats.org/officeDocument/2006/relationships/hyperlink" Target="https://images-na.ssl-images-amazon.com/images/I/71+BG2KcPUL._AC_US600_.jpg" TargetMode="External"/><Relationship Id="rId572" Type="http://schemas.openxmlformats.org/officeDocument/2006/relationships/hyperlink" Target="https://www.amazon.com/dp/B0D9M2395T" TargetMode="External"/><Relationship Id="rId571" Type="http://schemas.openxmlformats.org/officeDocument/2006/relationships/hyperlink" Target="https://images-na.ssl-images-amazon.com/images/I/71PQBoKZ2FL._AC_US600_.jpg" TargetMode="External"/><Relationship Id="rId570" Type="http://schemas.openxmlformats.org/officeDocument/2006/relationships/hyperlink" Target="https://www.amazon.com/dp/B0DCNB6ZWK" TargetMode="External"/><Relationship Id="rId57" Type="http://schemas.openxmlformats.org/officeDocument/2006/relationships/hyperlink" Target="https://images-na.ssl-images-amazon.com/images/I/613fgyoQCeL._AC_US600_.jpg" TargetMode="External"/><Relationship Id="rId569" Type="http://schemas.openxmlformats.org/officeDocument/2006/relationships/hyperlink" Target="https://images-na.ssl-images-amazon.com/images/I/6178GO6mefL._AC_US600_.jpg" TargetMode="External"/><Relationship Id="rId568" Type="http://schemas.openxmlformats.org/officeDocument/2006/relationships/hyperlink" Target="https://www.amazon.com/dp/B0FX9WHBYN" TargetMode="External"/><Relationship Id="rId567" Type="http://schemas.openxmlformats.org/officeDocument/2006/relationships/hyperlink" Target="https://images-na.ssl-images-amazon.com/images/I/81vHJRuyvYL._AC_US600_.jpg" TargetMode="External"/><Relationship Id="rId566" Type="http://schemas.openxmlformats.org/officeDocument/2006/relationships/hyperlink" Target="https://www.amazon.com/dp/B0DHZT2JBC" TargetMode="External"/><Relationship Id="rId565" Type="http://schemas.openxmlformats.org/officeDocument/2006/relationships/hyperlink" Target="https://m.media-amazon.com/images/I/51uUDH2ZW5L._SS600_.jpg" TargetMode="External"/><Relationship Id="rId564" Type="http://schemas.openxmlformats.org/officeDocument/2006/relationships/hyperlink" Target="https://www.amazon.com/dp/B0FV7KYZT4" TargetMode="External"/><Relationship Id="rId563" Type="http://schemas.openxmlformats.org/officeDocument/2006/relationships/hyperlink" Target="https://images-na.ssl-images-amazon.com/images/I/71ll11dIyJL._AC_US600_.jpg" TargetMode="External"/><Relationship Id="rId562" Type="http://schemas.openxmlformats.org/officeDocument/2006/relationships/hyperlink" Target="https://www.amazon.com/gp/help/seller/at-a-glance.html/ref=dp_merchant_link?seller=A3VZQ4FCCDSGX2" TargetMode="External"/><Relationship Id="rId561" Type="http://schemas.openxmlformats.org/officeDocument/2006/relationships/hyperlink" Target="https://www.amazon.com/dp/B0F8HBSSSB" TargetMode="External"/><Relationship Id="rId560" Type="http://schemas.openxmlformats.org/officeDocument/2006/relationships/hyperlink" Target="https://images-na.ssl-images-amazon.com/images/I/61f1yORMCAL._AC_US600_.jpg" TargetMode="External"/><Relationship Id="rId56" Type="http://schemas.openxmlformats.org/officeDocument/2006/relationships/hyperlink" Target="https://www.amazon.com/gp/help/seller/at-a-glance.html/ref=dp_merchant_link?seller=AT2YP2MRVQHW0" TargetMode="External"/><Relationship Id="rId559" Type="http://schemas.openxmlformats.org/officeDocument/2006/relationships/hyperlink" Target="https://www.amazon.com/dp/B0F4R3631L" TargetMode="External"/><Relationship Id="rId558" Type="http://schemas.openxmlformats.org/officeDocument/2006/relationships/hyperlink" Target="https://m.media-amazon.com/images/I/51CCgOTMvcL._SS600_.jpg" TargetMode="External"/><Relationship Id="rId557" Type="http://schemas.openxmlformats.org/officeDocument/2006/relationships/hyperlink" Target="https://www.amazon.com/gp/help/seller/at-a-glance.html/ref=dp_merchant_link?seller=A2C3ZXWLADXC28" TargetMode="External"/><Relationship Id="rId556" Type="http://schemas.openxmlformats.org/officeDocument/2006/relationships/hyperlink" Target="https://www.amazon.com/dp/B0FS1Z1LTN" TargetMode="External"/><Relationship Id="rId555" Type="http://schemas.openxmlformats.org/officeDocument/2006/relationships/hyperlink" Target="https://images-na.ssl-images-amazon.com/images/I/61RzFW+13SL._AC_US600_.jpg" TargetMode="External"/><Relationship Id="rId554" Type="http://schemas.openxmlformats.org/officeDocument/2006/relationships/hyperlink" Target="https://www.amazon.com/dp/B0FKHPVJF8" TargetMode="External"/><Relationship Id="rId553" Type="http://schemas.openxmlformats.org/officeDocument/2006/relationships/hyperlink" Target="https://images-na.ssl-images-amazon.com/images/I/71D3Bzsg-4L._AC_US600_.jpg" TargetMode="External"/><Relationship Id="rId552" Type="http://schemas.openxmlformats.org/officeDocument/2006/relationships/hyperlink" Target="https://www.amazon.com/dp/B0DVT5V2QH" TargetMode="External"/><Relationship Id="rId551" Type="http://schemas.openxmlformats.org/officeDocument/2006/relationships/hyperlink" Target="https://m.media-amazon.com/images/I/41T9RRXscRL._SS600_.jpg" TargetMode="External"/><Relationship Id="rId550" Type="http://schemas.openxmlformats.org/officeDocument/2006/relationships/hyperlink" Target="https://www.amazon.com/dp/B0DTJT1GWH" TargetMode="External"/><Relationship Id="rId55" Type="http://schemas.openxmlformats.org/officeDocument/2006/relationships/hyperlink" Target="https://www.amazon.com/dp/B0FM4G187P" TargetMode="External"/><Relationship Id="rId549" Type="http://schemas.openxmlformats.org/officeDocument/2006/relationships/hyperlink" Target="https://m.media-amazon.com/images/I/410CyozwApL._AC_US600_.jpg" TargetMode="External"/><Relationship Id="rId548" Type="http://schemas.openxmlformats.org/officeDocument/2006/relationships/hyperlink" Target="https://www.amazon.com/dp/B0FPM6N8R1" TargetMode="External"/><Relationship Id="rId547" Type="http://schemas.openxmlformats.org/officeDocument/2006/relationships/hyperlink" Target="https://m.media-amazon.com/images/I/515Fp+xys0L._AC_US600_.jpg" TargetMode="External"/><Relationship Id="rId546" Type="http://schemas.openxmlformats.org/officeDocument/2006/relationships/hyperlink" Target="https://www.amazon.com/gp/help/seller/at-a-glance.html/ref=dp_merchant_link?seller=ACKM9B9F73TUL" TargetMode="External"/><Relationship Id="rId545" Type="http://schemas.openxmlformats.org/officeDocument/2006/relationships/hyperlink" Target="https://www.amazon.com/dp/B0DGTFQNKJ" TargetMode="External"/><Relationship Id="rId544" Type="http://schemas.openxmlformats.org/officeDocument/2006/relationships/hyperlink" Target="https://images-na.ssl-images-amazon.com/images/I/81gTR-z03OL._AC_US600_.jpg" TargetMode="External"/><Relationship Id="rId543" Type="http://schemas.openxmlformats.org/officeDocument/2006/relationships/hyperlink" Target="https://www.amazon.com/dp/B0FPQDYYVP" TargetMode="External"/><Relationship Id="rId542" Type="http://schemas.openxmlformats.org/officeDocument/2006/relationships/hyperlink" Target="https://m.media-amazon.com/images/I/51zSRmRJY1L._SS600_.jpg" TargetMode="External"/><Relationship Id="rId541" Type="http://schemas.openxmlformats.org/officeDocument/2006/relationships/hyperlink" Target="https://www.amazon.com/dp/B0DHZN1N7P" TargetMode="External"/><Relationship Id="rId540" Type="http://schemas.openxmlformats.org/officeDocument/2006/relationships/hyperlink" Target="https://images-na.ssl-images-amazon.com/images/I/71vg8KdsTzL._AC_US600_.jpg" TargetMode="External"/><Relationship Id="rId54" Type="http://schemas.openxmlformats.org/officeDocument/2006/relationships/hyperlink" Target="https://images-na.ssl-images-amazon.com/images/I/71enZm2MFkL._AC_US600_.jpg" TargetMode="External"/><Relationship Id="rId539" Type="http://schemas.openxmlformats.org/officeDocument/2006/relationships/hyperlink" Target="https://www.amazon.com/dp/B0G2RMR5TH" TargetMode="External"/><Relationship Id="rId538" Type="http://schemas.openxmlformats.org/officeDocument/2006/relationships/hyperlink" Target="https://images-na.ssl-images-amazon.com/images/I/51KMcEdrjzL._AC_US600_.jpg" TargetMode="External"/><Relationship Id="rId537" Type="http://schemas.openxmlformats.org/officeDocument/2006/relationships/hyperlink" Target="https://www.amazon.com/dp/B0FC3235WR" TargetMode="External"/><Relationship Id="rId536" Type="http://schemas.openxmlformats.org/officeDocument/2006/relationships/hyperlink" Target="https://images-na.ssl-images-amazon.com/images/I/81kzUl7VBjL._AC_US600_.jpg" TargetMode="External"/><Relationship Id="rId535" Type="http://schemas.openxmlformats.org/officeDocument/2006/relationships/hyperlink" Target="https://www.amazon.com/gp/help/seller/at-a-glance.html/ref=dp_merchant_link?seller=A282BHPFEW931Y" TargetMode="External"/><Relationship Id="rId534" Type="http://schemas.openxmlformats.org/officeDocument/2006/relationships/hyperlink" Target="https://www.amazon.com/dp/B0G2G25DFS" TargetMode="External"/><Relationship Id="rId533" Type="http://schemas.openxmlformats.org/officeDocument/2006/relationships/hyperlink" Target="https://images-na.ssl-images-amazon.com/images/I/71J2CfUGEOL._AC_US600_.jpg" TargetMode="External"/><Relationship Id="rId532" Type="http://schemas.openxmlformats.org/officeDocument/2006/relationships/hyperlink" Target="https://www.amazon.com/gp/help/seller/at-a-glance.html/ref=dp_merchant_link?seller=A1JLQ73751J4VL" TargetMode="External"/><Relationship Id="rId531" Type="http://schemas.openxmlformats.org/officeDocument/2006/relationships/hyperlink" Target="https://www.amazon.com/dp/B0F1SZXHPS" TargetMode="External"/><Relationship Id="rId530" Type="http://schemas.openxmlformats.org/officeDocument/2006/relationships/hyperlink" Target="https://m.media-amazon.com/images/I/415PXXUXuJL._AC_US600_.jpg" TargetMode="External"/><Relationship Id="rId53" Type="http://schemas.openxmlformats.org/officeDocument/2006/relationships/hyperlink" Target="https://www.amazon.com/gp/help/seller/at-a-glance.html/ref=dp_merchant_link?seller=A1H7OIMWIVUA8" TargetMode="External"/><Relationship Id="rId529" Type="http://schemas.openxmlformats.org/officeDocument/2006/relationships/hyperlink" Target="https://www.amazon.com/gp/help/seller/at-a-glance.html/ref=dp_merchant_link?seller=A2G4716J48FUDP" TargetMode="External"/><Relationship Id="rId528" Type="http://schemas.openxmlformats.org/officeDocument/2006/relationships/hyperlink" Target="https://www.amazon.com/dp/B0FHH7YJQG" TargetMode="External"/><Relationship Id="rId527" Type="http://schemas.openxmlformats.org/officeDocument/2006/relationships/hyperlink" Target="https://images-na.ssl-images-amazon.com/images/I/616h1rgdDCL._AC_US600_.jpg" TargetMode="External"/><Relationship Id="rId526" Type="http://schemas.openxmlformats.org/officeDocument/2006/relationships/hyperlink" Target="https://www.amazon.com/dp/B0FLJJ45VS" TargetMode="External"/><Relationship Id="rId525" Type="http://schemas.openxmlformats.org/officeDocument/2006/relationships/hyperlink" Target="https://m.media-amazon.com/images/I/41ukcPfqqUL._AC_US600_.jpg" TargetMode="External"/><Relationship Id="rId524" Type="http://schemas.openxmlformats.org/officeDocument/2006/relationships/hyperlink" Target="https://www.amazon.com/dp/B0D5W8D74R" TargetMode="External"/><Relationship Id="rId523" Type="http://schemas.openxmlformats.org/officeDocument/2006/relationships/hyperlink" Target="https://images-na.ssl-images-amazon.com/images/I/8105IKdK6QL._AC_US600_.jpg" TargetMode="External"/><Relationship Id="rId522" Type="http://schemas.openxmlformats.org/officeDocument/2006/relationships/hyperlink" Target="https://www.amazon.com/dp/B0FLJHD6D8" TargetMode="External"/><Relationship Id="rId521" Type="http://schemas.openxmlformats.org/officeDocument/2006/relationships/hyperlink" Target="https://m.media-amazon.com/images/I/411glF1i2iL._AC_US600_.jpg" TargetMode="External"/><Relationship Id="rId520" Type="http://schemas.openxmlformats.org/officeDocument/2006/relationships/hyperlink" Target="https://www.amazon.com/dp/B0D9CB55M9" TargetMode="External"/><Relationship Id="rId52" Type="http://schemas.openxmlformats.org/officeDocument/2006/relationships/hyperlink" Target="https://www.amazon.com/dp/B0CR3PBQ25" TargetMode="External"/><Relationship Id="rId519" Type="http://schemas.openxmlformats.org/officeDocument/2006/relationships/hyperlink" Target="https://m.media-amazon.com/images/I/31gAg4IEg8L._SS600_.jpg" TargetMode="External"/><Relationship Id="rId518" Type="http://schemas.openxmlformats.org/officeDocument/2006/relationships/hyperlink" Target="https://www.amazon.com/dp/B0GFWPLGNL" TargetMode="External"/><Relationship Id="rId517" Type="http://schemas.openxmlformats.org/officeDocument/2006/relationships/hyperlink" Target="https://m.media-amazon.com/images/I/31O3lQzIw7L._SS600_.jpg" TargetMode="External"/><Relationship Id="rId516" Type="http://schemas.openxmlformats.org/officeDocument/2006/relationships/hyperlink" Target="https://www.amazon.com/dp/B0GF8PGXPT" TargetMode="External"/><Relationship Id="rId515" Type="http://schemas.openxmlformats.org/officeDocument/2006/relationships/hyperlink" Target="https://m.media-amazon.com/images/I/31FrByOjG7L._AC_US600_.jpg" TargetMode="External"/><Relationship Id="rId514" Type="http://schemas.openxmlformats.org/officeDocument/2006/relationships/hyperlink" Target="https://www.amazon.com/gp/help/seller/at-a-glance.html/ref=dp_merchant_link?seller=AVAHME1KCQCLV" TargetMode="External"/><Relationship Id="rId513" Type="http://schemas.openxmlformats.org/officeDocument/2006/relationships/hyperlink" Target="https://www.amazon.com/dp/B0FHFLPFVC" TargetMode="External"/><Relationship Id="rId512" Type="http://schemas.openxmlformats.org/officeDocument/2006/relationships/hyperlink" Target="https://m.media-amazon.com/images/I/41-TZPeGi-L._AC_US600_.jpg" TargetMode="External"/><Relationship Id="rId511" Type="http://schemas.openxmlformats.org/officeDocument/2006/relationships/hyperlink" Target="https://www.amazon.com/dp/B0FLJJ2QJL" TargetMode="External"/><Relationship Id="rId510" Type="http://schemas.openxmlformats.org/officeDocument/2006/relationships/hyperlink" Target="https://m.media-amazon.com/images/I/41wdkpvNEfL._AC_US600_.jpg" TargetMode="External"/><Relationship Id="rId51" Type="http://schemas.openxmlformats.org/officeDocument/2006/relationships/hyperlink" Target="https://images-na.ssl-images-amazon.com/images/I/61rZ-OrSygL._AC_US600_.jpg" TargetMode="External"/><Relationship Id="rId509" Type="http://schemas.openxmlformats.org/officeDocument/2006/relationships/hyperlink" Target="https://www.amazon.com/dp/B0GF8HBHFN" TargetMode="External"/><Relationship Id="rId508" Type="http://schemas.openxmlformats.org/officeDocument/2006/relationships/hyperlink" Target="https://m.media-amazon.com/images/I/31efjlSSosL._AC_US600_.jpg" TargetMode="External"/><Relationship Id="rId507" Type="http://schemas.openxmlformats.org/officeDocument/2006/relationships/hyperlink" Target="https://www.amazon.com/dp/B0GF8F2R45" TargetMode="External"/><Relationship Id="rId506" Type="http://schemas.openxmlformats.org/officeDocument/2006/relationships/hyperlink" Target="https://m.media-amazon.com/images/I/31e1FyxxTPL._AC_US600_.jpg" TargetMode="External"/><Relationship Id="rId505" Type="http://schemas.openxmlformats.org/officeDocument/2006/relationships/hyperlink" Target="https://www.amazon.com/dp/B0G6CDS6PV" TargetMode="External"/><Relationship Id="rId504" Type="http://schemas.openxmlformats.org/officeDocument/2006/relationships/hyperlink" Target="https://m.media-amazon.com/images/I/41m9Z6HXM-L._SS600_.jpg" TargetMode="External"/><Relationship Id="rId503" Type="http://schemas.openxmlformats.org/officeDocument/2006/relationships/hyperlink" Target="https://www.amazon.com/dp/B0FDGMGWK1" TargetMode="External"/><Relationship Id="rId502" Type="http://schemas.openxmlformats.org/officeDocument/2006/relationships/hyperlink" Target="https://m.media-amazon.com/images/I/31negSylWaL._SS600_.jpg" TargetMode="External"/><Relationship Id="rId501" Type="http://schemas.openxmlformats.org/officeDocument/2006/relationships/hyperlink" Target="https://www.amazon.com/dp/B0GFX242PX" TargetMode="External"/><Relationship Id="rId500" Type="http://schemas.openxmlformats.org/officeDocument/2006/relationships/hyperlink" Target="https://m.media-amazon.com/images/I/31IawwZNmmL._SS600_.jpg" TargetMode="External"/><Relationship Id="rId50" Type="http://schemas.openxmlformats.org/officeDocument/2006/relationships/hyperlink" Target="https://www.amazon.com/gp/help/seller/at-a-glance.html/ref=dp_merchant_link?seller=A2U4FTFK8J9098" TargetMode="External"/><Relationship Id="rId5" Type="http://schemas.openxmlformats.org/officeDocument/2006/relationships/hyperlink" Target="https://www.amazon.com/dp/B0F541YHB3" TargetMode="External"/><Relationship Id="rId499" Type="http://schemas.openxmlformats.org/officeDocument/2006/relationships/hyperlink" Target="https://www.amazon.com/dp/B0F9WMCMZR" TargetMode="External"/><Relationship Id="rId498" Type="http://schemas.openxmlformats.org/officeDocument/2006/relationships/hyperlink" Target="https://m.media-amazon.com/images/I/41--sUauEoL._SS600_.jpg" TargetMode="External"/><Relationship Id="rId497" Type="http://schemas.openxmlformats.org/officeDocument/2006/relationships/hyperlink" Target="https://www.amazon.com/gp/help/seller/at-a-glance.html/ref=dp_merchant_link?seller=A3I7A6QLEKQYTW" TargetMode="External"/><Relationship Id="rId496" Type="http://schemas.openxmlformats.org/officeDocument/2006/relationships/hyperlink" Target="https://www.amazon.com/dp/B0FQMCY76G" TargetMode="External"/><Relationship Id="rId495" Type="http://schemas.openxmlformats.org/officeDocument/2006/relationships/hyperlink" Target="https://images-na.ssl-images-amazon.com/images/I/71mgjY9NoEL._AC_US600_.jpg" TargetMode="External"/><Relationship Id="rId494" Type="http://schemas.openxmlformats.org/officeDocument/2006/relationships/hyperlink" Target="https://www.amazon.com/dp/B0GFWL82ZH" TargetMode="External"/><Relationship Id="rId493" Type="http://schemas.openxmlformats.org/officeDocument/2006/relationships/hyperlink" Target="https://m.media-amazon.com/images/I/31OAezwXF3L._SS600_.jpg" TargetMode="External"/><Relationship Id="rId492" Type="http://schemas.openxmlformats.org/officeDocument/2006/relationships/hyperlink" Target="https://www.amazon.com/gp/help/seller/at-a-glance.html/ref=dp_merchant_link?seller=A29JIBIUERLVUZ" TargetMode="External"/><Relationship Id="rId491" Type="http://schemas.openxmlformats.org/officeDocument/2006/relationships/hyperlink" Target="https://www.amazon.com/dp/B0DQBTCWKB" TargetMode="External"/><Relationship Id="rId490" Type="http://schemas.openxmlformats.org/officeDocument/2006/relationships/hyperlink" Target="https://images-na.ssl-images-amazon.com/images/I/81meb1rUgsL._AC_US600_.jpg" TargetMode="External"/><Relationship Id="rId49" Type="http://schemas.openxmlformats.org/officeDocument/2006/relationships/hyperlink" Target="https://www.amazon.com/dp/B0FXFDFNV9" TargetMode="External"/><Relationship Id="rId489" Type="http://schemas.openxmlformats.org/officeDocument/2006/relationships/hyperlink" Target="https://www.amazon.com/dp/B0FHQC9JJL" TargetMode="External"/><Relationship Id="rId488" Type="http://schemas.openxmlformats.org/officeDocument/2006/relationships/hyperlink" Target="https://m.media-amazon.com/images/I/51U-QhQS1JL._SS600_.jpg" TargetMode="External"/><Relationship Id="rId487" Type="http://schemas.openxmlformats.org/officeDocument/2006/relationships/hyperlink" Target="https://www.amazon.com/gp/help/seller/at-a-glance.html/ref=dp_merchant_link?seller=A59IF6HJIOWME" TargetMode="External"/><Relationship Id="rId486" Type="http://schemas.openxmlformats.org/officeDocument/2006/relationships/hyperlink" Target="https://www.amazon.com/dp/B0F8W1YG6M" TargetMode="External"/><Relationship Id="rId485" Type="http://schemas.openxmlformats.org/officeDocument/2006/relationships/hyperlink" Target="https://images-na.ssl-images-amazon.com/images/I/71jQo5Q0-RL._AC_US600_.jpg" TargetMode="External"/><Relationship Id="rId484" Type="http://schemas.openxmlformats.org/officeDocument/2006/relationships/hyperlink" Target="https://www.amazon.com/dp/B0GCJQF4J5" TargetMode="External"/><Relationship Id="rId483" Type="http://schemas.openxmlformats.org/officeDocument/2006/relationships/hyperlink" Target="https://m.media-amazon.com/images/I/31sGz0FiJ-L._AC_US600_.jpg" TargetMode="External"/><Relationship Id="rId482" Type="http://schemas.openxmlformats.org/officeDocument/2006/relationships/hyperlink" Target="https://www.amazon.com/dp/B0G11M9QFN" TargetMode="External"/><Relationship Id="rId481" Type="http://schemas.openxmlformats.org/officeDocument/2006/relationships/hyperlink" Target="https://images-na.ssl-images-amazon.com/images/I/61nsKTLITLL._AC_US600_.jpg" TargetMode="External"/><Relationship Id="rId480" Type="http://schemas.openxmlformats.org/officeDocument/2006/relationships/hyperlink" Target="https://www.amazon.com/gp/help/seller/at-a-glance.html/ref=dp_merchant_link?seller=A28WT2D7Z33K8P" TargetMode="External"/><Relationship Id="rId48" Type="http://schemas.openxmlformats.org/officeDocument/2006/relationships/hyperlink" Target="https://images-na.ssl-images-amazon.com/images/I/711vUuxu+1L._AC_US600_.jpg" TargetMode="External"/><Relationship Id="rId479" Type="http://schemas.openxmlformats.org/officeDocument/2006/relationships/hyperlink" Target="https://www.amazon.com/dp/B0FZJPKLLT" TargetMode="External"/><Relationship Id="rId478" Type="http://schemas.openxmlformats.org/officeDocument/2006/relationships/hyperlink" Target="https://images-na.ssl-images-amazon.com/images/I/41IRPZ-fP+L._AC_US600_.jpg" TargetMode="External"/><Relationship Id="rId477" Type="http://schemas.openxmlformats.org/officeDocument/2006/relationships/hyperlink" Target="https://www.amazon.com/gp/help/seller/at-a-glance.html/ref=dp_merchant_link?seller=A3GAM9IL28JH0P" TargetMode="External"/><Relationship Id="rId476" Type="http://schemas.openxmlformats.org/officeDocument/2006/relationships/hyperlink" Target="https://www.amazon.com/dp/B01BYLHNEE" TargetMode="External"/><Relationship Id="rId475" Type="http://schemas.openxmlformats.org/officeDocument/2006/relationships/hyperlink" Target="https://images-na.ssl-images-amazon.com/images/I/610Fvki9FJL._AC_US600_.jpg" TargetMode="External"/><Relationship Id="rId474" Type="http://schemas.openxmlformats.org/officeDocument/2006/relationships/hyperlink" Target="https://www.amazon.com/gp/help/seller/at-a-glance.html/ref=dp_merchant_link?seller=A13OR007XG2G1K" TargetMode="External"/><Relationship Id="rId473" Type="http://schemas.openxmlformats.org/officeDocument/2006/relationships/hyperlink" Target="https://www.amazon.com/dp/B0FPG8D7WJ" TargetMode="External"/><Relationship Id="rId472" Type="http://schemas.openxmlformats.org/officeDocument/2006/relationships/hyperlink" Target="https://images-na.ssl-images-amazon.com/images/I/81VkSmv931L._AC_US600_.jpg" TargetMode="External"/><Relationship Id="rId471" Type="http://schemas.openxmlformats.org/officeDocument/2006/relationships/hyperlink" Target="https://www.amazon.com/dp/B0BN59KR48" TargetMode="External"/><Relationship Id="rId470" Type="http://schemas.openxmlformats.org/officeDocument/2006/relationships/hyperlink" Target="https://images-na.ssl-images-amazon.com/images/I/61F1mWng0iL._AC_US600_.jpg" TargetMode="External"/><Relationship Id="rId47" Type="http://schemas.openxmlformats.org/officeDocument/2006/relationships/hyperlink" Target="https://www.amazon.com/gp/help/seller/at-a-glance.html/ref=dp_merchant_link?seller=A31VSXXSVNYPMC" TargetMode="External"/><Relationship Id="rId469" Type="http://schemas.openxmlformats.org/officeDocument/2006/relationships/hyperlink" Target="https://www.amazon.com/gp/help/seller/at-a-glance.html/ref=dp_merchant_link?seller=AC1SUH93QQJTZ" TargetMode="External"/><Relationship Id="rId468" Type="http://schemas.openxmlformats.org/officeDocument/2006/relationships/hyperlink" Target="https://www.amazon.com/dp/B0BPY6HR6S" TargetMode="External"/><Relationship Id="rId467" Type="http://schemas.openxmlformats.org/officeDocument/2006/relationships/hyperlink" Target="https://images-na.ssl-images-amazon.com/images/I/71UO9kRkANL._AC_US600_.jpg" TargetMode="External"/><Relationship Id="rId466" Type="http://schemas.openxmlformats.org/officeDocument/2006/relationships/hyperlink" Target="https://www.amazon.com/dp/B0D9W736V2" TargetMode="External"/><Relationship Id="rId465" Type="http://schemas.openxmlformats.org/officeDocument/2006/relationships/hyperlink" Target="https://m.media-amazon.com/images/I/41sIleFKq1L._SS600_.jpg" TargetMode="External"/><Relationship Id="rId464" Type="http://schemas.openxmlformats.org/officeDocument/2006/relationships/hyperlink" Target="https://www.amazon.com/dp/B0F9P52F94" TargetMode="External"/><Relationship Id="rId463" Type="http://schemas.openxmlformats.org/officeDocument/2006/relationships/hyperlink" Target="https://m.media-amazon.com/images/I/41Z7kZiQPLL._SS600_.jpg" TargetMode="External"/><Relationship Id="rId462" Type="http://schemas.openxmlformats.org/officeDocument/2006/relationships/hyperlink" Target="https://www.amazon.com/gp/help/seller/at-a-glance.html/ref=dp_merchant_link?seller=A1PEA6DRPHXSP1" TargetMode="External"/><Relationship Id="rId461" Type="http://schemas.openxmlformats.org/officeDocument/2006/relationships/hyperlink" Target="https://www.amazon.com/dp/B0FKBN34KK" TargetMode="External"/><Relationship Id="rId460" Type="http://schemas.openxmlformats.org/officeDocument/2006/relationships/hyperlink" Target="https://images-na.ssl-images-amazon.com/images/I/61hBa4ZF6tL._AC_US600_.jpg" TargetMode="External"/><Relationship Id="rId46" Type="http://schemas.openxmlformats.org/officeDocument/2006/relationships/hyperlink" Target="https://www.amazon.com/dp/B0G6SP6NC3" TargetMode="External"/><Relationship Id="rId459" Type="http://schemas.openxmlformats.org/officeDocument/2006/relationships/hyperlink" Target="https://www.amazon.com/gp/help/seller/at-a-glance.html/ref=dp_merchant_link?seller=ABZC1U04ONLFR" TargetMode="External"/><Relationship Id="rId458" Type="http://schemas.openxmlformats.org/officeDocument/2006/relationships/hyperlink" Target="https://www.amazon.com/dp/B0G1MR4BK7" TargetMode="External"/><Relationship Id="rId457" Type="http://schemas.openxmlformats.org/officeDocument/2006/relationships/hyperlink" Target="https://m.media-amazon.com/images/I/31gS9vB4M1L._SS600_.jpg" TargetMode="External"/><Relationship Id="rId456" Type="http://schemas.openxmlformats.org/officeDocument/2006/relationships/hyperlink" Target="https://www.amazon.com/gp/help/seller/at-a-glance.html/ref=dp_merchant_link?seller=AT5WWN2T3MC9U" TargetMode="External"/><Relationship Id="rId455" Type="http://schemas.openxmlformats.org/officeDocument/2006/relationships/hyperlink" Target="https://www.amazon.com/dp/B0D47R9W1X" TargetMode="External"/><Relationship Id="rId454" Type="http://schemas.openxmlformats.org/officeDocument/2006/relationships/hyperlink" Target="https://images-na.ssl-images-amazon.com/images/I/71jQwsHNqlL._AC_US600_.jpg" TargetMode="External"/><Relationship Id="rId453" Type="http://schemas.openxmlformats.org/officeDocument/2006/relationships/hyperlink" Target="https://www.amazon.com/gp/help/seller/at-a-glance.html/ref=dp_merchant_link?seller=AI6N3MBCN5HY4" TargetMode="External"/><Relationship Id="rId452" Type="http://schemas.openxmlformats.org/officeDocument/2006/relationships/hyperlink" Target="https://www.amazon.com/dp/B0CP954NWK" TargetMode="External"/><Relationship Id="rId451" Type="http://schemas.openxmlformats.org/officeDocument/2006/relationships/hyperlink" Target="https://images-na.ssl-images-amazon.com/images/I/61yJISPDH-L._AC_US600_.jpg" TargetMode="External"/><Relationship Id="rId450" Type="http://schemas.openxmlformats.org/officeDocument/2006/relationships/hyperlink" Target="https://www.amazon.com/dp/B0D8PMH8BF" TargetMode="External"/><Relationship Id="rId45" Type="http://schemas.openxmlformats.org/officeDocument/2006/relationships/hyperlink" Target="https://images-na.ssl-images-amazon.com/images/I/71Xisa6fh+L._AC_US600_.jpg" TargetMode="External"/><Relationship Id="rId449" Type="http://schemas.openxmlformats.org/officeDocument/2006/relationships/hyperlink" Target="https://images-na.ssl-images-amazon.com/images/I/719NPazfrrL._AC_US600_.jpg" TargetMode="External"/><Relationship Id="rId448" Type="http://schemas.openxmlformats.org/officeDocument/2006/relationships/hyperlink" Target="https://www.amazon.com/dp/B0FHQ52QDX" TargetMode="External"/><Relationship Id="rId447" Type="http://schemas.openxmlformats.org/officeDocument/2006/relationships/hyperlink" Target="https://images-na.ssl-images-amazon.com/images/I/71nyzQM7rML._AC_US600_.jpg" TargetMode="External"/><Relationship Id="rId446" Type="http://schemas.openxmlformats.org/officeDocument/2006/relationships/hyperlink" Target="https://www.amazon.com/dp/B0FR4N9XQB" TargetMode="External"/><Relationship Id="rId445" Type="http://schemas.openxmlformats.org/officeDocument/2006/relationships/hyperlink" Target="https://images-na.ssl-images-amazon.com/images/I/71ZVKKxBlFL._AC_US600_.jpg" TargetMode="External"/><Relationship Id="rId444" Type="http://schemas.openxmlformats.org/officeDocument/2006/relationships/hyperlink" Target="https://www.amazon.com/gp/help/seller/at-a-glance.html/ref=dp_merchant_link?seller=A1AH3DEHKGITYE" TargetMode="External"/><Relationship Id="rId443" Type="http://schemas.openxmlformats.org/officeDocument/2006/relationships/hyperlink" Target="https://www.amazon.com/dp/B0G66DBLQW" TargetMode="External"/><Relationship Id="rId442" Type="http://schemas.openxmlformats.org/officeDocument/2006/relationships/hyperlink" Target="https://images-na.ssl-images-amazon.com/images/I/41u42Kj7kRL._AC_US600_.jpg" TargetMode="External"/><Relationship Id="rId441" Type="http://schemas.openxmlformats.org/officeDocument/2006/relationships/hyperlink" Target="https://www.amazon.com/dp/B0FJ5V9YTF" TargetMode="External"/><Relationship Id="rId440" Type="http://schemas.openxmlformats.org/officeDocument/2006/relationships/hyperlink" Target="https://images-na.ssl-images-amazon.com/images/I/71WxJQ4Y07L._AC_US600_.jpg" TargetMode="External"/><Relationship Id="rId44" Type="http://schemas.openxmlformats.org/officeDocument/2006/relationships/hyperlink" Target="https://www.amazon.com/gp/help/seller/at-a-glance.html/ref=dp_merchant_link?seller=A6WP0MR38J221" TargetMode="External"/><Relationship Id="rId439" Type="http://schemas.openxmlformats.org/officeDocument/2006/relationships/hyperlink" Target="https://www.amazon.com/gp/help/seller/at-a-glance.html/ref=dp_merchant_link?seller=A37JHD1960SOIX" TargetMode="External"/><Relationship Id="rId438" Type="http://schemas.openxmlformats.org/officeDocument/2006/relationships/hyperlink" Target="https://www.amazon.com/dp/B0G2B9CH3K" TargetMode="External"/><Relationship Id="rId437" Type="http://schemas.openxmlformats.org/officeDocument/2006/relationships/hyperlink" Target="https://images-na.ssl-images-amazon.com/images/I/81RqYYDL0fL._AC_US600_.jpg" TargetMode="External"/><Relationship Id="rId436" Type="http://schemas.openxmlformats.org/officeDocument/2006/relationships/hyperlink" Target="https://www.amazon.com/gp/help/seller/at-a-glance.html/ref=dp_merchant_link?seller=A31K843JE9DX7A" TargetMode="External"/><Relationship Id="rId435" Type="http://schemas.openxmlformats.org/officeDocument/2006/relationships/hyperlink" Target="https://www.amazon.com/dp/B0FNCGBMSP" TargetMode="External"/><Relationship Id="rId434" Type="http://schemas.openxmlformats.org/officeDocument/2006/relationships/hyperlink" Target="https://images-na.ssl-images-amazon.com/images/I/61fD+yqXKUL._AC_US600_.jpg" TargetMode="External"/><Relationship Id="rId433" Type="http://schemas.openxmlformats.org/officeDocument/2006/relationships/hyperlink" Target="https://www.amazon.com/dp/B0CW392LT6" TargetMode="External"/><Relationship Id="rId432" Type="http://schemas.openxmlformats.org/officeDocument/2006/relationships/hyperlink" Target="https://images-na.ssl-images-amazon.com/images/I/71yjXteeYOL._AC_US600_.jpg" TargetMode="External"/><Relationship Id="rId431" Type="http://schemas.openxmlformats.org/officeDocument/2006/relationships/hyperlink" Target="https://www.amazon.com/dp/B0G2RPG93Q" TargetMode="External"/><Relationship Id="rId430" Type="http://schemas.openxmlformats.org/officeDocument/2006/relationships/hyperlink" Target="https://images-na.ssl-images-amazon.com/images/I/51DPxMXHVoL._AC_US600_.jpg" TargetMode="External"/><Relationship Id="rId43" Type="http://schemas.openxmlformats.org/officeDocument/2006/relationships/hyperlink" Target="https://www.amazon.com/dp/B0FMXH8STX" TargetMode="External"/><Relationship Id="rId429" Type="http://schemas.openxmlformats.org/officeDocument/2006/relationships/hyperlink" Target="https://www.amazon.com/gp/help/seller/at-a-glance.html/ref=dp_merchant_link?seller=A2WJF6XLE9L38B" TargetMode="External"/><Relationship Id="rId428" Type="http://schemas.openxmlformats.org/officeDocument/2006/relationships/hyperlink" Target="https://www.amazon.com/dp/B0FV3NBRCB" TargetMode="External"/><Relationship Id="rId427" Type="http://schemas.openxmlformats.org/officeDocument/2006/relationships/hyperlink" Target="https://images-na.ssl-images-amazon.com/images/I/71korvtpxUL._AC_US600_.jpg" TargetMode="External"/><Relationship Id="rId426" Type="http://schemas.openxmlformats.org/officeDocument/2006/relationships/hyperlink" Target="https://www.amazon.com/gp/help/seller/at-a-glance.html/ref=dp_merchant_link?seller=A1P6XAHB4I4AKH" TargetMode="External"/><Relationship Id="rId425" Type="http://schemas.openxmlformats.org/officeDocument/2006/relationships/hyperlink" Target="https://www.amazon.com/dp/B0DHQQFWCM" TargetMode="External"/><Relationship Id="rId424" Type="http://schemas.openxmlformats.org/officeDocument/2006/relationships/hyperlink" Target="https://images-na.ssl-images-amazon.com/images/I/71OiKjux2vL._AC_US600_.jpg" TargetMode="External"/><Relationship Id="rId423" Type="http://schemas.openxmlformats.org/officeDocument/2006/relationships/hyperlink" Target="https://www.amazon.com/dp/B0DB5NGVQ7" TargetMode="External"/><Relationship Id="rId422" Type="http://schemas.openxmlformats.org/officeDocument/2006/relationships/hyperlink" Target="https://images-na.ssl-images-amazon.com/images/I/6129wP6ByqL._AC_US600_.jpg" TargetMode="External"/><Relationship Id="rId421" Type="http://schemas.openxmlformats.org/officeDocument/2006/relationships/hyperlink" Target="https://www.amazon.com/gp/help/seller/at-a-glance.html/ref=dp_merchant_link?seller=A26VU6LUOVGBV6" TargetMode="External"/><Relationship Id="rId420" Type="http://schemas.openxmlformats.org/officeDocument/2006/relationships/hyperlink" Target="https://www.amazon.com/dp/B0DJQKVW64" TargetMode="External"/><Relationship Id="rId42" Type="http://schemas.openxmlformats.org/officeDocument/2006/relationships/hyperlink" Target="https://images-na.ssl-images-amazon.com/images/I/61bfhCtD0TL._AC_US600_.jpg" TargetMode="External"/><Relationship Id="rId419" Type="http://schemas.openxmlformats.org/officeDocument/2006/relationships/hyperlink" Target="https://images-na.ssl-images-amazon.com/images/I/61d4znmAXgL._AC_US600_.jpg" TargetMode="External"/><Relationship Id="rId418" Type="http://schemas.openxmlformats.org/officeDocument/2006/relationships/hyperlink" Target="https://www.amazon.com/gp/help/seller/at-a-glance.html/ref=dp_merchant_link?seller=A3TDJJSMS0HSTH" TargetMode="External"/><Relationship Id="rId417" Type="http://schemas.openxmlformats.org/officeDocument/2006/relationships/hyperlink" Target="https://www.amazon.com/dp/B0DWMQPPNZ" TargetMode="External"/><Relationship Id="rId416" Type="http://schemas.openxmlformats.org/officeDocument/2006/relationships/hyperlink" Target="https://images-na.ssl-images-amazon.com/images/I/71cUbcMyo8L._AC_US600_.jpg" TargetMode="External"/><Relationship Id="rId415" Type="http://schemas.openxmlformats.org/officeDocument/2006/relationships/hyperlink" Target="https://www.amazon.com/dp/B0FJY834JC" TargetMode="External"/><Relationship Id="rId414" Type="http://schemas.openxmlformats.org/officeDocument/2006/relationships/hyperlink" Target="https://images-na.ssl-images-amazon.com/images/I/71uqYbxhEkL._AC_US600_.jpg" TargetMode="External"/><Relationship Id="rId413" Type="http://schemas.openxmlformats.org/officeDocument/2006/relationships/hyperlink" Target="https://www.amazon.com/gp/help/seller/at-a-glance.html/ref=dp_merchant_link?seller=APH6D5J6PTCN6" TargetMode="External"/><Relationship Id="rId412" Type="http://schemas.openxmlformats.org/officeDocument/2006/relationships/hyperlink" Target="https://www.amazon.com/dp/B0FLK5M2ST" TargetMode="External"/><Relationship Id="rId411" Type="http://schemas.openxmlformats.org/officeDocument/2006/relationships/hyperlink" Target="https://images-na.ssl-images-amazon.com/images/I/719NTj63FmL._AC_US600_.jpg" TargetMode="External"/><Relationship Id="rId410" Type="http://schemas.openxmlformats.org/officeDocument/2006/relationships/hyperlink" Target="https://www.amazon.com/dp/B0FJXCQKLP" TargetMode="External"/><Relationship Id="rId41" Type="http://schemas.openxmlformats.org/officeDocument/2006/relationships/hyperlink" Target="https://www.amazon.com/gp/help/seller/at-a-glance.html/ref=dp_merchant_link?seller=A2F97CWV4SAWYO" TargetMode="External"/><Relationship Id="rId409" Type="http://schemas.openxmlformats.org/officeDocument/2006/relationships/hyperlink" Target="https://images-na.ssl-images-amazon.com/images/I/61TUwbnJ-OL._AC_US600_.jpg" TargetMode="External"/><Relationship Id="rId408" Type="http://schemas.openxmlformats.org/officeDocument/2006/relationships/hyperlink" Target="https://www.amazon.com/gp/help/seller/at-a-glance.html/ref=dp_merchant_link?seller=AR6S7CE02WLK" TargetMode="External"/><Relationship Id="rId407" Type="http://schemas.openxmlformats.org/officeDocument/2006/relationships/hyperlink" Target="https://www.amazon.com/dp/B0FKD3826X" TargetMode="External"/><Relationship Id="rId406" Type="http://schemas.openxmlformats.org/officeDocument/2006/relationships/hyperlink" Target="https://images-na.ssl-images-amazon.com/images/I/616fSfI59bL._AC_US600_.jpg" TargetMode="External"/><Relationship Id="rId405" Type="http://schemas.openxmlformats.org/officeDocument/2006/relationships/hyperlink" Target="https://www.amazon.com/gp/help/seller/at-a-glance.html/ref=dp_merchant_link?seller=A23ROO953PX0WZ" TargetMode="External"/><Relationship Id="rId404" Type="http://schemas.openxmlformats.org/officeDocument/2006/relationships/hyperlink" Target="https://www.amazon.com/dp/B0FX512KR9" TargetMode="External"/><Relationship Id="rId403" Type="http://schemas.openxmlformats.org/officeDocument/2006/relationships/hyperlink" Target="https://images-na.ssl-images-amazon.com/images/I/71xRTbcPLHL._AC_US600_.jpg" TargetMode="External"/><Relationship Id="rId402" Type="http://schemas.openxmlformats.org/officeDocument/2006/relationships/hyperlink" Target="https://www.amazon.com/dp/B0DHBZL7WC" TargetMode="External"/><Relationship Id="rId401" Type="http://schemas.openxmlformats.org/officeDocument/2006/relationships/hyperlink" Target="https://images-na.ssl-images-amazon.com/images/I/71Ym5O3VZWL._AC_US600_.jpg" TargetMode="External"/><Relationship Id="rId400" Type="http://schemas.openxmlformats.org/officeDocument/2006/relationships/hyperlink" Target="https://www.amazon.com/dp/B0C6QCW5FK" TargetMode="External"/><Relationship Id="rId40" Type="http://schemas.openxmlformats.org/officeDocument/2006/relationships/hyperlink" Target="https://www.amazon.com/dp/B0FJS8ZQWS" TargetMode="External"/><Relationship Id="rId4" Type="http://schemas.openxmlformats.org/officeDocument/2006/relationships/hyperlink" Target="https://images-na.ssl-images-amazon.com/images/I/71q5pD8VTDL._AC_US600_.jpg" TargetMode="External"/><Relationship Id="rId399" Type="http://schemas.openxmlformats.org/officeDocument/2006/relationships/hyperlink" Target="https://www.amazon.com/dp/B0FHQ743H5" TargetMode="External"/><Relationship Id="rId398" Type="http://schemas.openxmlformats.org/officeDocument/2006/relationships/hyperlink" Target="https://images-na.ssl-images-amazon.com/images/I/61kNztETrSL._AC_US600_.jpg" TargetMode="External"/><Relationship Id="rId397" Type="http://schemas.openxmlformats.org/officeDocument/2006/relationships/hyperlink" Target="https://www.amazon.com/dp/B0FRFLR4PW" TargetMode="External"/><Relationship Id="rId396" Type="http://schemas.openxmlformats.org/officeDocument/2006/relationships/hyperlink" Target="https://m.media-amazon.com/images/I/41pkbxFiUpL._AC_US600_.jpg" TargetMode="External"/><Relationship Id="rId395" Type="http://schemas.openxmlformats.org/officeDocument/2006/relationships/hyperlink" Target="https://www.amazon.com/dp/B0FWBRSD19" TargetMode="External"/><Relationship Id="rId394" Type="http://schemas.openxmlformats.org/officeDocument/2006/relationships/hyperlink" Target="https://images-na.ssl-images-amazon.com/images/I/61GR7CcBf7L._AC_US600_.jpg" TargetMode="External"/><Relationship Id="rId393" Type="http://schemas.openxmlformats.org/officeDocument/2006/relationships/hyperlink" Target="https://www.amazon.com/gp/help/seller/at-a-glance.html/ref=dp_merchant_link?seller=AQCAPLUTGLLD" TargetMode="External"/><Relationship Id="rId392" Type="http://schemas.openxmlformats.org/officeDocument/2006/relationships/hyperlink" Target="https://www.amazon.com/dp/B0FX8FJJW3" TargetMode="External"/><Relationship Id="rId391" Type="http://schemas.openxmlformats.org/officeDocument/2006/relationships/hyperlink" Target="https://images-na.ssl-images-amazon.com/images/I/61mtjrxmQYL._AC_US600_.jpg" TargetMode="External"/><Relationship Id="rId390" Type="http://schemas.openxmlformats.org/officeDocument/2006/relationships/hyperlink" Target="https://www.amazon.com/gp/help/seller/at-a-glance.html/ref=dp_merchant_link?seller=A9T2ALK1UZRII" TargetMode="External"/><Relationship Id="rId39" Type="http://schemas.openxmlformats.org/officeDocument/2006/relationships/hyperlink" Target="https://images-na.ssl-images-amazon.com/images/I/61jsUo220VL._AC_US600_.jpg" TargetMode="External"/><Relationship Id="rId389" Type="http://schemas.openxmlformats.org/officeDocument/2006/relationships/hyperlink" Target="https://www.amazon.com/dp/B0GC4RQQX3" TargetMode="External"/><Relationship Id="rId388" Type="http://schemas.openxmlformats.org/officeDocument/2006/relationships/hyperlink" Target="https://images-na.ssl-images-amazon.com/images/I/61XQs6+BJ-L._AC_US600_.jpg" TargetMode="External"/><Relationship Id="rId387" Type="http://schemas.openxmlformats.org/officeDocument/2006/relationships/hyperlink" Target="https://www.amazon.com/gp/help/seller/at-a-glance.html/ref=dp_merchant_link?seller=A13PT8C4LXRN6Y" TargetMode="External"/><Relationship Id="rId386" Type="http://schemas.openxmlformats.org/officeDocument/2006/relationships/hyperlink" Target="https://www.amazon.com/dp/B0FZJSG2SK" TargetMode="External"/><Relationship Id="rId385" Type="http://schemas.openxmlformats.org/officeDocument/2006/relationships/hyperlink" Target="https://images-na.ssl-images-amazon.com/images/I/71xIGR5DncL._AC_US600_.jpg" TargetMode="External"/><Relationship Id="rId384" Type="http://schemas.openxmlformats.org/officeDocument/2006/relationships/hyperlink" Target="https://www.amazon.com/gp/help/seller/at-a-glance.html/ref=dp_merchant_link?seller=A24G71DS07GKQG" TargetMode="External"/><Relationship Id="rId383" Type="http://schemas.openxmlformats.org/officeDocument/2006/relationships/hyperlink" Target="https://www.amazon.com/dp/B0G1BCD5TS" TargetMode="External"/><Relationship Id="rId382" Type="http://schemas.openxmlformats.org/officeDocument/2006/relationships/hyperlink" Target="https://m.media-amazon.com/images/I/41GTkdAGbsL._AC_US600_.jpg" TargetMode="External"/><Relationship Id="rId381" Type="http://schemas.openxmlformats.org/officeDocument/2006/relationships/hyperlink" Target="https://www.amazon.com/gp/help/seller/at-a-glance.html/ref=dp_merchant_link?seller=A23ONL5OCLFSPU" TargetMode="External"/><Relationship Id="rId380" Type="http://schemas.openxmlformats.org/officeDocument/2006/relationships/hyperlink" Target="https://www.amazon.com/dp/B0F18YSSBT" TargetMode="External"/><Relationship Id="rId38" Type="http://schemas.openxmlformats.org/officeDocument/2006/relationships/hyperlink" Target="https://www.amazon.com/gp/help/seller/at-a-glance.html/ref=dp_merchant_link?seller=AXT39EVTI4ZYM" TargetMode="External"/><Relationship Id="rId379" Type="http://schemas.openxmlformats.org/officeDocument/2006/relationships/hyperlink" Target="https://images-na.ssl-images-amazon.com/images/I/51FBvkj34TL._AC_US600_.jpg" TargetMode="External"/><Relationship Id="rId378" Type="http://schemas.openxmlformats.org/officeDocument/2006/relationships/hyperlink" Target="https://www.amazon.com/gp/help/seller/at-a-glance.html/ref=dp_merchant_link?seller=A2HH8W2RE7UA4C" TargetMode="External"/><Relationship Id="rId377" Type="http://schemas.openxmlformats.org/officeDocument/2006/relationships/hyperlink" Target="https://www.amazon.com/dp/B0D59TQ4TV" TargetMode="External"/><Relationship Id="rId376" Type="http://schemas.openxmlformats.org/officeDocument/2006/relationships/hyperlink" Target="https://images-na.ssl-images-amazon.com/images/I/615HYAXSkrL._AC_US600_.jpg" TargetMode="External"/><Relationship Id="rId375" Type="http://schemas.openxmlformats.org/officeDocument/2006/relationships/hyperlink" Target="https://www.amazon.com/dp/B0FS7ZC64N" TargetMode="External"/><Relationship Id="rId374" Type="http://schemas.openxmlformats.org/officeDocument/2006/relationships/hyperlink" Target="https://images-na.ssl-images-amazon.com/images/I/611OV5LOrYL._AC_US600_.jpg" TargetMode="External"/><Relationship Id="rId373" Type="http://schemas.openxmlformats.org/officeDocument/2006/relationships/hyperlink" Target="https://www.amazon.com/dp/B0FJ71GN78" TargetMode="External"/><Relationship Id="rId372" Type="http://schemas.openxmlformats.org/officeDocument/2006/relationships/hyperlink" Target="https://images-na.ssl-images-amazon.com/images/I/71hLswwLMCL._AC_US600_.jpg" TargetMode="External"/><Relationship Id="rId371" Type="http://schemas.openxmlformats.org/officeDocument/2006/relationships/hyperlink" Target="https://www.amazon.com/dp/B0F8W2LJZC" TargetMode="External"/><Relationship Id="rId370" Type="http://schemas.openxmlformats.org/officeDocument/2006/relationships/hyperlink" Target="https://images-na.ssl-images-amazon.com/images/I/51gV115V2yL._AC_US600_.jpg" TargetMode="External"/><Relationship Id="rId37" Type="http://schemas.openxmlformats.org/officeDocument/2006/relationships/hyperlink" Target="https://www.amazon.com/dp/B0CZXCRSTF" TargetMode="External"/><Relationship Id="rId369" Type="http://schemas.openxmlformats.org/officeDocument/2006/relationships/hyperlink" Target="https://www.amazon.com/dp/B0CSFBQ9GY" TargetMode="External"/><Relationship Id="rId368" Type="http://schemas.openxmlformats.org/officeDocument/2006/relationships/hyperlink" Target="https://m.media-amazon.com/images/I/41aUG1vykrL._AC_US600_.jpg" TargetMode="External"/><Relationship Id="rId367" Type="http://schemas.openxmlformats.org/officeDocument/2006/relationships/hyperlink" Target="https://www.amazon.com/dp/B0G1YMQGB2" TargetMode="External"/><Relationship Id="rId366" Type="http://schemas.openxmlformats.org/officeDocument/2006/relationships/hyperlink" Target="https://images-na.ssl-images-amazon.com/images/I/61VXQ15MjkL._AC_US600_.jpg" TargetMode="External"/><Relationship Id="rId365" Type="http://schemas.openxmlformats.org/officeDocument/2006/relationships/hyperlink" Target="https://www.amazon.com/dp/B0D8BJLD2Y" TargetMode="External"/><Relationship Id="rId364" Type="http://schemas.openxmlformats.org/officeDocument/2006/relationships/hyperlink" Target="https://m.media-amazon.com/images/I/41fk88OWMBL._AC_US600_.jpg" TargetMode="External"/><Relationship Id="rId363" Type="http://schemas.openxmlformats.org/officeDocument/2006/relationships/hyperlink" Target="https://www.amazon.com/gp/help/seller/at-a-glance.html/ref=dp_merchant_link?seller=A1IJXHVE6VJ7YB" TargetMode="External"/><Relationship Id="rId362" Type="http://schemas.openxmlformats.org/officeDocument/2006/relationships/hyperlink" Target="https://www.amazon.com/dp/B0FVY6P61B" TargetMode="External"/><Relationship Id="rId361" Type="http://schemas.openxmlformats.org/officeDocument/2006/relationships/hyperlink" Target="https://images-na.ssl-images-amazon.com/images/I/61lWktPiaIL._AC_US600_.jpg" TargetMode="External"/><Relationship Id="rId360" Type="http://schemas.openxmlformats.org/officeDocument/2006/relationships/hyperlink" Target="https://www.amazon.com/dp/B0FLDP8Y5W" TargetMode="External"/><Relationship Id="rId36" Type="http://schemas.openxmlformats.org/officeDocument/2006/relationships/hyperlink" Target="https://images-na.ssl-images-amazon.com/images/I/71OSsnJ5hcL._AC_US600_.jpg" TargetMode="External"/><Relationship Id="rId359" Type="http://schemas.openxmlformats.org/officeDocument/2006/relationships/hyperlink" Target="https://m.media-amazon.com/images/I/41rs3FU9O2L._SS600_.jpg" TargetMode="External"/><Relationship Id="rId358" Type="http://schemas.openxmlformats.org/officeDocument/2006/relationships/hyperlink" Target="https://www.amazon.com/dp/B0CPXZ33M8" TargetMode="External"/><Relationship Id="rId357" Type="http://schemas.openxmlformats.org/officeDocument/2006/relationships/hyperlink" Target="https://m.media-amazon.com/images/I/41OVosi4fJL._SS600_.jpg" TargetMode="External"/><Relationship Id="rId356" Type="http://schemas.openxmlformats.org/officeDocument/2006/relationships/hyperlink" Target="https://www.amazon.com/gp/help/seller/at-a-glance.html/ref=dp_merchant_link?seller=A1DZZI0BXRXZJ0" TargetMode="External"/><Relationship Id="rId355" Type="http://schemas.openxmlformats.org/officeDocument/2006/relationships/hyperlink" Target="https://www.amazon.com/dp/B0FD9R9K9R" TargetMode="External"/><Relationship Id="rId354" Type="http://schemas.openxmlformats.org/officeDocument/2006/relationships/hyperlink" Target="https://images-na.ssl-images-amazon.com/images/I/61pcixFqxvL._AC_US600_.jpg" TargetMode="External"/><Relationship Id="rId353" Type="http://schemas.openxmlformats.org/officeDocument/2006/relationships/hyperlink" Target="https://www.amazon.com/gp/help/seller/at-a-glance.html/ref=dp_merchant_link?seller=A2V1BC3TPABP2H" TargetMode="External"/><Relationship Id="rId352" Type="http://schemas.openxmlformats.org/officeDocument/2006/relationships/hyperlink" Target="https://www.amazon.com/dp/B0G4VRFJ9Z" TargetMode="External"/><Relationship Id="rId351" Type="http://schemas.openxmlformats.org/officeDocument/2006/relationships/hyperlink" Target="https://images-na.ssl-images-amazon.com/images/I/71XUFCw4UsL._AC_US600_.jpg" TargetMode="External"/><Relationship Id="rId350" Type="http://schemas.openxmlformats.org/officeDocument/2006/relationships/hyperlink" Target="https://www.amazon.com/gp/help/seller/at-a-glance.html/ref=dp_merchant_link?seller=A2IQTY8KXX4IDK" TargetMode="External"/><Relationship Id="rId35" Type="http://schemas.openxmlformats.org/officeDocument/2006/relationships/hyperlink" Target="https://www.amazon.com/gp/help/seller/at-a-glance.html/ref=dp_merchant_link?seller=A1C3YWBFB6HQTT" TargetMode="External"/><Relationship Id="rId349" Type="http://schemas.openxmlformats.org/officeDocument/2006/relationships/hyperlink" Target="https://www.amazon.com/dp/B0F9FMQ27V" TargetMode="External"/><Relationship Id="rId348" Type="http://schemas.openxmlformats.org/officeDocument/2006/relationships/hyperlink" Target="https://images-na.ssl-images-amazon.com/images/I/7171p-qYFML._AC_US600_.jpg" TargetMode="External"/><Relationship Id="rId347" Type="http://schemas.openxmlformats.org/officeDocument/2006/relationships/hyperlink" Target="https://www.amazon.com/gp/help/seller/at-a-glance.html/ref=dp_merchant_link?seller=ACDGJ9AI4IW6N" TargetMode="External"/><Relationship Id="rId346" Type="http://schemas.openxmlformats.org/officeDocument/2006/relationships/hyperlink" Target="https://www.amazon.com/dp/B0DNMZ4QSJ" TargetMode="External"/><Relationship Id="rId345" Type="http://schemas.openxmlformats.org/officeDocument/2006/relationships/hyperlink" Target="https://images-na.ssl-images-amazon.com/images/I/71kkEsP0XUL._AC_US600_.jpg" TargetMode="External"/><Relationship Id="rId344" Type="http://schemas.openxmlformats.org/officeDocument/2006/relationships/hyperlink" Target="https://www.amazon.com/gp/help/seller/at-a-glance.html/ref=dp_merchant_link?seller=A2UHEXHOGVGNY5" TargetMode="External"/><Relationship Id="rId343" Type="http://schemas.openxmlformats.org/officeDocument/2006/relationships/hyperlink" Target="https://www.amazon.com/dp/B0GDYYZ9DW" TargetMode="External"/><Relationship Id="rId342" Type="http://schemas.openxmlformats.org/officeDocument/2006/relationships/hyperlink" Target="https://images-na.ssl-images-amazon.com/images/I/51eDcF6tWmL._AC_US600_.jpg" TargetMode="External"/><Relationship Id="rId341" Type="http://schemas.openxmlformats.org/officeDocument/2006/relationships/hyperlink" Target="https://www.amazon.com/gp/help/seller/at-a-glance.html/ref=dp_merchant_link?seller=A1HIZK69BTLTM7" TargetMode="External"/><Relationship Id="rId340" Type="http://schemas.openxmlformats.org/officeDocument/2006/relationships/hyperlink" Target="https://www.amazon.com/dp/B0FJ6CNXYH" TargetMode="External"/><Relationship Id="rId34" Type="http://schemas.openxmlformats.org/officeDocument/2006/relationships/hyperlink" Target="https://www.amazon.com/dp/B0FQJ9HNNS" TargetMode="External"/><Relationship Id="rId339" Type="http://schemas.openxmlformats.org/officeDocument/2006/relationships/hyperlink" Target="https://images-na.ssl-images-amazon.com/images/I/71Vy40m8EcL._AC_US600_.jpg" TargetMode="External"/><Relationship Id="rId338" Type="http://schemas.openxmlformats.org/officeDocument/2006/relationships/hyperlink" Target="https://www.amazon.com/gp/help/seller/at-a-glance.html/ref=dp_merchant_link?seller=A1J31SG14QYIV0" TargetMode="External"/><Relationship Id="rId337" Type="http://schemas.openxmlformats.org/officeDocument/2006/relationships/hyperlink" Target="https://www.amazon.com/dp/B0F8NM322Y" TargetMode="External"/><Relationship Id="rId336" Type="http://schemas.openxmlformats.org/officeDocument/2006/relationships/hyperlink" Target="https://images-na.ssl-images-amazon.com/images/I/713CvpSxZgL._AC_US600_.jpg" TargetMode="External"/><Relationship Id="rId335" Type="http://schemas.openxmlformats.org/officeDocument/2006/relationships/hyperlink" Target="https://www.amazon.com/gp/help/seller/at-a-glance.html/ref=dp_merchant_link?seller=AP1UPSSODPS38" TargetMode="External"/><Relationship Id="rId334" Type="http://schemas.openxmlformats.org/officeDocument/2006/relationships/hyperlink" Target="https://www.amazon.com/dp/B0DQSK8Y52" TargetMode="External"/><Relationship Id="rId333" Type="http://schemas.openxmlformats.org/officeDocument/2006/relationships/hyperlink" Target="https://images-na.ssl-images-amazon.com/images/I/61aqEqCXPHL._AC_US600_.jpg" TargetMode="External"/><Relationship Id="rId332" Type="http://schemas.openxmlformats.org/officeDocument/2006/relationships/hyperlink" Target="https://www.amazon.com/gp/help/seller/at-a-glance.html/ref=dp_merchant_link?seller=A3A8Z8C62YOQZC" TargetMode="External"/><Relationship Id="rId331" Type="http://schemas.openxmlformats.org/officeDocument/2006/relationships/hyperlink" Target="https://www.amazon.com/dp/B0FMFJ63RT" TargetMode="External"/><Relationship Id="rId330" Type="http://schemas.openxmlformats.org/officeDocument/2006/relationships/hyperlink" Target="https://images-na.ssl-images-amazon.com/images/I/71jpwpLtCLL._AC_US600_.jpg" TargetMode="External"/><Relationship Id="rId33" Type="http://schemas.openxmlformats.org/officeDocument/2006/relationships/hyperlink" Target="https://images-na.ssl-images-amazon.com/images/I/71p8VIYYIcL._AC_US600_.jpg" TargetMode="External"/><Relationship Id="rId329" Type="http://schemas.openxmlformats.org/officeDocument/2006/relationships/hyperlink" Target="https://www.amazon.com/gp/help/seller/at-a-glance.html/ref=dp_merchant_link?seller=A1U87CR9SFC6Y8" TargetMode="External"/><Relationship Id="rId328" Type="http://schemas.openxmlformats.org/officeDocument/2006/relationships/hyperlink" Target="https://www.amazon.com/dp/B0G1BGVBYR" TargetMode="External"/><Relationship Id="rId327" Type="http://schemas.openxmlformats.org/officeDocument/2006/relationships/hyperlink" Target="https://images-na.ssl-images-amazon.com/images/I/61XeqH+HhRL._AC_US600_.jpg" TargetMode="External"/><Relationship Id="rId326" Type="http://schemas.openxmlformats.org/officeDocument/2006/relationships/hyperlink" Target="https://www.amazon.com/dp/B0C4DHTS2T" TargetMode="External"/><Relationship Id="rId325" Type="http://schemas.openxmlformats.org/officeDocument/2006/relationships/hyperlink" Target="https://images-na.ssl-images-amazon.com/images/I/51r9D5cC7eL._AC_US600_.jpg" TargetMode="External"/><Relationship Id="rId324" Type="http://schemas.openxmlformats.org/officeDocument/2006/relationships/hyperlink" Target="https://www.amazon.com/gp/help/seller/at-a-glance.html/ref=dp_merchant_link?seller=A1J4W8BQO23A27" TargetMode="External"/><Relationship Id="rId323" Type="http://schemas.openxmlformats.org/officeDocument/2006/relationships/hyperlink" Target="https://www.amazon.com/dp/B09WB6PWCC" TargetMode="External"/><Relationship Id="rId322" Type="http://schemas.openxmlformats.org/officeDocument/2006/relationships/hyperlink" Target="https://images-na.ssl-images-amazon.com/images/I/616+n9KLLvL._AC_US600_.jpg" TargetMode="External"/><Relationship Id="rId321" Type="http://schemas.openxmlformats.org/officeDocument/2006/relationships/hyperlink" Target="https://www.amazon.com/gp/help/seller/at-a-glance.html/ref=dp_merchant_link?seller=A2YNMRYSF1WAKG" TargetMode="External"/><Relationship Id="rId320" Type="http://schemas.openxmlformats.org/officeDocument/2006/relationships/hyperlink" Target="https://www.amazon.com/dp/B0FX8F8VM5" TargetMode="External"/><Relationship Id="rId32" Type="http://schemas.openxmlformats.org/officeDocument/2006/relationships/hyperlink" Target="https://www.amazon.com/gp/help/seller/at-a-glance.html/ref=dp_merchant_link?seller=A3QT836A10BE7S" TargetMode="External"/><Relationship Id="rId319" Type="http://schemas.openxmlformats.org/officeDocument/2006/relationships/hyperlink" Target="https://images-na.ssl-images-amazon.com/images/I/61jXkx-8m+L._AC_US600_.jpg" TargetMode="External"/><Relationship Id="rId318" Type="http://schemas.openxmlformats.org/officeDocument/2006/relationships/hyperlink" Target="https://www.amazon.com/gp/help/seller/at-a-glance.html/ref=dp_merchant_link?seller=AQ7V2DG1375H0" TargetMode="External"/><Relationship Id="rId317" Type="http://schemas.openxmlformats.org/officeDocument/2006/relationships/hyperlink" Target="https://www.amazon.com/dp/B0FB93X5ZH" TargetMode="External"/><Relationship Id="rId316" Type="http://schemas.openxmlformats.org/officeDocument/2006/relationships/hyperlink" Target="https://images-na.ssl-images-amazon.com/images/I/71zzbK9xpHL._AC_US600_.jpg" TargetMode="External"/><Relationship Id="rId315" Type="http://schemas.openxmlformats.org/officeDocument/2006/relationships/hyperlink" Target="https://www.amazon.com/gp/help/seller/at-a-glance.html/ref=dp_merchant_link?seller=A19Z0CWQDKQ6E7" TargetMode="External"/><Relationship Id="rId314" Type="http://schemas.openxmlformats.org/officeDocument/2006/relationships/hyperlink" Target="https://www.amazon.com/dp/B0FSS6RWPL" TargetMode="External"/><Relationship Id="rId313" Type="http://schemas.openxmlformats.org/officeDocument/2006/relationships/hyperlink" Target="https://m.media-amazon.com/images/I/41VZDGIpBUL._SS600_.jpg" TargetMode="External"/><Relationship Id="rId312" Type="http://schemas.openxmlformats.org/officeDocument/2006/relationships/hyperlink" Target="https://www.amazon.com/gp/help/seller/at-a-glance.html/ref=dp_merchant_link?seller=AIYYJGH2CRAEU" TargetMode="External"/><Relationship Id="rId311" Type="http://schemas.openxmlformats.org/officeDocument/2006/relationships/hyperlink" Target="https://www.amazon.com/dp/B0FG7618X4" TargetMode="External"/><Relationship Id="rId310" Type="http://schemas.openxmlformats.org/officeDocument/2006/relationships/hyperlink" Target="https://images-na.ssl-images-amazon.com/images/I/71XNMDtZm-L._AC_US600_.jpg" TargetMode="External"/><Relationship Id="rId31" Type="http://schemas.openxmlformats.org/officeDocument/2006/relationships/hyperlink" Target="https://www.amazon.com/dp/B0FHBCKF9L" TargetMode="External"/><Relationship Id="rId309" Type="http://schemas.openxmlformats.org/officeDocument/2006/relationships/hyperlink" Target="https://www.amazon.com/gp/help/seller/at-a-glance.html/ref=dp_merchant_link?seller=AI0T1X710PCBN" TargetMode="External"/><Relationship Id="rId308" Type="http://schemas.openxmlformats.org/officeDocument/2006/relationships/hyperlink" Target="https://www.amazon.com/dp/B0FPM8QRHY" TargetMode="External"/><Relationship Id="rId307" Type="http://schemas.openxmlformats.org/officeDocument/2006/relationships/hyperlink" Target="https://images-na.ssl-images-amazon.com/images/I/71p+Zi1sB6L._AC_US600_.jpg" TargetMode="External"/><Relationship Id="rId306" Type="http://schemas.openxmlformats.org/officeDocument/2006/relationships/hyperlink" Target="https://www.amazon.com/gp/help/seller/at-a-glance.html/ref=dp_merchant_link?seller=A2QIJZ3ZIBZZMU" TargetMode="External"/><Relationship Id="rId305" Type="http://schemas.openxmlformats.org/officeDocument/2006/relationships/hyperlink" Target="https://www.amazon.com/dp/B0FBBJKMXH" TargetMode="External"/><Relationship Id="rId304" Type="http://schemas.openxmlformats.org/officeDocument/2006/relationships/hyperlink" Target="https://images-na.ssl-images-amazon.com/images/I/615BeDrFUQL._AC_US600_.jpg" TargetMode="External"/><Relationship Id="rId303" Type="http://schemas.openxmlformats.org/officeDocument/2006/relationships/hyperlink" Target="https://www.amazon.com/gp/help/seller/at-a-glance.html/ref=dp_merchant_link?seller=A1GM5ACPIEACH2" TargetMode="External"/><Relationship Id="rId302" Type="http://schemas.openxmlformats.org/officeDocument/2006/relationships/hyperlink" Target="https://www.amazon.com/dp/B0DT3C5ZFY" TargetMode="External"/><Relationship Id="rId301" Type="http://schemas.openxmlformats.org/officeDocument/2006/relationships/hyperlink" Target="https://images-na.ssl-images-amazon.com/images/I/71fgr+EurtL._AC_US600_.jpg" TargetMode="External"/><Relationship Id="rId300" Type="http://schemas.openxmlformats.org/officeDocument/2006/relationships/hyperlink" Target="https://www.amazon.com/dp/B0FJXM3Y4J" TargetMode="External"/><Relationship Id="rId30" Type="http://schemas.openxmlformats.org/officeDocument/2006/relationships/hyperlink" Target="https://images-na.ssl-images-amazon.com/images/I/71mAHCaTZgL._AC_US600_.jpg" TargetMode="External"/><Relationship Id="rId3" Type="http://schemas.openxmlformats.org/officeDocument/2006/relationships/table" Target="../tables/table1.xml"/><Relationship Id="rId299" Type="http://schemas.openxmlformats.org/officeDocument/2006/relationships/hyperlink" Target="https://images-na.ssl-images-amazon.com/images/I/71EW4g1xGxL._AC_US600_.jpg" TargetMode="External"/><Relationship Id="rId298" Type="http://schemas.openxmlformats.org/officeDocument/2006/relationships/hyperlink" Target="https://www.amazon.com/gp/help/seller/at-a-glance.html/ref=dp_merchant_link?seller=A1ATA36MV89EW" TargetMode="External"/><Relationship Id="rId297" Type="http://schemas.openxmlformats.org/officeDocument/2006/relationships/hyperlink" Target="https://www.amazon.com/dp/B0F21V2Q7Z" TargetMode="External"/><Relationship Id="rId296" Type="http://schemas.openxmlformats.org/officeDocument/2006/relationships/hyperlink" Target="https://images-na.ssl-images-amazon.com/images/I/71FOiNMBWwL._AC_US600_.jpg" TargetMode="External"/><Relationship Id="rId295" Type="http://schemas.openxmlformats.org/officeDocument/2006/relationships/hyperlink" Target="https://www.amazon.com/dp/B0FSRJV4G5" TargetMode="External"/><Relationship Id="rId294" Type="http://schemas.openxmlformats.org/officeDocument/2006/relationships/hyperlink" Target="https://images-na.ssl-images-amazon.com/images/I/718LFKrWd0L._AC_US600_.jpg" TargetMode="External"/><Relationship Id="rId293" Type="http://schemas.openxmlformats.org/officeDocument/2006/relationships/hyperlink" Target="https://www.amazon.com/gp/help/seller/at-a-glance.html/ref=dp_merchant_link?seller=A2K91ZQ8F36P0Q" TargetMode="External"/><Relationship Id="rId292" Type="http://schemas.openxmlformats.org/officeDocument/2006/relationships/hyperlink" Target="https://www.amazon.com/dp/B0DQVKFXSF" TargetMode="External"/><Relationship Id="rId291" Type="http://schemas.openxmlformats.org/officeDocument/2006/relationships/hyperlink" Target="https://images-na.ssl-images-amazon.com/images/I/61q8lI5AfmL._AC_US600_.jpg" TargetMode="External"/><Relationship Id="rId290" Type="http://schemas.openxmlformats.org/officeDocument/2006/relationships/hyperlink" Target="https://www.amazon.com/gp/help/seller/at-a-glance.html/ref=dp_merchant_link?seller=A8WZB9IVZFMQI" TargetMode="External"/><Relationship Id="rId29" Type="http://schemas.openxmlformats.org/officeDocument/2006/relationships/hyperlink" Target="https://www.amazon.com/gp/help/seller/at-a-glance.html/ref=dp_merchant_link?seller=A366VYW3B6J6LL" TargetMode="External"/><Relationship Id="rId289" Type="http://schemas.openxmlformats.org/officeDocument/2006/relationships/hyperlink" Target="https://www.amazon.com/dp/B0FLP9KCRB" TargetMode="External"/><Relationship Id="rId288" Type="http://schemas.openxmlformats.org/officeDocument/2006/relationships/hyperlink" Target="https://images-na.ssl-images-amazon.com/images/I/71zx2bkq5HL._AC_US600_.jpg" TargetMode="External"/><Relationship Id="rId287" Type="http://schemas.openxmlformats.org/officeDocument/2006/relationships/hyperlink" Target="https://www.amazon.com/gp/help/seller/at-a-glance.html/ref=dp_merchant_link?seller=A382OVFLIJ1HNP" TargetMode="External"/><Relationship Id="rId286" Type="http://schemas.openxmlformats.org/officeDocument/2006/relationships/hyperlink" Target="https://www.amazon.com/dp/B0F6LRS9W4" TargetMode="External"/><Relationship Id="rId285" Type="http://schemas.openxmlformats.org/officeDocument/2006/relationships/hyperlink" Target="https://images-na.ssl-images-amazon.com/images/I/71Hd9iRPxsL._AC_US600_.jpg" TargetMode="External"/><Relationship Id="rId284" Type="http://schemas.openxmlformats.org/officeDocument/2006/relationships/hyperlink" Target="https://www.amazon.com/dp/B0CC64LPHF" TargetMode="External"/><Relationship Id="rId283" Type="http://schemas.openxmlformats.org/officeDocument/2006/relationships/hyperlink" Target="https://images-na.ssl-images-amazon.com/images/I/71xsS1xOUYL._AC_US600_.jpg" TargetMode="External"/><Relationship Id="rId282" Type="http://schemas.openxmlformats.org/officeDocument/2006/relationships/hyperlink" Target="https://www.amazon.com/gp/help/seller/at-a-glance.html/ref=dp_merchant_link?seller=A1WFMSWUHJ8811" TargetMode="External"/><Relationship Id="rId281" Type="http://schemas.openxmlformats.org/officeDocument/2006/relationships/hyperlink" Target="https://www.amazon.com/dp/B0FHH4JNF4" TargetMode="External"/><Relationship Id="rId280" Type="http://schemas.openxmlformats.org/officeDocument/2006/relationships/hyperlink" Target="https://images-na.ssl-images-amazon.com/images/I/71KlL3lujpL._AC_US600_.jpg" TargetMode="External"/><Relationship Id="rId28" Type="http://schemas.openxmlformats.org/officeDocument/2006/relationships/hyperlink" Target="https://www.amazon.com/dp/B08NCRHNW9" TargetMode="External"/><Relationship Id="rId279" Type="http://schemas.openxmlformats.org/officeDocument/2006/relationships/hyperlink" Target="https://www.amazon.com/gp/help/seller/at-a-glance.html/ref=dp_merchant_link?seller=A1BJAM59Z0RMDI" TargetMode="External"/><Relationship Id="rId278" Type="http://schemas.openxmlformats.org/officeDocument/2006/relationships/hyperlink" Target="https://www.amazon.com/dp/B0FBRVWVZX" TargetMode="External"/><Relationship Id="rId277" Type="http://schemas.openxmlformats.org/officeDocument/2006/relationships/hyperlink" Target="https://images-na.ssl-images-amazon.com/images/I/71Y1F8o4luL._AC_US600_.jpg" TargetMode="External"/><Relationship Id="rId276" Type="http://schemas.openxmlformats.org/officeDocument/2006/relationships/hyperlink" Target="https://www.amazon.com/gp/help/seller/at-a-glance.html/ref=dp_merchant_link?seller=A2PPK6P4UKXZ5G" TargetMode="External"/><Relationship Id="rId275" Type="http://schemas.openxmlformats.org/officeDocument/2006/relationships/hyperlink" Target="https://www.amazon.com/dp/B0DDYD77P7" TargetMode="External"/><Relationship Id="rId274" Type="http://schemas.openxmlformats.org/officeDocument/2006/relationships/hyperlink" Target="https://m.media-amazon.com/images/I/412iBo4cX5L._SS600_.jpg" TargetMode="External"/><Relationship Id="rId273" Type="http://schemas.openxmlformats.org/officeDocument/2006/relationships/hyperlink" Target="https://www.amazon.com/gp/help/seller/at-a-glance.html/ref=dp_merchant_link?seller=A3TDU1ZRF92W3O" TargetMode="External"/><Relationship Id="rId272" Type="http://schemas.openxmlformats.org/officeDocument/2006/relationships/hyperlink" Target="https://www.amazon.com/dp/B0D937NTSJ" TargetMode="External"/><Relationship Id="rId271" Type="http://schemas.openxmlformats.org/officeDocument/2006/relationships/hyperlink" Target="https://images-na.ssl-images-amazon.com/images/I/71M1mXJpviL._AC_US600_.jpg" TargetMode="External"/><Relationship Id="rId270" Type="http://schemas.openxmlformats.org/officeDocument/2006/relationships/hyperlink" Target="https://www.amazon.com/dp/B0FWLQ125P" TargetMode="External"/><Relationship Id="rId27" Type="http://schemas.openxmlformats.org/officeDocument/2006/relationships/hyperlink" Target="https://images-na.ssl-images-amazon.com/images/I/51o0k2-mhnL._AC_US600_.jpg" TargetMode="External"/><Relationship Id="rId269" Type="http://schemas.openxmlformats.org/officeDocument/2006/relationships/hyperlink" Target="https://images-na.ssl-images-amazon.com/images/I/71ZbACGLfsL._AC_US600_.jpg" TargetMode="External"/><Relationship Id="rId268" Type="http://schemas.openxmlformats.org/officeDocument/2006/relationships/hyperlink" Target="https://www.amazon.com/gp/help/seller/at-a-glance.html/ref=dp_merchant_link?seller=A2UVMR0WDFE27K" TargetMode="External"/><Relationship Id="rId267" Type="http://schemas.openxmlformats.org/officeDocument/2006/relationships/hyperlink" Target="https://www.amazon.com/dp/B0FVV6MCJP" TargetMode="External"/><Relationship Id="rId266" Type="http://schemas.openxmlformats.org/officeDocument/2006/relationships/hyperlink" Target="https://images-na.ssl-images-amazon.com/images/I/71arceY4mbL._AC_US600_.jpg" TargetMode="External"/><Relationship Id="rId265" Type="http://schemas.openxmlformats.org/officeDocument/2006/relationships/hyperlink" Target="https://www.amazon.com/dp/B0CSYZ367S" TargetMode="External"/><Relationship Id="rId264" Type="http://schemas.openxmlformats.org/officeDocument/2006/relationships/hyperlink" Target="https://images-na.ssl-images-amazon.com/images/I/71zyBpJ5muL._AC_US600_.jpg" TargetMode="External"/><Relationship Id="rId263" Type="http://schemas.openxmlformats.org/officeDocument/2006/relationships/hyperlink" Target="https://www.amazon.com/gp/help/seller/at-a-glance.html/ref=dp_merchant_link?seller=A26R95DD5QTL6D" TargetMode="External"/><Relationship Id="rId262" Type="http://schemas.openxmlformats.org/officeDocument/2006/relationships/hyperlink" Target="https://www.amazon.com/dp/B0FBFYL5KB" TargetMode="External"/><Relationship Id="rId261" Type="http://schemas.openxmlformats.org/officeDocument/2006/relationships/hyperlink" Target="https://images-na.ssl-images-amazon.com/images/I/61ke3lrFFlL._AC_US600_.jpg" TargetMode="External"/><Relationship Id="rId260" Type="http://schemas.openxmlformats.org/officeDocument/2006/relationships/hyperlink" Target="https://www.amazon.com/dp/B0DHZ2KQB9" TargetMode="External"/><Relationship Id="rId26" Type="http://schemas.openxmlformats.org/officeDocument/2006/relationships/hyperlink" Target="https://www.amazon.com/gp/help/seller/at-a-glance.html/ref=dp_merchant_link?seller=AYNJNDWOBZM0" TargetMode="External"/><Relationship Id="rId259" Type="http://schemas.openxmlformats.org/officeDocument/2006/relationships/hyperlink" Target="https://m.media-amazon.com/images/I/41HsmzMLqvL._AC_US600_.jpg" TargetMode="External"/><Relationship Id="rId258" Type="http://schemas.openxmlformats.org/officeDocument/2006/relationships/hyperlink" Target="https://www.amazon.com/dp/B0FDX22M3Y" TargetMode="External"/><Relationship Id="rId257" Type="http://schemas.openxmlformats.org/officeDocument/2006/relationships/hyperlink" Target="https://images-na.ssl-images-amazon.com/images/I/71tV-whrvqL._AC_US600_.jpg" TargetMode="External"/><Relationship Id="rId256" Type="http://schemas.openxmlformats.org/officeDocument/2006/relationships/hyperlink" Target="https://www.amazon.com/dp/B0FMDF4ZPH" TargetMode="External"/><Relationship Id="rId255" Type="http://schemas.openxmlformats.org/officeDocument/2006/relationships/hyperlink" Target="https://images-na.ssl-images-amazon.com/images/I/71Z-ECTDWOL._AC_US600_.jpg" TargetMode="External"/><Relationship Id="rId254" Type="http://schemas.openxmlformats.org/officeDocument/2006/relationships/hyperlink" Target="https://www.amazon.com/gp/help/seller/at-a-glance.html/ref=dp_merchant_link?seller=A3DNZMRW4WNU9W" TargetMode="External"/><Relationship Id="rId253" Type="http://schemas.openxmlformats.org/officeDocument/2006/relationships/hyperlink" Target="https://www.amazon.com/dp/B0F943353F" TargetMode="External"/><Relationship Id="rId252" Type="http://schemas.openxmlformats.org/officeDocument/2006/relationships/hyperlink" Target="https://images-na.ssl-images-amazon.com/images/I/71VAO68V9pL._AC_US600_.jpg" TargetMode="External"/><Relationship Id="rId251" Type="http://schemas.openxmlformats.org/officeDocument/2006/relationships/hyperlink" Target="https://www.amazon.com/gp/help/seller/at-a-glance.html/ref=dp_merchant_link?seller=A246DWKELHR1XA" TargetMode="External"/><Relationship Id="rId250" Type="http://schemas.openxmlformats.org/officeDocument/2006/relationships/hyperlink" Target="https://www.amazon.com/dp/B0G1C4HGNY" TargetMode="External"/><Relationship Id="rId25" Type="http://schemas.openxmlformats.org/officeDocument/2006/relationships/hyperlink" Target="https://www.amazon.com/dp/B0DT14FRPG" TargetMode="External"/><Relationship Id="rId249" Type="http://schemas.openxmlformats.org/officeDocument/2006/relationships/hyperlink" Target="https://images-na.ssl-images-amazon.com/images/I/71HAEu7IinL._AC_US600_.jpg" TargetMode="External"/><Relationship Id="rId248" Type="http://schemas.openxmlformats.org/officeDocument/2006/relationships/hyperlink" Target="https://www.amazon.com/gp/help/seller/at-a-glance.html/ref=dp_merchant_link?seller=A20Y0F3TC1P7NT" TargetMode="External"/><Relationship Id="rId247" Type="http://schemas.openxmlformats.org/officeDocument/2006/relationships/hyperlink" Target="https://www.amazon.com/dp/B0GGJJZYF9" TargetMode="External"/><Relationship Id="rId246" Type="http://schemas.openxmlformats.org/officeDocument/2006/relationships/hyperlink" Target="https://images-na.ssl-images-amazon.com/images/I/71I6OauyhzL._AC_US600_.jpg" TargetMode="External"/><Relationship Id="rId245" Type="http://schemas.openxmlformats.org/officeDocument/2006/relationships/hyperlink" Target="https://www.amazon.com/dp/B0D9W7VHHG" TargetMode="External"/><Relationship Id="rId244" Type="http://schemas.openxmlformats.org/officeDocument/2006/relationships/hyperlink" Target="https://images-na.ssl-images-amazon.com/images/I/61Jai58ZkJL._AC_US600_.jpg" TargetMode="External"/><Relationship Id="rId243" Type="http://schemas.openxmlformats.org/officeDocument/2006/relationships/hyperlink" Target="https://www.amazon.com/gp/help/seller/at-a-glance.html/ref=dp_merchant_link?seller=AWGF66T63BHV1" TargetMode="External"/><Relationship Id="rId242" Type="http://schemas.openxmlformats.org/officeDocument/2006/relationships/hyperlink" Target="https://www.amazon.com/dp/B0FHXX51KW" TargetMode="External"/><Relationship Id="rId241" Type="http://schemas.openxmlformats.org/officeDocument/2006/relationships/hyperlink" Target="https://images-na.ssl-images-amazon.com/images/I/61nYU1fu5YL._AC_US600_.jpg" TargetMode="External"/><Relationship Id="rId240" Type="http://schemas.openxmlformats.org/officeDocument/2006/relationships/hyperlink" Target="https://www.amazon.com/gp/help/seller/at-a-glance.html/ref=dp_merchant_link?seller=AWPG0RIXFZ1M1" TargetMode="External"/><Relationship Id="rId24" Type="http://schemas.openxmlformats.org/officeDocument/2006/relationships/hyperlink" Target="https://images-na.ssl-images-amazon.com/images/I/61xPsBip1BL._AC_US600_.jpg" TargetMode="External"/><Relationship Id="rId239" Type="http://schemas.openxmlformats.org/officeDocument/2006/relationships/hyperlink" Target="https://www.amazon.com/dp/B0DJSB1BP2" TargetMode="External"/><Relationship Id="rId238" Type="http://schemas.openxmlformats.org/officeDocument/2006/relationships/hyperlink" Target="https://images-na.ssl-images-amazon.com/images/I/61splkcuNfL._AC_US600_.jpg" TargetMode="External"/><Relationship Id="rId237" Type="http://schemas.openxmlformats.org/officeDocument/2006/relationships/hyperlink" Target="https://www.amazon.com/gp/help/seller/at-a-glance.html/ref=dp_merchant_link?seller=A3DB78L2AEAZ9T" TargetMode="External"/><Relationship Id="rId236" Type="http://schemas.openxmlformats.org/officeDocument/2006/relationships/hyperlink" Target="https://www.amazon.com/dp/B0FG2TFSD1" TargetMode="External"/><Relationship Id="rId235" Type="http://schemas.openxmlformats.org/officeDocument/2006/relationships/hyperlink" Target="https://images-na.ssl-images-amazon.com/images/I/51uRrDhIBsL._AC_US600_.jpg" TargetMode="External"/><Relationship Id="rId234" Type="http://schemas.openxmlformats.org/officeDocument/2006/relationships/hyperlink" Target="https://www.amazon.com/gp/help/seller/at-a-glance.html/ref=dp_merchant_link?seller=A3M2LZKXIRXRH1" TargetMode="External"/><Relationship Id="rId233" Type="http://schemas.openxmlformats.org/officeDocument/2006/relationships/hyperlink" Target="https://www.amazon.com/dp/B0CR17G9HZ" TargetMode="External"/><Relationship Id="rId232" Type="http://schemas.openxmlformats.org/officeDocument/2006/relationships/hyperlink" Target="https://m.media-amazon.com/images/I/418RnxQLl7L._SS600_.jpg" TargetMode="External"/><Relationship Id="rId231" Type="http://schemas.openxmlformats.org/officeDocument/2006/relationships/hyperlink" Target="https://www.amazon.com/gp/help/seller/at-a-glance.html/ref=dp_merchant_link?seller=A2FOB6NS4Z1ZG3" TargetMode="External"/><Relationship Id="rId230" Type="http://schemas.openxmlformats.org/officeDocument/2006/relationships/hyperlink" Target="https://www.amazon.com/dp/B0D7D2WCMM" TargetMode="External"/><Relationship Id="rId23" Type="http://schemas.openxmlformats.org/officeDocument/2006/relationships/hyperlink" Target="https://www.amazon.com/dp/B0DD7HJ7YL" TargetMode="External"/><Relationship Id="rId229" Type="http://schemas.openxmlformats.org/officeDocument/2006/relationships/hyperlink" Target="https://images-na.ssl-images-amazon.com/images/I/81O2qjMKwqL._AC_US600_.jpg" TargetMode="External"/><Relationship Id="rId228" Type="http://schemas.openxmlformats.org/officeDocument/2006/relationships/hyperlink" Target="https://www.amazon.com/dp/B0F66YK4JM" TargetMode="External"/><Relationship Id="rId227" Type="http://schemas.openxmlformats.org/officeDocument/2006/relationships/hyperlink" Target="https://images-na.ssl-images-amazon.com/images/I/61Mwwzj2RTL._AC_US600_.jpg" TargetMode="External"/><Relationship Id="rId226" Type="http://schemas.openxmlformats.org/officeDocument/2006/relationships/hyperlink" Target="https://www.amazon.com/gp/help/seller/at-a-glance.html/ref=dp_merchant_link?seller=A2XX217P3KX6HN" TargetMode="External"/><Relationship Id="rId225" Type="http://schemas.openxmlformats.org/officeDocument/2006/relationships/hyperlink" Target="https://www.amazon.com/dp/B0FGPKMTSL" TargetMode="External"/><Relationship Id="rId224" Type="http://schemas.openxmlformats.org/officeDocument/2006/relationships/hyperlink" Target="https://images-na.ssl-images-amazon.com/images/I/71e+ze+HlBL._AC_US600_.jpg" TargetMode="External"/><Relationship Id="rId223" Type="http://schemas.openxmlformats.org/officeDocument/2006/relationships/hyperlink" Target="https://www.amazon.com/dp/B09XFM6N62" TargetMode="External"/><Relationship Id="rId222" Type="http://schemas.openxmlformats.org/officeDocument/2006/relationships/hyperlink" Target="https://images-na.ssl-images-amazon.com/images/I/61Yf3U3PUzL._AC_US600_.jpg" TargetMode="External"/><Relationship Id="rId221" Type="http://schemas.openxmlformats.org/officeDocument/2006/relationships/hyperlink" Target="https://www.amazon.com/gp/help/seller/at-a-glance.html/ref=dp_merchant_link?seller=A2G82HCCMIDRQ4" TargetMode="External"/><Relationship Id="rId220" Type="http://schemas.openxmlformats.org/officeDocument/2006/relationships/hyperlink" Target="https://www.amazon.com/dp/B0FR7PF263" TargetMode="External"/><Relationship Id="rId22" Type="http://schemas.openxmlformats.org/officeDocument/2006/relationships/hyperlink" Target="https://images-na.ssl-images-amazon.com/images/I/61DXR3CwAiL._AC_US600_.jpg" TargetMode="External"/><Relationship Id="rId219" Type="http://schemas.openxmlformats.org/officeDocument/2006/relationships/hyperlink" Target="https://images-na.ssl-images-amazon.com/images/I/71v8ANA0Q6L._AC_US600_.jpg" TargetMode="External"/><Relationship Id="rId218" Type="http://schemas.openxmlformats.org/officeDocument/2006/relationships/hyperlink" Target="https://www.amazon.com/gp/help/seller/at-a-glance.html/ref=dp_merchant_link?seller=A1BAECWECRHI8Z" TargetMode="External"/><Relationship Id="rId217" Type="http://schemas.openxmlformats.org/officeDocument/2006/relationships/hyperlink" Target="https://www.amazon.com/dp/B0FVW12TYX" TargetMode="External"/><Relationship Id="rId216" Type="http://schemas.openxmlformats.org/officeDocument/2006/relationships/hyperlink" Target="https://images-na.ssl-images-amazon.com/images/I/617-ZVygOqL._AC_US600_.jpg" TargetMode="External"/><Relationship Id="rId215" Type="http://schemas.openxmlformats.org/officeDocument/2006/relationships/hyperlink" Target="https://www.amazon.com/gp/help/seller/at-a-glance.html/ref=dp_merchant_link?seller=A3UMBZZMKWYVXK" TargetMode="External"/><Relationship Id="rId214" Type="http://schemas.openxmlformats.org/officeDocument/2006/relationships/hyperlink" Target="https://www.amazon.com/dp/B0FH4V4GM9" TargetMode="External"/><Relationship Id="rId213" Type="http://schemas.openxmlformats.org/officeDocument/2006/relationships/hyperlink" Target="https://images-na.ssl-images-amazon.com/images/I/71KcHVykW6L._AC_US600_.jpg" TargetMode="External"/><Relationship Id="rId212" Type="http://schemas.openxmlformats.org/officeDocument/2006/relationships/hyperlink" Target="https://www.amazon.com/dp/B0DJVBKYBF" TargetMode="External"/><Relationship Id="rId211" Type="http://schemas.openxmlformats.org/officeDocument/2006/relationships/hyperlink" Target="https://m.media-amazon.com/images/I/418JS4uJkLL._AC_US600_.jpg" TargetMode="External"/><Relationship Id="rId210" Type="http://schemas.openxmlformats.org/officeDocument/2006/relationships/hyperlink" Target="https://www.amazon.com/gp/help/seller/at-a-glance.html/ref=dp_merchant_link?seller=A61W4JYF4O4TD" TargetMode="External"/><Relationship Id="rId21" Type="http://schemas.openxmlformats.org/officeDocument/2006/relationships/hyperlink" Target="https://www.amazon.com/gp/help/seller/at-a-glance.html/ref=dp_merchant_link?seller=A14R3ZUDB2SP6E" TargetMode="External"/><Relationship Id="rId209" Type="http://schemas.openxmlformats.org/officeDocument/2006/relationships/hyperlink" Target="https://www.amazon.com/dp/B0CC67WZZG" TargetMode="External"/><Relationship Id="rId208" Type="http://schemas.openxmlformats.org/officeDocument/2006/relationships/hyperlink" Target="https://images-na.ssl-images-amazon.com/images/I/71LcAFzl7JL._AC_US600_.jpg" TargetMode="External"/><Relationship Id="rId207" Type="http://schemas.openxmlformats.org/officeDocument/2006/relationships/hyperlink" Target="https://www.amazon.com/dp/B0DQD4NQX6" TargetMode="External"/><Relationship Id="rId206" Type="http://schemas.openxmlformats.org/officeDocument/2006/relationships/hyperlink" Target="https://images-na.ssl-images-amazon.com/images/I/81N6QWvDwYL._AC_US600_.jpg" TargetMode="External"/><Relationship Id="rId205" Type="http://schemas.openxmlformats.org/officeDocument/2006/relationships/hyperlink" Target="https://www.amazon.com/gp/help/seller/at-a-glance.html/ref=dp_merchant_link?seller=A1GHW1W5S31FV1" TargetMode="External"/><Relationship Id="rId204" Type="http://schemas.openxmlformats.org/officeDocument/2006/relationships/hyperlink" Target="https://www.amazon.com/dp/B0F1C2GVK7" TargetMode="External"/><Relationship Id="rId203" Type="http://schemas.openxmlformats.org/officeDocument/2006/relationships/hyperlink" Target="https://m.media-amazon.com/images/I/41XcNzthgIL._SS600_.jpg" TargetMode="External"/><Relationship Id="rId202" Type="http://schemas.openxmlformats.org/officeDocument/2006/relationships/hyperlink" Target="https://www.amazon.com/dp/B0FXFXBF1M" TargetMode="External"/><Relationship Id="rId201" Type="http://schemas.openxmlformats.org/officeDocument/2006/relationships/hyperlink" Target="https://images-na.ssl-images-amazon.com/images/I/61bcgerb48L._AC_US600_.jpg" TargetMode="External"/><Relationship Id="rId200" Type="http://schemas.openxmlformats.org/officeDocument/2006/relationships/hyperlink" Target="https://www.amazon.com/gp/help/seller/at-a-glance.html/ref=dp_merchant_link?seller=A3FWPYDMZKRLZZ" TargetMode="External"/><Relationship Id="rId20" Type="http://schemas.openxmlformats.org/officeDocument/2006/relationships/hyperlink" Target="https://www.amazon.com/dp/B0D7N2KWLH" TargetMode="External"/><Relationship Id="rId2" Type="http://schemas.openxmlformats.org/officeDocument/2006/relationships/vmlDrawing" Target="../drawings/vmlDrawing1.vml"/><Relationship Id="rId199" Type="http://schemas.openxmlformats.org/officeDocument/2006/relationships/hyperlink" Target="https://www.amazon.com/dp/B0F4CTCRVF" TargetMode="External"/><Relationship Id="rId198" Type="http://schemas.openxmlformats.org/officeDocument/2006/relationships/hyperlink" Target="https://images-na.ssl-images-amazon.com/images/I/618G349VbfL._AC_US600_.jpg" TargetMode="External"/><Relationship Id="rId197" Type="http://schemas.openxmlformats.org/officeDocument/2006/relationships/hyperlink" Target="https://www.amazon.com/gp/help/seller/at-a-glance.html/ref=dp_merchant_link?seller=A3BUWD4RILXQYY" TargetMode="External"/><Relationship Id="rId196" Type="http://schemas.openxmlformats.org/officeDocument/2006/relationships/hyperlink" Target="https://www.amazon.com/dp/B0BS9CM9CT" TargetMode="External"/><Relationship Id="rId195" Type="http://schemas.openxmlformats.org/officeDocument/2006/relationships/hyperlink" Target="https://images-na.ssl-images-amazon.com/images/I/71aoqCQPx9L._AC_US600_.jpg" TargetMode="External"/><Relationship Id="rId194" Type="http://schemas.openxmlformats.org/officeDocument/2006/relationships/hyperlink" Target="https://www.amazon.com/gp/help/seller/at-a-glance.html/ref=dp_merchant_link?seller=AAN5ZFBUYUK7A" TargetMode="External"/><Relationship Id="rId193" Type="http://schemas.openxmlformats.org/officeDocument/2006/relationships/hyperlink" Target="https://www.amazon.com/dp/B0FMFDPZG9" TargetMode="External"/><Relationship Id="rId192" Type="http://schemas.openxmlformats.org/officeDocument/2006/relationships/hyperlink" Target="https://images-na.ssl-images-amazon.com/images/I/71RFe-sqQEL._AC_US600_.jpg" TargetMode="External"/><Relationship Id="rId191" Type="http://schemas.openxmlformats.org/officeDocument/2006/relationships/hyperlink" Target="https://www.amazon.com/dp/B0F32PYT67" TargetMode="External"/><Relationship Id="rId190" Type="http://schemas.openxmlformats.org/officeDocument/2006/relationships/hyperlink" Target="https://images-na.ssl-images-amazon.com/images/I/71BjCSoiNfL._AC_US600_.jpg" TargetMode="External"/><Relationship Id="rId19" Type="http://schemas.openxmlformats.org/officeDocument/2006/relationships/hyperlink" Target="https://images-na.ssl-images-amazon.com/images/I/71RpqjivV+L._AC_US600_.jpg" TargetMode="External"/><Relationship Id="rId189" Type="http://schemas.openxmlformats.org/officeDocument/2006/relationships/hyperlink" Target="https://www.amazon.com/gp/help/seller/at-a-glance.html/ref=dp_merchant_link?seller=A1XWL25T6QTLH0" TargetMode="External"/><Relationship Id="rId188" Type="http://schemas.openxmlformats.org/officeDocument/2006/relationships/hyperlink" Target="https://www.amazon.com/dp/B0C94PGTNZ" TargetMode="External"/><Relationship Id="rId187" Type="http://schemas.openxmlformats.org/officeDocument/2006/relationships/hyperlink" Target="https://images-na.ssl-images-amazon.com/images/I/81cSIzFIrIL._AC_US600_.jpg" TargetMode="External"/><Relationship Id="rId186" Type="http://schemas.openxmlformats.org/officeDocument/2006/relationships/hyperlink" Target="https://www.amazon.com/gp/help/seller/at-a-glance.html/ref=dp_merchant_link?seller=AU11HH78R2PV8" TargetMode="External"/><Relationship Id="rId185" Type="http://schemas.openxmlformats.org/officeDocument/2006/relationships/hyperlink" Target="https://www.amazon.com/dp/B0DJL6JV6R" TargetMode="External"/><Relationship Id="rId184" Type="http://schemas.openxmlformats.org/officeDocument/2006/relationships/hyperlink" Target="https://images-na.ssl-images-amazon.com/images/I/71ErWhnLXgL._AC_US600_.jpg" TargetMode="External"/><Relationship Id="rId183" Type="http://schemas.openxmlformats.org/officeDocument/2006/relationships/hyperlink" Target="https://www.amazon.com/gp/help/seller/at-a-glance.html/ref=dp_merchant_link?seller=A3OE65N08TY3KM" TargetMode="External"/><Relationship Id="rId182" Type="http://schemas.openxmlformats.org/officeDocument/2006/relationships/hyperlink" Target="https://www.amazon.com/dp/B0FVWWZJ5N" TargetMode="External"/><Relationship Id="rId181" Type="http://schemas.openxmlformats.org/officeDocument/2006/relationships/hyperlink" Target="https://images-na.ssl-images-amazon.com/images/I/71T7kr30X5L._AC_US600_.jpg" TargetMode="External"/><Relationship Id="rId180" Type="http://schemas.openxmlformats.org/officeDocument/2006/relationships/hyperlink" Target="https://www.amazon.com/dp/B0DSGJCS47" TargetMode="External"/><Relationship Id="rId18" Type="http://schemas.openxmlformats.org/officeDocument/2006/relationships/hyperlink" Target="https://www.amazon.com/gp/help/seller/at-a-glance.html/ref=dp_merchant_link?seller=A23P29TUZ4MU8W" TargetMode="External"/><Relationship Id="rId179" Type="http://schemas.openxmlformats.org/officeDocument/2006/relationships/hyperlink" Target="https://images-na.ssl-images-amazon.com/images/I/71DwJryUsAL._AC_US600_.jpg" TargetMode="External"/><Relationship Id="rId178" Type="http://schemas.openxmlformats.org/officeDocument/2006/relationships/hyperlink" Target="https://www.amazon.com/gp/help/seller/at-a-glance.html/ref=dp_merchant_link?seller=A9MHU4PH6FFJY" TargetMode="External"/><Relationship Id="rId177" Type="http://schemas.openxmlformats.org/officeDocument/2006/relationships/hyperlink" Target="https://www.amazon.com/dp/B0D76XVMK5" TargetMode="External"/><Relationship Id="rId176" Type="http://schemas.openxmlformats.org/officeDocument/2006/relationships/hyperlink" Target="https://images-na.ssl-images-amazon.com/images/I/514-8BAnwgL._AC_US600_.jpg" TargetMode="External"/><Relationship Id="rId175" Type="http://schemas.openxmlformats.org/officeDocument/2006/relationships/hyperlink" Target="https://www.amazon.com/gp/help/seller/at-a-glance.html/ref=dp_merchant_link?seller=AUUMZ4HCFC9RU" TargetMode="External"/><Relationship Id="rId174" Type="http://schemas.openxmlformats.org/officeDocument/2006/relationships/hyperlink" Target="https://www.amazon.com/dp/B0FH6VW1J6" TargetMode="External"/><Relationship Id="rId173" Type="http://schemas.openxmlformats.org/officeDocument/2006/relationships/hyperlink" Target="https://images-na.ssl-images-amazon.com/images/I/71lSU2KKT6L._AC_US600_.jpg" TargetMode="External"/><Relationship Id="rId172" Type="http://schemas.openxmlformats.org/officeDocument/2006/relationships/hyperlink" Target="https://www.amazon.com/gp/help/seller/at-a-glance.html/ref=dp_merchant_link?seller=A1Z7LI8UV298R9" TargetMode="External"/><Relationship Id="rId171" Type="http://schemas.openxmlformats.org/officeDocument/2006/relationships/hyperlink" Target="https://www.amazon.com/dp/B0DHRW819R" TargetMode="External"/><Relationship Id="rId170" Type="http://schemas.openxmlformats.org/officeDocument/2006/relationships/hyperlink" Target="https://images-na.ssl-images-amazon.com/images/I/51HxPBBkqgL._AC_US600_.jpg" TargetMode="External"/><Relationship Id="rId17" Type="http://schemas.openxmlformats.org/officeDocument/2006/relationships/hyperlink" Target="https://www.amazon.com/dp/B0F18BBHCC" TargetMode="External"/><Relationship Id="rId169" Type="http://schemas.openxmlformats.org/officeDocument/2006/relationships/hyperlink" Target="https://www.amazon.com/gp/help/seller/at-a-glance.html/ref=dp_merchant_link?seller=AIP98OLV76VVB" TargetMode="External"/><Relationship Id="rId168" Type="http://schemas.openxmlformats.org/officeDocument/2006/relationships/hyperlink" Target="https://www.amazon.com/dp/B0FMGMLCJC" TargetMode="External"/><Relationship Id="rId167" Type="http://schemas.openxmlformats.org/officeDocument/2006/relationships/hyperlink" Target="https://images-na.ssl-images-amazon.com/images/I/61fKqBg-NwL._AC_US600_.jpg" TargetMode="External"/><Relationship Id="rId166" Type="http://schemas.openxmlformats.org/officeDocument/2006/relationships/hyperlink" Target="https://www.amazon.com/dp/B0FS6QR2KM" TargetMode="External"/><Relationship Id="rId165" Type="http://schemas.openxmlformats.org/officeDocument/2006/relationships/hyperlink" Target="https://images-na.ssl-images-amazon.com/images/I/71FAkG29bkL._AC_US600_.jpg" TargetMode="External"/><Relationship Id="rId164" Type="http://schemas.openxmlformats.org/officeDocument/2006/relationships/hyperlink" Target="https://www.amazon.com/gp/help/seller/at-a-glance.html/ref=dp_merchant_link?seller=A1W98A7CZFDB7I" TargetMode="External"/><Relationship Id="rId163" Type="http://schemas.openxmlformats.org/officeDocument/2006/relationships/hyperlink" Target="https://www.amazon.com/dp/B0F63SWKBS" TargetMode="External"/><Relationship Id="rId162" Type="http://schemas.openxmlformats.org/officeDocument/2006/relationships/hyperlink" Target="https://images-na.ssl-images-amazon.com/images/I/71CBlYcDy0L._AC_US600_.jpg" TargetMode="External"/><Relationship Id="rId161" Type="http://schemas.openxmlformats.org/officeDocument/2006/relationships/hyperlink" Target="https://www.amazon.com/dp/B0G56K6GK6" TargetMode="External"/><Relationship Id="rId160" Type="http://schemas.openxmlformats.org/officeDocument/2006/relationships/hyperlink" Target="https://images-na.ssl-images-amazon.com/images/I/61r9bKsWg9L._AC_US600_.jpg" TargetMode="External"/><Relationship Id="rId16" Type="http://schemas.openxmlformats.org/officeDocument/2006/relationships/hyperlink" Target="https://images-na.ssl-images-amazon.com/images/I/81FuFFL5y7L._AC_US600_.jpg" TargetMode="External"/><Relationship Id="rId159" Type="http://schemas.openxmlformats.org/officeDocument/2006/relationships/hyperlink" Target="https://www.amazon.com/dp/B09FLJDNB8" TargetMode="External"/><Relationship Id="rId158" Type="http://schemas.openxmlformats.org/officeDocument/2006/relationships/hyperlink" Target="https://images-na.ssl-images-amazon.com/images/I/61A8VIwzbmL._AC_US600_.jpg" TargetMode="External"/><Relationship Id="rId157" Type="http://schemas.openxmlformats.org/officeDocument/2006/relationships/hyperlink" Target="https://www.amazon.com/gp/help/seller/at-a-glance.html/ref=dp_merchant_link?seller=A16CAZEJK85PE8" TargetMode="External"/><Relationship Id="rId156" Type="http://schemas.openxmlformats.org/officeDocument/2006/relationships/hyperlink" Target="https://www.amazon.com/dp/B0FSSLM7HW" TargetMode="External"/><Relationship Id="rId155" Type="http://schemas.openxmlformats.org/officeDocument/2006/relationships/hyperlink" Target="https://images-na.ssl-images-amazon.com/images/I/61TvkO5bFmL._AC_US600_.jpg" TargetMode="External"/><Relationship Id="rId154" Type="http://schemas.openxmlformats.org/officeDocument/2006/relationships/hyperlink" Target="https://www.amazon.com/gp/help/seller/at-a-glance.html/ref=dp_merchant_link?seller=A3COA8CJ6MML8R" TargetMode="External"/><Relationship Id="rId153" Type="http://schemas.openxmlformats.org/officeDocument/2006/relationships/hyperlink" Target="https://www.amazon.com/dp/B0DQ85FK8B" TargetMode="External"/><Relationship Id="rId152" Type="http://schemas.openxmlformats.org/officeDocument/2006/relationships/hyperlink" Target="https://images-na.ssl-images-amazon.com/images/I/71F3d1P7RvL._AC_US600_.jpg" TargetMode="External"/><Relationship Id="rId151" Type="http://schemas.openxmlformats.org/officeDocument/2006/relationships/hyperlink" Target="https://www.amazon.com/gp/help/seller/at-a-glance.html/ref=dp_merchant_link?seller=A1F0FBAV43H7CT" TargetMode="External"/><Relationship Id="rId150" Type="http://schemas.openxmlformats.org/officeDocument/2006/relationships/hyperlink" Target="https://www.amazon.com/dp/B0FS1LQJTS" TargetMode="External"/><Relationship Id="rId15" Type="http://schemas.openxmlformats.org/officeDocument/2006/relationships/hyperlink" Target="https://www.amazon.com/gp/help/seller/at-a-glance.html/ref=dp_merchant_link?seller=A29Q0C4OM9P1QE" TargetMode="External"/><Relationship Id="rId149" Type="http://schemas.openxmlformats.org/officeDocument/2006/relationships/hyperlink" Target="https://images-na.ssl-images-amazon.com/images/I/7117lvIW4tL._AC_US600_.jpg" TargetMode="External"/><Relationship Id="rId148" Type="http://schemas.openxmlformats.org/officeDocument/2006/relationships/hyperlink" Target="https://www.amazon.com/dp/B0CPY3NKWB" TargetMode="External"/><Relationship Id="rId147" Type="http://schemas.openxmlformats.org/officeDocument/2006/relationships/hyperlink" Target="https://images-na.ssl-images-amazon.com/images/I/61Rshz-6D5L._AC_US600_.jpg" TargetMode="External"/><Relationship Id="rId146" Type="http://schemas.openxmlformats.org/officeDocument/2006/relationships/hyperlink" Target="https://www.amazon.com/gp/help/seller/at-a-glance.html/ref=dp_merchant_link?seller=AY72OSM05737G" TargetMode="External"/><Relationship Id="rId145" Type="http://schemas.openxmlformats.org/officeDocument/2006/relationships/hyperlink" Target="https://www.amazon.com/dp/B0FM82RCM8" TargetMode="External"/><Relationship Id="rId144" Type="http://schemas.openxmlformats.org/officeDocument/2006/relationships/hyperlink" Target="https://m.media-amazon.com/images/I/51F10f-yt7L._SS600_.jpg" TargetMode="External"/><Relationship Id="rId143" Type="http://schemas.openxmlformats.org/officeDocument/2006/relationships/hyperlink" Target="https://www.amazon.com/gp/help/seller/at-a-glance.html/ref=dp_merchant_link?seller=AJQZEHLDIUT00" TargetMode="External"/><Relationship Id="rId142" Type="http://schemas.openxmlformats.org/officeDocument/2006/relationships/hyperlink" Target="https://www.amazon.com/dp/B0CRR91YW4" TargetMode="External"/><Relationship Id="rId141" Type="http://schemas.openxmlformats.org/officeDocument/2006/relationships/hyperlink" Target="https://images-na.ssl-images-amazon.com/images/I/61LvoplaZ9L._AC_US600_.jpg" TargetMode="External"/><Relationship Id="rId140" Type="http://schemas.openxmlformats.org/officeDocument/2006/relationships/hyperlink" Target="https://www.amazon.com/gp/help/seller/at-a-glance.html/ref=dp_merchant_link?seller=ACUH74QW43LSK" TargetMode="External"/><Relationship Id="rId14" Type="http://schemas.openxmlformats.org/officeDocument/2006/relationships/hyperlink" Target="https://www.amazon.com/dp/B0CT5FK2YF" TargetMode="External"/><Relationship Id="rId1396" Type="http://schemas.openxmlformats.org/officeDocument/2006/relationships/hyperlink" Target="https://www.xiyouzhaoci.com/detail/asin/look_up/US/B0G34CD7PK" TargetMode="External"/><Relationship Id="rId1395" Type="http://schemas.openxmlformats.org/officeDocument/2006/relationships/hyperlink" Target="https://www.xiyouzhaoci.com/detail/asin/look_up/US/B0FRQKBHHG" TargetMode="External"/><Relationship Id="rId1394" Type="http://schemas.openxmlformats.org/officeDocument/2006/relationships/hyperlink" Target="https://www.xiyouzhaoci.com/detail/asin/look_up/US/B0FJS2CK5D" TargetMode="External"/><Relationship Id="rId1393" Type="http://schemas.openxmlformats.org/officeDocument/2006/relationships/hyperlink" Target="https://www.xiyouzhaoci.com/detail/asin/look_up/US/B0FMXZVJD8" TargetMode="External"/><Relationship Id="rId1392" Type="http://schemas.openxmlformats.org/officeDocument/2006/relationships/hyperlink" Target="https://www.xiyouzhaoci.com/detail/asin/look_up/US/B0F8VFQW4T" TargetMode="External"/><Relationship Id="rId1391" Type="http://schemas.openxmlformats.org/officeDocument/2006/relationships/hyperlink" Target="https://www.xiyouzhaoci.com/detail/asin/look_up/US/B0F8HY86GV" TargetMode="External"/><Relationship Id="rId1390" Type="http://schemas.openxmlformats.org/officeDocument/2006/relationships/hyperlink" Target="https://www.xiyouzhaoci.com/detail/asin/look_up/US/B0FRSDNML7" TargetMode="External"/><Relationship Id="rId139" Type="http://schemas.openxmlformats.org/officeDocument/2006/relationships/hyperlink" Target="https://www.amazon.com/dp/B0BBB76WYQ" TargetMode="External"/><Relationship Id="rId1389" Type="http://schemas.openxmlformats.org/officeDocument/2006/relationships/hyperlink" Target="https://www.xiyouzhaoci.com/detail/asin/look_up/US/B0FG7N86S9" TargetMode="External"/><Relationship Id="rId1388" Type="http://schemas.openxmlformats.org/officeDocument/2006/relationships/hyperlink" Target="https://www.xiyouzhaoci.com/detail/asin/look_up/US/B0FSC6TX6X" TargetMode="External"/><Relationship Id="rId1387" Type="http://schemas.openxmlformats.org/officeDocument/2006/relationships/hyperlink" Target="https://www.xiyouzhaoci.com/detail/asin/look_up/US/B0F663GW4P" TargetMode="External"/><Relationship Id="rId1386" Type="http://schemas.openxmlformats.org/officeDocument/2006/relationships/hyperlink" Target="https://www.xiyouzhaoci.com/detail/asin/look_up/US/B0FSZXZC1D" TargetMode="External"/><Relationship Id="rId1385" Type="http://schemas.openxmlformats.org/officeDocument/2006/relationships/hyperlink" Target="https://www.xiyouzhaoci.com/detail/asin/look_up/US/B0DT431JGG" TargetMode="External"/><Relationship Id="rId1384" Type="http://schemas.openxmlformats.org/officeDocument/2006/relationships/hyperlink" Target="https://www.xiyouzhaoci.com/detail/asin/look_up/US/B0D4DRC9WQ" TargetMode="External"/><Relationship Id="rId1383" Type="http://schemas.openxmlformats.org/officeDocument/2006/relationships/hyperlink" Target="https://www.xiyouzhaoci.com/detail/asin/look_up/US/B0G5XVYXH2" TargetMode="External"/><Relationship Id="rId1382" Type="http://schemas.openxmlformats.org/officeDocument/2006/relationships/hyperlink" Target="https://www.xiyouzhaoci.com/detail/asin/look_up/US/B0FCSFDTFZ" TargetMode="External"/><Relationship Id="rId1381" Type="http://schemas.openxmlformats.org/officeDocument/2006/relationships/hyperlink" Target="https://www.xiyouzhaoci.com/detail/asin/look_up/US/B0F63KS989" TargetMode="External"/><Relationship Id="rId1380" Type="http://schemas.openxmlformats.org/officeDocument/2006/relationships/hyperlink" Target="https://www.xiyouzhaoci.com/detail/asin/look_up/US/B0DBL6QF4B" TargetMode="External"/><Relationship Id="rId138" Type="http://schemas.openxmlformats.org/officeDocument/2006/relationships/hyperlink" Target="https://images-na.ssl-images-amazon.com/images/I/71Su8EF+2EL._AC_US600_.jpg" TargetMode="External"/><Relationship Id="rId1379" Type="http://schemas.openxmlformats.org/officeDocument/2006/relationships/hyperlink" Target="https://www.xiyouzhaoci.com/detail/asin/look_up/US/B0F7WKR1DK" TargetMode="External"/><Relationship Id="rId1378" Type="http://schemas.openxmlformats.org/officeDocument/2006/relationships/hyperlink" Target="https://www.xiyouzhaoci.com/detail/asin/look_up/US/B0FP51W3DJ" TargetMode="External"/><Relationship Id="rId1377" Type="http://schemas.openxmlformats.org/officeDocument/2006/relationships/hyperlink" Target="https://www.xiyouzhaoci.com/detail/asin/look_up/US/B0GCHY3PJK" TargetMode="External"/><Relationship Id="rId1376" Type="http://schemas.openxmlformats.org/officeDocument/2006/relationships/hyperlink" Target="https://www.xiyouzhaoci.com/detail/asin/look_up/US/B0DZKFS7YS" TargetMode="External"/><Relationship Id="rId1375" Type="http://schemas.openxmlformats.org/officeDocument/2006/relationships/hyperlink" Target="https://www.xiyouzhaoci.com/detail/asin/look_up/US/B0D95GGXJX" TargetMode="External"/><Relationship Id="rId1374" Type="http://schemas.openxmlformats.org/officeDocument/2006/relationships/hyperlink" Target="https://www.xiyouzhaoci.com/detail/asin/look_up/US/B0FQBGQQSK" TargetMode="External"/><Relationship Id="rId1373" Type="http://schemas.openxmlformats.org/officeDocument/2006/relationships/hyperlink" Target="https://www.xiyouzhaoci.com/detail/asin/look_up/US/B0FLP1TZW7" TargetMode="External"/><Relationship Id="rId1372" Type="http://schemas.openxmlformats.org/officeDocument/2006/relationships/hyperlink" Target="https://www.xiyouzhaoci.com/detail/asin/look_up/US/B0DQBPYJ4X" TargetMode="External"/><Relationship Id="rId1371" Type="http://schemas.openxmlformats.org/officeDocument/2006/relationships/hyperlink" Target="https://www.xiyouzhaoci.com/detail/asin/look_up/US/B0FL6W8BS9" TargetMode="External"/><Relationship Id="rId1370" Type="http://schemas.openxmlformats.org/officeDocument/2006/relationships/hyperlink" Target="https://www.xiyouzhaoci.com/detail/asin/look_up/US/B0D9W25CXW" TargetMode="External"/><Relationship Id="rId137" Type="http://schemas.openxmlformats.org/officeDocument/2006/relationships/hyperlink" Target="https://www.amazon.com/dp/B0DYG4Q6PL" TargetMode="External"/><Relationship Id="rId1369" Type="http://schemas.openxmlformats.org/officeDocument/2006/relationships/hyperlink" Target="https://www.xiyouzhaoci.com/detail/asin/look_up/US/B0F8MZ379M" TargetMode="External"/><Relationship Id="rId1368" Type="http://schemas.openxmlformats.org/officeDocument/2006/relationships/hyperlink" Target="https://www.xiyouzhaoci.com/detail/asin/look_up/US/B0FG7CBL74" TargetMode="External"/><Relationship Id="rId1367" Type="http://schemas.openxmlformats.org/officeDocument/2006/relationships/hyperlink" Target="https://www.xiyouzhaoci.com/detail/asin/look_up/US/B0FFGFZJB3" TargetMode="External"/><Relationship Id="rId1366" Type="http://schemas.openxmlformats.org/officeDocument/2006/relationships/hyperlink" Target="https://www.xiyouzhaoci.com/detail/asin/look_up/US/B0FBJ32L8G" TargetMode="External"/><Relationship Id="rId1365" Type="http://schemas.openxmlformats.org/officeDocument/2006/relationships/hyperlink" Target="https://www.xiyouzhaoci.com/detail/asin/look_up/US/B0FTMNKTS6" TargetMode="External"/><Relationship Id="rId1364" Type="http://schemas.openxmlformats.org/officeDocument/2006/relationships/hyperlink" Target="https://www.xiyouzhaoci.com/detail/asin/look_up/US/B0DKP5476B" TargetMode="External"/><Relationship Id="rId1363" Type="http://schemas.openxmlformats.org/officeDocument/2006/relationships/hyperlink" Target="https://www.xiyouzhaoci.com/detail/asin/look_up/US/B0F4QZNV88" TargetMode="External"/><Relationship Id="rId1362" Type="http://schemas.openxmlformats.org/officeDocument/2006/relationships/hyperlink" Target="https://www.xiyouzhaoci.com/detail/asin/look_up/US/B0CC65Q4H5" TargetMode="External"/><Relationship Id="rId1361" Type="http://schemas.openxmlformats.org/officeDocument/2006/relationships/hyperlink" Target="https://www.xiyouzhaoci.com/detail/asin/look_up/US/B0G4QLRZDG" TargetMode="External"/><Relationship Id="rId1360" Type="http://schemas.openxmlformats.org/officeDocument/2006/relationships/hyperlink" Target="https://www.xiyouzhaoci.com/detail/asin/look_up/US/B0DWXBTXHS" TargetMode="External"/><Relationship Id="rId136" Type="http://schemas.openxmlformats.org/officeDocument/2006/relationships/hyperlink" Target="https://images-na.ssl-images-amazon.com/images/I/710E7veA9BL._AC_US600_.jpg" TargetMode="External"/><Relationship Id="rId1359" Type="http://schemas.openxmlformats.org/officeDocument/2006/relationships/hyperlink" Target="https://www.xiyouzhaoci.com/detail/asin/look_up/US/B0FNVDK1V1" TargetMode="External"/><Relationship Id="rId1358" Type="http://schemas.openxmlformats.org/officeDocument/2006/relationships/hyperlink" Target="https://www.xiyouzhaoci.com/detail/asin/look_up/US/B0FMK9D1CS" TargetMode="External"/><Relationship Id="rId1357" Type="http://schemas.openxmlformats.org/officeDocument/2006/relationships/hyperlink" Target="https://www.xiyouzhaoci.com/detail/asin/look_up/US/B0F9P5JM77" TargetMode="External"/><Relationship Id="rId1356" Type="http://schemas.openxmlformats.org/officeDocument/2006/relationships/hyperlink" Target="https://www.xiyouzhaoci.com/detail/asin/look_up/US/B0FXG227D9" TargetMode="External"/><Relationship Id="rId1355" Type="http://schemas.openxmlformats.org/officeDocument/2006/relationships/hyperlink" Target="https://www.xiyouzhaoci.com/detail/asin/look_up/US/B0FNQ7DZDX" TargetMode="External"/><Relationship Id="rId1354" Type="http://schemas.openxmlformats.org/officeDocument/2006/relationships/hyperlink" Target="https://www.xiyouzhaoci.com/detail/asin/look_up/US/B0FQK23116" TargetMode="External"/><Relationship Id="rId1353" Type="http://schemas.openxmlformats.org/officeDocument/2006/relationships/hyperlink" Target="https://www.xiyouzhaoci.com/detail/asin/look_up/US/B0G2BHGT2G" TargetMode="External"/><Relationship Id="rId1352" Type="http://schemas.openxmlformats.org/officeDocument/2006/relationships/hyperlink" Target="https://www.xiyouzhaoci.com/detail/asin/look_up/US/B0DFCF52KD" TargetMode="External"/><Relationship Id="rId1351" Type="http://schemas.openxmlformats.org/officeDocument/2006/relationships/hyperlink" Target="https://www.xiyouzhaoci.com/detail/asin/look_up/US/B0FX8CPCV4" TargetMode="External"/><Relationship Id="rId1350" Type="http://schemas.openxmlformats.org/officeDocument/2006/relationships/hyperlink" Target="https://www.xiyouzhaoci.com/detail/asin/look_up/US/B0FNCV5LS8" TargetMode="External"/><Relationship Id="rId135" Type="http://schemas.openxmlformats.org/officeDocument/2006/relationships/hyperlink" Target="https://www.amazon.com/gp/help/seller/at-a-glance.html/ref=dp_merchant_link?seller=AJDT2HML7HWGL" TargetMode="External"/><Relationship Id="rId1349" Type="http://schemas.openxmlformats.org/officeDocument/2006/relationships/hyperlink" Target="https://www.xiyouzhaoci.com/detail/asin/look_up/US/B0FLK4J6Q2" TargetMode="External"/><Relationship Id="rId1348" Type="http://schemas.openxmlformats.org/officeDocument/2006/relationships/hyperlink" Target="https://www.xiyouzhaoci.com/detail/asin/look_up/US/B0FP1C7FDS" TargetMode="External"/><Relationship Id="rId1347" Type="http://schemas.openxmlformats.org/officeDocument/2006/relationships/hyperlink" Target="https://www.xiyouzhaoci.com/detail/asin/look_up/US/B0F4RFTHCS" TargetMode="External"/><Relationship Id="rId1346" Type="http://schemas.openxmlformats.org/officeDocument/2006/relationships/hyperlink" Target="https://www.xiyouzhaoci.com/detail/asin/look_up/US/B0CDX275Q2" TargetMode="External"/><Relationship Id="rId1345" Type="http://schemas.openxmlformats.org/officeDocument/2006/relationships/hyperlink" Target="https://www.xiyouzhaoci.com/detail/asin/look_up/US/B0DQTY8Z52" TargetMode="External"/><Relationship Id="rId1344" Type="http://schemas.openxmlformats.org/officeDocument/2006/relationships/hyperlink" Target="https://www.xiyouzhaoci.com/detail/asin/look_up/US/B0FHBDMS33" TargetMode="External"/><Relationship Id="rId1343" Type="http://schemas.openxmlformats.org/officeDocument/2006/relationships/hyperlink" Target="https://www.xiyouzhaoci.com/detail/asin/look_up/US/B0F5HP1T9S" TargetMode="External"/><Relationship Id="rId1342" Type="http://schemas.openxmlformats.org/officeDocument/2006/relationships/hyperlink" Target="https://www.xiyouzhaoci.com/detail/asin/look_up/US/B0F8PYVTXS" TargetMode="External"/><Relationship Id="rId1341" Type="http://schemas.openxmlformats.org/officeDocument/2006/relationships/hyperlink" Target="https://www.xiyouzhaoci.com/detail/asin/look_up/US/B0DS2L8JTW" TargetMode="External"/><Relationship Id="rId1340" Type="http://schemas.openxmlformats.org/officeDocument/2006/relationships/hyperlink" Target="https://www.xiyouzhaoci.com/detail/asin/look_up/US/B0FSZLQRRD" TargetMode="External"/><Relationship Id="rId134" Type="http://schemas.openxmlformats.org/officeDocument/2006/relationships/hyperlink" Target="https://www.amazon.com/dp/B083VTJ3QC" TargetMode="External"/><Relationship Id="rId1339" Type="http://schemas.openxmlformats.org/officeDocument/2006/relationships/hyperlink" Target="https://www.xiyouzhaoci.com/detail/asin/look_up/US/B0FL8LTY8Q" TargetMode="External"/><Relationship Id="rId1338" Type="http://schemas.openxmlformats.org/officeDocument/2006/relationships/hyperlink" Target="https://www.xiyouzhaoci.com/detail/asin/look_up/US/B0FSZHPC99" TargetMode="External"/><Relationship Id="rId1337" Type="http://schemas.openxmlformats.org/officeDocument/2006/relationships/hyperlink" Target="https://www.xiyouzhaoci.com/detail/asin/look_up/US/B0D8BKM4FF" TargetMode="External"/><Relationship Id="rId1336" Type="http://schemas.openxmlformats.org/officeDocument/2006/relationships/hyperlink" Target="https://www.xiyouzhaoci.com/detail/asin/look_up/US/B0F49768HG" TargetMode="External"/><Relationship Id="rId1335" Type="http://schemas.openxmlformats.org/officeDocument/2006/relationships/hyperlink" Target="https://www.xiyouzhaoci.com/detail/asin/look_up/US/B0D3X7PNFX" TargetMode="External"/><Relationship Id="rId1334" Type="http://schemas.openxmlformats.org/officeDocument/2006/relationships/hyperlink" Target="https://www.xiyouzhaoci.com/detail/asin/look_up/US/B0F7RH3D8T" TargetMode="External"/><Relationship Id="rId1333" Type="http://schemas.openxmlformats.org/officeDocument/2006/relationships/hyperlink" Target="https://www.xiyouzhaoci.com/detail/asin/look_up/US/B0F1SZDFC1" TargetMode="External"/><Relationship Id="rId1332" Type="http://schemas.openxmlformats.org/officeDocument/2006/relationships/hyperlink" Target="https://www.xiyouzhaoci.com/detail/asin/look_up/US/B0FW4ZZQZX" TargetMode="External"/><Relationship Id="rId1331" Type="http://schemas.openxmlformats.org/officeDocument/2006/relationships/hyperlink" Target="https://www.xiyouzhaoci.com/detail/asin/look_up/US/B0FKRW31V9" TargetMode="External"/><Relationship Id="rId1330" Type="http://schemas.openxmlformats.org/officeDocument/2006/relationships/hyperlink" Target="https://www.xiyouzhaoci.com/detail/asin/look_up/US/B0FRF5Z13Z" TargetMode="External"/><Relationship Id="rId133" Type="http://schemas.openxmlformats.org/officeDocument/2006/relationships/hyperlink" Target="https://images-na.ssl-images-amazon.com/images/I/516NSpiV53L._AC_US600_.jpg" TargetMode="External"/><Relationship Id="rId1329" Type="http://schemas.openxmlformats.org/officeDocument/2006/relationships/hyperlink" Target="https://www.xiyouzhaoci.com/detail/asin/look_up/US/B0D6LKD67Y" TargetMode="External"/><Relationship Id="rId1328" Type="http://schemas.openxmlformats.org/officeDocument/2006/relationships/hyperlink" Target="https://www.xiyouzhaoci.com/detail/asin/look_up/US/B0FBS2HW25" TargetMode="External"/><Relationship Id="rId1327" Type="http://schemas.openxmlformats.org/officeDocument/2006/relationships/hyperlink" Target="https://www.xiyouzhaoci.com/detail/asin/look_up/US/B0FLPR41FR" TargetMode="External"/><Relationship Id="rId1326" Type="http://schemas.openxmlformats.org/officeDocument/2006/relationships/hyperlink" Target="https://www.xiyouzhaoci.com/detail/asin/look_up/US/B0F7Z7CKJL" TargetMode="External"/><Relationship Id="rId1325" Type="http://schemas.openxmlformats.org/officeDocument/2006/relationships/hyperlink" Target="https://www.xiyouzhaoci.com/detail/asin/look_up/US/B073RHGQPR" TargetMode="External"/><Relationship Id="rId1324" Type="http://schemas.openxmlformats.org/officeDocument/2006/relationships/hyperlink" Target="https://www.xiyouzhaoci.com/detail/asin/look_up/US/B0DK8MH28D" TargetMode="External"/><Relationship Id="rId1323" Type="http://schemas.openxmlformats.org/officeDocument/2006/relationships/hyperlink" Target="https://www.xiyouzhaoci.com/detail/asin/look_up/US/B0F7J388F8" TargetMode="External"/><Relationship Id="rId1322" Type="http://schemas.openxmlformats.org/officeDocument/2006/relationships/hyperlink" Target="https://www.xiyouzhaoci.com/detail/asin/look_up/US/B0F3W19V2K" TargetMode="External"/><Relationship Id="rId1321" Type="http://schemas.openxmlformats.org/officeDocument/2006/relationships/hyperlink" Target="https://www.xiyouzhaoci.com/detail/asin/look_up/US/B0FX9FJT2C" TargetMode="External"/><Relationship Id="rId1320" Type="http://schemas.openxmlformats.org/officeDocument/2006/relationships/hyperlink" Target="https://www.xiyouzhaoci.com/detail/asin/look_up/US/B0FHWH98RV" TargetMode="External"/><Relationship Id="rId132" Type="http://schemas.openxmlformats.org/officeDocument/2006/relationships/hyperlink" Target="https://www.amazon.com/dp/B0FWLMY464" TargetMode="External"/><Relationship Id="rId1319" Type="http://schemas.openxmlformats.org/officeDocument/2006/relationships/hyperlink" Target="https://www.xiyouzhaoci.com/detail/asin/look_up/US/B0FWJ9NBN7" TargetMode="External"/><Relationship Id="rId1318" Type="http://schemas.openxmlformats.org/officeDocument/2006/relationships/hyperlink" Target="https://www.xiyouzhaoci.com/detail/asin/look_up/US/B0FL6WP6ZR" TargetMode="External"/><Relationship Id="rId1317" Type="http://schemas.openxmlformats.org/officeDocument/2006/relationships/hyperlink" Target="https://www.xiyouzhaoci.com/detail/asin/look_up/US/B0F1FWSG6G" TargetMode="External"/><Relationship Id="rId1316" Type="http://schemas.openxmlformats.org/officeDocument/2006/relationships/hyperlink" Target="https://www.xiyouzhaoci.com/detail/asin/look_up/US/B0F6CL81RS" TargetMode="External"/><Relationship Id="rId1315" Type="http://schemas.openxmlformats.org/officeDocument/2006/relationships/hyperlink" Target="https://www.xiyouzhaoci.com/detail/asin/look_up/US/B0G46KNGR6" TargetMode="External"/><Relationship Id="rId1314" Type="http://schemas.openxmlformats.org/officeDocument/2006/relationships/hyperlink" Target="https://www.xiyouzhaoci.com/detail/asin/look_up/US/B0DJHDHN68" TargetMode="External"/><Relationship Id="rId1313" Type="http://schemas.openxmlformats.org/officeDocument/2006/relationships/hyperlink" Target="https://www.xiyouzhaoci.com/detail/asin/look_up/US/B0F8VHV4HT" TargetMode="External"/><Relationship Id="rId1312" Type="http://schemas.openxmlformats.org/officeDocument/2006/relationships/hyperlink" Target="https://www.xiyouzhaoci.com/detail/asin/look_up/US/B0F1CGL25F" TargetMode="External"/><Relationship Id="rId1311" Type="http://schemas.openxmlformats.org/officeDocument/2006/relationships/hyperlink" Target="https://www.xiyouzhaoci.com/detail/asin/look_up/US/B0F4C8LQ54" TargetMode="External"/><Relationship Id="rId1310" Type="http://schemas.openxmlformats.org/officeDocument/2006/relationships/hyperlink" Target="https://www.xiyouzhaoci.com/detail/asin/look_up/US/B0DH2SKBF1" TargetMode="External"/><Relationship Id="rId131" Type="http://schemas.openxmlformats.org/officeDocument/2006/relationships/hyperlink" Target="https://m.media-amazon.com/images/I/41luP4sPDPL._SS600_.jpg" TargetMode="External"/><Relationship Id="rId1309" Type="http://schemas.openxmlformats.org/officeDocument/2006/relationships/hyperlink" Target="https://www.xiyouzhaoci.com/detail/asin/look_up/US/B0F66RPDWY" TargetMode="External"/><Relationship Id="rId1308" Type="http://schemas.openxmlformats.org/officeDocument/2006/relationships/hyperlink" Target="https://www.xiyouzhaoci.com/detail/asin/look_up/US/B0CRVG6M56" TargetMode="External"/><Relationship Id="rId1307" Type="http://schemas.openxmlformats.org/officeDocument/2006/relationships/hyperlink" Target="https://www.xiyouzhaoci.com/detail/asin/look_up/US/B0F6S3Z3KZ" TargetMode="External"/><Relationship Id="rId1306" Type="http://schemas.openxmlformats.org/officeDocument/2006/relationships/hyperlink" Target="https://www.xiyouzhaoci.com/detail/asin/look_up/US/B0D6QQ4PGR" TargetMode="External"/><Relationship Id="rId1305" Type="http://schemas.openxmlformats.org/officeDocument/2006/relationships/hyperlink" Target="https://www.xiyouzhaoci.com/detail/asin/look_up/US/B0G1YGQQJT" TargetMode="External"/><Relationship Id="rId1304" Type="http://schemas.openxmlformats.org/officeDocument/2006/relationships/hyperlink" Target="https://www.xiyouzhaoci.com/detail/asin/look_up/US/B0D5WB3ZDP" TargetMode="External"/><Relationship Id="rId1303" Type="http://schemas.openxmlformats.org/officeDocument/2006/relationships/hyperlink" Target="https://www.xiyouzhaoci.com/detail/asin/look_up/US/B0FNWRJQFX" TargetMode="External"/><Relationship Id="rId1302" Type="http://schemas.openxmlformats.org/officeDocument/2006/relationships/hyperlink" Target="https://www.xiyouzhaoci.com/detail/asin/look_up/US/B0D9M2395T" TargetMode="External"/><Relationship Id="rId1301" Type="http://schemas.openxmlformats.org/officeDocument/2006/relationships/hyperlink" Target="https://www.xiyouzhaoci.com/detail/asin/look_up/US/B0DCNB6ZWK" TargetMode="External"/><Relationship Id="rId1300" Type="http://schemas.openxmlformats.org/officeDocument/2006/relationships/hyperlink" Target="https://www.xiyouzhaoci.com/detail/asin/look_up/US/B0FX9WHBYN" TargetMode="External"/><Relationship Id="rId130" Type="http://schemas.openxmlformats.org/officeDocument/2006/relationships/hyperlink" Target="https://www.amazon.com/dp/B07S65M898" TargetMode="External"/><Relationship Id="rId13" Type="http://schemas.openxmlformats.org/officeDocument/2006/relationships/hyperlink" Target="https://images-na.ssl-images-amazon.com/images/I/71I9Jk5E24L._AC_US600_.jpg" TargetMode="External"/><Relationship Id="rId1299" Type="http://schemas.openxmlformats.org/officeDocument/2006/relationships/hyperlink" Target="https://www.xiyouzhaoci.com/detail/asin/look_up/US/B0DHZT2JBC" TargetMode="External"/><Relationship Id="rId1298" Type="http://schemas.openxmlformats.org/officeDocument/2006/relationships/hyperlink" Target="https://www.xiyouzhaoci.com/detail/asin/look_up/US/B0FV7KYZT4" TargetMode="External"/><Relationship Id="rId1297" Type="http://schemas.openxmlformats.org/officeDocument/2006/relationships/hyperlink" Target="https://www.xiyouzhaoci.com/detail/asin/look_up/US/B0F8HBSSSB" TargetMode="External"/><Relationship Id="rId1296" Type="http://schemas.openxmlformats.org/officeDocument/2006/relationships/hyperlink" Target="https://www.xiyouzhaoci.com/detail/asin/look_up/US/B0F4R3631L" TargetMode="External"/><Relationship Id="rId1295" Type="http://schemas.openxmlformats.org/officeDocument/2006/relationships/hyperlink" Target="https://www.xiyouzhaoci.com/detail/asin/look_up/US/B0FS1Z1LTN" TargetMode="External"/><Relationship Id="rId1294" Type="http://schemas.openxmlformats.org/officeDocument/2006/relationships/hyperlink" Target="https://www.xiyouzhaoci.com/detail/asin/look_up/US/B0FKHPVJF8" TargetMode="External"/><Relationship Id="rId1293" Type="http://schemas.openxmlformats.org/officeDocument/2006/relationships/hyperlink" Target="https://www.xiyouzhaoci.com/detail/asin/look_up/US/B0DVT5V2QH" TargetMode="External"/><Relationship Id="rId1292" Type="http://schemas.openxmlformats.org/officeDocument/2006/relationships/hyperlink" Target="https://www.xiyouzhaoci.com/detail/asin/look_up/US/B0DTJT1GWH" TargetMode="External"/><Relationship Id="rId1291" Type="http://schemas.openxmlformats.org/officeDocument/2006/relationships/hyperlink" Target="https://www.xiyouzhaoci.com/detail/asin/look_up/US/B0FPM6N8R1" TargetMode="External"/><Relationship Id="rId1290" Type="http://schemas.openxmlformats.org/officeDocument/2006/relationships/hyperlink" Target="https://www.xiyouzhaoci.com/detail/asin/look_up/US/B0DGTFQNKJ" TargetMode="External"/><Relationship Id="rId129" Type="http://schemas.openxmlformats.org/officeDocument/2006/relationships/hyperlink" Target="https://images-na.ssl-images-amazon.com/images/I/71tXPXXnihL._AC_US600_.jpg" TargetMode="External"/><Relationship Id="rId1289" Type="http://schemas.openxmlformats.org/officeDocument/2006/relationships/hyperlink" Target="https://www.xiyouzhaoci.com/detail/asin/look_up/US/B0FPQDYYVP" TargetMode="External"/><Relationship Id="rId1288" Type="http://schemas.openxmlformats.org/officeDocument/2006/relationships/hyperlink" Target="https://www.xiyouzhaoci.com/detail/asin/look_up/US/B0DHZN1N7P" TargetMode="External"/><Relationship Id="rId1287" Type="http://schemas.openxmlformats.org/officeDocument/2006/relationships/hyperlink" Target="https://www.xiyouzhaoci.com/detail/asin/look_up/US/B0G2RMR5TH" TargetMode="External"/><Relationship Id="rId1286" Type="http://schemas.openxmlformats.org/officeDocument/2006/relationships/hyperlink" Target="https://www.xiyouzhaoci.com/detail/asin/look_up/US/B0FC3235WR" TargetMode="External"/><Relationship Id="rId1285" Type="http://schemas.openxmlformats.org/officeDocument/2006/relationships/hyperlink" Target="https://www.xiyouzhaoci.com/detail/asin/look_up/US/B0G2G25DFS" TargetMode="External"/><Relationship Id="rId1284" Type="http://schemas.openxmlformats.org/officeDocument/2006/relationships/hyperlink" Target="https://www.xiyouzhaoci.com/detail/asin/look_up/US/B0F1SZXHPS" TargetMode="External"/><Relationship Id="rId1283" Type="http://schemas.openxmlformats.org/officeDocument/2006/relationships/hyperlink" Target="https://www.xiyouzhaoci.com/detail/asin/look_up/US/B0FHH7YJQG" TargetMode="External"/><Relationship Id="rId1282" Type="http://schemas.openxmlformats.org/officeDocument/2006/relationships/hyperlink" Target="https://www.xiyouzhaoci.com/detail/asin/look_up/US/B0FLJJ45VS" TargetMode="External"/><Relationship Id="rId1281" Type="http://schemas.openxmlformats.org/officeDocument/2006/relationships/hyperlink" Target="https://www.xiyouzhaoci.com/detail/asin/look_up/US/B0D5W8D74R" TargetMode="External"/><Relationship Id="rId1280" Type="http://schemas.openxmlformats.org/officeDocument/2006/relationships/hyperlink" Target="https://www.xiyouzhaoci.com/detail/asin/look_up/US/B0FLJHD6D8" TargetMode="External"/><Relationship Id="rId128" Type="http://schemas.openxmlformats.org/officeDocument/2006/relationships/hyperlink" Target="https://www.amazon.com/dp/B0CX84JCFX" TargetMode="External"/><Relationship Id="rId1279" Type="http://schemas.openxmlformats.org/officeDocument/2006/relationships/hyperlink" Target="https://www.xiyouzhaoci.com/detail/asin/look_up/US/B0D9CB55M9" TargetMode="External"/><Relationship Id="rId1278" Type="http://schemas.openxmlformats.org/officeDocument/2006/relationships/hyperlink" Target="https://www.xiyouzhaoci.com/detail/asin/look_up/US/B0GFWPLGNL" TargetMode="External"/><Relationship Id="rId1277" Type="http://schemas.openxmlformats.org/officeDocument/2006/relationships/hyperlink" Target="https://www.xiyouzhaoci.com/detail/asin/look_up/US/B0GF8PGXPT" TargetMode="External"/><Relationship Id="rId1276" Type="http://schemas.openxmlformats.org/officeDocument/2006/relationships/hyperlink" Target="https://www.xiyouzhaoci.com/detail/asin/look_up/US/B0FHFLPFVC" TargetMode="External"/><Relationship Id="rId1275" Type="http://schemas.openxmlformats.org/officeDocument/2006/relationships/hyperlink" Target="https://www.xiyouzhaoci.com/detail/asin/look_up/US/B0FLJJ2QJL" TargetMode="External"/><Relationship Id="rId1274" Type="http://schemas.openxmlformats.org/officeDocument/2006/relationships/hyperlink" Target="https://www.xiyouzhaoci.com/detail/asin/look_up/US/B0GF8HBHFN" TargetMode="External"/><Relationship Id="rId1273" Type="http://schemas.openxmlformats.org/officeDocument/2006/relationships/hyperlink" Target="https://www.xiyouzhaoci.com/detail/asin/look_up/US/B0GF8F2R45" TargetMode="External"/><Relationship Id="rId1272" Type="http://schemas.openxmlformats.org/officeDocument/2006/relationships/hyperlink" Target="https://www.xiyouzhaoci.com/detail/asin/look_up/US/B0G6CDS6PV" TargetMode="External"/><Relationship Id="rId1271" Type="http://schemas.openxmlformats.org/officeDocument/2006/relationships/hyperlink" Target="https://www.xiyouzhaoci.com/detail/asin/look_up/US/B0FDGMGWK1" TargetMode="External"/><Relationship Id="rId1270" Type="http://schemas.openxmlformats.org/officeDocument/2006/relationships/hyperlink" Target="https://www.xiyouzhaoci.com/detail/asin/look_up/US/B0GFX242PX" TargetMode="External"/><Relationship Id="rId127" Type="http://schemas.openxmlformats.org/officeDocument/2006/relationships/hyperlink" Target="https://images-na.ssl-images-amazon.com/images/I/61HqjP8VZEL._AC_US600_.jpg" TargetMode="External"/><Relationship Id="rId1269" Type="http://schemas.openxmlformats.org/officeDocument/2006/relationships/hyperlink" Target="https://www.xiyouzhaoci.com/detail/asin/look_up/US/B0F9WMCMZR" TargetMode="External"/><Relationship Id="rId1268" Type="http://schemas.openxmlformats.org/officeDocument/2006/relationships/hyperlink" Target="https://www.xiyouzhaoci.com/detail/asin/look_up/US/B0FQMCY76G" TargetMode="External"/><Relationship Id="rId1267" Type="http://schemas.openxmlformats.org/officeDocument/2006/relationships/hyperlink" Target="https://www.xiyouzhaoci.com/detail/asin/look_up/US/B0GFWL82ZH" TargetMode="External"/><Relationship Id="rId1266" Type="http://schemas.openxmlformats.org/officeDocument/2006/relationships/hyperlink" Target="https://www.xiyouzhaoci.com/detail/asin/look_up/US/B0DQBTCWKB" TargetMode="External"/><Relationship Id="rId1265" Type="http://schemas.openxmlformats.org/officeDocument/2006/relationships/hyperlink" Target="https://www.xiyouzhaoci.com/detail/asin/look_up/US/B0FHQC9JJL" TargetMode="External"/><Relationship Id="rId1264" Type="http://schemas.openxmlformats.org/officeDocument/2006/relationships/hyperlink" Target="https://www.xiyouzhaoci.com/detail/asin/look_up/US/B0F8W1YG6M" TargetMode="External"/><Relationship Id="rId1263" Type="http://schemas.openxmlformats.org/officeDocument/2006/relationships/hyperlink" Target="https://www.xiyouzhaoci.com/detail/asin/look_up/US/B0GCJQF4J5" TargetMode="External"/><Relationship Id="rId1262" Type="http://schemas.openxmlformats.org/officeDocument/2006/relationships/hyperlink" Target="https://www.xiyouzhaoci.com/detail/asin/look_up/US/B0G11M9QFN" TargetMode="External"/><Relationship Id="rId1261" Type="http://schemas.openxmlformats.org/officeDocument/2006/relationships/hyperlink" Target="https://www.xiyouzhaoci.com/detail/asin/look_up/US/B0FZJPKLLT" TargetMode="External"/><Relationship Id="rId1260" Type="http://schemas.openxmlformats.org/officeDocument/2006/relationships/hyperlink" Target="https://www.xiyouzhaoci.com/detail/asin/look_up/US/B01BYLHNEE" TargetMode="External"/><Relationship Id="rId126" Type="http://schemas.openxmlformats.org/officeDocument/2006/relationships/hyperlink" Target="https://www.amazon.com/dp/B0FM4GTYM3" TargetMode="External"/><Relationship Id="rId1259" Type="http://schemas.openxmlformats.org/officeDocument/2006/relationships/hyperlink" Target="https://www.xiyouzhaoci.com/detail/asin/look_up/US/B0FPG8D7WJ" TargetMode="External"/><Relationship Id="rId1258" Type="http://schemas.openxmlformats.org/officeDocument/2006/relationships/hyperlink" Target="https://www.xiyouzhaoci.com/detail/asin/look_up/US/B0BN59KR48" TargetMode="External"/><Relationship Id="rId1257" Type="http://schemas.openxmlformats.org/officeDocument/2006/relationships/hyperlink" Target="https://www.xiyouzhaoci.com/detail/asin/look_up/US/B0BPY6HR6S" TargetMode="External"/><Relationship Id="rId1256" Type="http://schemas.openxmlformats.org/officeDocument/2006/relationships/hyperlink" Target="https://www.xiyouzhaoci.com/detail/asin/look_up/US/B0D9W736V2" TargetMode="External"/><Relationship Id="rId1255" Type="http://schemas.openxmlformats.org/officeDocument/2006/relationships/hyperlink" Target="https://www.xiyouzhaoci.com/detail/asin/look_up/US/B0F9P52F94" TargetMode="External"/><Relationship Id="rId1254" Type="http://schemas.openxmlformats.org/officeDocument/2006/relationships/hyperlink" Target="https://www.xiyouzhaoci.com/detail/asin/look_up/US/B0FKBN34KK" TargetMode="External"/><Relationship Id="rId1253" Type="http://schemas.openxmlformats.org/officeDocument/2006/relationships/hyperlink" Target="https://www.xiyouzhaoci.com/detail/asin/look_up/US/B0G1MR4BK7" TargetMode="External"/><Relationship Id="rId1252" Type="http://schemas.openxmlformats.org/officeDocument/2006/relationships/hyperlink" Target="https://www.xiyouzhaoci.com/detail/asin/look_up/US/B0D47R9W1X" TargetMode="External"/><Relationship Id="rId1251" Type="http://schemas.openxmlformats.org/officeDocument/2006/relationships/hyperlink" Target="https://www.xiyouzhaoci.com/detail/asin/look_up/US/B0CP954NWK" TargetMode="External"/><Relationship Id="rId1250" Type="http://schemas.openxmlformats.org/officeDocument/2006/relationships/hyperlink" Target="https://www.xiyouzhaoci.com/detail/asin/look_up/US/B0D8PMH8BF" TargetMode="External"/><Relationship Id="rId125" Type="http://schemas.openxmlformats.org/officeDocument/2006/relationships/hyperlink" Target="https://m.media-amazon.com/images/I/41NahMcjjyL._AC_US600_.jpg" TargetMode="External"/><Relationship Id="rId1249" Type="http://schemas.openxmlformats.org/officeDocument/2006/relationships/hyperlink" Target="https://www.xiyouzhaoci.com/detail/asin/look_up/US/B0FHQ52QDX" TargetMode="External"/><Relationship Id="rId1248" Type="http://schemas.openxmlformats.org/officeDocument/2006/relationships/hyperlink" Target="https://www.xiyouzhaoci.com/detail/asin/look_up/US/B0FR4N9XQB" TargetMode="External"/><Relationship Id="rId1247" Type="http://schemas.openxmlformats.org/officeDocument/2006/relationships/hyperlink" Target="https://www.xiyouzhaoci.com/detail/asin/look_up/US/B0G66DBLQW" TargetMode="External"/><Relationship Id="rId1246" Type="http://schemas.openxmlformats.org/officeDocument/2006/relationships/hyperlink" Target="https://www.xiyouzhaoci.com/detail/asin/look_up/US/B0FJ5V9YTF" TargetMode="External"/><Relationship Id="rId1245" Type="http://schemas.openxmlformats.org/officeDocument/2006/relationships/hyperlink" Target="https://www.xiyouzhaoci.com/detail/asin/look_up/US/B0G2B9CH3K" TargetMode="External"/><Relationship Id="rId1244" Type="http://schemas.openxmlformats.org/officeDocument/2006/relationships/hyperlink" Target="https://www.xiyouzhaoci.com/detail/asin/look_up/US/B0FNCGBMSP" TargetMode="External"/><Relationship Id="rId1243" Type="http://schemas.openxmlformats.org/officeDocument/2006/relationships/hyperlink" Target="https://www.xiyouzhaoci.com/detail/asin/look_up/US/B0CW392LT6" TargetMode="External"/><Relationship Id="rId1242" Type="http://schemas.openxmlformats.org/officeDocument/2006/relationships/hyperlink" Target="https://www.xiyouzhaoci.com/detail/asin/look_up/US/B0G2RPG93Q" TargetMode="External"/><Relationship Id="rId1241" Type="http://schemas.openxmlformats.org/officeDocument/2006/relationships/hyperlink" Target="https://www.xiyouzhaoci.com/detail/asin/look_up/US/B0FV3NBRCB" TargetMode="External"/><Relationship Id="rId1240" Type="http://schemas.openxmlformats.org/officeDocument/2006/relationships/hyperlink" Target="https://www.xiyouzhaoci.com/detail/asin/look_up/US/B0DHQQFWCM" TargetMode="External"/><Relationship Id="rId124" Type="http://schemas.openxmlformats.org/officeDocument/2006/relationships/hyperlink" Target="https://www.amazon.com/gp/help/seller/at-a-glance.html/ref=dp_merchant_link?seller=A1WKB93W11DKHU" TargetMode="External"/><Relationship Id="rId1239" Type="http://schemas.openxmlformats.org/officeDocument/2006/relationships/hyperlink" Target="https://www.xiyouzhaoci.com/detail/asin/look_up/US/B0DB5NGVQ7" TargetMode="External"/><Relationship Id="rId1238" Type="http://schemas.openxmlformats.org/officeDocument/2006/relationships/hyperlink" Target="https://www.xiyouzhaoci.com/detail/asin/look_up/US/B0DJQKVW64" TargetMode="External"/><Relationship Id="rId1237" Type="http://schemas.openxmlformats.org/officeDocument/2006/relationships/hyperlink" Target="https://www.xiyouzhaoci.com/detail/asin/look_up/US/B0DWMQPPNZ" TargetMode="External"/><Relationship Id="rId1236" Type="http://schemas.openxmlformats.org/officeDocument/2006/relationships/hyperlink" Target="https://www.xiyouzhaoci.com/detail/asin/look_up/US/B0FJY834JC" TargetMode="External"/><Relationship Id="rId1235" Type="http://schemas.openxmlformats.org/officeDocument/2006/relationships/hyperlink" Target="https://www.xiyouzhaoci.com/detail/asin/look_up/US/B0FLK5M2ST" TargetMode="External"/><Relationship Id="rId1234" Type="http://schemas.openxmlformats.org/officeDocument/2006/relationships/hyperlink" Target="https://www.xiyouzhaoci.com/detail/asin/look_up/US/B0FJXCQKLP" TargetMode="External"/><Relationship Id="rId1233" Type="http://schemas.openxmlformats.org/officeDocument/2006/relationships/hyperlink" Target="https://www.xiyouzhaoci.com/detail/asin/look_up/US/B0FKD3826X" TargetMode="External"/><Relationship Id="rId1232" Type="http://schemas.openxmlformats.org/officeDocument/2006/relationships/hyperlink" Target="https://www.xiyouzhaoci.com/detail/asin/look_up/US/B0FX512KR9" TargetMode="External"/><Relationship Id="rId1231" Type="http://schemas.openxmlformats.org/officeDocument/2006/relationships/hyperlink" Target="https://www.xiyouzhaoci.com/detail/asin/look_up/US/B0DHBZL7WC" TargetMode="External"/><Relationship Id="rId1230" Type="http://schemas.openxmlformats.org/officeDocument/2006/relationships/hyperlink" Target="https://www.xiyouzhaoci.com/detail/asin/look_up/US/B0C6QCW5FK" TargetMode="External"/><Relationship Id="rId123" Type="http://schemas.openxmlformats.org/officeDocument/2006/relationships/hyperlink" Target="https://www.amazon.com/dp/B0DJ7KMM1N" TargetMode="External"/><Relationship Id="rId1229" Type="http://schemas.openxmlformats.org/officeDocument/2006/relationships/hyperlink" Target="https://www.xiyouzhaoci.com/detail/asin/look_up/US/B0FHQ743H5" TargetMode="External"/><Relationship Id="rId1228" Type="http://schemas.openxmlformats.org/officeDocument/2006/relationships/hyperlink" Target="https://www.xiyouzhaoci.com/detail/asin/look_up/US/B0FRFLR4PW" TargetMode="External"/><Relationship Id="rId1227" Type="http://schemas.openxmlformats.org/officeDocument/2006/relationships/hyperlink" Target="https://www.xiyouzhaoci.com/detail/asin/look_up/US/B0FWBRSD19" TargetMode="External"/><Relationship Id="rId1226" Type="http://schemas.openxmlformats.org/officeDocument/2006/relationships/hyperlink" Target="https://www.xiyouzhaoci.com/detail/asin/look_up/US/B0FX8FJJW3" TargetMode="External"/><Relationship Id="rId1225" Type="http://schemas.openxmlformats.org/officeDocument/2006/relationships/hyperlink" Target="https://www.xiyouzhaoci.com/detail/asin/look_up/US/B0GC4RQQX3" TargetMode="External"/><Relationship Id="rId1224" Type="http://schemas.openxmlformats.org/officeDocument/2006/relationships/hyperlink" Target="https://www.xiyouzhaoci.com/detail/asin/look_up/US/B0FZJSG2SK" TargetMode="External"/><Relationship Id="rId1223" Type="http://schemas.openxmlformats.org/officeDocument/2006/relationships/hyperlink" Target="https://www.xiyouzhaoci.com/detail/asin/look_up/US/B0G1BCD5TS" TargetMode="External"/><Relationship Id="rId1222" Type="http://schemas.openxmlformats.org/officeDocument/2006/relationships/hyperlink" Target="https://www.xiyouzhaoci.com/detail/asin/look_up/US/B0F18YSSBT" TargetMode="External"/><Relationship Id="rId1221" Type="http://schemas.openxmlformats.org/officeDocument/2006/relationships/hyperlink" Target="https://www.xiyouzhaoci.com/detail/asin/look_up/US/B0D59TQ4TV" TargetMode="External"/><Relationship Id="rId1220" Type="http://schemas.openxmlformats.org/officeDocument/2006/relationships/hyperlink" Target="https://www.xiyouzhaoci.com/detail/asin/look_up/US/B0FS7ZC64N" TargetMode="External"/><Relationship Id="rId122" Type="http://schemas.openxmlformats.org/officeDocument/2006/relationships/hyperlink" Target="https://images-na.ssl-images-amazon.com/images/I/61v+ivvvQLL._AC_US600_.jpg" TargetMode="External"/><Relationship Id="rId1219" Type="http://schemas.openxmlformats.org/officeDocument/2006/relationships/hyperlink" Target="https://www.xiyouzhaoci.com/detail/asin/look_up/US/B0FJ71GN78" TargetMode="External"/><Relationship Id="rId1218" Type="http://schemas.openxmlformats.org/officeDocument/2006/relationships/hyperlink" Target="https://www.xiyouzhaoci.com/detail/asin/look_up/US/B0F8W2LJZC" TargetMode="External"/><Relationship Id="rId1217" Type="http://schemas.openxmlformats.org/officeDocument/2006/relationships/hyperlink" Target="https://www.xiyouzhaoci.com/detail/asin/look_up/US/B0CSFBQ9GY" TargetMode="External"/><Relationship Id="rId1216" Type="http://schemas.openxmlformats.org/officeDocument/2006/relationships/hyperlink" Target="https://www.xiyouzhaoci.com/detail/asin/look_up/US/B0G1YMQGB2" TargetMode="External"/><Relationship Id="rId1215" Type="http://schemas.openxmlformats.org/officeDocument/2006/relationships/hyperlink" Target="https://www.xiyouzhaoci.com/detail/asin/look_up/US/B0D8BJLD2Y" TargetMode="External"/><Relationship Id="rId1214" Type="http://schemas.openxmlformats.org/officeDocument/2006/relationships/hyperlink" Target="https://www.xiyouzhaoci.com/detail/asin/look_up/US/B0FVY6P61B" TargetMode="External"/><Relationship Id="rId1213" Type="http://schemas.openxmlformats.org/officeDocument/2006/relationships/hyperlink" Target="https://www.xiyouzhaoci.com/detail/asin/look_up/US/B0FLDP8Y5W" TargetMode="External"/><Relationship Id="rId1212" Type="http://schemas.openxmlformats.org/officeDocument/2006/relationships/hyperlink" Target="https://www.xiyouzhaoci.com/detail/asin/look_up/US/B0CPXZ33M8" TargetMode="External"/><Relationship Id="rId1211" Type="http://schemas.openxmlformats.org/officeDocument/2006/relationships/hyperlink" Target="https://www.xiyouzhaoci.com/detail/asin/look_up/US/B0FD9R9K9R" TargetMode="External"/><Relationship Id="rId1210" Type="http://schemas.openxmlformats.org/officeDocument/2006/relationships/hyperlink" Target="https://www.xiyouzhaoci.com/detail/asin/look_up/US/B0G4VRFJ9Z" TargetMode="External"/><Relationship Id="rId121" Type="http://schemas.openxmlformats.org/officeDocument/2006/relationships/hyperlink" Target="https://www.amazon.com/gp/help/seller/at-a-glance.html/ref=dp_merchant_link?seller=A3P65V85GR5D04" TargetMode="External"/><Relationship Id="rId1209" Type="http://schemas.openxmlformats.org/officeDocument/2006/relationships/hyperlink" Target="https://www.xiyouzhaoci.com/detail/asin/look_up/US/B0F9FMQ27V" TargetMode="External"/><Relationship Id="rId1208" Type="http://schemas.openxmlformats.org/officeDocument/2006/relationships/hyperlink" Target="https://www.xiyouzhaoci.com/detail/asin/look_up/US/B0DNMZ4QSJ" TargetMode="External"/><Relationship Id="rId1207" Type="http://schemas.openxmlformats.org/officeDocument/2006/relationships/hyperlink" Target="https://www.xiyouzhaoci.com/detail/asin/look_up/US/B0GDYYZ9DW" TargetMode="External"/><Relationship Id="rId1206" Type="http://schemas.openxmlformats.org/officeDocument/2006/relationships/hyperlink" Target="https://www.xiyouzhaoci.com/detail/asin/look_up/US/B0FJ6CNXYH" TargetMode="External"/><Relationship Id="rId1205" Type="http://schemas.openxmlformats.org/officeDocument/2006/relationships/hyperlink" Target="https://www.xiyouzhaoci.com/detail/asin/look_up/US/B0F8NM322Y" TargetMode="External"/><Relationship Id="rId1204" Type="http://schemas.openxmlformats.org/officeDocument/2006/relationships/hyperlink" Target="https://www.xiyouzhaoci.com/detail/asin/look_up/US/B0DQSK8Y52" TargetMode="External"/><Relationship Id="rId1203" Type="http://schemas.openxmlformats.org/officeDocument/2006/relationships/hyperlink" Target="https://www.xiyouzhaoci.com/detail/asin/look_up/US/B0FMFJ63RT" TargetMode="External"/><Relationship Id="rId1202" Type="http://schemas.openxmlformats.org/officeDocument/2006/relationships/hyperlink" Target="https://www.xiyouzhaoci.com/detail/asin/look_up/US/B0G1BGVBYR" TargetMode="External"/><Relationship Id="rId1201" Type="http://schemas.openxmlformats.org/officeDocument/2006/relationships/hyperlink" Target="https://www.xiyouzhaoci.com/detail/asin/look_up/US/B0C4DHTS2T" TargetMode="External"/><Relationship Id="rId1200" Type="http://schemas.openxmlformats.org/officeDocument/2006/relationships/hyperlink" Target="https://www.xiyouzhaoci.com/detail/asin/look_up/US/B09WB6PWCC" TargetMode="External"/><Relationship Id="rId120" Type="http://schemas.openxmlformats.org/officeDocument/2006/relationships/hyperlink" Target="https://www.amazon.com/dp/B0FC2PBLLS" TargetMode="External"/><Relationship Id="rId12" Type="http://schemas.openxmlformats.org/officeDocument/2006/relationships/hyperlink" Target="https://www.amazon.com/gp/help/seller/at-a-glance.html/ref=dp_merchant_link?seller=A3849YOMCH9YL5" TargetMode="External"/><Relationship Id="rId1199" Type="http://schemas.openxmlformats.org/officeDocument/2006/relationships/hyperlink" Target="https://www.xiyouzhaoci.com/detail/asin/look_up/US/B0FX8F8VM5" TargetMode="External"/><Relationship Id="rId1198" Type="http://schemas.openxmlformats.org/officeDocument/2006/relationships/hyperlink" Target="https://www.xiyouzhaoci.com/detail/asin/look_up/US/B0FB93X5ZH" TargetMode="External"/><Relationship Id="rId1197" Type="http://schemas.openxmlformats.org/officeDocument/2006/relationships/hyperlink" Target="https://www.xiyouzhaoci.com/detail/asin/look_up/US/B0FSS6RWPL" TargetMode="External"/><Relationship Id="rId1196" Type="http://schemas.openxmlformats.org/officeDocument/2006/relationships/hyperlink" Target="https://www.xiyouzhaoci.com/detail/asin/look_up/US/B0FG7618X4" TargetMode="External"/><Relationship Id="rId1195" Type="http://schemas.openxmlformats.org/officeDocument/2006/relationships/hyperlink" Target="https://www.xiyouzhaoci.com/detail/asin/look_up/US/B0FPM8QRHY" TargetMode="External"/><Relationship Id="rId1194" Type="http://schemas.openxmlformats.org/officeDocument/2006/relationships/hyperlink" Target="https://www.xiyouzhaoci.com/detail/asin/look_up/US/B0FBBJKMXH" TargetMode="External"/><Relationship Id="rId1193" Type="http://schemas.openxmlformats.org/officeDocument/2006/relationships/hyperlink" Target="https://www.xiyouzhaoci.com/detail/asin/look_up/US/B0DT3C5ZFY" TargetMode="External"/><Relationship Id="rId1192" Type="http://schemas.openxmlformats.org/officeDocument/2006/relationships/hyperlink" Target="https://www.xiyouzhaoci.com/detail/asin/look_up/US/B0FJXM3Y4J" TargetMode="External"/><Relationship Id="rId1191" Type="http://schemas.openxmlformats.org/officeDocument/2006/relationships/hyperlink" Target="https://www.xiyouzhaoci.com/detail/asin/look_up/US/B0F21V2Q7Z" TargetMode="External"/><Relationship Id="rId1190" Type="http://schemas.openxmlformats.org/officeDocument/2006/relationships/hyperlink" Target="https://www.xiyouzhaoci.com/detail/asin/look_up/US/B0FSRJV4G5" TargetMode="External"/><Relationship Id="rId119" Type="http://schemas.openxmlformats.org/officeDocument/2006/relationships/hyperlink" Target="https://images-na.ssl-images-amazon.com/images/I/71u1XpRbdDL._AC_US600_.jpg" TargetMode="External"/><Relationship Id="rId1189" Type="http://schemas.openxmlformats.org/officeDocument/2006/relationships/hyperlink" Target="https://www.xiyouzhaoci.com/detail/asin/look_up/US/B0DQVKFXSF" TargetMode="External"/><Relationship Id="rId1188" Type="http://schemas.openxmlformats.org/officeDocument/2006/relationships/hyperlink" Target="https://www.xiyouzhaoci.com/detail/asin/look_up/US/B0FLP9KCRB" TargetMode="External"/><Relationship Id="rId1187" Type="http://schemas.openxmlformats.org/officeDocument/2006/relationships/hyperlink" Target="https://www.xiyouzhaoci.com/detail/asin/look_up/US/B0F6LRS9W4" TargetMode="External"/><Relationship Id="rId1186" Type="http://schemas.openxmlformats.org/officeDocument/2006/relationships/hyperlink" Target="https://www.xiyouzhaoci.com/detail/asin/look_up/US/B0CC64LPHF" TargetMode="External"/><Relationship Id="rId1185" Type="http://schemas.openxmlformats.org/officeDocument/2006/relationships/hyperlink" Target="https://www.xiyouzhaoci.com/detail/asin/look_up/US/B0FHH4JNF4" TargetMode="External"/><Relationship Id="rId1184" Type="http://schemas.openxmlformats.org/officeDocument/2006/relationships/hyperlink" Target="https://www.xiyouzhaoci.com/detail/asin/look_up/US/B0FBRVWVZX" TargetMode="External"/><Relationship Id="rId1183" Type="http://schemas.openxmlformats.org/officeDocument/2006/relationships/hyperlink" Target="https://www.xiyouzhaoci.com/detail/asin/look_up/US/B0DDYD77P7" TargetMode="External"/><Relationship Id="rId1182" Type="http://schemas.openxmlformats.org/officeDocument/2006/relationships/hyperlink" Target="https://www.xiyouzhaoci.com/detail/asin/look_up/US/B0D937NTSJ" TargetMode="External"/><Relationship Id="rId1181" Type="http://schemas.openxmlformats.org/officeDocument/2006/relationships/hyperlink" Target="https://www.xiyouzhaoci.com/detail/asin/look_up/US/B0FWLQ125P" TargetMode="External"/><Relationship Id="rId1180" Type="http://schemas.openxmlformats.org/officeDocument/2006/relationships/hyperlink" Target="https://www.xiyouzhaoci.com/detail/asin/look_up/US/B0FVV6MCJP" TargetMode="External"/><Relationship Id="rId118" Type="http://schemas.openxmlformats.org/officeDocument/2006/relationships/hyperlink" Target="https://www.amazon.com/gp/help/seller/at-a-glance.html/ref=dp_merchant_link?seller=A21RATR4WZ6V8C" TargetMode="External"/><Relationship Id="rId1179" Type="http://schemas.openxmlformats.org/officeDocument/2006/relationships/hyperlink" Target="https://www.xiyouzhaoci.com/detail/asin/look_up/US/B0CSYZ367S" TargetMode="External"/><Relationship Id="rId1178" Type="http://schemas.openxmlformats.org/officeDocument/2006/relationships/hyperlink" Target="https://www.xiyouzhaoci.com/detail/asin/look_up/US/B0FBFYL5KB" TargetMode="External"/><Relationship Id="rId1177" Type="http://schemas.openxmlformats.org/officeDocument/2006/relationships/hyperlink" Target="https://www.xiyouzhaoci.com/detail/asin/look_up/US/B0DHZ2KQB9" TargetMode="External"/><Relationship Id="rId1176" Type="http://schemas.openxmlformats.org/officeDocument/2006/relationships/hyperlink" Target="https://www.xiyouzhaoci.com/detail/asin/look_up/US/B0FDX22M3Y" TargetMode="External"/><Relationship Id="rId1175" Type="http://schemas.openxmlformats.org/officeDocument/2006/relationships/hyperlink" Target="https://www.xiyouzhaoci.com/detail/asin/look_up/US/B0FMDF4ZPH" TargetMode="External"/><Relationship Id="rId1174" Type="http://schemas.openxmlformats.org/officeDocument/2006/relationships/hyperlink" Target="https://www.xiyouzhaoci.com/detail/asin/look_up/US/B0F943353F" TargetMode="External"/><Relationship Id="rId1173" Type="http://schemas.openxmlformats.org/officeDocument/2006/relationships/hyperlink" Target="https://www.xiyouzhaoci.com/detail/asin/look_up/US/B0G1C4HGNY" TargetMode="External"/><Relationship Id="rId1172" Type="http://schemas.openxmlformats.org/officeDocument/2006/relationships/hyperlink" Target="https://www.xiyouzhaoci.com/detail/asin/look_up/US/B0GGJJZYF9" TargetMode="External"/><Relationship Id="rId1171" Type="http://schemas.openxmlformats.org/officeDocument/2006/relationships/hyperlink" Target="https://www.xiyouzhaoci.com/detail/asin/look_up/US/B0D9W7VHHG" TargetMode="External"/><Relationship Id="rId1170" Type="http://schemas.openxmlformats.org/officeDocument/2006/relationships/hyperlink" Target="https://www.xiyouzhaoci.com/detail/asin/look_up/US/B0FHXX51KW" TargetMode="External"/><Relationship Id="rId117" Type="http://schemas.openxmlformats.org/officeDocument/2006/relationships/hyperlink" Target="https://www.amazon.com/dp/B0F4MC1HTG" TargetMode="External"/><Relationship Id="rId1169" Type="http://schemas.openxmlformats.org/officeDocument/2006/relationships/hyperlink" Target="https://www.xiyouzhaoci.com/detail/asin/look_up/US/B0DJSB1BP2" TargetMode="External"/><Relationship Id="rId1168" Type="http://schemas.openxmlformats.org/officeDocument/2006/relationships/hyperlink" Target="https://www.xiyouzhaoci.com/detail/asin/look_up/US/B0FG2TFSD1" TargetMode="External"/><Relationship Id="rId1167" Type="http://schemas.openxmlformats.org/officeDocument/2006/relationships/hyperlink" Target="https://www.xiyouzhaoci.com/detail/asin/look_up/US/B0CR17G9HZ" TargetMode="External"/><Relationship Id="rId1166" Type="http://schemas.openxmlformats.org/officeDocument/2006/relationships/hyperlink" Target="https://www.xiyouzhaoci.com/detail/asin/look_up/US/B0D7D2WCMM" TargetMode="External"/><Relationship Id="rId1165" Type="http://schemas.openxmlformats.org/officeDocument/2006/relationships/hyperlink" Target="https://www.xiyouzhaoci.com/detail/asin/look_up/US/B0F66YK4JM" TargetMode="External"/><Relationship Id="rId1164" Type="http://schemas.openxmlformats.org/officeDocument/2006/relationships/hyperlink" Target="https://www.xiyouzhaoci.com/detail/asin/look_up/US/B0FGPKMTSL" TargetMode="External"/><Relationship Id="rId1163" Type="http://schemas.openxmlformats.org/officeDocument/2006/relationships/hyperlink" Target="https://www.xiyouzhaoci.com/detail/asin/look_up/US/B09XFM6N62" TargetMode="External"/><Relationship Id="rId1162" Type="http://schemas.openxmlformats.org/officeDocument/2006/relationships/hyperlink" Target="https://www.xiyouzhaoci.com/detail/asin/look_up/US/B0FR7PF263" TargetMode="External"/><Relationship Id="rId1161" Type="http://schemas.openxmlformats.org/officeDocument/2006/relationships/hyperlink" Target="https://www.xiyouzhaoci.com/detail/asin/look_up/US/B0FVW12TYX" TargetMode="External"/><Relationship Id="rId1160" Type="http://schemas.openxmlformats.org/officeDocument/2006/relationships/hyperlink" Target="https://www.xiyouzhaoci.com/detail/asin/look_up/US/B0FH4V4GM9" TargetMode="External"/><Relationship Id="rId116" Type="http://schemas.openxmlformats.org/officeDocument/2006/relationships/hyperlink" Target="https://images-na.ssl-images-amazon.com/images/I/71Hq6RjVxFL._AC_US600_.jpg" TargetMode="External"/><Relationship Id="rId1159" Type="http://schemas.openxmlformats.org/officeDocument/2006/relationships/hyperlink" Target="https://www.xiyouzhaoci.com/detail/asin/look_up/US/B0DJVBKYBF" TargetMode="External"/><Relationship Id="rId1158" Type="http://schemas.openxmlformats.org/officeDocument/2006/relationships/hyperlink" Target="https://www.xiyouzhaoci.com/detail/asin/look_up/US/B0CC67WZZG" TargetMode="External"/><Relationship Id="rId1157" Type="http://schemas.openxmlformats.org/officeDocument/2006/relationships/hyperlink" Target="https://www.xiyouzhaoci.com/detail/asin/look_up/US/B0DQD4NQX6" TargetMode="External"/><Relationship Id="rId1156" Type="http://schemas.openxmlformats.org/officeDocument/2006/relationships/hyperlink" Target="https://www.xiyouzhaoci.com/detail/asin/look_up/US/B0F1C2GVK7" TargetMode="External"/><Relationship Id="rId1155" Type="http://schemas.openxmlformats.org/officeDocument/2006/relationships/hyperlink" Target="https://www.xiyouzhaoci.com/detail/asin/look_up/US/B0FXFXBF1M" TargetMode="External"/><Relationship Id="rId1154" Type="http://schemas.openxmlformats.org/officeDocument/2006/relationships/hyperlink" Target="https://www.xiyouzhaoci.com/detail/asin/look_up/US/B0F4CTCRVF" TargetMode="External"/><Relationship Id="rId1153" Type="http://schemas.openxmlformats.org/officeDocument/2006/relationships/hyperlink" Target="https://www.xiyouzhaoci.com/detail/asin/look_up/US/B0BS9CM9CT" TargetMode="External"/><Relationship Id="rId1152" Type="http://schemas.openxmlformats.org/officeDocument/2006/relationships/hyperlink" Target="https://www.xiyouzhaoci.com/detail/asin/look_up/US/B0FMFDPZG9" TargetMode="External"/><Relationship Id="rId1151" Type="http://schemas.openxmlformats.org/officeDocument/2006/relationships/hyperlink" Target="https://www.xiyouzhaoci.com/detail/asin/look_up/US/B0F32PYT67" TargetMode="External"/><Relationship Id="rId1150" Type="http://schemas.openxmlformats.org/officeDocument/2006/relationships/hyperlink" Target="https://www.xiyouzhaoci.com/detail/asin/look_up/US/B0C94PGTNZ" TargetMode="External"/><Relationship Id="rId115" Type="http://schemas.openxmlformats.org/officeDocument/2006/relationships/hyperlink" Target="https://www.amazon.com/dp/B0FM4HRBNP" TargetMode="External"/><Relationship Id="rId1149" Type="http://schemas.openxmlformats.org/officeDocument/2006/relationships/hyperlink" Target="https://www.xiyouzhaoci.com/detail/asin/look_up/US/B0DJL6JV6R" TargetMode="External"/><Relationship Id="rId1148" Type="http://schemas.openxmlformats.org/officeDocument/2006/relationships/hyperlink" Target="https://www.xiyouzhaoci.com/detail/asin/look_up/US/B0FVWWZJ5N" TargetMode="External"/><Relationship Id="rId1147" Type="http://schemas.openxmlformats.org/officeDocument/2006/relationships/hyperlink" Target="https://www.xiyouzhaoci.com/detail/asin/look_up/US/B0DSGJCS47" TargetMode="External"/><Relationship Id="rId1146" Type="http://schemas.openxmlformats.org/officeDocument/2006/relationships/hyperlink" Target="https://www.xiyouzhaoci.com/detail/asin/look_up/US/B0D76XVMK5" TargetMode="External"/><Relationship Id="rId1145" Type="http://schemas.openxmlformats.org/officeDocument/2006/relationships/hyperlink" Target="https://www.xiyouzhaoci.com/detail/asin/look_up/US/B0FH6VW1J6" TargetMode="External"/><Relationship Id="rId1144" Type="http://schemas.openxmlformats.org/officeDocument/2006/relationships/hyperlink" Target="https://www.xiyouzhaoci.com/detail/asin/look_up/US/B0DHRW819R" TargetMode="External"/><Relationship Id="rId1143" Type="http://schemas.openxmlformats.org/officeDocument/2006/relationships/hyperlink" Target="https://www.xiyouzhaoci.com/detail/asin/look_up/US/B0FMGMLCJC" TargetMode="External"/><Relationship Id="rId1142" Type="http://schemas.openxmlformats.org/officeDocument/2006/relationships/hyperlink" Target="https://www.xiyouzhaoci.com/detail/asin/look_up/US/B0FS6QR2KM" TargetMode="External"/><Relationship Id="rId1141" Type="http://schemas.openxmlformats.org/officeDocument/2006/relationships/hyperlink" Target="https://www.xiyouzhaoci.com/detail/asin/look_up/US/B0F63SWKBS" TargetMode="External"/><Relationship Id="rId1140" Type="http://schemas.openxmlformats.org/officeDocument/2006/relationships/hyperlink" Target="https://www.xiyouzhaoci.com/detail/asin/look_up/US/B0G56K6GK6" TargetMode="External"/><Relationship Id="rId114" Type="http://schemas.openxmlformats.org/officeDocument/2006/relationships/hyperlink" Target="https://images-na.ssl-images-amazon.com/images/I/715yoKkBpBL._AC_US600_.jpg" TargetMode="External"/><Relationship Id="rId1139" Type="http://schemas.openxmlformats.org/officeDocument/2006/relationships/hyperlink" Target="https://www.xiyouzhaoci.com/detail/asin/look_up/US/B09FLJDNB8" TargetMode="External"/><Relationship Id="rId1138" Type="http://schemas.openxmlformats.org/officeDocument/2006/relationships/hyperlink" Target="https://www.xiyouzhaoci.com/detail/asin/look_up/US/B0FSSLM7HW" TargetMode="External"/><Relationship Id="rId1137" Type="http://schemas.openxmlformats.org/officeDocument/2006/relationships/hyperlink" Target="https://www.xiyouzhaoci.com/detail/asin/look_up/US/B0DQ85FK8B" TargetMode="External"/><Relationship Id="rId1136" Type="http://schemas.openxmlformats.org/officeDocument/2006/relationships/hyperlink" Target="https://www.xiyouzhaoci.com/detail/asin/look_up/US/B0FS1LQJTS" TargetMode="External"/><Relationship Id="rId1135" Type="http://schemas.openxmlformats.org/officeDocument/2006/relationships/hyperlink" Target="https://www.xiyouzhaoci.com/detail/asin/look_up/US/B0CPY3NKWB" TargetMode="External"/><Relationship Id="rId1134" Type="http://schemas.openxmlformats.org/officeDocument/2006/relationships/hyperlink" Target="https://www.xiyouzhaoci.com/detail/asin/look_up/US/B0FM82RCM8" TargetMode="External"/><Relationship Id="rId1133" Type="http://schemas.openxmlformats.org/officeDocument/2006/relationships/hyperlink" Target="https://www.xiyouzhaoci.com/detail/asin/look_up/US/B0CRR91YW4" TargetMode="External"/><Relationship Id="rId1132" Type="http://schemas.openxmlformats.org/officeDocument/2006/relationships/hyperlink" Target="https://www.xiyouzhaoci.com/detail/asin/look_up/US/B0BBB76WYQ" TargetMode="External"/><Relationship Id="rId1131" Type="http://schemas.openxmlformats.org/officeDocument/2006/relationships/hyperlink" Target="https://www.xiyouzhaoci.com/detail/asin/look_up/US/B0DYG4Q6PL" TargetMode="External"/><Relationship Id="rId1130" Type="http://schemas.openxmlformats.org/officeDocument/2006/relationships/hyperlink" Target="https://www.xiyouzhaoci.com/detail/asin/look_up/US/B083VTJ3QC" TargetMode="External"/><Relationship Id="rId113" Type="http://schemas.openxmlformats.org/officeDocument/2006/relationships/hyperlink" Target="https://www.amazon.com/dp/B0FCMLZG9X" TargetMode="External"/><Relationship Id="rId1129" Type="http://schemas.openxmlformats.org/officeDocument/2006/relationships/hyperlink" Target="https://www.xiyouzhaoci.com/detail/asin/look_up/US/B0FWLMY464" TargetMode="External"/><Relationship Id="rId1128" Type="http://schemas.openxmlformats.org/officeDocument/2006/relationships/hyperlink" Target="https://www.xiyouzhaoci.com/detail/asin/look_up/US/B07S65M898" TargetMode="External"/><Relationship Id="rId1127" Type="http://schemas.openxmlformats.org/officeDocument/2006/relationships/hyperlink" Target="https://www.xiyouzhaoci.com/detail/asin/look_up/US/B0CX84JCFX" TargetMode="External"/><Relationship Id="rId1126" Type="http://schemas.openxmlformats.org/officeDocument/2006/relationships/hyperlink" Target="https://www.xiyouzhaoci.com/detail/asin/look_up/US/B0FM4GTYM3" TargetMode="External"/><Relationship Id="rId1125" Type="http://schemas.openxmlformats.org/officeDocument/2006/relationships/hyperlink" Target="https://www.xiyouzhaoci.com/detail/asin/look_up/US/B0DJ7KMM1N" TargetMode="External"/><Relationship Id="rId1124" Type="http://schemas.openxmlformats.org/officeDocument/2006/relationships/hyperlink" Target="https://www.xiyouzhaoci.com/detail/asin/look_up/US/B0FC2PBLLS" TargetMode="External"/><Relationship Id="rId1123" Type="http://schemas.openxmlformats.org/officeDocument/2006/relationships/hyperlink" Target="https://www.xiyouzhaoci.com/detail/asin/look_up/US/B0F4MC1HTG" TargetMode="External"/><Relationship Id="rId1122" Type="http://schemas.openxmlformats.org/officeDocument/2006/relationships/hyperlink" Target="https://www.xiyouzhaoci.com/detail/asin/look_up/US/B0FM4HRBNP" TargetMode="External"/><Relationship Id="rId1121" Type="http://schemas.openxmlformats.org/officeDocument/2006/relationships/hyperlink" Target="https://www.xiyouzhaoci.com/detail/asin/look_up/US/B0FCMLZG9X" TargetMode="External"/><Relationship Id="rId1120" Type="http://schemas.openxmlformats.org/officeDocument/2006/relationships/hyperlink" Target="https://www.xiyouzhaoci.com/detail/asin/look_up/US/B0FS2V8LLJ" TargetMode="External"/><Relationship Id="rId112" Type="http://schemas.openxmlformats.org/officeDocument/2006/relationships/hyperlink" Target="https://m.media-amazon.com/images/I/31nxGH8Fg0L._AC_US600_.jpg" TargetMode="External"/><Relationship Id="rId1119" Type="http://schemas.openxmlformats.org/officeDocument/2006/relationships/hyperlink" Target="https://www.xiyouzhaoci.com/detail/asin/look_up/US/B0FWJ82MVG" TargetMode="External"/><Relationship Id="rId1118" Type="http://schemas.openxmlformats.org/officeDocument/2006/relationships/hyperlink" Target="https://www.xiyouzhaoci.com/detail/asin/look_up/US/B0G2W76F97" TargetMode="External"/><Relationship Id="rId1117" Type="http://schemas.openxmlformats.org/officeDocument/2006/relationships/hyperlink" Target="https://www.xiyouzhaoci.com/detail/asin/look_up/US/B0DZ6SLJQ3" TargetMode="External"/><Relationship Id="rId1116" Type="http://schemas.openxmlformats.org/officeDocument/2006/relationships/hyperlink" Target="https://www.xiyouzhaoci.com/detail/asin/look_up/US/B01MDK70V9" TargetMode="External"/><Relationship Id="rId1115" Type="http://schemas.openxmlformats.org/officeDocument/2006/relationships/hyperlink" Target="https://www.xiyouzhaoci.com/detail/asin/look_up/US/B07Z4HDZGW" TargetMode="External"/><Relationship Id="rId1114" Type="http://schemas.openxmlformats.org/officeDocument/2006/relationships/hyperlink" Target="https://www.xiyouzhaoci.com/detail/asin/look_up/US/B0G11MRXL7" TargetMode="External"/><Relationship Id="rId1113" Type="http://schemas.openxmlformats.org/officeDocument/2006/relationships/hyperlink" Target="https://www.xiyouzhaoci.com/detail/asin/look_up/US/B0F8Q8KXVW" TargetMode="External"/><Relationship Id="rId1112" Type="http://schemas.openxmlformats.org/officeDocument/2006/relationships/hyperlink" Target="https://www.xiyouzhaoci.com/detail/asin/look_up/US/B0D3X6YXXN" TargetMode="External"/><Relationship Id="rId1111" Type="http://schemas.openxmlformats.org/officeDocument/2006/relationships/hyperlink" Target="https://www.xiyouzhaoci.com/detail/asin/look_up/US/B09Z6Z5KGK" TargetMode="External"/><Relationship Id="rId1110" Type="http://schemas.openxmlformats.org/officeDocument/2006/relationships/hyperlink" Target="https://www.xiyouzhaoci.com/detail/asin/look_up/US/B0DFYP9LGZ" TargetMode="External"/><Relationship Id="rId111" Type="http://schemas.openxmlformats.org/officeDocument/2006/relationships/hyperlink" Target="https://www.amazon.com/gp/help/seller/at-a-glance.html/ref=dp_merchant_link?seller=A6N4TG7ED7FYP" TargetMode="External"/><Relationship Id="rId1109" Type="http://schemas.openxmlformats.org/officeDocument/2006/relationships/hyperlink" Target="https://www.xiyouzhaoci.com/detail/asin/look_up/US/B0F8QJL13N" TargetMode="External"/><Relationship Id="rId1108" Type="http://schemas.openxmlformats.org/officeDocument/2006/relationships/hyperlink" Target="https://www.xiyouzhaoci.com/detail/asin/look_up/US/B0F181GKGZ" TargetMode="External"/><Relationship Id="rId1107" Type="http://schemas.openxmlformats.org/officeDocument/2006/relationships/hyperlink" Target="https://www.xiyouzhaoci.com/detail/asin/look_up/US/B0DWXHPNSG" TargetMode="External"/><Relationship Id="rId1106" Type="http://schemas.openxmlformats.org/officeDocument/2006/relationships/hyperlink" Target="https://www.xiyouzhaoci.com/detail/asin/look_up/US/B0FS6V19BZ" TargetMode="External"/><Relationship Id="rId1105" Type="http://schemas.openxmlformats.org/officeDocument/2006/relationships/hyperlink" Target="https://www.xiyouzhaoci.com/detail/asin/look_up/US/B0FWQK7LV2" TargetMode="External"/><Relationship Id="rId1104" Type="http://schemas.openxmlformats.org/officeDocument/2006/relationships/hyperlink" Target="https://www.xiyouzhaoci.com/detail/asin/look_up/US/B0CZ8NZ97F" TargetMode="External"/><Relationship Id="rId1103" Type="http://schemas.openxmlformats.org/officeDocument/2006/relationships/hyperlink" Target="https://www.xiyouzhaoci.com/detail/asin/look_up/US/B0FVNQ3C9M" TargetMode="External"/><Relationship Id="rId1102" Type="http://schemas.openxmlformats.org/officeDocument/2006/relationships/hyperlink" Target="https://www.xiyouzhaoci.com/detail/asin/look_up/US/B0FX87YWGP" TargetMode="External"/><Relationship Id="rId1101" Type="http://schemas.openxmlformats.org/officeDocument/2006/relationships/hyperlink" Target="https://www.xiyouzhaoci.com/detail/asin/look_up/US/B0CSDHFN3B" TargetMode="External"/><Relationship Id="rId1100" Type="http://schemas.openxmlformats.org/officeDocument/2006/relationships/hyperlink" Target="https://www.xiyouzhaoci.com/detail/asin/look_up/US/B0FWKDTQLN" TargetMode="External"/><Relationship Id="rId110" Type="http://schemas.openxmlformats.org/officeDocument/2006/relationships/hyperlink" Target="https://www.amazon.com/dp/B0FS2V8LLJ" TargetMode="External"/><Relationship Id="rId11" Type="http://schemas.openxmlformats.org/officeDocument/2006/relationships/hyperlink" Target="https://www.amazon.com/dp/B0FX3STD3X" TargetMode="External"/><Relationship Id="rId1099" Type="http://schemas.openxmlformats.org/officeDocument/2006/relationships/hyperlink" Target="https://www.xiyouzhaoci.com/detail/asin/look_up/US/B0FM4G187P" TargetMode="External"/><Relationship Id="rId1098" Type="http://schemas.openxmlformats.org/officeDocument/2006/relationships/hyperlink" Target="https://www.xiyouzhaoci.com/detail/asin/look_up/US/B0CR3PBQ25" TargetMode="External"/><Relationship Id="rId1097" Type="http://schemas.openxmlformats.org/officeDocument/2006/relationships/hyperlink" Target="https://www.xiyouzhaoci.com/detail/asin/look_up/US/B0FXFDFNV9" TargetMode="External"/><Relationship Id="rId1096" Type="http://schemas.openxmlformats.org/officeDocument/2006/relationships/hyperlink" Target="https://www.xiyouzhaoci.com/detail/asin/look_up/US/B0G6SP6NC3" TargetMode="External"/><Relationship Id="rId1095" Type="http://schemas.openxmlformats.org/officeDocument/2006/relationships/hyperlink" Target="https://www.xiyouzhaoci.com/detail/asin/look_up/US/B0FMXH8STX" TargetMode="External"/><Relationship Id="rId1094" Type="http://schemas.openxmlformats.org/officeDocument/2006/relationships/hyperlink" Target="https://www.xiyouzhaoci.com/detail/asin/look_up/US/B0FJS8ZQWS" TargetMode="External"/><Relationship Id="rId1093" Type="http://schemas.openxmlformats.org/officeDocument/2006/relationships/hyperlink" Target="https://www.xiyouzhaoci.com/detail/asin/look_up/US/B0CZXCRSTF" TargetMode="External"/><Relationship Id="rId1092" Type="http://schemas.openxmlformats.org/officeDocument/2006/relationships/hyperlink" Target="https://www.xiyouzhaoci.com/detail/asin/look_up/US/B0FQJ9HNNS" TargetMode="External"/><Relationship Id="rId1091" Type="http://schemas.openxmlformats.org/officeDocument/2006/relationships/hyperlink" Target="https://www.xiyouzhaoci.com/detail/asin/look_up/US/B0FHBCKF9L" TargetMode="External"/><Relationship Id="rId1090" Type="http://schemas.openxmlformats.org/officeDocument/2006/relationships/hyperlink" Target="https://www.xiyouzhaoci.com/detail/asin/look_up/US/B08NCRHNW9" TargetMode="External"/><Relationship Id="rId109" Type="http://schemas.openxmlformats.org/officeDocument/2006/relationships/hyperlink" Target="https://m.media-amazon.com/images/I/41EsZblJ8gL._SS600_.jpg" TargetMode="External"/><Relationship Id="rId1089" Type="http://schemas.openxmlformats.org/officeDocument/2006/relationships/hyperlink" Target="https://www.xiyouzhaoci.com/detail/asin/look_up/US/B0DT14FRPG" TargetMode="External"/><Relationship Id="rId1088" Type="http://schemas.openxmlformats.org/officeDocument/2006/relationships/hyperlink" Target="https://www.xiyouzhaoci.com/detail/asin/look_up/US/B0DD7HJ7YL" TargetMode="External"/><Relationship Id="rId1087" Type="http://schemas.openxmlformats.org/officeDocument/2006/relationships/hyperlink" Target="https://www.xiyouzhaoci.com/detail/asin/look_up/US/B0D7N2KWLH" TargetMode="External"/><Relationship Id="rId1086" Type="http://schemas.openxmlformats.org/officeDocument/2006/relationships/hyperlink" Target="https://www.xiyouzhaoci.com/detail/asin/look_up/US/B0F18BBHCC" TargetMode="External"/><Relationship Id="rId1085" Type="http://schemas.openxmlformats.org/officeDocument/2006/relationships/hyperlink" Target="https://www.xiyouzhaoci.com/detail/asin/look_up/US/B0CT5FK2YF" TargetMode="External"/><Relationship Id="rId1084" Type="http://schemas.openxmlformats.org/officeDocument/2006/relationships/hyperlink" Target="https://www.xiyouzhaoci.com/detail/asin/look_up/US/B0FX3STD3X" TargetMode="External"/><Relationship Id="rId1083" Type="http://schemas.openxmlformats.org/officeDocument/2006/relationships/hyperlink" Target="https://www.xiyouzhaoci.com/detail/asin/look_up/US/B0F1TPH78Q" TargetMode="External"/><Relationship Id="rId1082" Type="http://schemas.openxmlformats.org/officeDocument/2006/relationships/hyperlink" Target="https://www.xiyouzhaoci.com/detail/asin/look_up/US/B0F541YHB3" TargetMode="External"/><Relationship Id="rId1081" Type="http://schemas.openxmlformats.org/officeDocument/2006/relationships/hyperlink" Target="https://www.amazon.com/s/ref=bl_dp_s_web_0?ie=UTF8&amp;search-alias=aps&amp;field-keywords=Anpor" TargetMode="External"/><Relationship Id="rId1080" Type="http://schemas.openxmlformats.org/officeDocument/2006/relationships/hyperlink" Target="https://www.amazon.com/stores/QuasarMD/page/2C812A11-F26F-4FC8-B42D-1BF2DF6F4112?lp_asin=B0FRQKBHHG&amp;ref_=ast_bln&amp;store_ref=bl_ast_dp_brandLogo_sto" TargetMode="External"/><Relationship Id="rId108" Type="http://schemas.openxmlformats.org/officeDocument/2006/relationships/hyperlink" Target="https://www.amazon.com/gp/help/seller/at-a-glance.html/ref=dp_merchant_link?seller=A3LHBVA58DE4Q9" TargetMode="External"/><Relationship Id="rId1079" Type="http://schemas.openxmlformats.org/officeDocument/2006/relationships/hyperlink" Target="https://www.amazon.com/stores/FOLOKE/page/751A334D-9A6F-4DCF-9613-1F270B923E4B?lp_asin=B0FMXZVJD8&amp;ref_=ast_bln&amp;store_ref=bl_ast_dp_brandLogo_sto" TargetMode="External"/><Relationship Id="rId1078" Type="http://schemas.openxmlformats.org/officeDocument/2006/relationships/hyperlink" Target="https://www.amazon.com/stores/kingdo/page/499464C2-D9A9-4D65-A6CB-F07EE94A3B04?lp_asin=B0F8VFQW4T&amp;ref_=ast_bln&amp;store_ref=bl_ast_dp_brandLogo_sto" TargetMode="External"/><Relationship Id="rId1077" Type="http://schemas.openxmlformats.org/officeDocument/2006/relationships/hyperlink" Target="https://www.amazon.com/s?k=Rated:    R    Format: DVD" TargetMode="External"/><Relationship Id="rId1076" Type="http://schemas.openxmlformats.org/officeDocument/2006/relationships/hyperlink" Target="https://www.amazon.com/stores/THESCIENCEOFSKINCARE/page/B46E85F7-D4D3-4031-A9EB-331E198DE268?lp_asin=B0F663GW4P&amp;ref_=ast_bln&amp;store_ref=bl_ast_dp_brandLogo_sto" TargetMode="External"/><Relationship Id="rId1075" Type="http://schemas.openxmlformats.org/officeDocument/2006/relationships/hyperlink" Target="https://www.amazon.com/s/ref=bl_dp_s_web_0?ie=UTF8&amp;search-alias=aps&amp;field-keywords=TASNEEM" TargetMode="External"/><Relationship Id="rId1074" Type="http://schemas.openxmlformats.org/officeDocument/2006/relationships/hyperlink" Target="https://www.amazon.com/stores/SUERBEATY/page/891E7778-8747-429E-A830-A962D9F79C4F?lp_asin=B0D4DRC9WQ&amp;ref_=ast_bln&amp;store_ref=bl_ast_dp_brandLogo_sto" TargetMode="External"/><Relationship Id="rId1073" Type="http://schemas.openxmlformats.org/officeDocument/2006/relationships/hyperlink" Target="https://www.amazon.com/stores/SANATECH/page/9A00C963-3E3F-4F61-9D70-7F2EC4FF2C92?lp_asin=B0FCSFDTFZ&amp;ref_=ast_bln&amp;store_ref=bl_ast_dp_brandLogo_sto" TargetMode="External"/><Relationship Id="rId1072" Type="http://schemas.openxmlformats.org/officeDocument/2006/relationships/hyperlink" Target="https://www.amazon.com/stores/THESCIENCEOFSKINCARE/page/B46E85F7-D4D3-4031-A9EB-331E198DE268?lp_asin=B0F63KS989&amp;ref_=ast_bln&amp;store_ref=bl_ast_dp_brandLogo_sto" TargetMode="External"/><Relationship Id="rId1071" Type="http://schemas.openxmlformats.org/officeDocument/2006/relationships/hyperlink" Target="https://www.amazon.com/stores/ZOVIE/page/5845D495-2E5A-482F-A165-671FD0F8D98C?lp_asin=B0DBL6QF4B&amp;ref_=ast_bln&amp;store_ref=bl_ast_dp_brandLogo_sto" TargetMode="External"/><Relationship Id="rId1070" Type="http://schemas.openxmlformats.org/officeDocument/2006/relationships/hyperlink" Target="https://www.amazon.com/s/ref=bl_dp_s_web_0?ie=UTF8&amp;search-alias=aps&amp;field-keywords=YKeluxon" TargetMode="External"/><Relationship Id="rId107" Type="http://schemas.openxmlformats.org/officeDocument/2006/relationships/hyperlink" Target="https://www.amazon.com/dp/B0FWJ82MVG" TargetMode="External"/><Relationship Id="rId1069" Type="http://schemas.openxmlformats.org/officeDocument/2006/relationships/hyperlink" Target="https://www.amazon.com/stores/SANATECH/page/9A00C963-3E3F-4F61-9D70-7F2EC4FF2C92?lp_asin=B0FP51W3DJ&amp;ref_=ast_bln&amp;store_ref=bl_ast_dp_brandLogo_sto" TargetMode="External"/><Relationship Id="rId1068" Type="http://schemas.openxmlformats.org/officeDocument/2006/relationships/hyperlink" Target="https://www.amazon.com/stores/YOEYOU/page/E7F19B46-B663-4241-93C1-A0B6A85F1B2C?lp_asin=B0GCHY3PJK&amp;ref_=ast_bln&amp;store_ref=bl_ast_dp_brandLogo_sto" TargetMode="External"/><Relationship Id="rId1067" Type="http://schemas.openxmlformats.org/officeDocument/2006/relationships/hyperlink" Target="https://www.amazon.com/stores/Hooga/page/A71AD3F7-293C-4B72-BD2C-4576739B5BA9?lp_asin=B0DZKFS7YS&amp;ref_=ast_bln&amp;store_ref=bl_ast_dp_brandLogo_sto" TargetMode="External"/><Relationship Id="rId1066" Type="http://schemas.openxmlformats.org/officeDocument/2006/relationships/hyperlink" Target="https://www.amazon.com/stores/HIMESAMA/page/F50703CA-66E3-4D0E-A3D8-E1ADD5B7B231?lp_asin=B0D95GGXJX&amp;ref_=ast_bln&amp;store_ref=bl_ast_dp_brandLogo_sto" TargetMode="External"/><Relationship Id="rId1065" Type="http://schemas.openxmlformats.org/officeDocument/2006/relationships/hyperlink" Target="https://www.amazon.com/stores/LANSSPARIE/page/B8A04F26-4CC8-499A-8A3D-3BF7160E561D?lp_asin=B0FQBGQQSK&amp;ref_=ast_bln&amp;store_ref=bl_ast_dp_brandLogo_sto" TargetMode="External"/><Relationship Id="rId1064" Type="http://schemas.openxmlformats.org/officeDocument/2006/relationships/hyperlink" Target="https://www.amazon.com/stores/HALIDODO/page/A85D4E1C-E90A-49C3-9F01-15CEF89EBE2C?lp_asin=B0FLP1TZW7&amp;ref_=ast_bln&amp;store_ref=bl_ast_dp_brandLogo_sto" TargetMode="External"/><Relationship Id="rId1063" Type="http://schemas.openxmlformats.org/officeDocument/2006/relationships/hyperlink" Target="https://www.amazon.com/stores/NourishedBodynskin/page/FE757DFD-8D8A-40CD-9F45-A49A42A12ADE?lp_asin=B0DQBPYJ4X&amp;ref_=ast_bln&amp;store_ref=bl_ast_dp_brandLogo_sto" TargetMode="External"/><Relationship Id="rId1062" Type="http://schemas.openxmlformats.org/officeDocument/2006/relationships/hyperlink" Target="https://www.amazon.com/stores/ROMISA/page/4BEE2DB3-9CC3-4231-8A34-6AC38489384F?lp_asin=B0D9W25CXW&amp;ref_=ast_bln&amp;store_ref=bl_ast_dp_brandLogo_sto" TargetMode="External"/><Relationship Id="rId1061" Type="http://schemas.openxmlformats.org/officeDocument/2006/relationships/hyperlink" Target="https://www.amazon.com/stores/Soeumoir/page/5BFF8A39-9672-4357-95E1-D2ABE6F7E638?lp_asin=B0F8MZ379M&amp;ref_=ast_bln&amp;store_ref=bl_ast_dp_brandLogo_sto" TargetMode="External"/><Relationship Id="rId1060" Type="http://schemas.openxmlformats.org/officeDocument/2006/relationships/hyperlink" Target="https://www.amazon.com/GOHIGK/b/ref=bl_dp_s_web_120870629011?ie=UTF8&amp;node=120870629011&amp;field-lbr_brands_browse-bin=GOHIGK" TargetMode="External"/><Relationship Id="rId106" Type="http://schemas.openxmlformats.org/officeDocument/2006/relationships/hyperlink" Target="https://images-na.ssl-images-amazon.com/images/I/71iAFZB9azL._AC_US600_.jpg" TargetMode="External"/><Relationship Id="rId1059" Type="http://schemas.openxmlformats.org/officeDocument/2006/relationships/hyperlink" Target="https://www.amazon.com/stores/Gyh/page/FF0F89A2-D7CF-48A4-9CA9-58D23F973E91?lp_asin=B0DKP5476B&amp;ref_=ast_bln&amp;store_ref=bl_ast_dp_brandLogo_sto" TargetMode="External"/><Relationship Id="rId1058" Type="http://schemas.openxmlformats.org/officeDocument/2006/relationships/hyperlink" Target="https://www.amazon.com/stores/WEETALL/page/35C19D0E-FEAE-4978-A5F7-C06D1EAF0DC8?lp_asin=B0F4QZNV88&amp;ref_=ast_bln&amp;store_ref=bl_ast_dp_brandLogo_sto" TargetMode="External"/><Relationship Id="rId1057" Type="http://schemas.openxmlformats.org/officeDocument/2006/relationships/hyperlink" Target="https://www.amazon.com/stores/Duevie/page/ABB74BD9-77EE-4FD4-B60A-054F515B8376?lp_asin=B0CC65Q4H5&amp;ref_=ast_bln&amp;store_ref=bl_ast_dp_brandLogo_sto" TargetMode="External"/><Relationship Id="rId1056" Type="http://schemas.openxmlformats.org/officeDocument/2006/relationships/hyperlink" Target="https://www.amazon.com/s/ref=bl_dp_s_web_0?ie=UTF8&amp;search-alias=aps&amp;field-keywords=fuyobiz" TargetMode="External"/><Relationship Id="rId1055" Type="http://schemas.openxmlformats.org/officeDocument/2006/relationships/hyperlink" Target="https://www.amazon.com/stores/EVFOFO/page/9EA3784B-1E70-444C-AE69-8F0CF87BB5BD?lp_asin=B0DWXBTXHS&amp;ref_=ast_bln&amp;store_ref=bl_ast_dp_brandLogo_sto" TargetMode="External"/><Relationship Id="rId1054" Type="http://schemas.openxmlformats.org/officeDocument/2006/relationships/hyperlink" Target="https://www.amazon.com/stores/WEETALL/page/35C19D0E-FEAE-4978-A5F7-C06D1EAF0DC8?lp_asin=B0FNVDK1V1&amp;ref_=ast_bln&amp;store_ref=bl_ast_dp_brandLogo_sto" TargetMode="External"/><Relationship Id="rId1053" Type="http://schemas.openxmlformats.org/officeDocument/2006/relationships/hyperlink" Target="https://www.amazon.com/stores/Stofiro/page/817FA261-01E8-4E13-95FB-ED2B4B3BB87C?lp_asin=B0FMK9D1CS&amp;ref_=ast_bln&amp;store_ref=bl_ast_dp_brandLogo_sto" TargetMode="External"/><Relationship Id="rId1052" Type="http://schemas.openxmlformats.org/officeDocument/2006/relationships/hyperlink" Target="https://www.amazon.com/stores/Therazzagge/page/0DCAF63E-DDDA-4251-B01A-49B06F6194BF?lp_asin=B0F9P5JM77&amp;ref_=ast_bln&amp;store_ref=bl_ast_dp_brandLogo_sto" TargetMode="External"/><Relationship Id="rId1051" Type="http://schemas.openxmlformats.org/officeDocument/2006/relationships/hyperlink" Target="https://www.amazon.com/stores/EVFOFO/page/9EA3784B-1E70-444C-AE69-8F0CF87BB5BD?lp_asin=B0FXG227D9&amp;ref_=ast_bln&amp;store_ref=bl_ast_dp_brandLogo_sto" TargetMode="External"/><Relationship Id="rId1050" Type="http://schemas.openxmlformats.org/officeDocument/2006/relationships/hyperlink" Target="https://www.amazon.com/stores/DGYAO/page/65112F80-9D08-433D-9826-121F89194BDB?lp_asin=B0FNQ7DZDX&amp;ref_=ast_bln&amp;store_ref=bl_ast_dp_brandLogo_sto" TargetMode="External"/><Relationship Id="rId105" Type="http://schemas.openxmlformats.org/officeDocument/2006/relationships/hyperlink" Target="https://www.amazon.com/gp/help/seller/at-a-glance.html/ref=dp_merchant_link?seller=A3GZ0GL6R1LTJ0" TargetMode="External"/><Relationship Id="rId1049" Type="http://schemas.openxmlformats.org/officeDocument/2006/relationships/hyperlink" Target="https://www.amazon.com/stores/BeautyPie/page/3F475FE0-38D4-40D1-8B1E-FBFE1E2980CF?lp_asin=B0FQK23116&amp;ref_=ast_bln&amp;store_ref=bl_ast_dp_brandLogo_sto" TargetMode="External"/><Relationship Id="rId1048" Type="http://schemas.openxmlformats.org/officeDocument/2006/relationships/hyperlink" Target="https://www.amazon.com/stores/AmericanWellnessAuthority/page/A6AF7272-B81E-4E31-BDCA-DE6F563CDC3C?lp_asin=B0G2BHGT2G&amp;ref_=ast_bln&amp;store_ref=bl_ast_dp_brandLogo_sto" TargetMode="External"/><Relationship Id="rId1047" Type="http://schemas.openxmlformats.org/officeDocument/2006/relationships/hyperlink" Target="https://www.amazon.com/stores/HealthyLivingStartswithRelexNow/page/28892474-C8CA-4EF7-824E-C966D53A3F58?lp_asin=B0DFCF52KD&amp;ref_=ast_bln&amp;store_ref=bl_ast_dp_brandLogo_sto" TargetMode="External"/><Relationship Id="rId1046" Type="http://schemas.openxmlformats.org/officeDocument/2006/relationships/hyperlink" Target="https://www.amazon.com/stores/SDKWDH/page/480B5A57-7E7B-45DB-8155-08E6C606CBF2?lp_asin=B0FX8CPCV4&amp;ref_=ast_bln&amp;store_ref=bl_ast_dp_brandLogo_sto" TargetMode="External"/><Relationship Id="rId1045" Type="http://schemas.openxmlformats.org/officeDocument/2006/relationships/hyperlink" Target="https://www.amazon.com/stores/Nexcrate/page/C03A8E94-A234-4B6A-B990-803A1E6BE3F8?lp_asin=B0FNCV5LS8&amp;ref_=ast_bln&amp;store_ref=bl_ast_dp_brandLogo_sto" TargetMode="External"/><Relationship Id="rId1044" Type="http://schemas.openxmlformats.org/officeDocument/2006/relationships/hyperlink" Target="https://www.amazon.com/stores/ROMISA/page/4BEE2DB3-9CC3-4231-8A34-6AC38489384F?lp_asin=B0FLK4J6Q2&amp;ref_=ast_bln&amp;store_ref=bl_ast_dp_brandLogo_sto" TargetMode="External"/><Relationship Id="rId1043" Type="http://schemas.openxmlformats.org/officeDocument/2006/relationships/hyperlink" Target="https://www.amazon.com/stores/EVFOFO/page/9EA3784B-1E70-444C-AE69-8F0CF87BB5BD?lp_asin=B0FP1C7FDS&amp;ref_=ast_bln&amp;store_ref=bl_ast_dp_brandLogo_sto" TargetMode="External"/><Relationship Id="rId1042" Type="http://schemas.openxmlformats.org/officeDocument/2006/relationships/hyperlink" Target="https://www.amazon.com/stores/HealthyLivingStartswithRelexNow/page/28892474-C8CA-4EF7-824E-C966D53A3F58?lp_asin=B0F4RFTHCS&amp;ref_=ast_bln&amp;store_ref=bl_ast_dp_brandLogo_sto" TargetMode="External"/><Relationship Id="rId1041" Type="http://schemas.openxmlformats.org/officeDocument/2006/relationships/hyperlink" Target="https://www.amazon.com/stores/CurrentBody/page/E62F1733-8E95-4AA8-A7BF-2CF527963A89?lp_asin=B0CDX275Q2&amp;ref_=ast_bln&amp;store_ref=bl_ast_dp_brandLogo_sto" TargetMode="External"/><Relationship Id="rId1040" Type="http://schemas.openxmlformats.org/officeDocument/2006/relationships/hyperlink" Target="https://www.amazon.com/stores/Facego/page/FBE9D6C0-C92C-451B-9F69-D1A5CA4A9137?lp_asin=B0DQTY8Z52&amp;ref_=ast_bln&amp;store_ref=bl_ast_dp_brandLogo_sto" TargetMode="External"/><Relationship Id="rId104" Type="http://schemas.openxmlformats.org/officeDocument/2006/relationships/hyperlink" Target="https://www.amazon.com/dp/B0G2W76F97" TargetMode="External"/><Relationship Id="rId1039" Type="http://schemas.openxmlformats.org/officeDocument/2006/relationships/hyperlink" Target="https://www.amazon.com/stores/Joyful%7COptimal%7CVibrant%7CSelf-care/page/8762C2F6-CAB3-4346-A1FF-5398C4B97E25?lp_asin=B0F5HP1T9S&amp;ref_=ast_bln&amp;store_ref=bl_ast_dp_brandLogo_sto" TargetMode="External"/><Relationship Id="rId1038" Type="http://schemas.openxmlformats.org/officeDocument/2006/relationships/hyperlink" Target="https://www.amazon.com/stores/FOLOKE/page/751A334D-9A6F-4DCF-9613-1F270B923E4B?lp_asin=B0F8PYVTXS&amp;ref_=ast_bln&amp;store_ref=bl_ast_dp_brandLogo_sto" TargetMode="External"/><Relationship Id="rId1037" Type="http://schemas.openxmlformats.org/officeDocument/2006/relationships/hyperlink" Target="https://www.amazon.com/s/ref=bl_dp_s_web_0?ie=UTF8&amp;search-alias=aps&amp;field-keywords=VIVIDCHARM" TargetMode="External"/><Relationship Id="rId1036" Type="http://schemas.openxmlformats.org/officeDocument/2006/relationships/hyperlink" Target="https://www.amazon.com/stores/JAYSAREES/page/FE90A53E-6076-4F17-97B1-CA98836A4C8F?lp_asin=B0FSZLQRRD&amp;ref_=ast_bln&amp;store_ref=bl_ast_dp_brandLogo_sto" TargetMode="External"/><Relationship Id="rId1035" Type="http://schemas.openxmlformats.org/officeDocument/2006/relationships/hyperlink" Target="https://www.amazon.com/s/ref=bl_dp_s_web_0?ie=UTF8&amp;search-alias=aps&amp;field-keywords=BluMora" TargetMode="External"/><Relationship Id="rId1034" Type="http://schemas.openxmlformats.org/officeDocument/2006/relationships/hyperlink" Target="https://www.amazon.com/s/ref=bl_dp_s_web_0?ie=UTF8&amp;search-alias=aps&amp;field-keywords=CAMLKE" TargetMode="External"/><Relationship Id="rId1033" Type="http://schemas.openxmlformats.org/officeDocument/2006/relationships/hyperlink" Target="https://www.amazon.com/stores/Shark/page/260F9B11-06D9-4F5D-953C-0FCE37C48DA8?lp_asin=B0F49768HG&amp;ref_=ast_bln&amp;store_ref=bl_ast_dp_brandLogo_sto" TargetMode="External"/><Relationship Id="rId1032" Type="http://schemas.openxmlformats.org/officeDocument/2006/relationships/hyperlink" Target="https://www.amazon.com/s/ref=bl_dp_s_web_0?ie=UTF8&amp;search-alias=aps&amp;field-keywords=Deloo" TargetMode="External"/><Relationship Id="rId1031" Type="http://schemas.openxmlformats.org/officeDocument/2006/relationships/hyperlink" Target="https://www.amazon.com/SMOOTHPRO/b/ref=bl_dp_s_web_101775615011?ie=UTF8&amp;node=101775615011&amp;field-lbr_brands_browse-bin=SMOOTHPRO" TargetMode="External"/><Relationship Id="rId1030" Type="http://schemas.openxmlformats.org/officeDocument/2006/relationships/hyperlink" Target="https://www.amazon.com/stores/HOME/page/D2C450D8-2608-490A-86B3-EFE0CCA1C8F1?lp_asin=B0F1SZDFC1&amp;ref_=ast_bln&amp;store_ref=bl_ast_dp_brandLogo_sto" TargetMode="External"/><Relationship Id="rId103" Type="http://schemas.openxmlformats.org/officeDocument/2006/relationships/hyperlink" Target="https://images-na.ssl-images-amazon.com/images/I/71dPJbU2liL._AC_US600_.jpg" TargetMode="External"/><Relationship Id="rId1029" Type="http://schemas.openxmlformats.org/officeDocument/2006/relationships/hyperlink" Target="https://www.amazon.com/stores/SDKWDH/page/480B5A57-7E7B-45DB-8155-08E6C606CBF2?lp_asin=B0FW4ZZQZX&amp;ref_=ast_bln&amp;store_ref=bl_ast_dp_brandLogo_sto" TargetMode="External"/><Relationship Id="rId1028" Type="http://schemas.openxmlformats.org/officeDocument/2006/relationships/hyperlink" Target="https://www.amazon.com/stores/MakeCookingEffortlessFoodHealthierandLifeBetter/page/9075335A-3D37-4C19-A09E-148AC8BEC81A?lp_asin=B0FKRW31V9&amp;ref_=ast_bln&amp;store_ref=bl_ast_dp_brandLogo_sto" TargetMode="External"/><Relationship Id="rId1027" Type="http://schemas.openxmlformats.org/officeDocument/2006/relationships/hyperlink" Target="https://www.amazon.com/s/ref=bl_dp_s_web_0?ie=UTF8&amp;search-alias=aps&amp;field-keywords=YuRui+TENG" TargetMode="External"/><Relationship Id="rId1026" Type="http://schemas.openxmlformats.org/officeDocument/2006/relationships/hyperlink" Target="https://www.amazon.com/stores/biuufish/page/447DA146-174A-4B79-A08C-C2D414A87104?lp_asin=B0D6LKD67Y&amp;ref_=ast_bln&amp;store_ref=bl_ast_dp_brandLogo_sto" TargetMode="External"/><Relationship Id="rId1025" Type="http://schemas.openxmlformats.org/officeDocument/2006/relationships/hyperlink" Target="https://www.amazon.com/stores/onluky/page/0CC2B8D6-7528-443D-A2C9-E5BFD38CC514?lp_asin=B0FBS2HW25&amp;ref_=ast_bln&amp;store_ref=bl_ast_dp_brandLogo_sto" TargetMode="External"/><Relationship Id="rId1024" Type="http://schemas.openxmlformats.org/officeDocument/2006/relationships/hyperlink" Target="https://www.amazon.com/s/ref=bl_dp_s_web_0?ie=UTF8&amp;search-alias=aps&amp;field-keywords=Greprety" TargetMode="External"/><Relationship Id="rId1023" Type="http://schemas.openxmlformats.org/officeDocument/2006/relationships/hyperlink" Target="https://www.amazon.com/stores/iFae/page/E2B57AE9-8D04-47FE-A2CD-A170D13831A5?lp_asin=B0F7Z7CKJL&amp;ref_=ast_bln" TargetMode="External"/><Relationship Id="rId1022" Type="http://schemas.openxmlformats.org/officeDocument/2006/relationships/hyperlink" Target="https://www.amazon.com/stores/iderma/page/4BF8CB00-ABF7-4C83-A396-6A5D7D17F848?lp_asin=B073RHGQPR&amp;ref_=ast_bln" TargetMode="External"/><Relationship Id="rId1021" Type="http://schemas.openxmlformats.org/officeDocument/2006/relationships/hyperlink" Target="https://www.amazon.com/stores/THESCIENCEOFSKINCARE/page/B46E85F7-D4D3-4031-A9EB-331E198DE268?lp_asin=B0DK8MH28D&amp;ref_=ast_bln&amp;store_ref=bl_ast_dp_brandLogo_sto" TargetMode="External"/><Relationship Id="rId1020" Type="http://schemas.openxmlformats.org/officeDocument/2006/relationships/hyperlink" Target="https://www.amazon.com/stores/LedMsak/page/CCFB2A9F-EF28-49B8-8548-F11956501902?lp_asin=B0F7J388F8&amp;ref_=ast_bln&amp;store_ref=bl_ast_dp_brandLogo_sto" TargetMode="External"/><Relationship Id="rId102" Type="http://schemas.openxmlformats.org/officeDocument/2006/relationships/hyperlink" Target="https://www.amazon.com/gp/help/seller/at-a-glance.html/ref=dp_merchant_link?seller=A3UB8HU70YR1CP" TargetMode="External"/><Relationship Id="rId1019" Type="http://schemas.openxmlformats.org/officeDocument/2006/relationships/hyperlink" Target="https://www.amazon.com/KNNKNN/b/ref=bl_dp_s_web_102820170011?ie=UTF8&amp;node=102820170011&amp;field-lbr_brands_browse-bin=KNNKNN" TargetMode="External"/><Relationship Id="rId1018" Type="http://schemas.openxmlformats.org/officeDocument/2006/relationships/hyperlink" Target="https://www.amazon.com/Yahi/b/ref=bl_sl_s_ap_web_23567002011?ie=UTF8&amp;node=23567002011&amp;field-lbr_brands_browse-bin=Yahi" TargetMode="External"/><Relationship Id="rId1017" Type="http://schemas.openxmlformats.org/officeDocument/2006/relationships/hyperlink" Target="https://www.amazon.com/stores/Auxoliev/page/99612455-6E8D-419B-8CB2-3FA082FD7DB4?lp_asin=B0FHWH98RV&amp;ref_=ast_bln&amp;store_ref=bl_ast_dp_brandLogo_sto" TargetMode="External"/><Relationship Id="rId1016" Type="http://schemas.openxmlformats.org/officeDocument/2006/relationships/hyperlink" Target="https://www.amazon.com/s/ref=bl_dp_s_web_0?ie=UTF8&amp;search-alias=aps&amp;field-keywords=GUFOYE" TargetMode="External"/><Relationship Id="rId1015" Type="http://schemas.openxmlformats.org/officeDocument/2006/relationships/hyperlink" Target="https://www.amazon.com/TGML/b/ref=bl_dp_s_web_36853016011?ie=UTF8&amp;node=36853016011&amp;field-lbr_brands_browse-bin=TGML" TargetMode="External"/><Relationship Id="rId1014" Type="http://schemas.openxmlformats.org/officeDocument/2006/relationships/hyperlink" Target="https://www.amazon.com/s/ref=bl_sl_s_ap_web_7141123011?ie=UTF8&amp;node=7141123011&amp;field-brandtextbin=HAGEER" TargetMode="External"/><Relationship Id="rId1013" Type="http://schemas.openxmlformats.org/officeDocument/2006/relationships/hyperlink" Target="https://www.amazon.com/stores/Lifepro/page/D5DA4054-0AE6-430B-9BEB-2C9AC8D299BD?lp_asin=B0DJHDHN68&amp;ref_=ast_bln&amp;store_ref=bl_ast_dp_brandLogo_sto" TargetMode="External"/><Relationship Id="rId1012" Type="http://schemas.openxmlformats.org/officeDocument/2006/relationships/hyperlink" Target="https://www.amazon.com/stores/kingdo/page/499464C2-D9A9-4D65-A6CB-F07EE94A3B04?lp_asin=B0F8VHV4HT&amp;ref_=ast_bln&amp;store_ref=bl_ast_dp_brandLogo_sto" TargetMode="External"/><Relationship Id="rId1011" Type="http://schemas.openxmlformats.org/officeDocument/2006/relationships/hyperlink" Target="https://www.amazon.com/stores/LedMsak/page/CCFB2A9F-EF28-49B8-8548-F11956501902?lp_asin=B0F1CGL25F&amp;ref_=ast_bln&amp;store_ref=bl_ast_dp_brandLogo_sto" TargetMode="External"/><Relationship Id="rId1010" Type="http://schemas.openxmlformats.org/officeDocument/2006/relationships/hyperlink" Target="https://www.amazon.com/stores/GlovBeauty/page/B3586A5A-079B-403B-A3C0-EB3D5EA400FB?lp_asin=B0DH2SKBF1&amp;ref_=ast_bln&amp;store_ref=bl_ast_dp_brandLogo_sto" TargetMode="External"/><Relationship Id="rId101" Type="http://schemas.openxmlformats.org/officeDocument/2006/relationships/hyperlink" Target="https://www.amazon.com/dp/B0DZ6SLJQ3" TargetMode="External"/><Relationship Id="rId1009" Type="http://schemas.openxmlformats.org/officeDocument/2006/relationships/hyperlink" Target="https://www.amazon.com/stores/DZAVOK/page/01F69DDA-8D26-4106-A97C-251CE3F11998?lp_asin=B0F6S3Z3KZ&amp;ref_=ast_bln&amp;store_ref=bl_ast_dp_brandLogo_sto" TargetMode="External"/><Relationship Id="rId1008" Type="http://schemas.openxmlformats.org/officeDocument/2006/relationships/hyperlink" Target="https://www.amazon.com/stores/SUERBEATY/page/891E7778-8747-429E-A830-A962D9F79C4F?lp_asin=B0D6QQ4PGR&amp;ref_=ast_bln&amp;store_ref=bl_ast_dp_brandLogo_sto" TargetMode="External"/><Relationship Id="rId1007" Type="http://schemas.openxmlformats.org/officeDocument/2006/relationships/hyperlink" Target="https://www.amazon.com/stores/MEGELIN/page/15F21933-E1D2-4CD1-9C4C-C1EC61420EE6?lp_asin=B0G1YGQQJT&amp;ref_=ast_bln&amp;store_ref=bl_ast_dp_brandLogo_sto" TargetMode="External"/><Relationship Id="rId1006" Type="http://schemas.openxmlformats.org/officeDocument/2006/relationships/hyperlink" Target="https://www.amazon.com/stores/LedMsak/page/CCFB2A9F-EF28-49B8-8548-F11956501902?lp_asin=B0D5WB3ZDP&amp;ref_=ast_bln&amp;store_ref=bl_ast_dp_brandLogo_sto" TargetMode="External"/><Relationship Id="rId1005" Type="http://schemas.openxmlformats.org/officeDocument/2006/relationships/hyperlink" Target="https://www.amazon.com/stores/INIA/page/B2359D4A-A8E9-4916-B39D-335E59B675A8?lp_asin=B0FNWRJQFX&amp;ref_=ast_bln&amp;store_ref=bl_ast_dp_brandLogo_sto" TargetMode="External"/><Relationship Id="rId1004" Type="http://schemas.openxmlformats.org/officeDocument/2006/relationships/hyperlink" Target="https://www.amazon.com/stores/HALIDODO/page/A85D4E1C-E90A-49C3-9F01-15CEF89EBE2C?lp_asin=B0D9M2395T&amp;ref_=ast_bln&amp;store_ref=bl_ast_dp_brandLogo_sto" TargetMode="External"/><Relationship Id="rId1003" Type="http://schemas.openxmlformats.org/officeDocument/2006/relationships/hyperlink" Target="https://www.amazon.com/stores/Joyful%7COptimal%7CVibrant%7CSelf-care/page/8762C2F6-CAB3-4346-A1FF-5398C4B97E25?lp_asin=B0DCNB6ZWK&amp;ref_=ast_bln&amp;store_ref=bl_ast_dp_brandLogo_sto" TargetMode="External"/><Relationship Id="rId1002" Type="http://schemas.openxmlformats.org/officeDocument/2006/relationships/hyperlink" Target="https://www.amazon.com/stores/Facego/page/FBE9D6C0-C92C-451B-9F69-D1A5CA4A9137?lp_asin=B0DHZT2JBC&amp;ref_=ast_bln&amp;store_ref=bl_ast_dp_brandLogo_sto" TargetMode="External"/><Relationship Id="rId1001" Type="http://schemas.openxmlformats.org/officeDocument/2006/relationships/hyperlink" Target="https://www.amazon.com/stores/SDKWDH/page/480B5A57-7E7B-45DB-8155-08E6C606CBF2?lp_asin=B0FV7KYZT4&amp;ref_=ast_bln&amp;store_ref=bl_ast_dp_brandLogo_sto" TargetMode="External"/><Relationship Id="rId1000" Type="http://schemas.openxmlformats.org/officeDocument/2006/relationships/hyperlink" Target="https://www.amazon.com/stores/CreateSPA-LikeAt-HomeBeauty/page/FDF0EE13-B8F7-4D4C-B40C-A842DAAFA236?lp_asin=B0F8HBSSSB&amp;ref_=ast_bln&amp;store_ref=bl_ast_dp_brandLogo_sto" TargetMode="External"/><Relationship Id="rId100" Type="http://schemas.openxmlformats.org/officeDocument/2006/relationships/hyperlink" Target="https://images-na.ssl-images-amazon.com/images/I/71Kka-KvRAL._AC_US600_.jpg" TargetMode="External"/><Relationship Id="rId10" Type="http://schemas.openxmlformats.org/officeDocument/2006/relationships/hyperlink" Target="https://images-na.ssl-images-amazon.com/images/I/713TwWhXGpL._AC_US600_.jpg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M316"/>
  <sheetViews>
    <sheetView tabSelected="1" zoomScale="85" zoomScaleNormal="85" topLeftCell="N1" workbookViewId="0">
      <selection activeCell="R7" sqref="R7"/>
    </sheetView>
  </sheetViews>
  <sheetFormatPr defaultColWidth="9" defaultRowHeight="14.4"/>
  <cols>
    <col min="1" max="1" width="9.60185185185185" style="4" customWidth="1"/>
    <col min="2" max="2" width="14.8518518518519" style="5" customWidth="1"/>
    <col min="3" max="3" width="9" style="6"/>
    <col min="4" max="4" width="8.46296296296296" style="6" customWidth="1"/>
    <col min="5" max="5" width="9.15740740740741" style="6" customWidth="1"/>
    <col min="6" max="6" width="9" style="6"/>
    <col min="7" max="7" width="7.83333333333333" style="6" customWidth="1"/>
    <col min="8" max="8" width="7.51851851851852" style="6" customWidth="1"/>
    <col min="9" max="9" width="11.8888888888889" style="7"/>
    <col min="10" max="10" width="9" style="6"/>
    <col min="11" max="11" width="6.76851851851852" style="6" customWidth="1"/>
    <col min="12" max="12" width="7.21296296296296" style="8" customWidth="1"/>
    <col min="13" max="13" width="7.21296296296296" style="4" customWidth="1"/>
    <col min="14" max="14" width="9" style="4"/>
    <col min="15" max="15" width="9" style="6"/>
    <col min="16" max="16" width="9" style="4"/>
    <col min="17" max="28" width="9" style="6"/>
    <col min="29" max="29" width="13.1388888888889" style="9" customWidth="1"/>
    <col min="30" max="60" width="9" style="6"/>
    <col min="61" max="61" width="11.7314814814815" style="6"/>
    <col min="62" max="69" width="10.6666666666667" style="6"/>
    <col min="70" max="70" width="10.5462962962963" style="6"/>
    <col min="71" max="71" width="10.6666666666667" style="6"/>
    <col min="72" max="72" width="10.5462962962963" style="6"/>
    <col min="73" max="75" width="10.6666666666667" style="6"/>
    <col min="76" max="77" width="10.5462962962963" style="6"/>
    <col min="78" max="78" width="9.66666666666667" style="6"/>
    <col min="79" max="79" width="10.6666666666667" style="6"/>
    <col min="80" max="87" width="10.5462962962963" style="6"/>
    <col min="88" max="117" width="9" style="6"/>
  </cols>
  <sheetData>
    <row r="1" spans="1:117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2" t="s">
        <v>10</v>
      </c>
      <c r="L1" s="13" t="s">
        <v>11</v>
      </c>
      <c r="M1" s="14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</row>
    <row r="2" s="1" customFormat="1" ht="60" customHeight="1" spans="1:117">
      <c r="A2" s="15" t="s">
        <v>117</v>
      </c>
      <c r="B2" s="5" t="str">
        <f>_xlfn.DISPIMG("ID_043FD64D34474F77BEC56B6A3D8B3304",1)</f>
        <v>=DISPIMG("ID_043FD64D34474F77BEC56B6A3D8B3304",1)</v>
      </c>
      <c r="C2" s="16">
        <v>349</v>
      </c>
      <c r="D2" s="16">
        <v>370</v>
      </c>
      <c r="E2" s="16">
        <v>2000</v>
      </c>
      <c r="F2" s="16">
        <v>3259</v>
      </c>
      <c r="G2" s="16">
        <v>1</v>
      </c>
      <c r="H2" s="16" t="s">
        <v>118</v>
      </c>
      <c r="I2" s="17">
        <v>45709</v>
      </c>
      <c r="J2" s="16">
        <v>4.5</v>
      </c>
      <c r="K2" s="16">
        <v>0</v>
      </c>
      <c r="L2" s="18">
        <v>0</v>
      </c>
      <c r="M2" s="19" t="s">
        <v>119</v>
      </c>
      <c r="N2" s="16" t="s">
        <v>120</v>
      </c>
      <c r="O2" s="16" t="s">
        <v>121</v>
      </c>
      <c r="P2" s="15" t="s">
        <v>122</v>
      </c>
      <c r="Q2" s="16" t="s">
        <v>123</v>
      </c>
      <c r="R2" s="16" t="s">
        <v>124</v>
      </c>
      <c r="S2" s="16" t="s">
        <v>125</v>
      </c>
      <c r="T2" s="16" t="s">
        <v>126</v>
      </c>
      <c r="U2" s="16" t="s">
        <v>127</v>
      </c>
      <c r="V2" s="16" t="s">
        <v>128</v>
      </c>
      <c r="W2" s="16">
        <v>5565</v>
      </c>
      <c r="X2" s="16">
        <v>8871</v>
      </c>
      <c r="Y2" s="16" t="s">
        <v>129</v>
      </c>
      <c r="Z2" s="16">
        <v>2</v>
      </c>
      <c r="AA2" s="16" t="s">
        <v>130</v>
      </c>
      <c r="AB2" s="16" t="s">
        <v>131</v>
      </c>
      <c r="AC2" s="16" t="s">
        <v>132</v>
      </c>
      <c r="AD2" s="16"/>
      <c r="AE2" s="20" t="s">
        <v>133</v>
      </c>
      <c r="AF2" s="20" t="s">
        <v>134</v>
      </c>
      <c r="AG2" s="16"/>
      <c r="AH2" s="16">
        <v>3131</v>
      </c>
      <c r="AI2" s="16">
        <v>6330</v>
      </c>
      <c r="AJ2" s="16">
        <v>3797</v>
      </c>
      <c r="AK2" s="16">
        <v>3314</v>
      </c>
      <c r="AL2" s="16">
        <v>2296</v>
      </c>
      <c r="AM2" s="16">
        <v>2509</v>
      </c>
      <c r="AN2" s="16">
        <v>2948</v>
      </c>
      <c r="AO2" s="16">
        <v>2920</v>
      </c>
      <c r="AP2" s="16">
        <v>3176</v>
      </c>
      <c r="AQ2" s="16">
        <v>2325</v>
      </c>
      <c r="AR2" s="16">
        <v>993</v>
      </c>
      <c r="AS2" s="16">
        <v>0</v>
      </c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>
        <v>1094472.4</v>
      </c>
      <c r="BJ2" s="16">
        <v>2213347.8</v>
      </c>
      <c r="BK2" s="16">
        <v>1325608.6</v>
      </c>
      <c r="BL2" s="16">
        <v>1154133.6</v>
      </c>
      <c r="BM2" s="16">
        <v>801464.75</v>
      </c>
      <c r="BN2" s="16">
        <v>875841.7</v>
      </c>
      <c r="BO2" s="16">
        <v>1029323.7</v>
      </c>
      <c r="BP2" s="16">
        <v>1019722.4</v>
      </c>
      <c r="BQ2" s="16">
        <v>1108773.4</v>
      </c>
      <c r="BR2" s="16">
        <v>812843.2</v>
      </c>
      <c r="BS2" s="16">
        <v>347540.06</v>
      </c>
      <c r="BT2" s="16">
        <v>0</v>
      </c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</row>
    <row r="3" s="1" customFormat="1" ht="60" customHeight="1" spans="1:117">
      <c r="A3" s="15" t="s">
        <v>135</v>
      </c>
      <c r="B3" s="5" t="str">
        <f>_xlfn.DISPIMG("ID_1244D7098EA748B8A70BCB107FCDA539",1)</f>
        <v>=DISPIMG("ID_1244D7098EA748B8A70BCB107FCDA539",1)</v>
      </c>
      <c r="C3" s="16">
        <v>399</v>
      </c>
      <c r="D3" s="16">
        <v>302</v>
      </c>
      <c r="E3" s="16">
        <v>1000</v>
      </c>
      <c r="F3" s="16">
        <v>2133</v>
      </c>
      <c r="G3" s="16">
        <v>1</v>
      </c>
      <c r="H3" s="16" t="s">
        <v>118</v>
      </c>
      <c r="I3" s="17">
        <v>45727</v>
      </c>
      <c r="J3" s="16">
        <v>4.3</v>
      </c>
      <c r="K3" s="16">
        <v>59</v>
      </c>
      <c r="L3" s="18">
        <v>0.0277</v>
      </c>
      <c r="M3" s="19" t="s">
        <v>136</v>
      </c>
      <c r="N3" s="15" t="s">
        <v>137</v>
      </c>
      <c r="O3" s="16" t="s">
        <v>138</v>
      </c>
      <c r="P3" s="15" t="s">
        <v>139</v>
      </c>
      <c r="Q3" s="16">
        <v>8.22</v>
      </c>
      <c r="R3" s="16" t="s">
        <v>140</v>
      </c>
      <c r="S3" s="16" t="s">
        <v>140</v>
      </c>
      <c r="T3" s="16" t="s">
        <v>141</v>
      </c>
      <c r="U3" s="16" t="s">
        <v>142</v>
      </c>
      <c r="V3" s="16" t="s">
        <v>128</v>
      </c>
      <c r="W3" s="16">
        <v>21083</v>
      </c>
      <c r="X3" s="16">
        <v>-6418</v>
      </c>
      <c r="Y3" s="16" t="s">
        <v>143</v>
      </c>
      <c r="Z3" s="16" t="s">
        <v>144</v>
      </c>
      <c r="AA3" s="16" t="s">
        <v>145</v>
      </c>
      <c r="AB3" s="16" t="s">
        <v>146</v>
      </c>
      <c r="AC3" s="16" t="s">
        <v>147</v>
      </c>
      <c r="AD3" s="16"/>
      <c r="AE3" s="20" t="s">
        <v>148</v>
      </c>
      <c r="AF3" s="20" t="s">
        <v>149</v>
      </c>
      <c r="AG3" s="20" t="s">
        <v>150</v>
      </c>
      <c r="AH3" s="16">
        <v>2573</v>
      </c>
      <c r="AI3" s="16">
        <v>2701</v>
      </c>
      <c r="AJ3" s="16">
        <v>2993</v>
      </c>
      <c r="AK3" s="16">
        <v>1129</v>
      </c>
      <c r="AL3" s="16">
        <v>424</v>
      </c>
      <c r="AM3" s="16">
        <v>454</v>
      </c>
      <c r="AN3" s="16">
        <v>1950</v>
      </c>
      <c r="AO3" s="16">
        <v>287</v>
      </c>
      <c r="AP3" s="16">
        <v>41</v>
      </c>
      <c r="AQ3" s="16">
        <v>0</v>
      </c>
      <c r="AR3" s="16">
        <v>3</v>
      </c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>
        <v>1026627</v>
      </c>
      <c r="BJ3" s="16">
        <v>1025920.8</v>
      </c>
      <c r="BK3" s="16">
        <v>1091187.9</v>
      </c>
      <c r="BL3" s="16">
        <v>431108.66</v>
      </c>
      <c r="BM3" s="16">
        <v>168908.88</v>
      </c>
      <c r="BN3" s="16">
        <v>180224.38</v>
      </c>
      <c r="BO3" s="16">
        <v>732732</v>
      </c>
      <c r="BP3" s="16">
        <v>114955</v>
      </c>
      <c r="BQ3" s="16">
        <v>20459</v>
      </c>
      <c r="BR3" s="16">
        <v>0</v>
      </c>
      <c r="BS3" s="16">
        <v>1497</v>
      </c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</row>
    <row r="4" s="1" customFormat="1" ht="60" customHeight="1" spans="1:117">
      <c r="A4" s="15" t="s">
        <v>151</v>
      </c>
      <c r="B4" s="5" t="str">
        <f>_xlfn.DISPIMG("ID_4995DDF3C1C24BE3B264D5ECBF99E646",1)</f>
        <v>=DISPIMG("ID_4995DDF3C1C24BE3B264D5ECBF99E646",1)</v>
      </c>
      <c r="C4" s="16">
        <v>139.99</v>
      </c>
      <c r="D4" s="16">
        <v>197</v>
      </c>
      <c r="E4" s="16">
        <v>400</v>
      </c>
      <c r="F4" s="16">
        <v>590</v>
      </c>
      <c r="G4" s="16">
        <v>1</v>
      </c>
      <c r="H4" s="16" t="s">
        <v>152</v>
      </c>
      <c r="I4" s="17">
        <v>45811</v>
      </c>
      <c r="J4" s="16">
        <v>4.8</v>
      </c>
      <c r="K4" s="16">
        <v>9</v>
      </c>
      <c r="L4" s="18">
        <v>0.0153</v>
      </c>
      <c r="M4" s="19" t="s">
        <v>153</v>
      </c>
      <c r="N4" s="15" t="s">
        <v>137</v>
      </c>
      <c r="O4" s="16" t="s">
        <v>154</v>
      </c>
      <c r="P4" s="15" t="s">
        <v>155</v>
      </c>
      <c r="Q4" s="16">
        <v>7.42</v>
      </c>
      <c r="R4" s="16" t="s">
        <v>156</v>
      </c>
      <c r="S4" s="16" t="s">
        <v>157</v>
      </c>
      <c r="T4" s="16" t="s">
        <v>158</v>
      </c>
      <c r="U4" s="16" t="s">
        <v>159</v>
      </c>
      <c r="V4" s="16" t="s">
        <v>160</v>
      </c>
      <c r="W4" s="16">
        <v>49145</v>
      </c>
      <c r="X4" s="16">
        <v>-15337</v>
      </c>
      <c r="Y4" s="16" t="s">
        <v>161</v>
      </c>
      <c r="Z4" s="16">
        <v>176</v>
      </c>
      <c r="AA4" s="16" t="s">
        <v>162</v>
      </c>
      <c r="AB4" s="16" t="s">
        <v>163</v>
      </c>
      <c r="AC4" s="16" t="s">
        <v>164</v>
      </c>
      <c r="AD4" s="16"/>
      <c r="AE4" s="20" t="s">
        <v>165</v>
      </c>
      <c r="AF4" s="20" t="s">
        <v>166</v>
      </c>
      <c r="AG4" s="20" t="s">
        <v>167</v>
      </c>
      <c r="AH4" s="16">
        <v>620</v>
      </c>
      <c r="AI4" s="16">
        <v>903</v>
      </c>
      <c r="AJ4" s="16">
        <v>359</v>
      </c>
      <c r="AK4" s="16">
        <v>396</v>
      </c>
      <c r="AL4" s="16">
        <v>184</v>
      </c>
      <c r="AM4" s="16">
        <v>11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>
        <v>77766.6</v>
      </c>
      <c r="BJ4" s="16">
        <v>116866.26</v>
      </c>
      <c r="BK4" s="16">
        <v>49190.18</v>
      </c>
      <c r="BL4" s="16">
        <v>53602.56</v>
      </c>
      <c r="BM4" s="16">
        <v>26240.24</v>
      </c>
      <c r="BN4" s="16">
        <v>2727.89</v>
      </c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</row>
    <row r="5" s="1" customFormat="1" ht="60" customHeight="1" spans="1:117">
      <c r="A5" s="15" t="s">
        <v>168</v>
      </c>
      <c r="B5" s="5" t="str">
        <f>_xlfn.DISPIMG("ID_E94E0405D55E41C496ED1483F0BB4469",1)</f>
        <v>=DISPIMG("ID_E94E0405D55E41C496ED1483F0BB4469",1)</v>
      </c>
      <c r="C5" s="21">
        <v>189.76</v>
      </c>
      <c r="D5" s="16">
        <v>375</v>
      </c>
      <c r="E5" s="16">
        <v>100</v>
      </c>
      <c r="F5" s="16">
        <v>1221</v>
      </c>
      <c r="G5" s="16">
        <v>3</v>
      </c>
      <c r="H5" s="16" t="s">
        <v>169</v>
      </c>
      <c r="I5" s="17">
        <v>45102</v>
      </c>
      <c r="J5" s="16">
        <v>4.5</v>
      </c>
      <c r="K5" s="16">
        <v>19</v>
      </c>
      <c r="L5" s="18">
        <v>0.0156</v>
      </c>
      <c r="M5" s="19" t="s">
        <v>170</v>
      </c>
      <c r="N5" s="15" t="s">
        <v>137</v>
      </c>
      <c r="O5" s="16" t="s">
        <v>171</v>
      </c>
      <c r="P5" s="15" t="s">
        <v>172</v>
      </c>
      <c r="Q5" s="16">
        <v>7.42</v>
      </c>
      <c r="R5" s="16" t="s">
        <v>173</v>
      </c>
      <c r="S5" s="16" t="s">
        <v>173</v>
      </c>
      <c r="T5" s="16" t="s">
        <v>174</v>
      </c>
      <c r="U5" s="16" t="s">
        <v>175</v>
      </c>
      <c r="V5" s="16" t="s">
        <v>128</v>
      </c>
      <c r="W5" s="16">
        <v>25394</v>
      </c>
      <c r="X5" s="16">
        <v>7564</v>
      </c>
      <c r="Y5" s="16" t="s">
        <v>176</v>
      </c>
      <c r="Z5" s="16">
        <v>241</v>
      </c>
      <c r="AA5" s="16" t="s">
        <v>145</v>
      </c>
      <c r="AB5" s="16" t="s">
        <v>177</v>
      </c>
      <c r="AC5" s="16" t="s">
        <v>178</v>
      </c>
      <c r="AD5" s="16" t="s">
        <v>179</v>
      </c>
      <c r="AE5" s="20" t="s">
        <v>180</v>
      </c>
      <c r="AF5" s="20" t="s">
        <v>181</v>
      </c>
      <c r="AG5" s="20" t="s">
        <v>182</v>
      </c>
      <c r="AH5" s="16">
        <v>1178</v>
      </c>
      <c r="AI5" s="16">
        <v>1158</v>
      </c>
      <c r="AJ5" s="16">
        <v>588</v>
      </c>
      <c r="AK5" s="16">
        <v>418</v>
      </c>
      <c r="AL5" s="16">
        <v>279</v>
      </c>
      <c r="AM5" s="16">
        <v>420</v>
      </c>
      <c r="AN5" s="16">
        <v>434</v>
      </c>
      <c r="AO5" s="16">
        <v>390</v>
      </c>
      <c r="AP5" s="16">
        <v>339</v>
      </c>
      <c r="AQ5" s="16">
        <v>325</v>
      </c>
      <c r="AR5" s="16">
        <v>388</v>
      </c>
      <c r="AS5" s="16">
        <v>600</v>
      </c>
      <c r="AT5" s="16">
        <v>1397</v>
      </c>
      <c r="AU5" s="16">
        <v>2476</v>
      </c>
      <c r="AV5" s="16">
        <v>1009</v>
      </c>
      <c r="AW5" s="16">
        <v>592</v>
      </c>
      <c r="AX5" s="16">
        <v>567</v>
      </c>
      <c r="AY5" s="16">
        <v>451</v>
      </c>
      <c r="AZ5" s="16">
        <v>608</v>
      </c>
      <c r="BA5" s="16">
        <v>397</v>
      </c>
      <c r="BB5" s="16">
        <v>416</v>
      </c>
      <c r="BC5" s="16">
        <v>469</v>
      </c>
      <c r="BD5" s="16">
        <v>468</v>
      </c>
      <c r="BE5" s="16">
        <v>201</v>
      </c>
      <c r="BF5" s="16">
        <v>135</v>
      </c>
      <c r="BG5" s="16">
        <v>264</v>
      </c>
      <c r="BH5" s="16">
        <v>240</v>
      </c>
      <c r="BI5" s="16">
        <v>223537.28</v>
      </c>
      <c r="BJ5" s="16">
        <v>216464.94</v>
      </c>
      <c r="BK5" s="16">
        <v>99589.56</v>
      </c>
      <c r="BL5" s="16">
        <v>79319.68</v>
      </c>
      <c r="BM5" s="16">
        <v>52943.04</v>
      </c>
      <c r="BN5" s="16">
        <v>79699.2</v>
      </c>
      <c r="BO5" s="16">
        <v>82355.84</v>
      </c>
      <c r="BP5" s="16">
        <v>74006.4</v>
      </c>
      <c r="BQ5" s="16">
        <v>63884.55</v>
      </c>
      <c r="BR5" s="16">
        <v>61109.75</v>
      </c>
      <c r="BS5" s="16">
        <v>70123.24</v>
      </c>
      <c r="BT5" s="16">
        <v>113856</v>
      </c>
      <c r="BU5" s="16">
        <v>265094.72</v>
      </c>
      <c r="BV5" s="16">
        <v>469845.75</v>
      </c>
      <c r="BW5" s="16">
        <v>191467.83</v>
      </c>
      <c r="BX5" s="16">
        <v>112338</v>
      </c>
      <c r="BY5" s="16">
        <v>107594</v>
      </c>
      <c r="BZ5" s="16">
        <v>85581.76</v>
      </c>
      <c r="CA5" s="16">
        <v>135200.95</v>
      </c>
      <c r="CB5" s="16">
        <v>107190</v>
      </c>
      <c r="CC5" s="16">
        <v>112320</v>
      </c>
      <c r="CD5" s="16">
        <v>126630</v>
      </c>
      <c r="CE5" s="16">
        <v>126360</v>
      </c>
      <c r="CF5" s="16">
        <v>49041.99</v>
      </c>
      <c r="CG5" s="16">
        <v>38331.9</v>
      </c>
      <c r="CH5" s="16">
        <v>75683.52</v>
      </c>
      <c r="CI5" s="16">
        <v>66837.59</v>
      </c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</row>
    <row r="6" ht="60" customHeight="1" spans="1:117">
      <c r="A6" s="22" t="s">
        <v>183</v>
      </c>
      <c r="B6" s="5" t="str">
        <f>_xlfn.DISPIMG("ID_29D02A34C5D8471D81824190FBE416CF",1)</f>
        <v>=DISPIMG("ID_29D02A34C5D8471D81824190FBE416CF",1)</v>
      </c>
      <c r="C6" s="23">
        <v>161.97</v>
      </c>
      <c r="D6" s="6">
        <v>412</v>
      </c>
      <c r="E6" s="6">
        <v>4000</v>
      </c>
      <c r="F6" s="6">
        <v>5056</v>
      </c>
      <c r="G6" s="6">
        <v>4</v>
      </c>
      <c r="H6" s="6" t="s">
        <v>152</v>
      </c>
      <c r="I6" s="7">
        <v>45801</v>
      </c>
      <c r="J6" s="6">
        <v>4.6</v>
      </c>
      <c r="K6" s="6">
        <v>132</v>
      </c>
      <c r="L6" s="8">
        <v>0.0261</v>
      </c>
      <c r="M6" s="24" t="s">
        <v>184</v>
      </c>
      <c r="N6" s="22" t="s">
        <v>185</v>
      </c>
      <c r="O6" s="6" t="s">
        <v>186</v>
      </c>
      <c r="P6" s="22" t="s">
        <v>187</v>
      </c>
      <c r="Q6" s="6">
        <v>6.19</v>
      </c>
      <c r="R6" s="6" t="s">
        <v>188</v>
      </c>
      <c r="S6" s="6" t="s">
        <v>189</v>
      </c>
      <c r="T6" s="6" t="s">
        <v>190</v>
      </c>
      <c r="U6" s="6" t="s">
        <v>191</v>
      </c>
      <c r="V6" s="6" t="s">
        <v>160</v>
      </c>
      <c r="W6" s="6">
        <v>7409</v>
      </c>
      <c r="X6" s="6">
        <v>2204</v>
      </c>
      <c r="Y6" s="6" t="s">
        <v>161</v>
      </c>
      <c r="Z6" s="6">
        <v>10</v>
      </c>
      <c r="AA6" s="6" t="s">
        <v>162</v>
      </c>
      <c r="AB6" s="6" t="s">
        <v>192</v>
      </c>
      <c r="AC6" s="16" t="s">
        <v>193</v>
      </c>
      <c r="AD6" s="6" t="s">
        <v>194</v>
      </c>
      <c r="AE6" s="25" t="s">
        <v>195</v>
      </c>
      <c r="AF6" s="25" t="s">
        <v>196</v>
      </c>
      <c r="AG6" s="25" t="s">
        <v>197</v>
      </c>
      <c r="AH6" s="6">
        <v>5022</v>
      </c>
      <c r="AI6" s="6">
        <v>4216</v>
      </c>
      <c r="AJ6" s="6">
        <v>0</v>
      </c>
      <c r="AK6" s="6">
        <v>933</v>
      </c>
      <c r="AL6" s="6">
        <v>525</v>
      </c>
      <c r="AM6" s="6">
        <v>265</v>
      </c>
      <c r="AN6" s="6">
        <v>38</v>
      </c>
      <c r="AO6" s="6">
        <v>0</v>
      </c>
      <c r="BI6" s="6">
        <v>788202.9</v>
      </c>
      <c r="BJ6" s="6">
        <v>663261.1</v>
      </c>
      <c r="BK6" s="6">
        <v>0</v>
      </c>
      <c r="BL6" s="6">
        <v>165159.66</v>
      </c>
      <c r="BM6" s="6">
        <v>99429.75</v>
      </c>
      <c r="BN6" s="6">
        <v>50347.35</v>
      </c>
      <c r="BO6" s="6">
        <v>7219.62</v>
      </c>
      <c r="BP6" s="6">
        <v>0</v>
      </c>
    </row>
    <row r="7" ht="60" customHeight="1" spans="1:117">
      <c r="A7" s="22" t="s">
        <v>198</v>
      </c>
      <c r="B7" s="5" t="str">
        <f>_xlfn.DISPIMG("ID_528F247BC2DC47D08822DB0E926C4B2D",1)</f>
        <v>=DISPIMG("ID_528F247BC2DC47D08822DB0E926C4B2D",1)</v>
      </c>
      <c r="C7" s="6">
        <v>79.98</v>
      </c>
      <c r="D7" s="6">
        <v>185</v>
      </c>
      <c r="E7" s="6">
        <v>4000</v>
      </c>
      <c r="F7" s="6">
        <v>6956</v>
      </c>
      <c r="G7" s="6">
        <v>2</v>
      </c>
      <c r="H7" s="6" t="s">
        <v>199</v>
      </c>
      <c r="I7" s="7">
        <v>45941</v>
      </c>
      <c r="J7" s="6">
        <v>4.5</v>
      </c>
      <c r="K7" s="6">
        <v>0</v>
      </c>
      <c r="L7" s="8">
        <v>0</v>
      </c>
      <c r="M7" s="24" t="s">
        <v>200</v>
      </c>
      <c r="N7" s="22" t="s">
        <v>137</v>
      </c>
      <c r="O7" s="6" t="s">
        <v>201</v>
      </c>
      <c r="P7" s="22" t="s">
        <v>202</v>
      </c>
      <c r="Q7" s="6">
        <v>6.63</v>
      </c>
      <c r="R7" s="6" t="s">
        <v>203</v>
      </c>
      <c r="S7" s="6" t="s">
        <v>203</v>
      </c>
      <c r="T7" s="6" t="s">
        <v>204</v>
      </c>
      <c r="U7" s="6" t="s">
        <v>205</v>
      </c>
      <c r="V7" s="6" t="s">
        <v>160</v>
      </c>
      <c r="W7" s="6">
        <v>7866</v>
      </c>
      <c r="X7" s="6">
        <v>2295</v>
      </c>
      <c r="Y7" s="6" t="s">
        <v>161</v>
      </c>
      <c r="Z7" s="6">
        <v>11</v>
      </c>
      <c r="AA7" s="6" t="s">
        <v>162</v>
      </c>
      <c r="AB7" s="6" t="s">
        <v>206</v>
      </c>
      <c r="AC7" s="16" t="s">
        <v>207</v>
      </c>
      <c r="AE7" s="25" t="s">
        <v>208</v>
      </c>
      <c r="AF7" s="25" t="s">
        <v>209</v>
      </c>
      <c r="AG7" s="25" t="s">
        <v>210</v>
      </c>
      <c r="AH7" s="6">
        <v>7099</v>
      </c>
      <c r="AI7" s="6">
        <v>10779</v>
      </c>
      <c r="AJ7" s="6">
        <v>4919</v>
      </c>
      <c r="AK7" s="6">
        <v>439</v>
      </c>
      <c r="AL7" s="6">
        <v>1256</v>
      </c>
      <c r="AM7" s="6">
        <v>318</v>
      </c>
      <c r="BI7" s="6">
        <v>712100.7</v>
      </c>
      <c r="BJ7" s="6">
        <v>1208541.5</v>
      </c>
      <c r="BK7" s="6">
        <v>477192.2</v>
      </c>
      <c r="BL7" s="6">
        <v>44189.74</v>
      </c>
      <c r="BM7" s="6">
        <v>119307.44</v>
      </c>
      <c r="BN7" s="6">
        <v>41336.82</v>
      </c>
    </row>
    <row r="8" ht="60" customHeight="1" spans="1:117">
      <c r="A8" s="22" t="s">
        <v>211</v>
      </c>
      <c r="B8" s="5" t="str">
        <f>_xlfn.DISPIMG("ID_FD4C4FCF54D5497BA70FD6B37BE2089A",1)</f>
        <v>=DISPIMG("ID_FD4C4FCF54D5497BA70FD6B37BE2089A",1)</v>
      </c>
      <c r="C8" s="6">
        <v>79.97</v>
      </c>
      <c r="D8" s="6">
        <v>102</v>
      </c>
      <c r="E8" s="6">
        <v>4000</v>
      </c>
      <c r="F8" s="6">
        <v>6617</v>
      </c>
      <c r="G8" s="6">
        <v>3</v>
      </c>
      <c r="H8" s="6" t="s">
        <v>199</v>
      </c>
      <c r="I8" s="7">
        <v>45952</v>
      </c>
      <c r="J8" s="6">
        <v>4.6</v>
      </c>
      <c r="K8" s="6">
        <v>0</v>
      </c>
      <c r="L8" s="8">
        <v>0</v>
      </c>
      <c r="M8" s="24" t="s">
        <v>212</v>
      </c>
      <c r="N8" s="22" t="s">
        <v>213</v>
      </c>
      <c r="O8" s="6" t="s">
        <v>214</v>
      </c>
      <c r="P8" s="22" t="s">
        <v>215</v>
      </c>
      <c r="Q8" s="6">
        <v>6.63</v>
      </c>
      <c r="R8" s="6" t="s">
        <v>203</v>
      </c>
      <c r="S8" s="6" t="s">
        <v>203</v>
      </c>
      <c r="T8" s="6" t="s">
        <v>204</v>
      </c>
      <c r="U8" s="6" t="s">
        <v>205</v>
      </c>
      <c r="V8" s="6" t="s">
        <v>160</v>
      </c>
      <c r="W8" s="6">
        <v>8286</v>
      </c>
      <c r="X8" s="6">
        <v>1644</v>
      </c>
      <c r="Y8" s="6" t="s">
        <v>161</v>
      </c>
      <c r="Z8" s="6">
        <v>13</v>
      </c>
      <c r="AA8" s="6" t="s">
        <v>162</v>
      </c>
      <c r="AB8" s="6" t="s">
        <v>216</v>
      </c>
      <c r="AC8" s="16" t="s">
        <v>217</v>
      </c>
      <c r="AE8" s="25" t="s">
        <v>218</v>
      </c>
      <c r="AF8" s="25" t="s">
        <v>219</v>
      </c>
      <c r="AG8" s="25" t="s">
        <v>220</v>
      </c>
      <c r="AH8" s="6">
        <v>6696</v>
      </c>
      <c r="AI8" s="6">
        <v>11029</v>
      </c>
      <c r="AJ8" s="6">
        <v>887</v>
      </c>
      <c r="AK8" s="6">
        <v>3331</v>
      </c>
      <c r="AL8" s="6">
        <v>1743</v>
      </c>
      <c r="BI8" s="6">
        <v>647905</v>
      </c>
      <c r="BJ8" s="6">
        <v>1258629.5</v>
      </c>
      <c r="BK8" s="6">
        <v>82934.5</v>
      </c>
      <c r="BL8" s="6">
        <v>432163.97</v>
      </c>
      <c r="BM8" s="6">
        <v>192549.22</v>
      </c>
    </row>
    <row r="9" ht="60" customHeight="1" spans="1:117">
      <c r="A9" s="22" t="s">
        <v>221</v>
      </c>
      <c r="B9" s="5" t="str">
        <f>_xlfn.DISPIMG("ID_DC2DC7E211AB4B6FB2E1C4DFCDE17DAC",1)</f>
        <v>=DISPIMG("ID_DC2DC7E211AB4B6FB2E1C4DFCDE17DAC",1)</v>
      </c>
      <c r="C9" s="6">
        <v>76.49</v>
      </c>
      <c r="D9" s="6">
        <v>433</v>
      </c>
      <c r="E9" s="6">
        <v>4000</v>
      </c>
      <c r="F9" s="6">
        <v>4879</v>
      </c>
      <c r="G9" s="6">
        <v>2</v>
      </c>
      <c r="H9" s="6" t="s">
        <v>118</v>
      </c>
      <c r="I9" s="7">
        <v>45729</v>
      </c>
      <c r="J9" s="6">
        <v>4.5</v>
      </c>
      <c r="K9" s="6">
        <v>78</v>
      </c>
      <c r="L9" s="8">
        <v>0.016</v>
      </c>
      <c r="M9" s="24" t="s">
        <v>222</v>
      </c>
      <c r="N9" s="22" t="s">
        <v>185</v>
      </c>
      <c r="O9" s="6" t="s">
        <v>223</v>
      </c>
      <c r="P9" s="22" t="s">
        <v>224</v>
      </c>
      <c r="Q9" s="6">
        <v>6.19</v>
      </c>
      <c r="R9" s="6" t="s">
        <v>225</v>
      </c>
      <c r="S9" s="6" t="s">
        <v>225</v>
      </c>
      <c r="T9" s="6" t="s">
        <v>226</v>
      </c>
      <c r="U9" s="6" t="s">
        <v>227</v>
      </c>
      <c r="V9" s="6" t="s">
        <v>128</v>
      </c>
      <c r="W9" s="6">
        <v>3319</v>
      </c>
      <c r="X9" s="6">
        <v>3149</v>
      </c>
      <c r="Y9" s="6" t="s">
        <v>176</v>
      </c>
      <c r="Z9" s="6">
        <v>22</v>
      </c>
      <c r="AA9" s="6" t="s">
        <v>145</v>
      </c>
      <c r="AB9" s="6" t="s">
        <v>228</v>
      </c>
      <c r="AC9" s="16" t="s">
        <v>229</v>
      </c>
      <c r="AE9" s="25" t="s">
        <v>230</v>
      </c>
      <c r="AF9" s="25" t="s">
        <v>231</v>
      </c>
      <c r="AG9" s="25" t="s">
        <v>232</v>
      </c>
      <c r="AH9" s="6">
        <v>4867</v>
      </c>
      <c r="AI9" s="6">
        <v>5833</v>
      </c>
      <c r="AJ9" s="6">
        <v>6522</v>
      </c>
      <c r="AK9" s="6">
        <v>668</v>
      </c>
      <c r="AL9" s="6">
        <v>1765</v>
      </c>
      <c r="AM9" s="6">
        <v>2091</v>
      </c>
      <c r="AN9" s="6">
        <v>2342</v>
      </c>
      <c r="AO9" s="6">
        <v>777</v>
      </c>
      <c r="AP9" s="6">
        <v>542</v>
      </c>
      <c r="AQ9" s="6">
        <v>14</v>
      </c>
      <c r="BI9" s="6">
        <v>426543.88</v>
      </c>
      <c r="BJ9" s="6">
        <v>517387.1</v>
      </c>
      <c r="BK9" s="6">
        <v>533956.2</v>
      </c>
      <c r="BL9" s="6">
        <v>60113.32</v>
      </c>
      <c r="BM9" s="6">
        <v>155743.6</v>
      </c>
      <c r="BN9" s="6">
        <v>174598.5</v>
      </c>
      <c r="BO9" s="6">
        <v>195674.11</v>
      </c>
      <c r="BP9" s="6">
        <v>69720.21</v>
      </c>
      <c r="BQ9" s="6">
        <v>48774.58</v>
      </c>
      <c r="BR9" s="6">
        <v>2132.2</v>
      </c>
    </row>
    <row r="10" s="2" customFormat="1" ht="60" customHeight="1" spans="1:117">
      <c r="A10" s="22" t="s">
        <v>233</v>
      </c>
      <c r="B10" s="5" t="str">
        <f>_xlfn.DISPIMG("ID_45C2DC02B7BF4CB78B2143F4391C2F87",1)</f>
        <v>=DISPIMG("ID_45C2DC02B7BF4CB78B2143F4391C2F87",1)</v>
      </c>
      <c r="C10" s="6">
        <v>93.48</v>
      </c>
      <c r="D10" s="6">
        <v>2162</v>
      </c>
      <c r="E10" s="6">
        <v>3000</v>
      </c>
      <c r="F10" s="6">
        <v>4893</v>
      </c>
      <c r="G10" s="6">
        <v>2</v>
      </c>
      <c r="H10" s="6" t="s">
        <v>169</v>
      </c>
      <c r="I10" s="7">
        <v>45351</v>
      </c>
      <c r="J10" s="6">
        <v>4.5</v>
      </c>
      <c r="K10" s="6">
        <v>16</v>
      </c>
      <c r="L10" s="8">
        <v>0.0033</v>
      </c>
      <c r="M10" s="24" t="s">
        <v>153</v>
      </c>
      <c r="N10" s="22" t="s">
        <v>137</v>
      </c>
      <c r="O10" s="6" t="s">
        <v>186</v>
      </c>
      <c r="P10" s="22" t="s">
        <v>234</v>
      </c>
      <c r="Q10" s="6">
        <v>6.29</v>
      </c>
      <c r="R10" s="6" t="s">
        <v>235</v>
      </c>
      <c r="S10" s="6" t="s">
        <v>236</v>
      </c>
      <c r="T10" s="6" t="s">
        <v>237</v>
      </c>
      <c r="U10" s="6" t="s">
        <v>238</v>
      </c>
      <c r="V10" s="6" t="s">
        <v>160</v>
      </c>
      <c r="W10" s="6">
        <v>6758</v>
      </c>
      <c r="X10" s="6">
        <v>-844</v>
      </c>
      <c r="Y10" s="6" t="s">
        <v>161</v>
      </c>
      <c r="Z10" s="6">
        <v>8</v>
      </c>
      <c r="AA10" s="6" t="s">
        <v>162</v>
      </c>
      <c r="AB10" s="6" t="s">
        <v>239</v>
      </c>
      <c r="AC10" s="16" t="s">
        <v>240</v>
      </c>
      <c r="AD10" s="6"/>
      <c r="AE10" s="25" t="s">
        <v>241</v>
      </c>
      <c r="AF10" s="25" t="s">
        <v>242</v>
      </c>
      <c r="AG10" s="25" t="s">
        <v>243</v>
      </c>
      <c r="AH10" s="6">
        <v>5425</v>
      </c>
      <c r="AI10" s="6">
        <v>4822</v>
      </c>
      <c r="AJ10" s="6">
        <v>768</v>
      </c>
      <c r="AK10" s="6">
        <v>716</v>
      </c>
      <c r="AL10" s="6">
        <v>2432</v>
      </c>
      <c r="AM10" s="6">
        <v>2215</v>
      </c>
      <c r="AN10" s="6">
        <v>3052</v>
      </c>
      <c r="AO10" s="6">
        <v>1389</v>
      </c>
      <c r="AP10" s="6">
        <v>0</v>
      </c>
      <c r="AQ10" s="6">
        <v>3034</v>
      </c>
      <c r="AR10" s="6">
        <v>4002</v>
      </c>
      <c r="AS10" s="6">
        <v>3996</v>
      </c>
      <c r="AT10" s="6">
        <v>3023</v>
      </c>
      <c r="AU10" s="6">
        <v>8562</v>
      </c>
      <c r="AV10" s="6">
        <v>2693</v>
      </c>
      <c r="AW10" s="6">
        <v>1566</v>
      </c>
      <c r="AX10" s="6">
        <v>847</v>
      </c>
      <c r="AY10" s="6">
        <v>0</v>
      </c>
      <c r="AZ10" s="6">
        <v>771</v>
      </c>
      <c r="BA10" s="6">
        <v>769</v>
      </c>
      <c r="BB10" s="6">
        <v>86</v>
      </c>
      <c r="BC10" s="6">
        <v>0</v>
      </c>
      <c r="BD10" s="6">
        <v>0</v>
      </c>
      <c r="BE10" s="6"/>
      <c r="BF10" s="6"/>
      <c r="BG10" s="6"/>
      <c r="BH10" s="6"/>
      <c r="BI10" s="6">
        <v>549172.75</v>
      </c>
      <c r="BJ10" s="6">
        <v>488999.03</v>
      </c>
      <c r="BK10" s="6">
        <v>79342.08</v>
      </c>
      <c r="BL10" s="6">
        <v>78752.84</v>
      </c>
      <c r="BM10" s="6">
        <v>238773.77</v>
      </c>
      <c r="BN10" s="6">
        <v>217889.56</v>
      </c>
      <c r="BO10" s="6">
        <v>306390.28</v>
      </c>
      <c r="BP10" s="6">
        <v>135302.5</v>
      </c>
      <c r="BQ10" s="6">
        <v>0</v>
      </c>
      <c r="BR10" s="6">
        <v>292993.38</v>
      </c>
      <c r="BS10" s="6">
        <v>396678.25</v>
      </c>
      <c r="BT10" s="6">
        <v>439520.03</v>
      </c>
      <c r="BU10" s="6">
        <v>323884.22</v>
      </c>
      <c r="BV10" s="6">
        <v>828116.6</v>
      </c>
      <c r="BW10" s="6">
        <v>262109.69</v>
      </c>
      <c r="BX10" s="6">
        <v>153796.86</v>
      </c>
      <c r="BY10" s="6">
        <v>83268.57</v>
      </c>
      <c r="BZ10" s="6">
        <v>0</v>
      </c>
      <c r="CA10" s="6">
        <v>75850.98</v>
      </c>
      <c r="CB10" s="6">
        <v>81083.36</v>
      </c>
      <c r="CC10" s="6">
        <v>9546</v>
      </c>
      <c r="CD10" s="6">
        <v>0</v>
      </c>
      <c r="CE10" s="6">
        <v>0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</row>
    <row r="11" ht="60" customHeight="1" spans="1:117">
      <c r="A11" s="22" t="s">
        <v>244</v>
      </c>
      <c r="B11" s="5" t="str">
        <f>_xlfn.DISPIMG("ID_E71FAF69F72B4C0F8CDB13C42C6124DA",1)</f>
        <v>=DISPIMG("ID_E71FAF69F72B4C0F8CDB13C42C6124DA",1)</v>
      </c>
      <c r="C11" s="6">
        <v>89.97</v>
      </c>
      <c r="D11" s="6">
        <v>116</v>
      </c>
      <c r="E11" s="6">
        <v>3000</v>
      </c>
      <c r="F11" s="6">
        <v>4979</v>
      </c>
      <c r="G11" s="6">
        <v>2</v>
      </c>
      <c r="H11" s="6" t="s">
        <v>199</v>
      </c>
      <c r="I11" s="7">
        <v>45902</v>
      </c>
      <c r="J11" s="6">
        <v>4.6</v>
      </c>
      <c r="K11" s="6">
        <v>0</v>
      </c>
      <c r="L11" s="8">
        <v>0</v>
      </c>
      <c r="M11" s="24" t="s">
        <v>245</v>
      </c>
      <c r="N11" s="22" t="s">
        <v>185</v>
      </c>
      <c r="O11" s="6" t="s">
        <v>246</v>
      </c>
      <c r="P11" s="22" t="s">
        <v>247</v>
      </c>
      <c r="Q11" s="6">
        <v>6.63</v>
      </c>
      <c r="R11" s="6" t="s">
        <v>248</v>
      </c>
      <c r="S11" s="6" t="s">
        <v>248</v>
      </c>
      <c r="T11" s="6" t="s">
        <v>249</v>
      </c>
      <c r="U11" s="6" t="s">
        <v>250</v>
      </c>
      <c r="V11" s="6" t="s">
        <v>160</v>
      </c>
      <c r="W11" s="6">
        <v>19786</v>
      </c>
      <c r="X11" s="6">
        <v>-9758</v>
      </c>
      <c r="Y11" s="6" t="s">
        <v>161</v>
      </c>
      <c r="Z11" s="6">
        <v>44</v>
      </c>
      <c r="AA11" s="6" t="s">
        <v>162</v>
      </c>
      <c r="AB11" s="6" t="s">
        <v>251</v>
      </c>
      <c r="AC11" s="16" t="s">
        <v>117</v>
      </c>
      <c r="AE11" s="25" t="s">
        <v>252</v>
      </c>
      <c r="AF11" s="25" t="s">
        <v>253</v>
      </c>
      <c r="AG11" s="25" t="s">
        <v>254</v>
      </c>
      <c r="AH11" s="6">
        <v>5704</v>
      </c>
      <c r="AI11" s="6">
        <v>6002</v>
      </c>
      <c r="AJ11" s="6">
        <v>5548</v>
      </c>
      <c r="AK11" s="6">
        <v>2043</v>
      </c>
      <c r="AL11" s="6">
        <v>750</v>
      </c>
      <c r="AM11" s="6">
        <v>0</v>
      </c>
      <c r="AN11" s="6">
        <v>0</v>
      </c>
      <c r="BI11" s="6">
        <v>508169.34</v>
      </c>
      <c r="BJ11" s="6">
        <v>631170.3</v>
      </c>
      <c r="BK11" s="6">
        <v>507198.16</v>
      </c>
      <c r="BL11" s="6">
        <v>213963.39</v>
      </c>
      <c r="BM11" s="6">
        <v>72532.5</v>
      </c>
      <c r="BN11" s="6">
        <v>0</v>
      </c>
      <c r="BO11" s="6">
        <v>0</v>
      </c>
    </row>
    <row r="12" s="3" customFormat="1" ht="60" customHeight="1" spans="1:117">
      <c r="A12" s="22" t="s">
        <v>217</v>
      </c>
      <c r="B12" s="5" t="str">
        <f>_xlfn.DISPIMG("ID_FCEFD1E4E6BA4A3CA6C330A6B3CBB10F",1)</f>
        <v>=DISPIMG("ID_FCEFD1E4E6BA4A3CA6C330A6B3CBB10F",1)</v>
      </c>
      <c r="C12" s="6">
        <v>93.49</v>
      </c>
      <c r="D12" s="6">
        <v>1150</v>
      </c>
      <c r="E12" s="6">
        <v>3000</v>
      </c>
      <c r="F12" s="6">
        <v>4114</v>
      </c>
      <c r="G12" s="6">
        <v>1</v>
      </c>
      <c r="H12" s="6" t="s">
        <v>169</v>
      </c>
      <c r="I12" s="7">
        <v>45605</v>
      </c>
      <c r="J12" s="6">
        <v>4.6</v>
      </c>
      <c r="K12" s="6">
        <v>0</v>
      </c>
      <c r="L12" s="8">
        <v>0</v>
      </c>
      <c r="M12" s="24" t="s">
        <v>255</v>
      </c>
      <c r="N12" s="22" t="s">
        <v>137</v>
      </c>
      <c r="O12" s="6" t="s">
        <v>256</v>
      </c>
      <c r="P12" s="22" t="s">
        <v>202</v>
      </c>
      <c r="Q12" s="6">
        <v>6.47</v>
      </c>
      <c r="R12" s="6" t="s">
        <v>257</v>
      </c>
      <c r="S12" s="6" t="s">
        <v>257</v>
      </c>
      <c r="T12" s="6" t="s">
        <v>258</v>
      </c>
      <c r="U12" s="6" t="s">
        <v>259</v>
      </c>
      <c r="V12" s="6" t="s">
        <v>160</v>
      </c>
      <c r="W12" s="6">
        <v>11605</v>
      </c>
      <c r="X12" s="6">
        <v>-1403</v>
      </c>
      <c r="Y12" s="6" t="s">
        <v>161</v>
      </c>
      <c r="Z12" s="6">
        <v>22</v>
      </c>
      <c r="AA12" s="6" t="s">
        <v>162</v>
      </c>
      <c r="AB12" s="6" t="s">
        <v>260</v>
      </c>
      <c r="AC12" s="16" t="s">
        <v>261</v>
      </c>
      <c r="AD12" s="6"/>
      <c r="AE12" s="25" t="s">
        <v>262</v>
      </c>
      <c r="AF12" s="25" t="s">
        <v>263</v>
      </c>
      <c r="AG12" s="25" t="s">
        <v>264</v>
      </c>
      <c r="AH12" s="6">
        <v>3782</v>
      </c>
      <c r="AI12" s="6">
        <v>8518</v>
      </c>
      <c r="AJ12" s="6">
        <v>5662</v>
      </c>
      <c r="AK12" s="6">
        <v>330</v>
      </c>
      <c r="AL12" s="6">
        <v>2546</v>
      </c>
      <c r="AM12" s="6">
        <v>2836</v>
      </c>
      <c r="AN12" s="6">
        <v>2960</v>
      </c>
      <c r="AO12" s="6">
        <v>1384</v>
      </c>
      <c r="AP12" s="6">
        <v>2515</v>
      </c>
      <c r="AQ12" s="6">
        <v>2420</v>
      </c>
      <c r="AR12" s="6">
        <v>1716</v>
      </c>
      <c r="AS12" s="6">
        <v>2300</v>
      </c>
      <c r="AT12" s="6">
        <v>3466</v>
      </c>
      <c r="AU12" s="6">
        <v>1242</v>
      </c>
      <c r="AV12" s="6">
        <v>109</v>
      </c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385612.72</v>
      </c>
      <c r="BJ12" s="6">
        <v>919518.06</v>
      </c>
      <c r="BK12" s="6">
        <v>619762.5</v>
      </c>
      <c r="BL12" s="6">
        <v>36296.7</v>
      </c>
      <c r="BM12" s="6">
        <v>245943.6</v>
      </c>
      <c r="BN12" s="6">
        <v>285159.8</v>
      </c>
      <c r="BO12" s="6">
        <v>298782.4</v>
      </c>
      <c r="BP12" s="6">
        <v>136697.67</v>
      </c>
      <c r="BQ12" s="6">
        <v>242823.25</v>
      </c>
      <c r="BR12" s="6">
        <v>236288.8</v>
      </c>
      <c r="BS12" s="6">
        <v>169781.05</v>
      </c>
      <c r="BT12" s="6">
        <v>229218.02</v>
      </c>
      <c r="BU12" s="6">
        <v>328750.1</v>
      </c>
      <c r="BV12" s="6">
        <v>135253.8</v>
      </c>
      <c r="BW12" s="6">
        <v>17344.08</v>
      </c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</row>
    <row r="13" ht="60" customHeight="1" spans="1:117">
      <c r="A13" s="22" t="s">
        <v>265</v>
      </c>
      <c r="B13" s="5" t="str">
        <f>_xlfn.DISPIMG("ID_94461D9E7D834982B080475871B59937",1)</f>
        <v>=DISPIMG("ID_94461D9E7D834982B080475871B59937",1)</v>
      </c>
      <c r="C13" s="6">
        <v>109.99</v>
      </c>
      <c r="D13" s="6">
        <v>666</v>
      </c>
      <c r="E13" s="6">
        <v>2000</v>
      </c>
      <c r="F13" s="6">
        <v>3643</v>
      </c>
      <c r="G13" s="6">
        <v>3</v>
      </c>
      <c r="H13" s="6" t="s">
        <v>169</v>
      </c>
      <c r="I13" s="7">
        <v>45554</v>
      </c>
      <c r="J13" s="6">
        <v>4.4</v>
      </c>
      <c r="K13" s="6">
        <v>128</v>
      </c>
      <c r="L13" s="8">
        <v>0.0351</v>
      </c>
      <c r="M13" s="24" t="s">
        <v>222</v>
      </c>
      <c r="N13" s="22" t="s">
        <v>185</v>
      </c>
      <c r="O13" s="6" t="s">
        <v>266</v>
      </c>
      <c r="P13" s="22" t="s">
        <v>267</v>
      </c>
      <c r="Q13" s="6">
        <v>5.94</v>
      </c>
      <c r="R13" s="6" t="s">
        <v>268</v>
      </c>
      <c r="S13" s="6" t="s">
        <v>268</v>
      </c>
      <c r="T13" s="6" t="s">
        <v>269</v>
      </c>
      <c r="U13" s="6" t="s">
        <v>270</v>
      </c>
      <c r="V13" s="6" t="s">
        <v>160</v>
      </c>
      <c r="W13" s="6">
        <v>10027</v>
      </c>
      <c r="X13" s="6">
        <v>538</v>
      </c>
      <c r="Y13" s="6" t="s">
        <v>161</v>
      </c>
      <c r="Z13" s="6">
        <v>18</v>
      </c>
      <c r="AA13" s="6" t="s">
        <v>162</v>
      </c>
      <c r="AB13" s="6" t="s">
        <v>271</v>
      </c>
      <c r="AC13" s="16" t="s">
        <v>272</v>
      </c>
      <c r="AE13" s="25" t="s">
        <v>273</v>
      </c>
      <c r="AF13" s="25" t="s">
        <v>274</v>
      </c>
      <c r="AG13" s="25" t="s">
        <v>232</v>
      </c>
      <c r="AH13" s="6">
        <v>3813</v>
      </c>
      <c r="AI13" s="6">
        <v>3361</v>
      </c>
      <c r="AJ13" s="6">
        <v>2573</v>
      </c>
      <c r="AK13" s="6">
        <v>1640</v>
      </c>
      <c r="AL13" s="6">
        <v>995</v>
      </c>
      <c r="AM13" s="6">
        <v>1090</v>
      </c>
      <c r="AN13" s="6">
        <v>1694</v>
      </c>
      <c r="AO13" s="6">
        <v>1082</v>
      </c>
      <c r="AP13" s="6">
        <v>1993</v>
      </c>
      <c r="AQ13" s="6">
        <v>1379</v>
      </c>
      <c r="AR13" s="6">
        <v>1539</v>
      </c>
      <c r="AS13" s="6">
        <v>2079</v>
      </c>
      <c r="AT13" s="6">
        <v>1973</v>
      </c>
      <c r="AU13" s="6">
        <v>2064</v>
      </c>
      <c r="AV13" s="6">
        <v>2291</v>
      </c>
      <c r="AW13" s="6">
        <v>307</v>
      </c>
      <c r="AX13" s="6">
        <v>23</v>
      </c>
      <c r="AY13" s="6">
        <v>0</v>
      </c>
      <c r="BI13" s="6">
        <v>439181.34</v>
      </c>
      <c r="BJ13" s="6">
        <v>399253.2</v>
      </c>
      <c r="BK13" s="6">
        <v>279247.7</v>
      </c>
      <c r="BL13" s="6">
        <v>196783.6</v>
      </c>
      <c r="BM13" s="6">
        <v>121728.3</v>
      </c>
      <c r="BN13" s="6">
        <v>131083.4</v>
      </c>
      <c r="BO13" s="6">
        <v>213816.69</v>
      </c>
      <c r="BP13" s="6">
        <v>129829.18</v>
      </c>
      <c r="BQ13" s="6">
        <v>262856.78</v>
      </c>
      <c r="BR13" s="6">
        <v>202450.98</v>
      </c>
      <c r="BS13" s="6">
        <v>235713.25</v>
      </c>
      <c r="BT13" s="6">
        <v>353388.4</v>
      </c>
      <c r="BU13" s="6">
        <v>332687.25</v>
      </c>
      <c r="BV13" s="6">
        <v>341426.88</v>
      </c>
      <c r="BW13" s="6">
        <v>343627.1</v>
      </c>
      <c r="BX13" s="6">
        <v>46046.93</v>
      </c>
      <c r="BY13" s="6">
        <v>3833.18</v>
      </c>
      <c r="BZ13" s="6">
        <v>0</v>
      </c>
    </row>
    <row r="14" s="2" customFormat="1" ht="60" customHeight="1" spans="1:117">
      <c r="A14" s="22" t="s">
        <v>275</v>
      </c>
      <c r="B14" s="5" t="str">
        <f>_xlfn.DISPIMG("ID_5819A3220CE7462782D03324BD786DCE",1)</f>
        <v>=DISPIMG("ID_5819A3220CE7462782D03324BD786DCE",1)</v>
      </c>
      <c r="C14" s="6">
        <v>79.99</v>
      </c>
      <c r="D14" s="6">
        <v>2</v>
      </c>
      <c r="E14" s="6">
        <v>2000</v>
      </c>
      <c r="F14" s="6">
        <v>2082</v>
      </c>
      <c r="G14" s="6">
        <v>1</v>
      </c>
      <c r="H14" s="6" t="s">
        <v>199</v>
      </c>
      <c r="I14" s="7">
        <v>45894</v>
      </c>
      <c r="J14" s="6">
        <v>5</v>
      </c>
      <c r="K14" s="6">
        <v>0</v>
      </c>
      <c r="L14" s="8">
        <v>0</v>
      </c>
      <c r="M14" s="24" t="s">
        <v>276</v>
      </c>
      <c r="N14" s="22" t="s">
        <v>213</v>
      </c>
      <c r="O14" s="6" t="s">
        <v>121</v>
      </c>
      <c r="P14" s="22" t="s">
        <v>277</v>
      </c>
      <c r="Q14" s="6">
        <v>6.19</v>
      </c>
      <c r="R14" s="6" t="s">
        <v>278</v>
      </c>
      <c r="S14" s="6" t="s">
        <v>278</v>
      </c>
      <c r="T14" s="6" t="s">
        <v>279</v>
      </c>
      <c r="U14" s="6" t="s">
        <v>280</v>
      </c>
      <c r="V14" s="6" t="s">
        <v>160</v>
      </c>
      <c r="W14" s="6">
        <v>30052</v>
      </c>
      <c r="X14" s="6">
        <v>-14133</v>
      </c>
      <c r="Y14" s="6" t="s">
        <v>161</v>
      </c>
      <c r="Z14" s="6">
        <v>82</v>
      </c>
      <c r="AA14" s="6" t="s">
        <v>162</v>
      </c>
      <c r="AB14" s="6" t="s">
        <v>281</v>
      </c>
      <c r="AC14" s="16" t="s">
        <v>282</v>
      </c>
      <c r="AD14" s="6"/>
      <c r="AE14" s="25" t="s">
        <v>283</v>
      </c>
      <c r="AF14" s="25" t="s">
        <v>284</v>
      </c>
      <c r="AG14" s="25" t="s">
        <v>285</v>
      </c>
      <c r="AH14" s="6">
        <v>2325</v>
      </c>
      <c r="AI14" s="6">
        <v>2292</v>
      </c>
      <c r="AJ14" s="6">
        <v>2190</v>
      </c>
      <c r="AK14" s="6">
        <v>9</v>
      </c>
      <c r="AL14" s="6">
        <v>0</v>
      </c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v>193370.25</v>
      </c>
      <c r="BJ14" s="6">
        <v>194269.92</v>
      </c>
      <c r="BK14" s="6">
        <v>189259.8</v>
      </c>
      <c r="BL14" s="6">
        <v>899.91</v>
      </c>
      <c r="BM14" s="6">
        <v>0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</row>
    <row r="15" s="3" customFormat="1" ht="60" customHeight="1" spans="1:117">
      <c r="A15" s="26" t="s">
        <v>286</v>
      </c>
      <c r="B15" s="27" t="str">
        <f>_xlfn.DISPIMG("ID_F6E4E3A60B114310B5052202C78EA4B6",1)</f>
        <v>=DISPIMG("ID_F6E4E3A60B114310B5052202C78EA4B6",1)</v>
      </c>
      <c r="C15" s="28">
        <v>379.99</v>
      </c>
      <c r="D15" s="28">
        <v>154</v>
      </c>
      <c r="E15" s="28">
        <v>2000</v>
      </c>
      <c r="F15" s="28">
        <v>2384</v>
      </c>
      <c r="G15" s="28">
        <v>1</v>
      </c>
      <c r="H15" s="28" t="s">
        <v>199</v>
      </c>
      <c r="I15" s="29">
        <v>45882</v>
      </c>
      <c r="J15" s="28">
        <v>4.2</v>
      </c>
      <c r="K15" s="28">
        <v>68</v>
      </c>
      <c r="L15" s="30">
        <v>0.0285</v>
      </c>
      <c r="M15" s="31" t="s">
        <v>287</v>
      </c>
      <c r="N15" s="26" t="s">
        <v>213</v>
      </c>
      <c r="O15" s="28" t="s">
        <v>121</v>
      </c>
      <c r="P15" s="26" t="s">
        <v>288</v>
      </c>
      <c r="Q15" s="28" t="s">
        <v>123</v>
      </c>
      <c r="R15" s="28" t="s">
        <v>289</v>
      </c>
      <c r="S15" s="28" t="s">
        <v>290</v>
      </c>
      <c r="T15" s="28" t="s">
        <v>291</v>
      </c>
      <c r="U15" s="28" t="s">
        <v>292</v>
      </c>
      <c r="V15" s="28" t="s">
        <v>128</v>
      </c>
      <c r="W15" s="28">
        <v>31657</v>
      </c>
      <c r="X15" s="28">
        <v>-17651</v>
      </c>
      <c r="Y15" s="28" t="s">
        <v>129</v>
      </c>
      <c r="Z15" s="28">
        <v>29</v>
      </c>
      <c r="AA15" s="28" t="s">
        <v>130</v>
      </c>
      <c r="AB15" s="28" t="s">
        <v>293</v>
      </c>
      <c r="AC15" s="16" t="s">
        <v>294</v>
      </c>
      <c r="AD15" s="28"/>
      <c r="AE15" s="32" t="s">
        <v>295</v>
      </c>
      <c r="AF15" s="32" t="s">
        <v>296</v>
      </c>
      <c r="AG15" s="32" t="s">
        <v>297</v>
      </c>
      <c r="AH15" s="28">
        <v>2263</v>
      </c>
      <c r="AI15" s="28">
        <v>5262</v>
      </c>
      <c r="AJ15" s="28">
        <v>2720</v>
      </c>
      <c r="AK15" s="28">
        <v>393</v>
      </c>
      <c r="AL15" s="28">
        <v>0</v>
      </c>
      <c r="AM15" s="28">
        <v>266</v>
      </c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>
        <v>827782.8</v>
      </c>
      <c r="BJ15" s="28">
        <v>1760244.1</v>
      </c>
      <c r="BK15" s="28">
        <v>976452.75</v>
      </c>
      <c r="BL15" s="28">
        <v>149336.06</v>
      </c>
      <c r="BM15" s="28">
        <v>0</v>
      </c>
      <c r="BN15" s="28">
        <v>159597.34</v>
      </c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</row>
    <row r="16" ht="60" customHeight="1" spans="1:117">
      <c r="A16" s="22" t="s">
        <v>298</v>
      </c>
      <c r="B16" s="5" t="str">
        <f>_xlfn.DISPIMG("ID_1629825419ED481D83EB0A52196219E9",1)</f>
        <v>=DISPIMG("ID_1629825419ED481D83EB0A52196219E9",1)</v>
      </c>
      <c r="C16" s="6">
        <v>399</v>
      </c>
      <c r="D16" s="6">
        <v>523</v>
      </c>
      <c r="E16" s="6">
        <v>1000</v>
      </c>
      <c r="F16" s="6">
        <v>1825</v>
      </c>
      <c r="G16" s="6">
        <v>1</v>
      </c>
      <c r="H16" s="6" t="s">
        <v>169</v>
      </c>
      <c r="I16" s="7">
        <v>45465</v>
      </c>
      <c r="J16" s="6">
        <v>4.6</v>
      </c>
      <c r="K16" s="6">
        <v>75</v>
      </c>
      <c r="L16" s="8">
        <v>0.0411</v>
      </c>
      <c r="M16" s="24" t="s">
        <v>299</v>
      </c>
      <c r="N16" s="22" t="s">
        <v>213</v>
      </c>
      <c r="O16" s="6" t="s">
        <v>300</v>
      </c>
      <c r="P16" s="22" t="s">
        <v>301</v>
      </c>
      <c r="Q16" s="6">
        <v>7.42</v>
      </c>
      <c r="R16" s="6" t="s">
        <v>302</v>
      </c>
      <c r="S16" s="6" t="s">
        <v>302</v>
      </c>
      <c r="T16" s="6" t="s">
        <v>303</v>
      </c>
      <c r="U16" s="6" t="s">
        <v>304</v>
      </c>
      <c r="V16" s="6" t="s">
        <v>128</v>
      </c>
      <c r="W16" s="6">
        <v>13130</v>
      </c>
      <c r="X16" s="6">
        <v>896</v>
      </c>
      <c r="Y16" s="6" t="s">
        <v>176</v>
      </c>
      <c r="Z16" s="6">
        <v>109</v>
      </c>
      <c r="AA16" s="6" t="s">
        <v>145</v>
      </c>
      <c r="AB16" s="6" t="s">
        <v>305</v>
      </c>
      <c r="AC16" s="16" t="s">
        <v>306</v>
      </c>
      <c r="AE16" s="25" t="s">
        <v>307</v>
      </c>
      <c r="AF16" s="25" t="s">
        <v>308</v>
      </c>
      <c r="AG16" s="25" t="s">
        <v>309</v>
      </c>
      <c r="AH16" s="6">
        <v>1891</v>
      </c>
      <c r="AI16" s="6">
        <v>2983</v>
      </c>
      <c r="AJ16" s="6">
        <v>974</v>
      </c>
      <c r="AK16" s="6">
        <v>794</v>
      </c>
      <c r="AL16" s="6">
        <v>459</v>
      </c>
      <c r="AM16" s="6">
        <v>457</v>
      </c>
      <c r="AN16" s="6">
        <v>892</v>
      </c>
      <c r="AO16" s="6">
        <v>453</v>
      </c>
      <c r="AP16" s="6">
        <v>744</v>
      </c>
      <c r="AQ16" s="6">
        <v>494</v>
      </c>
      <c r="AR16" s="6">
        <v>820</v>
      </c>
      <c r="AS16" s="6">
        <v>555</v>
      </c>
      <c r="AT16" s="6">
        <v>686</v>
      </c>
      <c r="AU16" s="6">
        <v>1007</v>
      </c>
      <c r="AV16" s="6">
        <v>1612</v>
      </c>
      <c r="AW16" s="6">
        <v>1126</v>
      </c>
      <c r="AX16" s="6">
        <v>177</v>
      </c>
      <c r="AY16" s="6">
        <v>0</v>
      </c>
      <c r="BI16" s="6">
        <v>755227.56</v>
      </c>
      <c r="BJ16" s="6">
        <v>1210978.6</v>
      </c>
      <c r="BK16" s="6">
        <v>471737.4</v>
      </c>
      <c r="BL16" s="6">
        <v>396206</v>
      </c>
      <c r="BM16" s="6">
        <v>221724.53</v>
      </c>
      <c r="BN16" s="6">
        <v>221900.92</v>
      </c>
      <c r="BO16" s="6">
        <v>445108</v>
      </c>
      <c r="BP16" s="6">
        <v>226047</v>
      </c>
      <c r="BQ16" s="6">
        <v>361137.6</v>
      </c>
      <c r="BR16" s="6">
        <v>242168.69</v>
      </c>
      <c r="BS16" s="6">
        <v>397347.4</v>
      </c>
      <c r="BT16" s="6">
        <v>276945</v>
      </c>
      <c r="BU16" s="6">
        <v>342314</v>
      </c>
      <c r="BV16" s="6">
        <v>502493</v>
      </c>
      <c r="BW16" s="6">
        <v>804388</v>
      </c>
      <c r="BX16" s="6">
        <v>561874</v>
      </c>
      <c r="BY16" s="6">
        <v>95020.69</v>
      </c>
    </row>
    <row r="17" s="3" customFormat="1" ht="60" customHeight="1" spans="1:117">
      <c r="A17" s="26" t="s">
        <v>310</v>
      </c>
      <c r="B17" s="27" t="str">
        <f>_xlfn.DISPIMG("ID_77D14224CB8D41D29E8F60204A989709",1)</f>
        <v>=DISPIMG("ID_77D14224CB8D41D29E8F60204A989709",1)</v>
      </c>
      <c r="C17" s="28">
        <v>455</v>
      </c>
      <c r="D17" s="28">
        <v>514</v>
      </c>
      <c r="E17" s="28">
        <v>1000</v>
      </c>
      <c r="F17" s="28">
        <v>2035</v>
      </c>
      <c r="G17" s="28">
        <v>1</v>
      </c>
      <c r="H17" s="28" t="s">
        <v>169</v>
      </c>
      <c r="I17" s="29">
        <v>44215</v>
      </c>
      <c r="J17" s="28">
        <v>3.7</v>
      </c>
      <c r="K17" s="28">
        <v>8</v>
      </c>
      <c r="L17" s="30">
        <v>0.0039</v>
      </c>
      <c r="M17" s="31" t="s">
        <v>311</v>
      </c>
      <c r="N17" s="26" t="s">
        <v>213</v>
      </c>
      <c r="O17" s="28" t="s">
        <v>312</v>
      </c>
      <c r="P17" s="26" t="s">
        <v>313</v>
      </c>
      <c r="Q17" s="28">
        <v>6.47</v>
      </c>
      <c r="R17" s="28" t="s">
        <v>314</v>
      </c>
      <c r="S17" s="28" t="s">
        <v>314</v>
      </c>
      <c r="T17" s="28" t="s">
        <v>315</v>
      </c>
      <c r="U17" s="28" t="s">
        <v>316</v>
      </c>
      <c r="V17" s="28" t="s">
        <v>128</v>
      </c>
      <c r="W17" s="28">
        <v>15890</v>
      </c>
      <c r="X17" s="28">
        <v>-1599</v>
      </c>
      <c r="Y17" s="28" t="s">
        <v>129</v>
      </c>
      <c r="Z17" s="28">
        <v>10</v>
      </c>
      <c r="AA17" s="28" t="s">
        <v>130</v>
      </c>
      <c r="AB17" s="28" t="s">
        <v>317</v>
      </c>
      <c r="AC17" s="16" t="s">
        <v>318</v>
      </c>
      <c r="AD17" s="28"/>
      <c r="AE17" s="32" t="s">
        <v>319</v>
      </c>
      <c r="AF17" s="32" t="s">
        <v>320</v>
      </c>
      <c r="AG17" s="32" t="s">
        <v>321</v>
      </c>
      <c r="AH17" s="28">
        <v>2294</v>
      </c>
      <c r="AI17" s="28">
        <v>1730</v>
      </c>
      <c r="AJ17" s="28">
        <v>350</v>
      </c>
      <c r="AK17" s="28">
        <v>517</v>
      </c>
      <c r="AL17" s="28">
        <v>525</v>
      </c>
      <c r="AM17" s="28">
        <v>573</v>
      </c>
      <c r="AN17" s="28">
        <v>563</v>
      </c>
      <c r="AO17" s="28">
        <v>703</v>
      </c>
      <c r="AP17" s="28">
        <v>729</v>
      </c>
      <c r="AQ17" s="28">
        <v>646</v>
      </c>
      <c r="AR17" s="28">
        <v>1114</v>
      </c>
      <c r="AS17" s="28">
        <v>1449</v>
      </c>
      <c r="AT17" s="28">
        <v>1895</v>
      </c>
      <c r="AU17" s="28">
        <v>2968</v>
      </c>
      <c r="AV17" s="28">
        <v>1122</v>
      </c>
      <c r="AW17" s="28">
        <v>813</v>
      </c>
      <c r="AX17" s="28">
        <v>815</v>
      </c>
      <c r="AY17" s="28">
        <v>0</v>
      </c>
      <c r="AZ17" s="28">
        <v>699</v>
      </c>
      <c r="BA17" s="28">
        <v>656</v>
      </c>
      <c r="BB17" s="28">
        <v>865</v>
      </c>
      <c r="BC17" s="28">
        <v>940</v>
      </c>
      <c r="BD17" s="28">
        <v>1174</v>
      </c>
      <c r="BE17" s="28">
        <v>1028</v>
      </c>
      <c r="BF17" s="28">
        <v>1372</v>
      </c>
      <c r="BG17" s="28">
        <v>1421</v>
      </c>
      <c r="BH17" s="28">
        <v>536</v>
      </c>
      <c r="BI17" s="28">
        <v>1043770</v>
      </c>
      <c r="BJ17" s="28">
        <v>781268</v>
      </c>
      <c r="BK17" s="28">
        <v>146664</v>
      </c>
      <c r="BL17" s="28">
        <v>235235</v>
      </c>
      <c r="BM17" s="28">
        <v>238875</v>
      </c>
      <c r="BN17" s="28">
        <v>260715</v>
      </c>
      <c r="BO17" s="28">
        <v>256165</v>
      </c>
      <c r="BP17" s="28">
        <v>319865</v>
      </c>
      <c r="BQ17" s="28">
        <v>331695</v>
      </c>
      <c r="BR17" s="28">
        <v>293930</v>
      </c>
      <c r="BS17" s="28">
        <v>506870</v>
      </c>
      <c r="BT17" s="28">
        <v>659295</v>
      </c>
      <c r="BU17" s="28">
        <v>862225</v>
      </c>
      <c r="BV17" s="28">
        <v>1350440</v>
      </c>
      <c r="BW17" s="28">
        <v>510510</v>
      </c>
      <c r="BX17" s="28">
        <v>369915</v>
      </c>
      <c r="BY17" s="28">
        <v>370825</v>
      </c>
      <c r="BZ17" s="28">
        <v>0</v>
      </c>
      <c r="CA17" s="28">
        <v>318045</v>
      </c>
      <c r="CB17" s="28">
        <v>298480</v>
      </c>
      <c r="CC17" s="28">
        <v>393575</v>
      </c>
      <c r="CD17" s="28">
        <v>427700</v>
      </c>
      <c r="CE17" s="28">
        <v>534170</v>
      </c>
      <c r="CF17" s="28">
        <v>467740</v>
      </c>
      <c r="CG17" s="28">
        <v>624260</v>
      </c>
      <c r="CH17" s="28">
        <v>646555</v>
      </c>
      <c r="CI17" s="28">
        <v>243880</v>
      </c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</row>
    <row r="18" ht="60" customHeight="1" spans="1:117">
      <c r="A18" s="22" t="s">
        <v>322</v>
      </c>
      <c r="B18" s="5" t="str">
        <f>_xlfn.DISPIMG("ID_DB034D6C64B84F60954DAD932D94F49B",1)</f>
        <v>=DISPIMG("ID_DB034D6C64B84F60954DAD932D94F49B",1)</v>
      </c>
      <c r="C18" s="6">
        <v>53.99</v>
      </c>
      <c r="D18" s="6">
        <v>307</v>
      </c>
      <c r="E18" s="6">
        <v>1000</v>
      </c>
      <c r="F18" s="6">
        <v>1439</v>
      </c>
      <c r="G18" s="6">
        <v>2</v>
      </c>
      <c r="H18" s="6" t="s">
        <v>169</v>
      </c>
      <c r="I18" s="7">
        <v>45427</v>
      </c>
      <c r="J18" s="6">
        <v>4</v>
      </c>
      <c r="K18" s="6">
        <v>24</v>
      </c>
      <c r="L18" s="8">
        <v>0.0167</v>
      </c>
      <c r="M18" s="24" t="s">
        <v>323</v>
      </c>
      <c r="N18" s="22" t="s">
        <v>137</v>
      </c>
      <c r="O18" s="6" t="s">
        <v>324</v>
      </c>
      <c r="P18" s="22" t="s">
        <v>325</v>
      </c>
      <c r="Q18" s="6">
        <v>6.63</v>
      </c>
      <c r="R18" s="6" t="s">
        <v>326</v>
      </c>
      <c r="S18" s="6" t="s">
        <v>326</v>
      </c>
      <c r="T18" s="6" t="s">
        <v>327</v>
      </c>
      <c r="U18" s="6" t="s">
        <v>328</v>
      </c>
      <c r="V18" s="6" t="s">
        <v>160</v>
      </c>
      <c r="W18" s="6">
        <v>20262</v>
      </c>
      <c r="X18" s="6">
        <v>-1308</v>
      </c>
      <c r="Y18" s="6" t="s">
        <v>161</v>
      </c>
      <c r="Z18" s="6">
        <v>46</v>
      </c>
      <c r="AA18" s="6" t="s">
        <v>162</v>
      </c>
      <c r="AB18" s="6" t="s">
        <v>329</v>
      </c>
      <c r="AC18" s="16" t="s">
        <v>330</v>
      </c>
      <c r="AE18" s="25" t="s">
        <v>331</v>
      </c>
      <c r="AF18" s="25" t="s">
        <v>332</v>
      </c>
      <c r="AG18" s="25" t="s">
        <v>333</v>
      </c>
      <c r="AH18" s="6">
        <v>1798</v>
      </c>
      <c r="AI18" s="6">
        <v>627</v>
      </c>
      <c r="AJ18" s="6">
        <v>835</v>
      </c>
      <c r="AK18" s="6">
        <v>211</v>
      </c>
      <c r="AL18" s="6">
        <v>256</v>
      </c>
      <c r="AM18" s="6">
        <v>270</v>
      </c>
      <c r="AN18" s="6">
        <v>452</v>
      </c>
      <c r="AO18" s="6">
        <v>467</v>
      </c>
      <c r="AP18" s="6">
        <v>1</v>
      </c>
      <c r="AQ18" s="6">
        <v>647</v>
      </c>
      <c r="AR18" s="6">
        <v>759</v>
      </c>
      <c r="AS18" s="6">
        <v>834</v>
      </c>
      <c r="AT18" s="6">
        <v>845</v>
      </c>
      <c r="AU18" s="6">
        <v>684</v>
      </c>
      <c r="AV18" s="6">
        <v>549</v>
      </c>
      <c r="AW18" s="6">
        <v>304</v>
      </c>
      <c r="AX18" s="6">
        <v>214</v>
      </c>
      <c r="AY18" s="6">
        <v>194</v>
      </c>
      <c r="AZ18" s="6">
        <v>496</v>
      </c>
      <c r="BA18" s="6">
        <v>203</v>
      </c>
      <c r="BB18" s="6">
        <v>131</v>
      </c>
      <c r="BC18" s="6">
        <v>0</v>
      </c>
      <c r="BI18" s="6">
        <v>100508.2</v>
      </c>
      <c r="BJ18" s="6">
        <v>35732.73</v>
      </c>
      <c r="BK18" s="6">
        <v>43628.75</v>
      </c>
      <c r="BL18" s="6">
        <v>10748.34</v>
      </c>
      <c r="BM18" s="6">
        <v>11888.64</v>
      </c>
      <c r="BN18" s="6">
        <v>12015</v>
      </c>
      <c r="BO18" s="6">
        <v>18283.4</v>
      </c>
      <c r="BP18" s="6">
        <v>18292.39</v>
      </c>
      <c r="BQ18" s="6">
        <v>39.28</v>
      </c>
      <c r="BR18" s="6">
        <v>30363.71</v>
      </c>
      <c r="BS18" s="6">
        <v>33555.39</v>
      </c>
      <c r="BT18" s="6">
        <v>41691.66</v>
      </c>
      <c r="BU18" s="6">
        <v>42241.55</v>
      </c>
      <c r="BV18" s="6">
        <v>34193.16</v>
      </c>
      <c r="BW18" s="6">
        <v>27444.51</v>
      </c>
      <c r="BX18" s="6">
        <v>15196.96</v>
      </c>
      <c r="BY18" s="6">
        <v>10697.86</v>
      </c>
      <c r="BZ18" s="6">
        <v>9698.06</v>
      </c>
      <c r="CA18" s="6">
        <v>22260.48</v>
      </c>
      <c r="CB18" s="6">
        <v>8832.53</v>
      </c>
      <c r="CC18" s="6">
        <v>7858.69</v>
      </c>
    </row>
    <row r="19" ht="60" customHeight="1" spans="1:117">
      <c r="A19" s="26" t="s">
        <v>334</v>
      </c>
      <c r="B19" s="27" t="str">
        <f>_xlfn.DISPIMG("ID_5629076A29154EC8AF6A6A9AA56FD2A3",1)</f>
        <v>=DISPIMG("ID_5629076A29154EC8AF6A6A9AA56FD2A3",1)</v>
      </c>
      <c r="C19" s="28">
        <v>179.99</v>
      </c>
      <c r="D19" s="28">
        <v>82</v>
      </c>
      <c r="E19" s="28">
        <v>1000</v>
      </c>
      <c r="F19" s="28">
        <v>1457</v>
      </c>
      <c r="G19" s="28">
        <v>1</v>
      </c>
      <c r="H19" s="28" t="s">
        <v>199</v>
      </c>
      <c r="I19" s="29">
        <v>45869</v>
      </c>
      <c r="J19" s="28">
        <v>4.7</v>
      </c>
      <c r="K19" s="28">
        <v>40</v>
      </c>
      <c r="L19" s="30">
        <v>0.0275</v>
      </c>
      <c r="M19" s="31" t="s">
        <v>335</v>
      </c>
      <c r="N19" s="26" t="s">
        <v>213</v>
      </c>
      <c r="O19" s="28" t="s">
        <v>336</v>
      </c>
      <c r="P19" s="26" t="s">
        <v>337</v>
      </c>
      <c r="Q19" s="28">
        <v>6.19</v>
      </c>
      <c r="R19" s="28" t="s">
        <v>338</v>
      </c>
      <c r="S19" s="28" t="s">
        <v>314</v>
      </c>
      <c r="T19" s="28" t="s">
        <v>339</v>
      </c>
      <c r="U19" s="28" t="s">
        <v>340</v>
      </c>
      <c r="V19" s="28" t="s">
        <v>128</v>
      </c>
      <c r="W19" s="28">
        <v>19223</v>
      </c>
      <c r="X19" s="28">
        <v>-5088</v>
      </c>
      <c r="Y19" s="28" t="s">
        <v>176</v>
      </c>
      <c r="Z19" s="28">
        <v>180</v>
      </c>
      <c r="AA19" s="28" t="s">
        <v>145</v>
      </c>
      <c r="AB19" s="28" t="s">
        <v>341</v>
      </c>
      <c r="AC19" s="16" t="s">
        <v>342</v>
      </c>
      <c r="AD19" s="28"/>
      <c r="AE19" s="32" t="s">
        <v>343</v>
      </c>
      <c r="AF19" s="32" t="s">
        <v>344</v>
      </c>
      <c r="AG19" s="32" t="s">
        <v>345</v>
      </c>
      <c r="AH19" s="28">
        <v>1488</v>
      </c>
      <c r="AI19" s="28">
        <v>2437</v>
      </c>
      <c r="AJ19" s="28">
        <v>741</v>
      </c>
      <c r="AK19" s="28">
        <v>15</v>
      </c>
      <c r="AL19" s="28">
        <v>0</v>
      </c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>
        <v>271202.88</v>
      </c>
      <c r="BJ19" s="28">
        <v>524296.2</v>
      </c>
      <c r="BK19" s="28">
        <v>226160.61</v>
      </c>
      <c r="BL19" s="28">
        <v>5131.95</v>
      </c>
      <c r="BM19" s="28">
        <v>0</v>
      </c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</row>
    <row r="20" s="3" customFormat="1" ht="60" customHeight="1" spans="1:117">
      <c r="A20" s="22" t="s">
        <v>346</v>
      </c>
      <c r="B20" s="5" t="str">
        <f>_xlfn.DISPIMG("ID_F3C002492BE24C92816FBE4D85FC0F41",1)</f>
        <v>=DISPIMG("ID_F3C002492BE24C92816FBE4D85FC0F41",1)</v>
      </c>
      <c r="C20" s="6">
        <v>118.99</v>
      </c>
      <c r="D20" s="6">
        <v>33</v>
      </c>
      <c r="E20" s="6">
        <v>1000</v>
      </c>
      <c r="F20" s="6">
        <v>1530</v>
      </c>
      <c r="G20" s="6">
        <v>1</v>
      </c>
      <c r="H20" s="6" t="s">
        <v>199</v>
      </c>
      <c r="I20" s="7">
        <v>45895</v>
      </c>
      <c r="J20" s="6">
        <v>5</v>
      </c>
      <c r="K20" s="6">
        <v>0</v>
      </c>
      <c r="L20" s="8">
        <v>0</v>
      </c>
      <c r="M20" s="24" t="s">
        <v>153</v>
      </c>
      <c r="N20" s="22" t="s">
        <v>137</v>
      </c>
      <c r="O20" s="6" t="s">
        <v>347</v>
      </c>
      <c r="P20" s="22" t="s">
        <v>348</v>
      </c>
      <c r="Q20" s="6">
        <v>6.63</v>
      </c>
      <c r="R20" s="6" t="s">
        <v>349</v>
      </c>
      <c r="S20" s="6" t="s">
        <v>349</v>
      </c>
      <c r="T20" s="6" t="s">
        <v>350</v>
      </c>
      <c r="U20" s="6" t="s">
        <v>351</v>
      </c>
      <c r="V20" s="6" t="s">
        <v>160</v>
      </c>
      <c r="W20" s="6">
        <v>19751</v>
      </c>
      <c r="X20" s="6">
        <v>4849</v>
      </c>
      <c r="Y20" s="6" t="s">
        <v>161</v>
      </c>
      <c r="Z20" s="6">
        <v>43</v>
      </c>
      <c r="AA20" s="6" t="s">
        <v>162</v>
      </c>
      <c r="AB20" s="6" t="s">
        <v>352</v>
      </c>
      <c r="AC20" s="16" t="s">
        <v>353</v>
      </c>
      <c r="AD20" s="6"/>
      <c r="AE20" s="25" t="s">
        <v>354</v>
      </c>
      <c r="AF20" s="25" t="s">
        <v>355</v>
      </c>
      <c r="AG20" s="25" t="s">
        <v>356</v>
      </c>
      <c r="AH20" s="6">
        <v>1705</v>
      </c>
      <c r="AI20" s="6">
        <v>1390</v>
      </c>
      <c r="AJ20" s="6">
        <v>919</v>
      </c>
      <c r="AK20" s="6">
        <v>5</v>
      </c>
      <c r="AL20" s="6">
        <v>0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>
        <v>213926.36</v>
      </c>
      <c r="BJ20" s="6">
        <v>189526.52</v>
      </c>
      <c r="BK20" s="6">
        <v>131178.06</v>
      </c>
      <c r="BL20" s="6">
        <v>1149.95</v>
      </c>
      <c r="BM20" s="6">
        <v>0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</row>
    <row r="21" ht="60" customHeight="1" spans="1:117">
      <c r="A21" s="22" t="s">
        <v>357</v>
      </c>
      <c r="B21" s="5" t="str">
        <f>_xlfn.DISPIMG("ID_A12350A11E5745479FD8E331ABF296F5",1)</f>
        <v>=DISPIMG("ID_A12350A11E5745479FD8E331ABF296F5",1)</v>
      </c>
      <c r="C21" s="23">
        <v>89.99</v>
      </c>
      <c r="D21" s="6">
        <v>72</v>
      </c>
      <c r="E21" s="6">
        <v>1000</v>
      </c>
      <c r="F21" s="6">
        <v>2035</v>
      </c>
      <c r="G21" s="6">
        <v>3</v>
      </c>
      <c r="H21" s="6" t="s">
        <v>199</v>
      </c>
      <c r="I21" s="7">
        <v>45941</v>
      </c>
      <c r="J21" s="6">
        <v>4.4</v>
      </c>
      <c r="K21" s="6">
        <v>0</v>
      </c>
      <c r="L21" s="8">
        <v>0</v>
      </c>
      <c r="M21" s="24" t="s">
        <v>212</v>
      </c>
      <c r="N21" s="22" t="s">
        <v>213</v>
      </c>
      <c r="O21" s="6" t="s">
        <v>358</v>
      </c>
      <c r="P21" s="22" t="s">
        <v>359</v>
      </c>
      <c r="Q21" s="6">
        <v>5.41</v>
      </c>
      <c r="R21" s="6" t="s">
        <v>360</v>
      </c>
      <c r="S21" s="6" t="s">
        <v>360</v>
      </c>
      <c r="T21" s="6" t="s">
        <v>361</v>
      </c>
      <c r="U21" s="6" t="s">
        <v>362</v>
      </c>
      <c r="V21" s="6" t="s">
        <v>128</v>
      </c>
      <c r="W21" s="6">
        <v>24785</v>
      </c>
      <c r="X21" s="6">
        <v>-12060</v>
      </c>
      <c r="Y21" s="6" t="s">
        <v>129</v>
      </c>
      <c r="Z21" s="6">
        <v>22</v>
      </c>
      <c r="AA21" s="6" t="s">
        <v>130</v>
      </c>
      <c r="AB21" s="6" t="s">
        <v>363</v>
      </c>
      <c r="AC21" s="16" t="s">
        <v>364</v>
      </c>
      <c r="AD21" s="6" t="s">
        <v>365</v>
      </c>
      <c r="AE21" s="25" t="s">
        <v>366</v>
      </c>
      <c r="AF21" s="25" t="s">
        <v>367</v>
      </c>
      <c r="AG21" s="25" t="s">
        <v>220</v>
      </c>
      <c r="AH21" s="6">
        <v>2108</v>
      </c>
      <c r="AI21" s="6">
        <v>3867</v>
      </c>
      <c r="AJ21" s="6">
        <v>91</v>
      </c>
      <c r="AK21" s="6">
        <v>130</v>
      </c>
      <c r="AL21" s="6">
        <v>732</v>
      </c>
      <c r="BI21" s="6">
        <v>198573.6</v>
      </c>
      <c r="BJ21" s="6">
        <v>380860.8</v>
      </c>
      <c r="BK21" s="6">
        <v>9168.25</v>
      </c>
      <c r="BL21" s="6">
        <v>15598.7</v>
      </c>
      <c r="BM21" s="6">
        <v>87832.68</v>
      </c>
    </row>
    <row r="22" ht="60" customHeight="1" spans="1:117">
      <c r="A22" s="26" t="s">
        <v>368</v>
      </c>
      <c r="B22" s="27" t="str">
        <f>_xlfn.DISPIMG("ID_9AC621B5BBC54FF790F722476571EDE3",1)</f>
        <v>=DISPIMG("ID_9AC621B5BBC54FF790F722476571EDE3",1)</v>
      </c>
      <c r="C22" s="33">
        <v>109.99</v>
      </c>
      <c r="D22" s="28">
        <v>4</v>
      </c>
      <c r="E22" s="28">
        <v>1000</v>
      </c>
      <c r="F22" s="28">
        <v>3124</v>
      </c>
      <c r="G22" s="28">
        <v>2</v>
      </c>
      <c r="H22" s="28" t="s">
        <v>199</v>
      </c>
      <c r="I22" s="29">
        <v>45948</v>
      </c>
      <c r="J22" s="28">
        <v>5</v>
      </c>
      <c r="K22" s="28">
        <v>0</v>
      </c>
      <c r="L22" s="30">
        <v>0</v>
      </c>
      <c r="M22" s="31" t="s">
        <v>200</v>
      </c>
      <c r="N22" s="26" t="s">
        <v>137</v>
      </c>
      <c r="O22" s="28" t="s">
        <v>358</v>
      </c>
      <c r="P22" s="26" t="s">
        <v>369</v>
      </c>
      <c r="Q22" s="28">
        <v>7.04</v>
      </c>
      <c r="R22" s="28" t="s">
        <v>370</v>
      </c>
      <c r="S22" s="28" t="s">
        <v>370</v>
      </c>
      <c r="T22" s="28" t="s">
        <v>371</v>
      </c>
      <c r="U22" s="28" t="s">
        <v>372</v>
      </c>
      <c r="V22" s="28" t="s">
        <v>160</v>
      </c>
      <c r="W22" s="28">
        <v>38775</v>
      </c>
      <c r="X22" s="28">
        <v>-10941</v>
      </c>
      <c r="Y22" s="28" t="s">
        <v>161</v>
      </c>
      <c r="Z22" s="28">
        <v>118</v>
      </c>
      <c r="AA22" s="28" t="s">
        <v>162</v>
      </c>
      <c r="AB22" s="28" t="s">
        <v>373</v>
      </c>
      <c r="AC22" s="16" t="s">
        <v>374</v>
      </c>
      <c r="AD22" s="28" t="s">
        <v>375</v>
      </c>
      <c r="AE22" s="32" t="s">
        <v>376</v>
      </c>
      <c r="AF22" s="32" t="s">
        <v>377</v>
      </c>
      <c r="AG22" s="32" t="s">
        <v>210</v>
      </c>
      <c r="AH22" s="28">
        <v>3937</v>
      </c>
      <c r="AI22" s="28">
        <v>10734</v>
      </c>
      <c r="AJ22" s="28">
        <v>4919</v>
      </c>
      <c r="AK22" s="28">
        <v>0</v>
      </c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>
        <v>433030.62</v>
      </c>
      <c r="BJ22" s="28">
        <v>1175373</v>
      </c>
      <c r="BK22" s="28">
        <v>393470.8</v>
      </c>
      <c r="BL22" s="28">
        <v>0</v>
      </c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</row>
    <row r="23" s="3" customFormat="1" ht="60" customHeight="1" spans="1:117">
      <c r="A23" s="22" t="s">
        <v>364</v>
      </c>
      <c r="B23" s="5" t="str">
        <f>_xlfn.DISPIMG("ID_E22E56B5985D472A80466DEDC83CD690",1)</f>
        <v>=DISPIMG("ID_E22E56B5985D472A80466DEDC83CD690",1)</v>
      </c>
      <c r="C23" s="6">
        <v>159.99</v>
      </c>
      <c r="D23" s="6">
        <v>102</v>
      </c>
      <c r="E23" s="6">
        <v>1000</v>
      </c>
      <c r="F23" s="6">
        <v>1780</v>
      </c>
      <c r="G23" s="6">
        <v>1</v>
      </c>
      <c r="H23" s="6" t="s">
        <v>152</v>
      </c>
      <c r="I23" s="7">
        <v>45800</v>
      </c>
      <c r="J23" s="6">
        <v>4.6</v>
      </c>
      <c r="K23" s="6">
        <v>49</v>
      </c>
      <c r="L23" s="8">
        <v>0.0275</v>
      </c>
      <c r="M23" s="24" t="s">
        <v>222</v>
      </c>
      <c r="N23" s="22" t="s">
        <v>185</v>
      </c>
      <c r="O23" s="6" t="s">
        <v>378</v>
      </c>
      <c r="P23" s="22" t="s">
        <v>379</v>
      </c>
      <c r="Q23" s="6">
        <v>7.9</v>
      </c>
      <c r="R23" s="6" t="s">
        <v>380</v>
      </c>
      <c r="S23" s="6" t="s">
        <v>380</v>
      </c>
      <c r="T23" s="6" t="s">
        <v>381</v>
      </c>
      <c r="U23" s="6" t="s">
        <v>382</v>
      </c>
      <c r="V23" s="6" t="s">
        <v>128</v>
      </c>
      <c r="W23" s="6">
        <v>8726</v>
      </c>
      <c r="X23" s="6">
        <v>2176</v>
      </c>
      <c r="Y23" s="6" t="s">
        <v>176</v>
      </c>
      <c r="Z23" s="6">
        <v>63</v>
      </c>
      <c r="AA23" s="6" t="s">
        <v>145</v>
      </c>
      <c r="AB23" s="6" t="s">
        <v>383</v>
      </c>
      <c r="AC23" s="16" t="s">
        <v>384</v>
      </c>
      <c r="AD23" s="6"/>
      <c r="AE23" s="25" t="s">
        <v>385</v>
      </c>
      <c r="AF23" s="25" t="s">
        <v>386</v>
      </c>
      <c r="AG23" s="25" t="s">
        <v>232</v>
      </c>
      <c r="AH23" s="6">
        <v>1922</v>
      </c>
      <c r="AI23" s="6">
        <v>1729</v>
      </c>
      <c r="AJ23" s="6">
        <v>1642</v>
      </c>
      <c r="AK23" s="6">
        <v>763</v>
      </c>
      <c r="AL23" s="6">
        <v>127</v>
      </c>
      <c r="AM23" s="6">
        <v>27</v>
      </c>
      <c r="AN23" s="6">
        <v>310</v>
      </c>
      <c r="AO23" s="6">
        <v>42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>
        <v>327297.38</v>
      </c>
      <c r="BJ23" s="6">
        <v>311202.72</v>
      </c>
      <c r="BK23" s="6">
        <v>287432.1</v>
      </c>
      <c r="BL23" s="6">
        <v>137332.38</v>
      </c>
      <c r="BM23" s="6">
        <v>22858.73</v>
      </c>
      <c r="BN23" s="6">
        <v>4859.73</v>
      </c>
      <c r="BO23" s="6">
        <v>55796.9</v>
      </c>
      <c r="BP23" s="6">
        <v>7559.58</v>
      </c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</row>
    <row r="24" ht="60" customHeight="1" spans="1:117">
      <c r="A24" s="22" t="s">
        <v>384</v>
      </c>
      <c r="B24" s="5" t="str">
        <f>_xlfn.DISPIMG("ID_0F95AF85C9224CC3BCFD32431FF69B2B",1)</f>
        <v>=DISPIMG("ID_0F95AF85C9224CC3BCFD32431FF69B2B",1)</v>
      </c>
      <c r="C24" s="6">
        <v>139.98</v>
      </c>
      <c r="D24" s="6">
        <v>36</v>
      </c>
      <c r="E24" s="6">
        <v>1000</v>
      </c>
      <c r="F24" s="6">
        <v>1426</v>
      </c>
      <c r="G24" s="6">
        <v>1</v>
      </c>
      <c r="H24" s="6" t="s">
        <v>152</v>
      </c>
      <c r="I24" s="7">
        <v>45842</v>
      </c>
      <c r="J24" s="6">
        <v>4.7</v>
      </c>
      <c r="K24" s="6">
        <v>19</v>
      </c>
      <c r="L24" s="8">
        <v>0.0133</v>
      </c>
      <c r="M24" s="24" t="s">
        <v>387</v>
      </c>
      <c r="N24" s="22" t="s">
        <v>137</v>
      </c>
      <c r="O24" s="6" t="s">
        <v>121</v>
      </c>
      <c r="P24" s="22" t="s">
        <v>388</v>
      </c>
      <c r="Q24" s="6">
        <v>7.42</v>
      </c>
      <c r="R24" s="6" t="s">
        <v>389</v>
      </c>
      <c r="S24" s="6" t="s">
        <v>390</v>
      </c>
      <c r="T24" s="6" t="s">
        <v>391</v>
      </c>
      <c r="U24" s="6" t="s">
        <v>392</v>
      </c>
      <c r="V24" s="6" t="s">
        <v>128</v>
      </c>
      <c r="W24" s="6">
        <v>20864</v>
      </c>
      <c r="X24" s="6">
        <v>-6185</v>
      </c>
      <c r="Y24" s="6" t="s">
        <v>176</v>
      </c>
      <c r="Z24" s="6">
        <v>195</v>
      </c>
      <c r="AA24" s="6" t="s">
        <v>145</v>
      </c>
      <c r="AB24" s="6" t="s">
        <v>393</v>
      </c>
      <c r="AC24" s="16" t="s">
        <v>394</v>
      </c>
      <c r="AE24" s="25" t="s">
        <v>395</v>
      </c>
      <c r="AF24" s="25" t="s">
        <v>396</v>
      </c>
      <c r="AG24" s="25" t="s">
        <v>397</v>
      </c>
      <c r="AH24" s="6">
        <v>1550</v>
      </c>
      <c r="AI24" s="6">
        <v>1366</v>
      </c>
      <c r="AJ24" s="6">
        <v>416</v>
      </c>
      <c r="AK24" s="6">
        <v>0</v>
      </c>
      <c r="AL24" s="6">
        <v>0</v>
      </c>
      <c r="BI24" s="6">
        <v>214752.5</v>
      </c>
      <c r="BJ24" s="6">
        <v>186704.88</v>
      </c>
      <c r="BK24" s="6">
        <v>41225.6</v>
      </c>
      <c r="BL24" s="6">
        <v>0</v>
      </c>
      <c r="BM24" s="6">
        <v>0</v>
      </c>
    </row>
    <row r="25" ht="60" customHeight="1" spans="1:117">
      <c r="A25" s="26" t="s">
        <v>398</v>
      </c>
      <c r="B25" s="27" t="str">
        <f>_xlfn.DISPIMG("ID_8E29974E191746DAB50147A707572236",1)</f>
        <v>=DISPIMG("ID_8E29974E191746DAB50147A707572236",1)</v>
      </c>
      <c r="C25" s="28">
        <v>349.99</v>
      </c>
      <c r="D25" s="28">
        <v>218</v>
      </c>
      <c r="E25" s="28">
        <v>1000</v>
      </c>
      <c r="F25" s="28">
        <v>2086</v>
      </c>
      <c r="G25" s="28">
        <v>1</v>
      </c>
      <c r="H25" s="28" t="s">
        <v>118</v>
      </c>
      <c r="I25" s="29">
        <v>45745</v>
      </c>
      <c r="J25" s="28">
        <v>4.5</v>
      </c>
      <c r="K25" s="28">
        <v>0</v>
      </c>
      <c r="L25" s="30">
        <v>0</v>
      </c>
      <c r="M25" s="31" t="s">
        <v>119</v>
      </c>
      <c r="N25" s="28" t="s">
        <v>120</v>
      </c>
      <c r="O25" s="28" t="s">
        <v>121</v>
      </c>
      <c r="P25" s="26" t="s">
        <v>399</v>
      </c>
      <c r="Q25" s="28" t="s">
        <v>123</v>
      </c>
      <c r="R25" s="28" t="s">
        <v>124</v>
      </c>
      <c r="S25" s="28" t="s">
        <v>125</v>
      </c>
      <c r="T25" s="28" t="s">
        <v>126</v>
      </c>
      <c r="U25" s="28" t="s">
        <v>400</v>
      </c>
      <c r="V25" s="28" t="s">
        <v>128</v>
      </c>
      <c r="W25" s="28">
        <v>13206</v>
      </c>
      <c r="X25" s="28">
        <v>7395</v>
      </c>
      <c r="Y25" s="28" t="s">
        <v>176</v>
      </c>
      <c r="Z25" s="28">
        <v>112</v>
      </c>
      <c r="AA25" s="28" t="s">
        <v>145</v>
      </c>
      <c r="AB25" s="28" t="s">
        <v>401</v>
      </c>
      <c r="AC25" s="16" t="s">
        <v>402</v>
      </c>
      <c r="AD25" s="28"/>
      <c r="AE25" s="32" t="s">
        <v>403</v>
      </c>
      <c r="AF25" s="32" t="s">
        <v>404</v>
      </c>
      <c r="AG25" s="28"/>
      <c r="AH25" s="28">
        <v>1240</v>
      </c>
      <c r="AI25" s="28">
        <v>6215</v>
      </c>
      <c r="AJ25" s="28">
        <v>1694</v>
      </c>
      <c r="AK25" s="28">
        <v>3314</v>
      </c>
      <c r="AL25" s="28">
        <v>2296</v>
      </c>
      <c r="AM25" s="28">
        <v>2509</v>
      </c>
      <c r="AN25" s="28">
        <v>2948</v>
      </c>
      <c r="AO25" s="28">
        <v>2920</v>
      </c>
      <c r="AP25" s="28">
        <v>3268</v>
      </c>
      <c r="AQ25" s="28">
        <v>2325</v>
      </c>
      <c r="AR25" s="28">
        <v>0</v>
      </c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>
        <v>553945.2</v>
      </c>
      <c r="BJ25" s="28">
        <v>2764059</v>
      </c>
      <c r="BK25" s="28">
        <v>601115.94</v>
      </c>
      <c r="BL25" s="28">
        <v>1155558.6</v>
      </c>
      <c r="BM25" s="28">
        <v>803577</v>
      </c>
      <c r="BN25" s="28">
        <v>875766.44</v>
      </c>
      <c r="BO25" s="28">
        <v>1031712</v>
      </c>
      <c r="BP25" s="28">
        <v>1021971</v>
      </c>
      <c r="BQ25" s="28">
        <v>1143767.2</v>
      </c>
      <c r="BR25" s="28">
        <v>813726.75</v>
      </c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</row>
    <row r="26" s="3" customFormat="1" ht="60" customHeight="1" spans="1:117">
      <c r="A26" s="22" t="s">
        <v>318</v>
      </c>
      <c r="B26" s="5" t="str">
        <f>_xlfn.DISPIMG("ID_DF685EA10FBC4E6BAB7E0922F36121FF",1)</f>
        <v>=DISPIMG("ID_DF685EA10FBC4E6BAB7E0922F36121FF",1)</v>
      </c>
      <c r="C26" s="6">
        <v>469.99</v>
      </c>
      <c r="D26" s="6">
        <v>341</v>
      </c>
      <c r="E26" s="6">
        <v>1000</v>
      </c>
      <c r="F26" s="6">
        <v>1819</v>
      </c>
      <c r="G26" s="6">
        <v>1</v>
      </c>
      <c r="H26" s="6" t="s">
        <v>169</v>
      </c>
      <c r="I26" s="7">
        <v>45558</v>
      </c>
      <c r="J26" s="6">
        <v>4.2</v>
      </c>
      <c r="K26" s="6">
        <v>59</v>
      </c>
      <c r="L26" s="8">
        <v>0.0324</v>
      </c>
      <c r="M26" s="24" t="s">
        <v>405</v>
      </c>
      <c r="N26" s="22" t="s">
        <v>406</v>
      </c>
      <c r="O26" s="6" t="s">
        <v>121</v>
      </c>
      <c r="P26" s="22" t="s">
        <v>407</v>
      </c>
      <c r="Q26" s="6">
        <v>7.5</v>
      </c>
      <c r="R26" s="6" t="s">
        <v>408</v>
      </c>
      <c r="S26" s="6" t="s">
        <v>408</v>
      </c>
      <c r="T26" s="6" t="s">
        <v>409</v>
      </c>
      <c r="U26" s="6" t="s">
        <v>410</v>
      </c>
      <c r="V26" s="6" t="s">
        <v>128</v>
      </c>
      <c r="W26" s="6">
        <v>10742</v>
      </c>
      <c r="X26" s="6">
        <v>1974</v>
      </c>
      <c r="Y26" s="6" t="s">
        <v>176</v>
      </c>
      <c r="Z26" s="6">
        <v>81</v>
      </c>
      <c r="AA26" s="6" t="s">
        <v>145</v>
      </c>
      <c r="AB26" s="6" t="s">
        <v>411</v>
      </c>
      <c r="AC26" s="16" t="s">
        <v>346</v>
      </c>
      <c r="AD26" s="6"/>
      <c r="AE26" s="25" t="s">
        <v>412</v>
      </c>
      <c r="AF26" s="25" t="s">
        <v>413</v>
      </c>
      <c r="AG26" s="25" t="s">
        <v>414</v>
      </c>
      <c r="AH26" s="6">
        <v>2108</v>
      </c>
      <c r="AI26" s="6">
        <v>2677</v>
      </c>
      <c r="AJ26" s="6">
        <v>2778</v>
      </c>
      <c r="AK26" s="6">
        <v>1046</v>
      </c>
      <c r="AL26" s="6">
        <v>788</v>
      </c>
      <c r="AM26" s="6">
        <v>817</v>
      </c>
      <c r="AN26" s="6">
        <v>1071</v>
      </c>
      <c r="AO26" s="6">
        <v>534</v>
      </c>
      <c r="AP26" s="6">
        <v>620</v>
      </c>
      <c r="AQ26" s="6">
        <v>722</v>
      </c>
      <c r="AR26" s="6">
        <v>777</v>
      </c>
      <c r="AS26" s="6">
        <v>624</v>
      </c>
      <c r="AT26" s="6">
        <v>412</v>
      </c>
      <c r="AU26" s="6">
        <v>601</v>
      </c>
      <c r="AV26" s="6">
        <v>321</v>
      </c>
      <c r="AW26" s="6">
        <v>82</v>
      </c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>
        <v>990738.9</v>
      </c>
      <c r="BJ26" s="6">
        <v>1258163.2</v>
      </c>
      <c r="BK26" s="6">
        <v>1305632.2</v>
      </c>
      <c r="BL26" s="6">
        <v>487927.62</v>
      </c>
      <c r="BM26" s="6">
        <v>370352.12</v>
      </c>
      <c r="BN26" s="6">
        <v>383981.8</v>
      </c>
      <c r="BO26" s="6">
        <v>496151.47</v>
      </c>
      <c r="BP26" s="6">
        <v>250974.66</v>
      </c>
      <c r="BQ26" s="6">
        <v>291393.78</v>
      </c>
      <c r="BR26" s="6">
        <v>336885.22</v>
      </c>
      <c r="BS26" s="6">
        <v>363527.22</v>
      </c>
      <c r="BT26" s="6">
        <v>292656</v>
      </c>
      <c r="BU26" s="6">
        <v>193228</v>
      </c>
      <c r="BV26" s="6">
        <v>281869</v>
      </c>
      <c r="BW26" s="6">
        <v>150549</v>
      </c>
      <c r="BX26" s="6">
        <v>38383.38</v>
      </c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</row>
    <row r="27" ht="60" customHeight="1" spans="1:117">
      <c r="A27" s="22" t="s">
        <v>415</v>
      </c>
      <c r="B27" s="5" t="str">
        <f>_xlfn.DISPIMG("ID_292705BEF34D4E57A5AA501F0C3B4765",1)</f>
        <v>=DISPIMG("ID_292705BEF34D4E57A5AA501F0C3B4765",1)</v>
      </c>
      <c r="C27" s="23">
        <v>129</v>
      </c>
      <c r="D27" s="6">
        <v>14</v>
      </c>
      <c r="E27" s="6">
        <v>1000</v>
      </c>
      <c r="F27" s="6">
        <v>1176</v>
      </c>
      <c r="G27" s="6">
        <v>2</v>
      </c>
      <c r="H27" s="6" t="s">
        <v>199</v>
      </c>
      <c r="I27" s="7">
        <v>45930</v>
      </c>
      <c r="J27" s="6">
        <v>4.8</v>
      </c>
      <c r="K27" s="6">
        <v>12</v>
      </c>
      <c r="L27" s="8">
        <v>0.0102</v>
      </c>
      <c r="M27" s="24" t="s">
        <v>416</v>
      </c>
      <c r="N27" s="22" t="s">
        <v>137</v>
      </c>
      <c r="O27" s="6" t="s">
        <v>417</v>
      </c>
      <c r="P27" s="22" t="s">
        <v>418</v>
      </c>
      <c r="Q27" s="6" t="s">
        <v>419</v>
      </c>
      <c r="R27" s="6" t="s">
        <v>248</v>
      </c>
      <c r="S27" s="6" t="s">
        <v>248</v>
      </c>
      <c r="T27" s="6" t="s">
        <v>420</v>
      </c>
      <c r="U27" s="6" t="s">
        <v>421</v>
      </c>
      <c r="V27" s="6" t="s">
        <v>128</v>
      </c>
      <c r="W27" s="6">
        <v>35909</v>
      </c>
      <c r="X27" s="6">
        <v>-4598</v>
      </c>
      <c r="Y27" s="6" t="s">
        <v>176</v>
      </c>
      <c r="Z27" s="6">
        <v>358</v>
      </c>
      <c r="AA27" s="6" t="s">
        <v>145</v>
      </c>
      <c r="AB27" s="6" t="s">
        <v>422</v>
      </c>
      <c r="AC27" s="16" t="s">
        <v>229</v>
      </c>
      <c r="AD27" s="6" t="s">
        <v>423</v>
      </c>
      <c r="AE27" s="25" t="s">
        <v>424</v>
      </c>
      <c r="AF27" s="25" t="s">
        <v>425</v>
      </c>
      <c r="AG27" s="25" t="s">
        <v>426</v>
      </c>
      <c r="AH27" s="6">
        <v>1240</v>
      </c>
      <c r="AI27" s="6">
        <v>678</v>
      </c>
      <c r="AJ27" s="6">
        <v>0</v>
      </c>
      <c r="AK27" s="6">
        <v>0</v>
      </c>
      <c r="BI27" s="6">
        <v>159885.61</v>
      </c>
      <c r="BJ27" s="6">
        <v>80817.6</v>
      </c>
      <c r="BK27" s="6">
        <v>0</v>
      </c>
      <c r="BL27" s="6">
        <v>0</v>
      </c>
    </row>
    <row r="28" ht="60" customHeight="1" spans="1:117">
      <c r="A28" s="26" t="s">
        <v>427</v>
      </c>
      <c r="B28" s="27" t="str">
        <f>_xlfn.DISPIMG("ID_DC5BB8EFB7C3408987E33DBFAE0680AF",1)</f>
        <v>=DISPIMG("ID_DC5BB8EFB7C3408987E33DBFAE0680AF",1)</v>
      </c>
      <c r="C28" s="28">
        <v>149.99</v>
      </c>
      <c r="D28" s="28">
        <v>44</v>
      </c>
      <c r="E28" s="28">
        <v>1000</v>
      </c>
      <c r="F28" s="28">
        <v>1072</v>
      </c>
      <c r="G28" s="28">
        <v>1</v>
      </c>
      <c r="H28" s="28" t="s">
        <v>152</v>
      </c>
      <c r="I28" s="29">
        <v>45837</v>
      </c>
      <c r="J28" s="28">
        <v>4.3</v>
      </c>
      <c r="K28" s="28">
        <v>17</v>
      </c>
      <c r="L28" s="30">
        <v>0.0159</v>
      </c>
      <c r="M28" s="31" t="s">
        <v>428</v>
      </c>
      <c r="N28" s="26" t="s">
        <v>137</v>
      </c>
      <c r="O28" s="28" t="s">
        <v>417</v>
      </c>
      <c r="P28" s="26" t="s">
        <v>429</v>
      </c>
      <c r="Q28" s="28">
        <v>7.42</v>
      </c>
      <c r="R28" s="28" t="s">
        <v>188</v>
      </c>
      <c r="S28" s="28" t="s">
        <v>188</v>
      </c>
      <c r="T28" s="28" t="s">
        <v>430</v>
      </c>
      <c r="U28" s="28" t="s">
        <v>431</v>
      </c>
      <c r="V28" s="28" t="s">
        <v>160</v>
      </c>
      <c r="W28" s="28">
        <v>50066</v>
      </c>
      <c r="X28" s="28">
        <v>-11981</v>
      </c>
      <c r="Y28" s="28" t="s">
        <v>161</v>
      </c>
      <c r="Z28" s="28">
        <v>195</v>
      </c>
      <c r="AA28" s="28" t="s">
        <v>162</v>
      </c>
      <c r="AB28" s="28" t="s">
        <v>432</v>
      </c>
      <c r="AC28" s="16" t="s">
        <v>433</v>
      </c>
      <c r="AD28" s="28"/>
      <c r="AE28" s="32" t="s">
        <v>434</v>
      </c>
      <c r="AF28" s="32" t="s">
        <v>435</v>
      </c>
      <c r="AG28" s="32" t="s">
        <v>436</v>
      </c>
      <c r="AH28" s="28">
        <v>868</v>
      </c>
      <c r="AI28" s="28">
        <v>1047</v>
      </c>
      <c r="AJ28" s="28">
        <v>438</v>
      </c>
      <c r="AK28" s="28">
        <v>241</v>
      </c>
      <c r="AL28" s="28">
        <v>9</v>
      </c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>
        <v>130191.33</v>
      </c>
      <c r="BJ28" s="28">
        <v>157248.94</v>
      </c>
      <c r="BK28" s="28">
        <v>64368.48</v>
      </c>
      <c r="BL28" s="28">
        <v>32619.35</v>
      </c>
      <c r="BM28" s="28">
        <v>673.29</v>
      </c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</row>
    <row r="29" ht="60" customHeight="1" spans="1:117">
      <c r="A29" s="22" t="s">
        <v>437</v>
      </c>
      <c r="B29" s="5" t="str">
        <f>_xlfn.DISPIMG("ID_3CD5ED7DAF484C70ACD197A394438EC0",1)</f>
        <v>=DISPIMG("ID_3CD5ED7DAF484C70ACD197A394438EC0",1)</v>
      </c>
      <c r="C29" s="6">
        <v>129.99</v>
      </c>
      <c r="D29" s="6">
        <v>82</v>
      </c>
      <c r="E29" s="6">
        <v>1000</v>
      </c>
      <c r="F29" s="6">
        <v>1535</v>
      </c>
      <c r="G29" s="6">
        <v>1</v>
      </c>
      <c r="H29" s="6" t="s">
        <v>199</v>
      </c>
      <c r="I29" s="7">
        <v>45948</v>
      </c>
      <c r="J29" s="6">
        <v>4.6</v>
      </c>
      <c r="K29" s="6">
        <v>0</v>
      </c>
      <c r="L29" s="8">
        <v>0</v>
      </c>
      <c r="M29" s="24" t="s">
        <v>200</v>
      </c>
      <c r="N29" s="22" t="s">
        <v>137</v>
      </c>
      <c r="O29" s="6" t="s">
        <v>438</v>
      </c>
      <c r="P29" s="22" t="s">
        <v>439</v>
      </c>
      <c r="Q29" s="6" t="s">
        <v>123</v>
      </c>
      <c r="R29" s="6" t="s">
        <v>440</v>
      </c>
      <c r="S29" s="6" t="s">
        <v>440</v>
      </c>
      <c r="T29" s="6" t="s">
        <v>441</v>
      </c>
      <c r="U29" s="6" t="s">
        <v>442</v>
      </c>
      <c r="V29" s="6" t="s">
        <v>128</v>
      </c>
      <c r="W29" s="6">
        <v>80194</v>
      </c>
      <c r="X29" s="6">
        <v>-58702</v>
      </c>
      <c r="Y29" s="6" t="s">
        <v>176</v>
      </c>
      <c r="Z29" s="6">
        <v>919</v>
      </c>
      <c r="AA29" s="6" t="s">
        <v>145</v>
      </c>
      <c r="AB29" s="6" t="s">
        <v>443</v>
      </c>
      <c r="AC29" s="16" t="s">
        <v>437</v>
      </c>
      <c r="AE29" s="25" t="s">
        <v>444</v>
      </c>
      <c r="AF29" s="25" t="s">
        <v>445</v>
      </c>
      <c r="AG29" s="25" t="s">
        <v>210</v>
      </c>
      <c r="AH29" s="6">
        <v>930</v>
      </c>
      <c r="AI29" s="6">
        <v>2838</v>
      </c>
      <c r="AJ29" s="6">
        <v>75</v>
      </c>
      <c r="AK29" s="6">
        <v>269</v>
      </c>
      <c r="BI29" s="6">
        <v>120890.7</v>
      </c>
      <c r="BJ29" s="6">
        <v>354750</v>
      </c>
      <c r="BK29" s="6">
        <v>8999.25</v>
      </c>
      <c r="BL29" s="6">
        <v>128851</v>
      </c>
    </row>
    <row r="30" ht="60" customHeight="1" spans="1:117">
      <c r="A30" s="22" t="s">
        <v>446</v>
      </c>
      <c r="B30" s="5" t="str">
        <f>_xlfn.DISPIMG("ID_9F8B4F36AFC345FA9FD2C533CAEB07E2",1)</f>
        <v>=DISPIMG("ID_9F8B4F36AFC345FA9FD2C533CAEB07E2",1)</v>
      </c>
      <c r="C30" s="6">
        <v>94.99</v>
      </c>
      <c r="D30" s="6">
        <v>29</v>
      </c>
      <c r="E30" s="6">
        <v>900</v>
      </c>
      <c r="F30" s="6">
        <v>971</v>
      </c>
      <c r="G30" s="6">
        <v>1</v>
      </c>
      <c r="H30" s="6" t="s">
        <v>199</v>
      </c>
      <c r="I30" s="7">
        <v>45950</v>
      </c>
      <c r="J30" s="6">
        <v>4.7</v>
      </c>
      <c r="K30" s="6">
        <v>23</v>
      </c>
      <c r="L30" s="8">
        <v>0.0237</v>
      </c>
      <c r="M30" s="24" t="s">
        <v>447</v>
      </c>
      <c r="N30" s="22" t="s">
        <v>137</v>
      </c>
      <c r="O30" s="6" t="s">
        <v>223</v>
      </c>
      <c r="P30" s="22" t="s">
        <v>448</v>
      </c>
      <c r="Q30" s="6">
        <v>5.79</v>
      </c>
      <c r="R30" s="6" t="s">
        <v>449</v>
      </c>
      <c r="S30" s="6" t="s">
        <v>449</v>
      </c>
      <c r="T30" s="6" t="s">
        <v>450</v>
      </c>
      <c r="U30" s="6" t="s">
        <v>451</v>
      </c>
      <c r="V30" s="6" t="s">
        <v>160</v>
      </c>
      <c r="W30" s="6">
        <v>42940</v>
      </c>
      <c r="X30" s="6">
        <v>-28458</v>
      </c>
      <c r="Y30" s="6" t="s">
        <v>161</v>
      </c>
      <c r="Z30" s="6">
        <v>144</v>
      </c>
      <c r="AA30" s="6" t="s">
        <v>162</v>
      </c>
      <c r="AB30" s="6" t="s">
        <v>452</v>
      </c>
      <c r="AC30" s="16" t="s">
        <v>453</v>
      </c>
      <c r="AE30" s="25" t="s">
        <v>454</v>
      </c>
      <c r="AF30" s="25" t="s">
        <v>455</v>
      </c>
      <c r="AG30" s="25" t="s">
        <v>456</v>
      </c>
      <c r="AH30" s="6">
        <v>1178</v>
      </c>
      <c r="AI30" s="6">
        <v>370</v>
      </c>
      <c r="AJ30" s="6">
        <v>32</v>
      </c>
      <c r="AK30" s="6">
        <v>0</v>
      </c>
      <c r="BI30" s="6">
        <v>141913.66</v>
      </c>
      <c r="BJ30" s="6">
        <v>63425.4</v>
      </c>
      <c r="BK30" s="6">
        <v>10239.68</v>
      </c>
      <c r="BL30" s="6">
        <v>0</v>
      </c>
    </row>
    <row r="31" ht="60" customHeight="1" spans="1:117">
      <c r="A31" s="22" t="s">
        <v>457</v>
      </c>
      <c r="B31" s="5" t="str">
        <f>_xlfn.DISPIMG("ID_306D3323940E4B7A80E416B8D169F45B",1)</f>
        <v>=DISPIMG("ID_306D3323940E4B7A80E416B8D169F45B",1)</v>
      </c>
      <c r="C31" s="6">
        <v>99.74</v>
      </c>
      <c r="D31" s="6">
        <v>185</v>
      </c>
      <c r="E31" s="6">
        <v>800</v>
      </c>
      <c r="F31" s="6">
        <v>6956</v>
      </c>
      <c r="G31" s="6">
        <v>2</v>
      </c>
      <c r="H31" s="6" t="s">
        <v>199</v>
      </c>
      <c r="I31" s="7">
        <v>45947</v>
      </c>
      <c r="J31" s="6">
        <v>4.5</v>
      </c>
      <c r="K31" s="6">
        <v>0</v>
      </c>
      <c r="L31" s="8">
        <v>0</v>
      </c>
      <c r="M31" s="24" t="s">
        <v>200</v>
      </c>
      <c r="N31" s="22" t="s">
        <v>137</v>
      </c>
      <c r="O31" s="6" t="s">
        <v>336</v>
      </c>
      <c r="P31" s="22" t="s">
        <v>458</v>
      </c>
      <c r="Q31" s="6">
        <v>6.63</v>
      </c>
      <c r="R31" s="6" t="s">
        <v>278</v>
      </c>
      <c r="S31" s="6" t="s">
        <v>203</v>
      </c>
      <c r="T31" s="6" t="s">
        <v>459</v>
      </c>
      <c r="U31" s="6" t="s">
        <v>460</v>
      </c>
      <c r="V31" s="6" t="s">
        <v>160</v>
      </c>
      <c r="W31" s="6">
        <v>7866</v>
      </c>
      <c r="X31" s="6">
        <v>2295</v>
      </c>
      <c r="Y31" s="6" t="s">
        <v>161</v>
      </c>
      <c r="Z31" s="6">
        <v>11</v>
      </c>
      <c r="AA31" s="6" t="s">
        <v>162</v>
      </c>
      <c r="AB31" s="6" t="s">
        <v>206</v>
      </c>
      <c r="AC31" s="16" t="s">
        <v>461</v>
      </c>
      <c r="AE31" s="25" t="s">
        <v>462</v>
      </c>
      <c r="AF31" s="25" t="s">
        <v>463</v>
      </c>
      <c r="AG31" s="25" t="s">
        <v>210</v>
      </c>
      <c r="AH31" s="6">
        <v>7068</v>
      </c>
      <c r="AI31" s="6">
        <v>10734</v>
      </c>
      <c r="AJ31" s="6">
        <v>4919</v>
      </c>
      <c r="AK31" s="6">
        <v>439</v>
      </c>
      <c r="BI31" s="6">
        <v>798754.7</v>
      </c>
      <c r="BJ31" s="6">
        <v>1200383.2</v>
      </c>
      <c r="BK31" s="6">
        <v>403308.8</v>
      </c>
      <c r="BL31" s="6">
        <v>214671</v>
      </c>
    </row>
    <row r="32" s="3" customFormat="1" ht="60" customHeight="1" spans="1:117">
      <c r="A32" s="22" t="s">
        <v>464</v>
      </c>
      <c r="B32" s="5" t="str">
        <f>_xlfn.DISPIMG("ID_8EAAE2AD21F24FE4859493600A066569",1)</f>
        <v>=DISPIMG("ID_8EAAE2AD21F24FE4859493600A066569",1)</v>
      </c>
      <c r="C32" s="6">
        <v>79.99</v>
      </c>
      <c r="D32" s="6">
        <v>198</v>
      </c>
      <c r="E32" s="6">
        <v>800</v>
      </c>
      <c r="F32" s="6">
        <v>1867</v>
      </c>
      <c r="G32" s="6">
        <v>2</v>
      </c>
      <c r="H32" s="6" t="s">
        <v>465</v>
      </c>
      <c r="I32" s="7">
        <v>45958</v>
      </c>
      <c r="J32" s="6">
        <v>4.9</v>
      </c>
      <c r="K32" s="6">
        <v>0</v>
      </c>
      <c r="L32" s="8">
        <v>0</v>
      </c>
      <c r="M32" s="24" t="s">
        <v>466</v>
      </c>
      <c r="N32" s="22" t="s">
        <v>137</v>
      </c>
      <c r="O32" s="6" t="s">
        <v>467</v>
      </c>
      <c r="P32" s="22" t="s">
        <v>468</v>
      </c>
      <c r="Q32" s="6">
        <v>6.29</v>
      </c>
      <c r="R32" s="6" t="s">
        <v>469</v>
      </c>
      <c r="S32" s="6" t="s">
        <v>469</v>
      </c>
      <c r="T32" s="6" t="s">
        <v>470</v>
      </c>
      <c r="U32" s="6" t="s">
        <v>471</v>
      </c>
      <c r="V32" s="6" t="s">
        <v>160</v>
      </c>
      <c r="W32" s="6">
        <v>12179</v>
      </c>
      <c r="X32" s="6">
        <v>-238</v>
      </c>
      <c r="Y32" s="6" t="s">
        <v>161</v>
      </c>
      <c r="Z32" s="6">
        <v>24</v>
      </c>
      <c r="AA32" s="6" t="s">
        <v>162</v>
      </c>
      <c r="AB32" s="6" t="s">
        <v>472</v>
      </c>
      <c r="AC32" s="16" t="s">
        <v>473</v>
      </c>
      <c r="AD32" s="6"/>
      <c r="AE32" s="25" t="s">
        <v>474</v>
      </c>
      <c r="AF32" s="25" t="s">
        <v>475</v>
      </c>
      <c r="AG32" s="25" t="s">
        <v>476</v>
      </c>
      <c r="AH32" s="6">
        <v>1860</v>
      </c>
      <c r="AI32" s="6">
        <v>2452</v>
      </c>
      <c r="AJ32" s="6">
        <v>3624</v>
      </c>
      <c r="AK32" s="6">
        <v>20</v>
      </c>
      <c r="AL32" s="6">
        <v>0</v>
      </c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148781.39</v>
      </c>
      <c r="BJ32" s="6">
        <v>197263.39</v>
      </c>
      <c r="BK32" s="6">
        <v>301516.78</v>
      </c>
      <c r="BL32" s="6">
        <v>1691.8</v>
      </c>
      <c r="BM32" s="6">
        <v>0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</row>
    <row r="33" ht="60" customHeight="1" spans="1:117">
      <c r="A33" s="22" t="s">
        <v>461</v>
      </c>
      <c r="B33" s="5" t="str">
        <f>_xlfn.DISPIMG("ID_86ABE4E1B3DC4CD383EE05DF8A2A652B",1)</f>
        <v>=DISPIMG("ID_86ABE4E1B3DC4CD383EE05DF8A2A652B",1)</v>
      </c>
      <c r="C33" s="6">
        <v>169.99</v>
      </c>
      <c r="D33" s="6">
        <v>166</v>
      </c>
      <c r="E33" s="6">
        <v>800</v>
      </c>
      <c r="F33" s="6">
        <v>1130</v>
      </c>
      <c r="G33" s="6">
        <v>1</v>
      </c>
      <c r="H33" s="6" t="s">
        <v>152</v>
      </c>
      <c r="I33" s="7">
        <v>45778</v>
      </c>
      <c r="J33" s="6">
        <v>4.2</v>
      </c>
      <c r="K33" s="6">
        <v>48</v>
      </c>
      <c r="L33" s="8">
        <v>0.0425</v>
      </c>
      <c r="M33" s="24" t="s">
        <v>477</v>
      </c>
      <c r="N33" s="22" t="s">
        <v>478</v>
      </c>
      <c r="O33" s="6" t="s">
        <v>479</v>
      </c>
      <c r="P33" s="22" t="s">
        <v>480</v>
      </c>
      <c r="Q33" s="6">
        <v>6.19</v>
      </c>
      <c r="R33" s="6" t="s">
        <v>481</v>
      </c>
      <c r="S33" s="6" t="s">
        <v>482</v>
      </c>
      <c r="T33" s="6" t="s">
        <v>483</v>
      </c>
      <c r="U33" s="6" t="s">
        <v>484</v>
      </c>
      <c r="V33" s="6" t="s">
        <v>128</v>
      </c>
      <c r="W33" s="6">
        <v>21115</v>
      </c>
      <c r="X33" s="6">
        <v>2358</v>
      </c>
      <c r="Y33" s="6" t="s">
        <v>176</v>
      </c>
      <c r="Z33" s="6">
        <v>199</v>
      </c>
      <c r="AA33" s="6" t="s">
        <v>145</v>
      </c>
      <c r="AB33" s="6" t="s">
        <v>485</v>
      </c>
      <c r="AC33" s="16" t="s">
        <v>446</v>
      </c>
      <c r="AE33" s="25" t="s">
        <v>486</v>
      </c>
      <c r="AF33" s="25" t="s">
        <v>487</v>
      </c>
      <c r="AG33" s="25" t="s">
        <v>488</v>
      </c>
      <c r="AH33" s="6">
        <v>1178</v>
      </c>
      <c r="AI33" s="6">
        <v>1679</v>
      </c>
      <c r="AJ33" s="6">
        <v>5821</v>
      </c>
      <c r="AK33" s="6">
        <v>779</v>
      </c>
      <c r="AL33" s="6">
        <v>143</v>
      </c>
      <c r="AM33" s="6">
        <v>324</v>
      </c>
      <c r="AN33" s="6">
        <v>553</v>
      </c>
      <c r="AO33" s="6">
        <v>65</v>
      </c>
      <c r="AP33" s="6">
        <v>31</v>
      </c>
      <c r="AQ33" s="6">
        <v>1</v>
      </c>
      <c r="AR33" s="6">
        <v>0</v>
      </c>
      <c r="BI33" s="6">
        <v>200248.22</v>
      </c>
      <c r="BJ33" s="6">
        <v>286135.2</v>
      </c>
      <c r="BK33" s="6">
        <v>1221245.9</v>
      </c>
      <c r="BL33" s="6">
        <v>192116.97</v>
      </c>
      <c r="BM33" s="6">
        <v>32990.1</v>
      </c>
      <c r="BN33" s="6">
        <v>69870.6</v>
      </c>
      <c r="BO33" s="6">
        <v>138056.45</v>
      </c>
      <c r="BP33" s="6">
        <v>16069.3</v>
      </c>
      <c r="BQ33" s="6">
        <v>7749.69</v>
      </c>
      <c r="BR33" s="6">
        <v>249.99</v>
      </c>
      <c r="BS33" s="6">
        <v>0</v>
      </c>
    </row>
    <row r="34" ht="60" customHeight="1" spans="1:117">
      <c r="A34" s="26" t="s">
        <v>489</v>
      </c>
      <c r="B34" s="27" t="str">
        <f>_xlfn.DISPIMG("ID_E61CBFF4D42E4AC5A7A83CD82F28030F",1)</f>
        <v>=DISPIMG("ID_E61CBFF4D42E4AC5A7A83CD82F28030F",1)</v>
      </c>
      <c r="C34" s="28">
        <v>129.99</v>
      </c>
      <c r="D34" s="28">
        <v>172</v>
      </c>
      <c r="E34" s="28">
        <v>800</v>
      </c>
      <c r="F34" s="28">
        <v>1020</v>
      </c>
      <c r="G34" s="28">
        <v>1</v>
      </c>
      <c r="H34" s="28" t="s">
        <v>199</v>
      </c>
      <c r="I34" s="29">
        <v>45883</v>
      </c>
      <c r="J34" s="28">
        <v>4.6</v>
      </c>
      <c r="K34" s="28">
        <v>29</v>
      </c>
      <c r="L34" s="30">
        <v>0.0284</v>
      </c>
      <c r="M34" s="31" t="s">
        <v>490</v>
      </c>
      <c r="N34" s="26" t="s">
        <v>137</v>
      </c>
      <c r="O34" s="28" t="s">
        <v>214</v>
      </c>
      <c r="P34" s="26" t="s">
        <v>313</v>
      </c>
      <c r="Q34" s="28">
        <v>7.58</v>
      </c>
      <c r="R34" s="28" t="s">
        <v>491</v>
      </c>
      <c r="S34" s="28" t="s">
        <v>492</v>
      </c>
      <c r="T34" s="28" t="s">
        <v>493</v>
      </c>
      <c r="U34" s="28" t="s">
        <v>494</v>
      </c>
      <c r="V34" s="28" t="s">
        <v>160</v>
      </c>
      <c r="W34" s="28">
        <v>38832</v>
      </c>
      <c r="X34" s="28">
        <v>-10774</v>
      </c>
      <c r="Y34" s="28" t="s">
        <v>161</v>
      </c>
      <c r="Z34" s="28">
        <v>120</v>
      </c>
      <c r="AA34" s="28" t="s">
        <v>162</v>
      </c>
      <c r="AB34" s="28" t="s">
        <v>495</v>
      </c>
      <c r="AC34" s="16" t="s">
        <v>496</v>
      </c>
      <c r="AD34" s="28"/>
      <c r="AE34" s="32" t="s">
        <v>497</v>
      </c>
      <c r="AF34" s="32" t="s">
        <v>498</v>
      </c>
      <c r="AG34" s="32" t="s">
        <v>499</v>
      </c>
      <c r="AH34" s="28">
        <v>992</v>
      </c>
      <c r="AI34" s="28">
        <v>1574</v>
      </c>
      <c r="AJ34" s="28">
        <v>1067</v>
      </c>
      <c r="AK34" s="28">
        <v>1668</v>
      </c>
      <c r="AL34" s="28">
        <v>578</v>
      </c>
      <c r="AM34" s="28">
        <v>31</v>
      </c>
      <c r="AN34" s="28">
        <v>0</v>
      </c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>
        <v>129059.2</v>
      </c>
      <c r="BJ34" s="28">
        <v>236619.42</v>
      </c>
      <c r="BK34" s="28">
        <v>149369.33</v>
      </c>
      <c r="BL34" s="28">
        <v>258673.44</v>
      </c>
      <c r="BM34" s="28">
        <v>83873.58</v>
      </c>
      <c r="BN34" s="28">
        <v>5029.75</v>
      </c>
      <c r="BO34" s="28">
        <v>0</v>
      </c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</row>
    <row r="35" ht="60" customHeight="1" spans="1:117">
      <c r="A35" s="22" t="s">
        <v>500</v>
      </c>
      <c r="B35" s="5" t="str">
        <f>_xlfn.DISPIMG("ID_6D2D4AAA7A59452A9F9474278AAF417F",1)</f>
        <v>=DISPIMG("ID_6D2D4AAA7A59452A9F9474278AAF417F",1)</v>
      </c>
      <c r="C35" s="6">
        <v>71.99</v>
      </c>
      <c r="D35" s="6">
        <v>96</v>
      </c>
      <c r="E35" s="6">
        <v>800</v>
      </c>
      <c r="F35" s="6">
        <v>2298</v>
      </c>
      <c r="G35" s="6">
        <v>2</v>
      </c>
      <c r="H35" s="6" t="s">
        <v>465</v>
      </c>
      <c r="I35" s="7">
        <v>45968</v>
      </c>
      <c r="J35" s="6">
        <v>4.5</v>
      </c>
      <c r="K35" s="6">
        <v>0</v>
      </c>
      <c r="L35" s="8">
        <v>0</v>
      </c>
      <c r="M35" s="24" t="s">
        <v>501</v>
      </c>
      <c r="N35" s="22" t="s">
        <v>137</v>
      </c>
      <c r="O35" s="6" t="s">
        <v>502</v>
      </c>
      <c r="P35" s="22" t="s">
        <v>503</v>
      </c>
      <c r="Q35" s="6">
        <v>5.79</v>
      </c>
      <c r="R35" s="6" t="s">
        <v>504</v>
      </c>
      <c r="S35" s="6" t="s">
        <v>505</v>
      </c>
      <c r="T35" s="6" t="s">
        <v>506</v>
      </c>
      <c r="U35" s="6" t="s">
        <v>507</v>
      </c>
      <c r="V35" s="6" t="s">
        <v>160</v>
      </c>
      <c r="W35" s="6">
        <v>29526</v>
      </c>
      <c r="X35" s="6">
        <v>-11638</v>
      </c>
      <c r="Y35" s="6" t="s">
        <v>161</v>
      </c>
      <c r="Z35" s="6">
        <v>83</v>
      </c>
      <c r="AA35" s="6" t="s">
        <v>162</v>
      </c>
      <c r="AB35" s="6" t="s">
        <v>508</v>
      </c>
      <c r="AC35" s="16" t="s">
        <v>489</v>
      </c>
      <c r="AE35" s="25" t="s">
        <v>509</v>
      </c>
      <c r="AF35" s="25" t="s">
        <v>510</v>
      </c>
      <c r="AG35" s="25" t="s">
        <v>511</v>
      </c>
      <c r="AH35" s="6">
        <v>2232</v>
      </c>
      <c r="AI35" s="6">
        <v>3713</v>
      </c>
      <c r="AJ35" s="6">
        <v>6072</v>
      </c>
      <c r="AK35" s="6">
        <v>1019</v>
      </c>
      <c r="AL35" s="6">
        <v>273</v>
      </c>
      <c r="BI35" s="6">
        <v>160659.38</v>
      </c>
      <c r="BJ35" s="6">
        <v>267521.66</v>
      </c>
      <c r="BK35" s="6">
        <v>559716.94</v>
      </c>
      <c r="BL35" s="6">
        <v>45630.82</v>
      </c>
      <c r="BM35" s="6">
        <v>21837.27</v>
      </c>
    </row>
    <row r="36" ht="60" customHeight="1" spans="1:117">
      <c r="A36" s="22" t="s">
        <v>512</v>
      </c>
      <c r="B36" s="5" t="str">
        <f>_xlfn.DISPIMG("ID_DF532ADAA0B440D0B4D6A5815F799172",1)</f>
        <v>=DISPIMG("ID_DF532ADAA0B440D0B4D6A5815F799172",1)</v>
      </c>
      <c r="C36" s="6">
        <v>49.98</v>
      </c>
      <c r="D36" s="6">
        <v>109</v>
      </c>
      <c r="E36" s="6">
        <v>700</v>
      </c>
      <c r="F36" s="6">
        <v>856</v>
      </c>
      <c r="G36" s="6">
        <v>1</v>
      </c>
      <c r="H36" s="6" t="s">
        <v>465</v>
      </c>
      <c r="I36" s="7">
        <v>45971</v>
      </c>
      <c r="J36" s="6">
        <v>4.9</v>
      </c>
      <c r="K36" s="6">
        <v>0</v>
      </c>
      <c r="L36" s="8">
        <v>0</v>
      </c>
      <c r="M36" s="24" t="s">
        <v>513</v>
      </c>
      <c r="N36" s="22" t="s">
        <v>137</v>
      </c>
      <c r="O36" s="6" t="s">
        <v>514</v>
      </c>
      <c r="P36" s="22" t="s">
        <v>468</v>
      </c>
      <c r="Q36" s="6">
        <v>6.37</v>
      </c>
      <c r="R36" s="6" t="s">
        <v>515</v>
      </c>
      <c r="S36" s="6" t="s">
        <v>515</v>
      </c>
      <c r="T36" s="6" t="s">
        <v>516</v>
      </c>
      <c r="U36" s="6" t="s">
        <v>205</v>
      </c>
      <c r="V36" s="6" t="s">
        <v>160</v>
      </c>
      <c r="W36" s="6">
        <v>19734</v>
      </c>
      <c r="X36" s="6">
        <v>55464</v>
      </c>
      <c r="Y36" s="6" t="s">
        <v>161</v>
      </c>
      <c r="Z36" s="6">
        <v>46</v>
      </c>
      <c r="AA36" s="6" t="s">
        <v>162</v>
      </c>
      <c r="AB36" s="6" t="s">
        <v>517</v>
      </c>
      <c r="AC36" s="16" t="s">
        <v>518</v>
      </c>
      <c r="AE36" s="25" t="s">
        <v>519</v>
      </c>
      <c r="AF36" s="25" t="s">
        <v>520</v>
      </c>
      <c r="AG36" s="25" t="s">
        <v>511</v>
      </c>
      <c r="AH36" s="6">
        <v>744</v>
      </c>
      <c r="AI36" s="6">
        <v>3715</v>
      </c>
      <c r="AJ36" s="6">
        <v>3045</v>
      </c>
      <c r="BI36" s="6">
        <v>37192.562</v>
      </c>
      <c r="BJ36" s="6">
        <v>199718.39</v>
      </c>
      <c r="BK36" s="6">
        <v>189307.64</v>
      </c>
    </row>
    <row r="37" ht="60" customHeight="1" spans="1:117">
      <c r="A37" s="22" t="s">
        <v>521</v>
      </c>
      <c r="B37" s="5" t="str">
        <f>_xlfn.DISPIMG("ID_BDE950DD5D9C4E8CB293C53BF5C65530",1)</f>
        <v>=DISPIMG("ID_BDE950DD5D9C4E8CB293C53BF5C65530",1)</v>
      </c>
      <c r="C37" s="6">
        <v>79.99</v>
      </c>
      <c r="D37" s="6">
        <v>198</v>
      </c>
      <c r="E37" s="6">
        <v>700</v>
      </c>
      <c r="F37" s="6">
        <v>1867</v>
      </c>
      <c r="G37" s="6">
        <v>2</v>
      </c>
      <c r="H37" s="6" t="s">
        <v>465</v>
      </c>
      <c r="I37" s="7">
        <v>45958</v>
      </c>
      <c r="J37" s="6">
        <v>4.9</v>
      </c>
      <c r="K37" s="6">
        <v>0</v>
      </c>
      <c r="L37" s="8">
        <v>0</v>
      </c>
      <c r="M37" s="24" t="s">
        <v>466</v>
      </c>
      <c r="N37" s="22" t="s">
        <v>137</v>
      </c>
      <c r="O37" s="6" t="s">
        <v>522</v>
      </c>
      <c r="P37" s="22" t="s">
        <v>523</v>
      </c>
      <c r="Q37" s="6">
        <v>6.29</v>
      </c>
      <c r="R37" s="6" t="s">
        <v>188</v>
      </c>
      <c r="S37" s="6" t="s">
        <v>469</v>
      </c>
      <c r="T37" s="6" t="s">
        <v>524</v>
      </c>
      <c r="U37" s="6" t="s">
        <v>525</v>
      </c>
      <c r="V37" s="6" t="s">
        <v>160</v>
      </c>
      <c r="W37" s="6">
        <v>12179</v>
      </c>
      <c r="X37" s="6">
        <v>-238</v>
      </c>
      <c r="Y37" s="6" t="s">
        <v>161</v>
      </c>
      <c r="Z37" s="6">
        <v>24</v>
      </c>
      <c r="AA37" s="6" t="s">
        <v>162</v>
      </c>
      <c r="AB37" s="6" t="s">
        <v>526</v>
      </c>
      <c r="AC37" s="16" t="s">
        <v>193</v>
      </c>
      <c r="AE37" s="25" t="s">
        <v>527</v>
      </c>
      <c r="AF37" s="25" t="s">
        <v>528</v>
      </c>
      <c r="AG37" s="25" t="s">
        <v>476</v>
      </c>
      <c r="AH37" s="6">
        <v>1891</v>
      </c>
      <c r="AI37" s="6">
        <v>3008</v>
      </c>
      <c r="AJ37" s="6">
        <v>3624</v>
      </c>
      <c r="AK37" s="6">
        <v>20</v>
      </c>
      <c r="AL37" s="6">
        <v>0</v>
      </c>
      <c r="BI37" s="6">
        <v>156423.52</v>
      </c>
      <c r="BJ37" s="6">
        <v>244249.6</v>
      </c>
      <c r="BK37" s="6">
        <v>294776.16</v>
      </c>
      <c r="BL37" s="6">
        <v>1664.8</v>
      </c>
      <c r="BM37" s="6">
        <v>0</v>
      </c>
    </row>
    <row r="38" ht="60" customHeight="1" spans="1:117">
      <c r="A38" s="22" t="s">
        <v>529</v>
      </c>
      <c r="B38" s="5" t="str">
        <f>_xlfn.DISPIMG("ID_4D8B75355A5E407E8BA3F16905080484",1)</f>
        <v>=DISPIMG("ID_4D8B75355A5E407E8BA3F16905080484",1)</v>
      </c>
      <c r="C38" s="23">
        <v>215.99</v>
      </c>
      <c r="D38" s="6">
        <v>59</v>
      </c>
      <c r="E38" s="6">
        <v>700</v>
      </c>
      <c r="F38" s="6">
        <v>963</v>
      </c>
      <c r="G38" s="6">
        <v>2</v>
      </c>
      <c r="H38" s="6" t="s">
        <v>169</v>
      </c>
      <c r="I38" s="7">
        <v>45240</v>
      </c>
      <c r="J38" s="6">
        <v>4</v>
      </c>
      <c r="K38" s="6">
        <v>18</v>
      </c>
      <c r="L38" s="8">
        <v>0.0187</v>
      </c>
      <c r="M38" s="24" t="s">
        <v>530</v>
      </c>
      <c r="N38" s="22" t="s">
        <v>137</v>
      </c>
      <c r="O38" s="6" t="s">
        <v>438</v>
      </c>
      <c r="P38" s="22" t="s">
        <v>531</v>
      </c>
      <c r="Q38" s="6">
        <v>7.5</v>
      </c>
      <c r="R38" s="6" t="s">
        <v>532</v>
      </c>
      <c r="S38" s="6" t="s">
        <v>532</v>
      </c>
      <c r="T38" s="6" t="s">
        <v>533</v>
      </c>
      <c r="U38" s="6" t="s">
        <v>534</v>
      </c>
      <c r="V38" s="6" t="s">
        <v>160</v>
      </c>
      <c r="W38" s="6">
        <v>41690</v>
      </c>
      <c r="X38" s="6">
        <v>12517</v>
      </c>
      <c r="Y38" s="6" t="s">
        <v>161</v>
      </c>
      <c r="Z38" s="6">
        <v>139</v>
      </c>
      <c r="AA38" s="6" t="s">
        <v>162</v>
      </c>
      <c r="AB38" s="6" t="s">
        <v>535</v>
      </c>
      <c r="AC38" s="16" t="s">
        <v>342</v>
      </c>
      <c r="AD38" s="6" t="s">
        <v>536</v>
      </c>
      <c r="AE38" s="25" t="s">
        <v>537</v>
      </c>
      <c r="AF38" s="25" t="s">
        <v>538</v>
      </c>
      <c r="AG38" s="25" t="s">
        <v>539</v>
      </c>
      <c r="AH38" s="6">
        <v>930</v>
      </c>
      <c r="AI38" s="6">
        <v>1002</v>
      </c>
      <c r="AJ38" s="6">
        <v>326</v>
      </c>
      <c r="AK38" s="6">
        <v>244</v>
      </c>
      <c r="AL38" s="6">
        <v>55</v>
      </c>
      <c r="AM38" s="6">
        <v>62</v>
      </c>
      <c r="AN38" s="6">
        <v>90</v>
      </c>
      <c r="AO38" s="6">
        <v>25</v>
      </c>
      <c r="AP38" s="6">
        <v>33</v>
      </c>
      <c r="AQ38" s="6">
        <v>15</v>
      </c>
      <c r="AR38" s="6">
        <v>12</v>
      </c>
      <c r="AS38" s="6">
        <v>34</v>
      </c>
      <c r="AT38" s="6">
        <v>57</v>
      </c>
      <c r="AU38" s="6">
        <v>132</v>
      </c>
      <c r="AV38" s="6">
        <v>21</v>
      </c>
      <c r="AW38" s="6">
        <v>43</v>
      </c>
      <c r="AX38" s="6">
        <v>38</v>
      </c>
      <c r="AY38" s="6">
        <v>3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1</v>
      </c>
      <c r="BI38" s="6">
        <v>200052.3</v>
      </c>
      <c r="BJ38" s="6">
        <v>209307.78</v>
      </c>
      <c r="BK38" s="6">
        <v>61891.1</v>
      </c>
      <c r="BL38" s="6">
        <v>44288.44</v>
      </c>
      <c r="BM38" s="6">
        <v>9899.45</v>
      </c>
      <c r="BN38" s="6">
        <v>11256.1</v>
      </c>
      <c r="BO38" s="6">
        <v>14469.3</v>
      </c>
      <c r="BP38" s="6">
        <v>4749.5</v>
      </c>
      <c r="BQ38" s="6">
        <v>6269.67</v>
      </c>
      <c r="BR38" s="6">
        <v>2849.85</v>
      </c>
      <c r="BS38" s="6">
        <v>2279.88</v>
      </c>
      <c r="BT38" s="6">
        <v>6459.66</v>
      </c>
      <c r="BU38" s="6">
        <v>10829.43</v>
      </c>
      <c r="BV38" s="6">
        <v>25078.68</v>
      </c>
      <c r="BW38" s="6">
        <v>3989.79</v>
      </c>
      <c r="BX38" s="6">
        <v>8169.57</v>
      </c>
      <c r="BY38" s="6">
        <v>7219.62</v>
      </c>
      <c r="BZ38" s="6">
        <v>569.97</v>
      </c>
      <c r="CA38" s="6">
        <v>0</v>
      </c>
      <c r="CB38" s="6">
        <v>0</v>
      </c>
      <c r="CD38" s="6">
        <v>0</v>
      </c>
      <c r="CE38" s="6">
        <v>0</v>
      </c>
      <c r="CF38" s="6">
        <v>0</v>
      </c>
      <c r="CG38" s="6">
        <v>217.41</v>
      </c>
    </row>
    <row r="39" ht="60" customHeight="1" spans="1:117">
      <c r="A39" s="22" t="s">
        <v>540</v>
      </c>
      <c r="B39" s="5" t="str">
        <f>_xlfn.DISPIMG("ID_38570468F05747D1B3AEA2368C193118",1)</f>
        <v>=DISPIMG("ID_38570468F05747D1B3AEA2368C193118",1)</v>
      </c>
      <c r="C39" s="6">
        <v>89.99</v>
      </c>
      <c r="D39" s="6">
        <v>11</v>
      </c>
      <c r="E39" s="6">
        <v>600</v>
      </c>
      <c r="F39" s="6">
        <v>959</v>
      </c>
      <c r="G39" s="6">
        <v>2</v>
      </c>
      <c r="H39" s="6" t="s">
        <v>465</v>
      </c>
      <c r="I39" s="7">
        <v>45958</v>
      </c>
      <c r="J39" s="6">
        <v>5</v>
      </c>
      <c r="K39" s="6">
        <v>0</v>
      </c>
      <c r="L39" s="8">
        <v>0</v>
      </c>
      <c r="M39" s="24" t="s">
        <v>541</v>
      </c>
      <c r="N39" s="22" t="s">
        <v>137</v>
      </c>
      <c r="O39" s="6" t="s">
        <v>542</v>
      </c>
      <c r="P39" s="22" t="s">
        <v>399</v>
      </c>
      <c r="Q39" s="6">
        <v>5.79</v>
      </c>
      <c r="R39" s="6" t="s">
        <v>449</v>
      </c>
      <c r="S39" s="6" t="s">
        <v>449</v>
      </c>
      <c r="T39" s="6" t="s">
        <v>543</v>
      </c>
      <c r="U39" s="6" t="s">
        <v>544</v>
      </c>
      <c r="V39" s="6" t="s">
        <v>160</v>
      </c>
      <c r="W39" s="6">
        <v>66133</v>
      </c>
      <c r="X39" s="6">
        <v>-4054</v>
      </c>
      <c r="Y39" s="6" t="s">
        <v>161</v>
      </c>
      <c r="Z39" s="6">
        <v>260</v>
      </c>
      <c r="AA39" s="6" t="s">
        <v>162</v>
      </c>
      <c r="AB39" s="6" t="s">
        <v>545</v>
      </c>
      <c r="AC39" s="16" t="s">
        <v>546</v>
      </c>
      <c r="AE39" s="25" t="s">
        <v>547</v>
      </c>
      <c r="AF39" s="25" t="s">
        <v>548</v>
      </c>
      <c r="AG39" s="25" t="s">
        <v>549</v>
      </c>
      <c r="AH39" s="6">
        <v>651</v>
      </c>
      <c r="AI39" s="6">
        <v>1517</v>
      </c>
      <c r="AJ39" s="6">
        <v>713</v>
      </c>
      <c r="AK39" s="6">
        <v>0</v>
      </c>
      <c r="BI39" s="6">
        <v>58251.48</v>
      </c>
      <c r="BJ39" s="6">
        <v>133996.61</v>
      </c>
      <c r="BK39" s="6">
        <v>67257.29</v>
      </c>
      <c r="BL39" s="6">
        <v>0</v>
      </c>
    </row>
    <row r="40" ht="60" customHeight="1" spans="1:117">
      <c r="A40" s="22" t="s">
        <v>550</v>
      </c>
      <c r="B40" s="5" t="str">
        <f>_xlfn.DISPIMG("ID_D6F8B8B4F0FB439C989B8E05BD202E79",1)</f>
        <v>=DISPIMG("ID_D6F8B8B4F0FB439C989B8E05BD202E79",1)</v>
      </c>
      <c r="C40" s="23">
        <v>119.99</v>
      </c>
      <c r="D40" s="6">
        <v>11</v>
      </c>
      <c r="E40" s="6">
        <v>600</v>
      </c>
      <c r="F40" s="6">
        <v>1183</v>
      </c>
      <c r="G40" s="6">
        <v>1</v>
      </c>
      <c r="H40" s="6" t="s">
        <v>465</v>
      </c>
      <c r="I40" s="7">
        <v>45987</v>
      </c>
      <c r="J40" s="6">
        <v>4.4</v>
      </c>
      <c r="K40" s="6">
        <v>0</v>
      </c>
      <c r="L40" s="8">
        <v>0</v>
      </c>
      <c r="M40" s="24" t="s">
        <v>200</v>
      </c>
      <c r="N40" s="22" t="s">
        <v>137</v>
      </c>
      <c r="O40" s="6" t="s">
        <v>121</v>
      </c>
      <c r="P40" s="22" t="s">
        <v>551</v>
      </c>
      <c r="Q40" s="6">
        <v>6.29</v>
      </c>
      <c r="R40" s="6" t="s">
        <v>552</v>
      </c>
      <c r="S40" s="6" t="s">
        <v>552</v>
      </c>
      <c r="T40" s="6" t="s">
        <v>553</v>
      </c>
      <c r="U40" s="6" t="s">
        <v>554</v>
      </c>
      <c r="V40" s="6" t="s">
        <v>128</v>
      </c>
      <c r="W40" s="6">
        <v>105078</v>
      </c>
      <c r="X40" s="6">
        <v>-8346</v>
      </c>
      <c r="Y40" s="6" t="s">
        <v>176</v>
      </c>
      <c r="Z40" s="6">
        <v>1268</v>
      </c>
      <c r="AA40" s="6" t="s">
        <v>145</v>
      </c>
      <c r="AB40" s="6" t="s">
        <v>555</v>
      </c>
      <c r="AC40" s="16" t="s">
        <v>518</v>
      </c>
      <c r="AD40" s="6" t="s">
        <v>556</v>
      </c>
      <c r="AE40" s="25" t="s">
        <v>557</v>
      </c>
      <c r="AF40" s="25" t="s">
        <v>558</v>
      </c>
      <c r="AG40" s="25" t="s">
        <v>210</v>
      </c>
      <c r="AH40" s="6">
        <v>620</v>
      </c>
      <c r="AI40" s="6">
        <v>2799</v>
      </c>
      <c r="AJ40" s="6">
        <v>55</v>
      </c>
      <c r="BI40" s="6">
        <v>74393.8</v>
      </c>
      <c r="BJ40" s="6">
        <v>306406.53</v>
      </c>
      <c r="BK40" s="6">
        <v>4179.45</v>
      </c>
    </row>
    <row r="41" ht="60" customHeight="1" spans="1:117">
      <c r="A41" s="22" t="s">
        <v>559</v>
      </c>
      <c r="B41" s="5" t="str">
        <f>_xlfn.DISPIMG("ID_8C539FBBB6A54793A525795756BEBD8E",1)</f>
        <v>=DISPIMG("ID_8C539FBBB6A54793A525795756BEBD8E",1)</v>
      </c>
      <c r="C41" s="6">
        <v>39.98</v>
      </c>
      <c r="D41" s="6">
        <v>160</v>
      </c>
      <c r="E41" s="6">
        <v>600</v>
      </c>
      <c r="F41" s="6">
        <v>1151</v>
      </c>
      <c r="G41" s="6">
        <v>2</v>
      </c>
      <c r="H41" s="6" t="s">
        <v>152</v>
      </c>
      <c r="I41" s="7">
        <v>45795</v>
      </c>
      <c r="J41" s="6">
        <v>4.4</v>
      </c>
      <c r="K41" s="6">
        <v>35</v>
      </c>
      <c r="L41" s="8">
        <v>0.0304</v>
      </c>
      <c r="M41" s="24" t="s">
        <v>560</v>
      </c>
      <c r="N41" s="22" t="s">
        <v>137</v>
      </c>
      <c r="O41" s="6" t="s">
        <v>121</v>
      </c>
      <c r="P41" s="22" t="s">
        <v>267</v>
      </c>
      <c r="Q41" s="6">
        <v>6.21</v>
      </c>
      <c r="R41" s="6" t="s">
        <v>561</v>
      </c>
      <c r="S41" s="6" t="s">
        <v>561</v>
      </c>
      <c r="T41" s="6" t="s">
        <v>562</v>
      </c>
      <c r="U41" s="6" t="s">
        <v>563</v>
      </c>
      <c r="V41" s="6" t="s">
        <v>160</v>
      </c>
      <c r="W41" s="6">
        <v>33394</v>
      </c>
      <c r="X41" s="6">
        <v>14049</v>
      </c>
      <c r="Y41" s="6" t="s">
        <v>161</v>
      </c>
      <c r="Z41" s="6">
        <v>97</v>
      </c>
      <c r="AA41" s="6" t="s">
        <v>162</v>
      </c>
      <c r="AB41" s="6" t="s">
        <v>564</v>
      </c>
      <c r="AC41" s="16" t="s">
        <v>565</v>
      </c>
      <c r="AE41" s="25" t="s">
        <v>566</v>
      </c>
      <c r="AF41" s="25" t="s">
        <v>567</v>
      </c>
      <c r="AG41" s="25" t="s">
        <v>568</v>
      </c>
      <c r="AH41" s="6">
        <v>992</v>
      </c>
      <c r="AI41" s="6">
        <v>1951</v>
      </c>
      <c r="AJ41" s="6">
        <v>2559</v>
      </c>
      <c r="AK41" s="6">
        <v>1712</v>
      </c>
      <c r="AL41" s="6">
        <v>446</v>
      </c>
      <c r="AM41" s="6">
        <v>351</v>
      </c>
      <c r="AN41" s="6">
        <v>79</v>
      </c>
      <c r="AO41" s="6">
        <v>27</v>
      </c>
      <c r="AP41" s="6">
        <v>0</v>
      </c>
      <c r="BI41" s="6">
        <v>51375.68</v>
      </c>
      <c r="BJ41" s="6">
        <v>104535</v>
      </c>
      <c r="BK41" s="6">
        <v>119300.58</v>
      </c>
      <c r="BL41" s="6">
        <v>85531.52</v>
      </c>
      <c r="BM41" s="6">
        <v>19548.18</v>
      </c>
      <c r="BN41" s="6">
        <v>19192.68</v>
      </c>
      <c r="BO41" s="6">
        <v>5674.57</v>
      </c>
      <c r="BP41" s="6">
        <v>2402.73</v>
      </c>
      <c r="BQ41" s="6">
        <v>0</v>
      </c>
    </row>
    <row r="42" ht="60" customHeight="1" spans="1:117">
      <c r="A42" s="22" t="s">
        <v>569</v>
      </c>
      <c r="B42" s="5" t="str">
        <f>_xlfn.DISPIMG("ID_3E3F89C6356C468E82788A941C43BE61",1)</f>
        <v>=DISPIMG("ID_3E3F89C6356C468E82788A941C43BE61",1)</v>
      </c>
      <c r="C42" s="6">
        <v>80.99</v>
      </c>
      <c r="D42" s="6">
        <v>19</v>
      </c>
      <c r="E42" s="6">
        <v>600</v>
      </c>
      <c r="F42" s="6">
        <v>760</v>
      </c>
      <c r="G42" s="6">
        <v>1</v>
      </c>
      <c r="H42" s="6" t="s">
        <v>118</v>
      </c>
      <c r="I42" s="7">
        <v>45702</v>
      </c>
      <c r="J42" s="6">
        <v>4.6</v>
      </c>
      <c r="K42" s="6">
        <v>0</v>
      </c>
      <c r="L42" s="8">
        <v>0</v>
      </c>
      <c r="M42" s="24" t="s">
        <v>501</v>
      </c>
      <c r="N42" s="22" t="s">
        <v>137</v>
      </c>
      <c r="O42" s="6" t="s">
        <v>121</v>
      </c>
      <c r="P42" s="22" t="s">
        <v>570</v>
      </c>
      <c r="Q42" s="6" t="s">
        <v>123</v>
      </c>
      <c r="R42" s="6" t="s">
        <v>571</v>
      </c>
      <c r="S42" s="6" t="s">
        <v>571</v>
      </c>
      <c r="T42" s="6" t="s">
        <v>572</v>
      </c>
      <c r="U42" s="6" t="s">
        <v>573</v>
      </c>
      <c r="V42" s="6" t="s">
        <v>160</v>
      </c>
      <c r="W42" s="6">
        <v>151377</v>
      </c>
      <c r="X42" s="6">
        <v>-44900</v>
      </c>
      <c r="Y42" s="6" t="s">
        <v>161</v>
      </c>
      <c r="Z42" s="6">
        <v>691</v>
      </c>
      <c r="AA42" s="6" t="s">
        <v>162</v>
      </c>
      <c r="AB42" s="6" t="s">
        <v>574</v>
      </c>
      <c r="AC42" s="16" t="s">
        <v>575</v>
      </c>
      <c r="AE42" s="25" t="s">
        <v>576</v>
      </c>
      <c r="AF42" s="25" t="s">
        <v>577</v>
      </c>
      <c r="AG42" s="25" t="s">
        <v>511</v>
      </c>
      <c r="AH42" s="6">
        <v>217</v>
      </c>
      <c r="AI42" s="6">
        <v>5446</v>
      </c>
      <c r="AJ42" s="6">
        <v>5484</v>
      </c>
      <c r="AK42" s="6">
        <v>3645</v>
      </c>
      <c r="AL42" s="6">
        <v>249</v>
      </c>
      <c r="AM42" s="6">
        <v>17</v>
      </c>
      <c r="AN42" s="6">
        <v>101</v>
      </c>
      <c r="BI42" s="6">
        <v>14675.709</v>
      </c>
      <c r="BJ42" s="6">
        <v>319135.6</v>
      </c>
      <c r="BK42" s="6">
        <v>274748.4</v>
      </c>
      <c r="BL42" s="6">
        <v>199563.75</v>
      </c>
      <c r="BM42" s="6">
        <v>15759.21</v>
      </c>
      <c r="BN42" s="6">
        <v>1350.82</v>
      </c>
      <c r="BO42" s="6">
        <v>20198.99</v>
      </c>
    </row>
    <row r="43" ht="60" customHeight="1" spans="1:117">
      <c r="A43" s="22" t="s">
        <v>578</v>
      </c>
      <c r="B43" s="5" t="str">
        <f>_xlfn.DISPIMG("ID_4A3A52281FBD4E49B2F3339D8EAEC531",1)</f>
        <v>=DISPIMG("ID_4A3A52281FBD4E49B2F3339D8EAEC531",1)</v>
      </c>
      <c r="C43" s="6">
        <v>93.49</v>
      </c>
      <c r="D43" s="6">
        <v>133</v>
      </c>
      <c r="E43" s="6">
        <v>500</v>
      </c>
      <c r="F43" s="6">
        <v>834</v>
      </c>
      <c r="G43" s="6">
        <v>2</v>
      </c>
      <c r="H43" s="6" t="s">
        <v>199</v>
      </c>
      <c r="I43" s="7">
        <v>45876</v>
      </c>
      <c r="J43" s="6">
        <v>4.9</v>
      </c>
      <c r="K43" s="6">
        <v>0</v>
      </c>
      <c r="L43" s="8">
        <v>0</v>
      </c>
      <c r="M43" s="24" t="s">
        <v>153</v>
      </c>
      <c r="N43" s="22" t="s">
        <v>137</v>
      </c>
      <c r="O43" s="6" t="s">
        <v>324</v>
      </c>
      <c r="P43" s="22" t="s">
        <v>579</v>
      </c>
      <c r="Q43" s="6">
        <v>6.63</v>
      </c>
      <c r="R43" s="6" t="s">
        <v>482</v>
      </c>
      <c r="S43" s="6" t="s">
        <v>482</v>
      </c>
      <c r="T43" s="6" t="s">
        <v>580</v>
      </c>
      <c r="U43" s="6" t="s">
        <v>581</v>
      </c>
      <c r="V43" s="6" t="s">
        <v>160</v>
      </c>
      <c r="W43" s="6">
        <v>33120</v>
      </c>
      <c r="X43" s="6">
        <v>6868</v>
      </c>
      <c r="Y43" s="6" t="s">
        <v>161</v>
      </c>
      <c r="Z43" s="6">
        <v>101</v>
      </c>
      <c r="AA43" s="6" t="s">
        <v>162</v>
      </c>
      <c r="AB43" s="6" t="s">
        <v>582</v>
      </c>
      <c r="AC43" s="16" t="s">
        <v>569</v>
      </c>
      <c r="AE43" s="25" t="s">
        <v>583</v>
      </c>
      <c r="AF43" s="25" t="s">
        <v>584</v>
      </c>
      <c r="AG43" s="25" t="s">
        <v>167</v>
      </c>
      <c r="AH43" s="6">
        <v>713</v>
      </c>
      <c r="AI43" s="6">
        <v>937</v>
      </c>
      <c r="AJ43" s="6">
        <v>611</v>
      </c>
      <c r="AK43" s="6">
        <v>490</v>
      </c>
      <c r="AL43" s="6">
        <v>109</v>
      </c>
      <c r="BI43" s="6">
        <v>74971.95</v>
      </c>
      <c r="BJ43" s="6">
        <v>93990.47</v>
      </c>
      <c r="BK43" s="6">
        <v>63727.3</v>
      </c>
      <c r="BL43" s="6">
        <v>48421.8</v>
      </c>
      <c r="BM43" s="6">
        <v>11465.71</v>
      </c>
    </row>
    <row r="44" ht="60" customHeight="1" spans="1:117">
      <c r="A44" s="22" t="s">
        <v>585</v>
      </c>
      <c r="B44" s="5" t="str">
        <f>_xlfn.DISPIMG("ID_B5645449CE8C44288100AA9D05A1CB40",1)</f>
        <v>=DISPIMG("ID_B5645449CE8C44288100AA9D05A1CB40",1)</v>
      </c>
      <c r="C44" s="6">
        <v>179</v>
      </c>
      <c r="D44" s="6">
        <v>152</v>
      </c>
      <c r="E44" s="6">
        <v>500</v>
      </c>
      <c r="F44" s="6">
        <v>913</v>
      </c>
      <c r="G44" s="6">
        <v>2</v>
      </c>
      <c r="H44" s="6" t="s">
        <v>169</v>
      </c>
      <c r="I44" s="7">
        <v>45351</v>
      </c>
      <c r="J44" s="6">
        <v>4.3</v>
      </c>
      <c r="K44" s="6">
        <v>0</v>
      </c>
      <c r="L44" s="8">
        <v>0</v>
      </c>
      <c r="M44" s="24" t="s">
        <v>586</v>
      </c>
      <c r="N44" s="22" t="s">
        <v>137</v>
      </c>
      <c r="O44" s="6" t="s">
        <v>378</v>
      </c>
      <c r="P44" s="22" t="s">
        <v>579</v>
      </c>
      <c r="Q44" s="6">
        <v>7.83</v>
      </c>
      <c r="R44" s="6" t="s">
        <v>587</v>
      </c>
      <c r="S44" s="6" t="s">
        <v>587</v>
      </c>
      <c r="T44" s="6" t="s">
        <v>588</v>
      </c>
      <c r="U44" s="6" t="s">
        <v>589</v>
      </c>
      <c r="V44" s="6" t="s">
        <v>128</v>
      </c>
      <c r="W44" s="6">
        <v>30394</v>
      </c>
      <c r="X44" s="6">
        <v>-4317</v>
      </c>
      <c r="Y44" s="6" t="s">
        <v>176</v>
      </c>
      <c r="Z44" s="6">
        <v>293</v>
      </c>
      <c r="AA44" s="6" t="s">
        <v>145</v>
      </c>
      <c r="AB44" s="6" t="s">
        <v>590</v>
      </c>
      <c r="AC44" s="16" t="s">
        <v>591</v>
      </c>
      <c r="AE44" s="25" t="s">
        <v>592</v>
      </c>
      <c r="AF44" s="25" t="s">
        <v>593</v>
      </c>
      <c r="AG44" s="25" t="s">
        <v>594</v>
      </c>
      <c r="AH44" s="6">
        <v>930</v>
      </c>
      <c r="AI44" s="6">
        <v>1948</v>
      </c>
      <c r="AJ44" s="6">
        <v>559</v>
      </c>
      <c r="AK44" s="6">
        <v>255</v>
      </c>
      <c r="AL44" s="6">
        <v>171</v>
      </c>
      <c r="AM44" s="6">
        <v>212</v>
      </c>
      <c r="AN44" s="6">
        <v>264</v>
      </c>
      <c r="AO44" s="6">
        <v>153</v>
      </c>
      <c r="AP44" s="6">
        <v>298</v>
      </c>
      <c r="AQ44" s="6">
        <v>152</v>
      </c>
      <c r="AR44" s="6">
        <v>264</v>
      </c>
      <c r="AS44" s="6">
        <v>237</v>
      </c>
      <c r="AT44" s="6">
        <v>367</v>
      </c>
      <c r="AU44" s="6">
        <v>992</v>
      </c>
      <c r="AV44" s="6">
        <v>295</v>
      </c>
      <c r="AW44" s="6">
        <v>111</v>
      </c>
      <c r="AX44" s="6">
        <v>135</v>
      </c>
      <c r="AY44" s="6">
        <v>178</v>
      </c>
      <c r="AZ44" s="6">
        <v>690</v>
      </c>
      <c r="BA44" s="6">
        <v>145</v>
      </c>
      <c r="BB44" s="6">
        <v>293</v>
      </c>
      <c r="BC44" s="6">
        <v>181</v>
      </c>
      <c r="BD44" s="6">
        <v>53</v>
      </c>
      <c r="BE44" s="6">
        <v>0</v>
      </c>
      <c r="BF44" s="6">
        <v>0</v>
      </c>
      <c r="BI44" s="6">
        <v>165605.11</v>
      </c>
      <c r="BJ44" s="6">
        <v>343997.3</v>
      </c>
      <c r="BK44" s="6">
        <v>126674.99</v>
      </c>
      <c r="BL44" s="6">
        <v>60945</v>
      </c>
      <c r="BM44" s="6">
        <v>40869</v>
      </c>
      <c r="BN44" s="6">
        <v>46858.36</v>
      </c>
      <c r="BO44" s="6">
        <v>60199.92</v>
      </c>
      <c r="BP44" s="6">
        <v>36567</v>
      </c>
      <c r="BQ44" s="6">
        <v>65017.64</v>
      </c>
      <c r="BR44" s="6">
        <v>34082.96</v>
      </c>
      <c r="BS44" s="6">
        <v>60294.96</v>
      </c>
      <c r="BT44" s="6">
        <v>56643</v>
      </c>
      <c r="BU44" s="6">
        <v>87713</v>
      </c>
      <c r="BV44" s="6">
        <v>237088</v>
      </c>
      <c r="BW44" s="6">
        <v>70505</v>
      </c>
      <c r="BX44" s="6">
        <v>26529</v>
      </c>
      <c r="BY44" s="6">
        <v>32265</v>
      </c>
      <c r="BZ44" s="6">
        <v>42061.4</v>
      </c>
      <c r="CA44" s="6">
        <v>164220</v>
      </c>
      <c r="CB44" s="6">
        <v>34655</v>
      </c>
      <c r="CC44" s="6">
        <v>68843.28</v>
      </c>
      <c r="CD44" s="6">
        <v>43259</v>
      </c>
      <c r="CE44" s="6">
        <v>12667</v>
      </c>
      <c r="CF44" s="6">
        <v>0</v>
      </c>
      <c r="CG44" s="6">
        <v>0</v>
      </c>
    </row>
    <row r="45" ht="60" customHeight="1" spans="1:117">
      <c r="A45" s="22" t="s">
        <v>595</v>
      </c>
      <c r="B45" s="5" t="str">
        <f>_xlfn.DISPIMG("ID_EC62D0FCD09F4E0AAF396A119B6D7512",1)</f>
        <v>=DISPIMG("ID_EC62D0FCD09F4E0AAF396A119B6D7512",1)</v>
      </c>
      <c r="C45" s="6">
        <v>49.98</v>
      </c>
      <c r="D45" s="6">
        <v>542</v>
      </c>
      <c r="E45" s="6">
        <v>500</v>
      </c>
      <c r="F45" s="6">
        <v>555</v>
      </c>
      <c r="G45" s="6">
        <v>1</v>
      </c>
      <c r="H45" s="6" t="s">
        <v>169</v>
      </c>
      <c r="I45" s="7">
        <v>45492</v>
      </c>
      <c r="J45" s="6">
        <v>4.2</v>
      </c>
      <c r="K45" s="6">
        <v>21</v>
      </c>
      <c r="L45" s="8">
        <v>0.0378</v>
      </c>
      <c r="M45" s="24" t="s">
        <v>596</v>
      </c>
      <c r="N45" s="6" t="s">
        <v>120</v>
      </c>
      <c r="O45" s="6" t="s">
        <v>597</v>
      </c>
      <c r="P45" s="22" t="s">
        <v>598</v>
      </c>
      <c r="Q45" s="6" t="s">
        <v>123</v>
      </c>
      <c r="R45" s="6" t="s">
        <v>599</v>
      </c>
      <c r="S45" s="6" t="s">
        <v>599</v>
      </c>
      <c r="T45" s="6" t="s">
        <v>600</v>
      </c>
      <c r="U45" s="6" t="s">
        <v>601</v>
      </c>
      <c r="V45" s="6" t="s">
        <v>160</v>
      </c>
      <c r="W45" s="6">
        <v>87384</v>
      </c>
      <c r="X45" s="6">
        <v>-468</v>
      </c>
      <c r="Y45" s="6" t="s">
        <v>161</v>
      </c>
      <c r="Z45" s="6">
        <v>387</v>
      </c>
      <c r="AA45" s="6" t="s">
        <v>162</v>
      </c>
      <c r="AB45" s="6" t="s">
        <v>602</v>
      </c>
      <c r="AC45" s="16" t="s">
        <v>603</v>
      </c>
      <c r="AE45" s="25" t="s">
        <v>604</v>
      </c>
      <c r="AF45" s="25" t="s">
        <v>605</v>
      </c>
      <c r="AH45" s="6">
        <v>372</v>
      </c>
      <c r="AI45" s="6">
        <v>842</v>
      </c>
      <c r="AJ45" s="6">
        <v>120</v>
      </c>
      <c r="AK45" s="6">
        <v>326</v>
      </c>
      <c r="AL45" s="6">
        <v>207</v>
      </c>
      <c r="AM45" s="6">
        <v>310</v>
      </c>
      <c r="AN45" s="6">
        <v>351</v>
      </c>
      <c r="AO45" s="6">
        <v>150</v>
      </c>
      <c r="AP45" s="6">
        <v>214</v>
      </c>
      <c r="AQ45" s="6">
        <v>26</v>
      </c>
      <c r="AR45" s="6">
        <v>34</v>
      </c>
      <c r="AS45" s="6">
        <v>368</v>
      </c>
      <c r="AT45" s="6">
        <v>484</v>
      </c>
      <c r="AU45" s="6">
        <v>750</v>
      </c>
      <c r="AV45" s="6">
        <v>2</v>
      </c>
      <c r="AW45" s="6">
        <v>725</v>
      </c>
      <c r="AX45" s="6">
        <v>275</v>
      </c>
      <c r="AY45" s="6">
        <v>111</v>
      </c>
      <c r="AZ45" s="6">
        <v>12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140</v>
      </c>
      <c r="BI45" s="6">
        <v>17126.88</v>
      </c>
      <c r="BJ45" s="6">
        <v>27415.52</v>
      </c>
      <c r="BK45" s="6">
        <v>5193.6</v>
      </c>
      <c r="BL45" s="6">
        <v>14523.3</v>
      </c>
      <c r="BM45" s="6">
        <v>10347.93</v>
      </c>
      <c r="BN45" s="6">
        <v>13599.7</v>
      </c>
      <c r="BO45" s="6">
        <v>13990.86</v>
      </c>
      <c r="BP45" s="6">
        <v>7326</v>
      </c>
      <c r="BQ45" s="6">
        <v>8557.86</v>
      </c>
      <c r="BR45" s="6">
        <v>1172.6</v>
      </c>
      <c r="BS45" s="6">
        <v>1459.28</v>
      </c>
      <c r="BT45" s="6">
        <v>16964.8</v>
      </c>
      <c r="BU45" s="6">
        <v>20845.88</v>
      </c>
      <c r="BV45" s="6">
        <v>31492.5</v>
      </c>
      <c r="BW45" s="6">
        <v>93.12</v>
      </c>
      <c r="BX45" s="6">
        <v>33190.5</v>
      </c>
      <c r="BY45" s="6">
        <v>13142.25</v>
      </c>
      <c r="BZ45" s="6">
        <v>5004.99</v>
      </c>
      <c r="CA45" s="6">
        <v>598.68</v>
      </c>
      <c r="CB45" s="6">
        <v>0</v>
      </c>
      <c r="CC45" s="6">
        <v>0</v>
      </c>
      <c r="CI45" s="6">
        <v>6998.6</v>
      </c>
    </row>
    <row r="46" ht="60" customHeight="1" spans="1:117">
      <c r="A46" s="22" t="s">
        <v>606</v>
      </c>
      <c r="B46" s="5" t="str">
        <f>_xlfn.DISPIMG("ID_0949CD72606B48339A62F43900F3CB13",1)</f>
        <v>=DISPIMG("ID_0949CD72606B48339A62F43900F3CB13",1)</v>
      </c>
      <c r="C46" s="6">
        <v>149.99</v>
      </c>
      <c r="D46" s="6">
        <v>53</v>
      </c>
      <c r="E46" s="6">
        <v>500</v>
      </c>
      <c r="F46" s="6">
        <v>624</v>
      </c>
      <c r="G46" s="6">
        <v>1</v>
      </c>
      <c r="H46" s="6" t="s">
        <v>199</v>
      </c>
      <c r="I46" s="7">
        <v>45886</v>
      </c>
      <c r="J46" s="6">
        <v>4.5</v>
      </c>
      <c r="K46" s="6">
        <v>6</v>
      </c>
      <c r="L46" s="8">
        <v>0.0096</v>
      </c>
      <c r="M46" s="24" t="s">
        <v>607</v>
      </c>
      <c r="N46" s="22" t="s">
        <v>137</v>
      </c>
      <c r="O46" s="6" t="s">
        <v>608</v>
      </c>
      <c r="P46" s="22" t="s">
        <v>609</v>
      </c>
      <c r="Q46" s="6">
        <v>6.47</v>
      </c>
      <c r="R46" s="6" t="s">
        <v>610</v>
      </c>
      <c r="S46" s="6" t="s">
        <v>610</v>
      </c>
      <c r="T46" s="6" t="s">
        <v>611</v>
      </c>
      <c r="U46" s="6" t="s">
        <v>612</v>
      </c>
      <c r="V46" s="6" t="s">
        <v>160</v>
      </c>
      <c r="W46" s="6">
        <v>48911</v>
      </c>
      <c r="X46" s="6">
        <v>-12675</v>
      </c>
      <c r="Y46" s="6" t="s">
        <v>161</v>
      </c>
      <c r="Z46" s="6">
        <v>174</v>
      </c>
      <c r="AA46" s="6" t="s">
        <v>162</v>
      </c>
      <c r="AB46" s="6" t="s">
        <v>613</v>
      </c>
      <c r="AC46" s="16" t="s">
        <v>614</v>
      </c>
      <c r="AE46" s="25" t="s">
        <v>615</v>
      </c>
      <c r="AF46" s="25" t="s">
        <v>616</v>
      </c>
      <c r="AG46" s="25" t="s">
        <v>617</v>
      </c>
      <c r="AH46" s="6">
        <v>682</v>
      </c>
      <c r="AI46" s="6">
        <v>478</v>
      </c>
      <c r="AJ46" s="6">
        <v>973</v>
      </c>
      <c r="AK46" s="6">
        <v>72</v>
      </c>
      <c r="AL46" s="6">
        <v>113</v>
      </c>
      <c r="AM46" s="6">
        <v>0</v>
      </c>
      <c r="AN46" s="6">
        <v>0</v>
      </c>
      <c r="BI46" s="6">
        <v>88728.2</v>
      </c>
      <c r="BJ46" s="6">
        <v>71695.22</v>
      </c>
      <c r="BK46" s="6">
        <v>143468.84</v>
      </c>
      <c r="BL46" s="6">
        <v>10229.04</v>
      </c>
      <c r="BM46" s="6">
        <v>17833.66</v>
      </c>
      <c r="BN46" s="6">
        <v>0</v>
      </c>
      <c r="BO46" s="6">
        <v>0</v>
      </c>
    </row>
    <row r="47" ht="60" customHeight="1" spans="1:117">
      <c r="A47" s="22" t="s">
        <v>618</v>
      </c>
      <c r="B47" s="5" t="str">
        <f>_xlfn.DISPIMG("ID_7FA5B6B26F1A4A248404F0A5BEC97444",1)</f>
        <v>=DISPIMG("ID_7FA5B6B26F1A4A248404F0A5BEC97444",1)</v>
      </c>
      <c r="C47" s="23">
        <v>96.78</v>
      </c>
      <c r="D47" s="6">
        <v>2162</v>
      </c>
      <c r="E47" s="6">
        <v>500</v>
      </c>
      <c r="F47" s="6">
        <v>4893</v>
      </c>
      <c r="G47" s="6">
        <v>2</v>
      </c>
      <c r="H47" s="6" t="s">
        <v>152</v>
      </c>
      <c r="I47" s="7">
        <v>45823</v>
      </c>
      <c r="J47" s="6">
        <v>4.5</v>
      </c>
      <c r="K47" s="6">
        <v>16</v>
      </c>
      <c r="L47" s="8">
        <v>0.0033</v>
      </c>
      <c r="M47" s="24" t="s">
        <v>153</v>
      </c>
      <c r="N47" s="22" t="s">
        <v>137</v>
      </c>
      <c r="O47" s="6" t="s">
        <v>121</v>
      </c>
      <c r="P47" s="22" t="s">
        <v>458</v>
      </c>
      <c r="Q47" s="6">
        <v>6.29</v>
      </c>
      <c r="R47" s="6" t="s">
        <v>236</v>
      </c>
      <c r="S47" s="6" t="s">
        <v>236</v>
      </c>
      <c r="T47" s="6" t="s">
        <v>619</v>
      </c>
      <c r="U47" s="6" t="s">
        <v>620</v>
      </c>
      <c r="V47" s="6" t="s">
        <v>160</v>
      </c>
      <c r="W47" s="6">
        <v>6758</v>
      </c>
      <c r="X47" s="6">
        <v>-844</v>
      </c>
      <c r="Y47" s="6" t="s">
        <v>161</v>
      </c>
      <c r="Z47" s="6">
        <v>8</v>
      </c>
      <c r="AA47" s="6" t="s">
        <v>162</v>
      </c>
      <c r="AB47" s="6" t="s">
        <v>621</v>
      </c>
      <c r="AC47" s="16" t="s">
        <v>622</v>
      </c>
      <c r="AD47" s="6" t="s">
        <v>365</v>
      </c>
      <c r="AE47" s="25" t="s">
        <v>623</v>
      </c>
      <c r="AF47" s="25" t="s">
        <v>624</v>
      </c>
      <c r="AG47" s="25" t="s">
        <v>167</v>
      </c>
      <c r="AH47" s="6">
        <v>5425</v>
      </c>
      <c r="AI47" s="6">
        <v>4788</v>
      </c>
      <c r="AJ47" s="6">
        <v>1660</v>
      </c>
      <c r="AK47" s="6">
        <v>566</v>
      </c>
      <c r="AL47" s="6">
        <v>2425</v>
      </c>
      <c r="AM47" s="6">
        <v>2230</v>
      </c>
      <c r="AN47" s="6">
        <v>3111</v>
      </c>
      <c r="AO47" s="6">
        <v>1378</v>
      </c>
      <c r="BI47" s="6">
        <v>575050</v>
      </c>
      <c r="BJ47" s="6">
        <v>492541.56</v>
      </c>
      <c r="BK47" s="6">
        <v>165170</v>
      </c>
      <c r="BL47" s="6">
        <v>59322.46</v>
      </c>
      <c r="BM47" s="6">
        <v>237189.25</v>
      </c>
      <c r="BN47" s="6">
        <v>217692.61</v>
      </c>
      <c r="BO47" s="6">
        <v>320557.44</v>
      </c>
      <c r="BP47" s="6">
        <v>234246.23</v>
      </c>
    </row>
    <row r="48" ht="60" customHeight="1" spans="1:117">
      <c r="A48" s="22" t="s">
        <v>625</v>
      </c>
      <c r="B48" s="5" t="str">
        <f>_xlfn.DISPIMG("ID_34EFEB25D9A04C2A8D593289EF9618DA",1)</f>
        <v>=DISPIMG("ID_34EFEB25D9A04C2A8D593289EF9618DA",1)</v>
      </c>
      <c r="C48" s="6">
        <v>69.59</v>
      </c>
      <c r="D48" s="6">
        <v>267</v>
      </c>
      <c r="E48" s="6">
        <v>500</v>
      </c>
      <c r="F48" s="6">
        <v>716</v>
      </c>
      <c r="G48" s="6">
        <v>1</v>
      </c>
      <c r="H48" s="6" t="s">
        <v>169</v>
      </c>
      <c r="I48" s="7">
        <v>45593</v>
      </c>
      <c r="J48" s="6">
        <v>4.5</v>
      </c>
      <c r="K48" s="6">
        <v>0</v>
      </c>
      <c r="L48" s="8">
        <v>0</v>
      </c>
      <c r="M48" s="24" t="s">
        <v>626</v>
      </c>
      <c r="N48" s="22" t="s">
        <v>185</v>
      </c>
      <c r="O48" s="6" t="s">
        <v>514</v>
      </c>
      <c r="P48" s="22" t="s">
        <v>579</v>
      </c>
      <c r="Q48" s="6">
        <v>6.47</v>
      </c>
      <c r="R48" s="6" t="s">
        <v>314</v>
      </c>
      <c r="S48" s="6" t="s">
        <v>314</v>
      </c>
      <c r="T48" s="6" t="s">
        <v>627</v>
      </c>
      <c r="U48" s="6" t="s">
        <v>628</v>
      </c>
      <c r="V48" s="6" t="s">
        <v>160</v>
      </c>
      <c r="W48" s="6">
        <v>65535</v>
      </c>
      <c r="X48" s="6">
        <v>-10832</v>
      </c>
      <c r="Y48" s="6" t="s">
        <v>161</v>
      </c>
      <c r="Z48" s="6">
        <v>277</v>
      </c>
      <c r="AA48" s="6" t="s">
        <v>162</v>
      </c>
      <c r="AB48" s="6" t="s">
        <v>629</v>
      </c>
      <c r="AC48" s="16" t="s">
        <v>630</v>
      </c>
      <c r="AE48" s="25" t="s">
        <v>631</v>
      </c>
      <c r="AF48" s="25" t="s">
        <v>632</v>
      </c>
      <c r="AG48" s="25" t="s">
        <v>633</v>
      </c>
      <c r="AH48" s="6">
        <v>434</v>
      </c>
      <c r="AI48" s="6">
        <v>2456</v>
      </c>
      <c r="AJ48" s="6">
        <v>392</v>
      </c>
      <c r="AK48" s="6">
        <v>326</v>
      </c>
      <c r="AL48" s="6">
        <v>348</v>
      </c>
      <c r="AM48" s="6">
        <v>643</v>
      </c>
      <c r="AN48" s="6">
        <v>626</v>
      </c>
      <c r="AO48" s="6">
        <v>161</v>
      </c>
      <c r="AP48" s="6">
        <v>288</v>
      </c>
      <c r="AQ48" s="6">
        <v>250</v>
      </c>
      <c r="AR48" s="6">
        <v>241</v>
      </c>
      <c r="AS48" s="6">
        <v>379</v>
      </c>
      <c r="AT48" s="6">
        <v>631</v>
      </c>
      <c r="AU48" s="6">
        <v>602</v>
      </c>
      <c r="AV48" s="6">
        <v>752</v>
      </c>
      <c r="AW48" s="6">
        <v>17</v>
      </c>
      <c r="BI48" s="6">
        <v>30566.621</v>
      </c>
      <c r="BJ48" s="6">
        <v>157773.44</v>
      </c>
      <c r="BK48" s="6">
        <v>22704.64</v>
      </c>
      <c r="BL48" s="6">
        <v>19556.74</v>
      </c>
      <c r="BM48" s="6">
        <v>19682.88</v>
      </c>
      <c r="BN48" s="6">
        <v>37294</v>
      </c>
      <c r="BO48" s="6">
        <v>42211.18</v>
      </c>
      <c r="BP48" s="6">
        <v>12834.92</v>
      </c>
      <c r="BQ48" s="6">
        <v>23025.6</v>
      </c>
      <c r="BR48" s="6">
        <v>19960</v>
      </c>
      <c r="BS48" s="6">
        <v>18679.91</v>
      </c>
      <c r="BT48" s="6">
        <v>30301.05</v>
      </c>
      <c r="BU48" s="6">
        <v>50448.45</v>
      </c>
      <c r="BV48" s="6">
        <v>49237.58</v>
      </c>
      <c r="BW48" s="6">
        <v>65882.72</v>
      </c>
      <c r="BX48" s="6">
        <v>1529.66</v>
      </c>
    </row>
    <row r="49" ht="60" customHeight="1" spans="1:117">
      <c r="A49" s="22" t="s">
        <v>634</v>
      </c>
      <c r="B49" s="5" t="str">
        <f>_xlfn.DISPIMG("ID_B779783F4C9C42F099A0DABE2B959293",1)</f>
        <v>=DISPIMG("ID_B779783F4C9C42F099A0DABE2B959293",1)</v>
      </c>
      <c r="C49" s="6">
        <v>279</v>
      </c>
      <c r="D49" s="6">
        <v>369</v>
      </c>
      <c r="E49" s="6">
        <v>500</v>
      </c>
      <c r="F49" s="6">
        <v>1058</v>
      </c>
      <c r="G49" s="6">
        <v>2</v>
      </c>
      <c r="H49" s="6" t="s">
        <v>169</v>
      </c>
      <c r="I49" s="7">
        <v>45415</v>
      </c>
      <c r="J49" s="6">
        <v>4.4</v>
      </c>
      <c r="K49" s="6">
        <v>51</v>
      </c>
      <c r="L49" s="8">
        <v>0.0482</v>
      </c>
      <c r="M49" s="24" t="s">
        <v>586</v>
      </c>
      <c r="N49" s="22" t="s">
        <v>137</v>
      </c>
      <c r="O49" s="6" t="s">
        <v>635</v>
      </c>
      <c r="P49" s="22" t="s">
        <v>636</v>
      </c>
      <c r="Q49" s="6">
        <v>8.14</v>
      </c>
      <c r="R49" s="6" t="s">
        <v>637</v>
      </c>
      <c r="S49" s="6" t="s">
        <v>637</v>
      </c>
      <c r="T49" s="6" t="s">
        <v>638</v>
      </c>
      <c r="U49" s="6" t="s">
        <v>639</v>
      </c>
      <c r="V49" s="6" t="s">
        <v>128</v>
      </c>
      <c r="W49" s="6">
        <v>25453</v>
      </c>
      <c r="X49" s="6">
        <v>-2280</v>
      </c>
      <c r="Y49" s="6" t="s">
        <v>176</v>
      </c>
      <c r="Z49" s="6">
        <v>236</v>
      </c>
      <c r="AA49" s="6" t="s">
        <v>145</v>
      </c>
      <c r="AB49" s="6" t="s">
        <v>640</v>
      </c>
      <c r="AC49" s="16" t="s">
        <v>151</v>
      </c>
      <c r="AE49" s="25" t="s">
        <v>641</v>
      </c>
      <c r="AF49" s="25" t="s">
        <v>642</v>
      </c>
      <c r="AG49" s="25" t="s">
        <v>594</v>
      </c>
      <c r="AH49" s="6">
        <v>1147</v>
      </c>
      <c r="AI49" s="6">
        <v>1736</v>
      </c>
      <c r="AJ49" s="6">
        <v>619</v>
      </c>
      <c r="AK49" s="6">
        <v>301</v>
      </c>
      <c r="AL49" s="6">
        <v>201</v>
      </c>
      <c r="AM49" s="6">
        <v>291</v>
      </c>
      <c r="AN49" s="6">
        <v>372</v>
      </c>
      <c r="AO49" s="6">
        <v>240</v>
      </c>
      <c r="AP49" s="6">
        <v>413</v>
      </c>
      <c r="AQ49" s="6">
        <v>233</v>
      </c>
      <c r="AR49" s="6">
        <v>207</v>
      </c>
      <c r="AS49" s="6">
        <v>359</v>
      </c>
      <c r="AT49" s="6">
        <v>541</v>
      </c>
      <c r="AU49" s="6">
        <v>943</v>
      </c>
      <c r="AV49" s="6">
        <v>446</v>
      </c>
      <c r="AW49" s="6">
        <v>205</v>
      </c>
      <c r="AX49" s="6">
        <v>201</v>
      </c>
      <c r="AY49" s="6">
        <v>282</v>
      </c>
      <c r="AZ49" s="6">
        <v>825</v>
      </c>
      <c r="BA49" s="6">
        <v>224</v>
      </c>
      <c r="BB49" s="6">
        <v>77</v>
      </c>
      <c r="BC49" s="6">
        <v>0</v>
      </c>
      <c r="BI49" s="6">
        <v>311972.53</v>
      </c>
      <c r="BJ49" s="6">
        <v>468390.16</v>
      </c>
      <c r="BK49" s="6">
        <v>213616.9</v>
      </c>
      <c r="BL49" s="6">
        <v>109172.7</v>
      </c>
      <c r="BM49" s="6">
        <v>72492.66</v>
      </c>
      <c r="BN49" s="6">
        <v>98788.68</v>
      </c>
      <c r="BO49" s="6">
        <v>134924.4</v>
      </c>
      <c r="BP49" s="6">
        <v>87048</v>
      </c>
      <c r="BQ49" s="6">
        <v>139465.97</v>
      </c>
      <c r="BR49" s="6">
        <v>81081.66</v>
      </c>
      <c r="BS49" s="6">
        <v>73493.28</v>
      </c>
      <c r="BT49" s="6">
        <v>132496.12</v>
      </c>
      <c r="BU49" s="6">
        <v>199629</v>
      </c>
      <c r="BV49" s="6">
        <v>347967</v>
      </c>
      <c r="BW49" s="6">
        <v>164574</v>
      </c>
      <c r="BX49" s="6">
        <v>75645</v>
      </c>
      <c r="BY49" s="6">
        <v>74169</v>
      </c>
      <c r="BZ49" s="6">
        <v>104058</v>
      </c>
      <c r="CA49" s="6">
        <v>304425</v>
      </c>
      <c r="CB49" s="6">
        <v>82656</v>
      </c>
      <c r="CC49" s="6">
        <v>29226.12</v>
      </c>
      <c r="CD49" s="6">
        <v>0</v>
      </c>
    </row>
    <row r="50" ht="60" customHeight="1" spans="1:117">
      <c r="A50" s="22" t="s">
        <v>473</v>
      </c>
      <c r="B50" s="5" t="str">
        <f>_xlfn.DISPIMG("ID_F779E2DFF3794EE09F86A45316FDB47D",1)</f>
        <v>=DISPIMG("ID_F779E2DFF3794EE09F86A45316FDB47D",1)</v>
      </c>
      <c r="C50" s="6">
        <v>49.99</v>
      </c>
      <c r="D50" s="6">
        <v>156</v>
      </c>
      <c r="E50" s="6">
        <v>500</v>
      </c>
      <c r="F50" s="6">
        <v>960</v>
      </c>
      <c r="G50" s="6">
        <v>1</v>
      </c>
      <c r="H50" s="6" t="s">
        <v>169</v>
      </c>
      <c r="I50" s="7">
        <v>45677</v>
      </c>
      <c r="J50" s="6">
        <v>4.1</v>
      </c>
      <c r="K50" s="6">
        <v>24</v>
      </c>
      <c r="L50" s="8">
        <v>0.025</v>
      </c>
      <c r="M50" s="24" t="s">
        <v>643</v>
      </c>
      <c r="N50" s="22" t="s">
        <v>185</v>
      </c>
      <c r="O50" s="6" t="s">
        <v>644</v>
      </c>
      <c r="P50" s="22" t="s">
        <v>570</v>
      </c>
      <c r="Q50" s="6">
        <v>6.72</v>
      </c>
      <c r="R50" s="6" t="s">
        <v>645</v>
      </c>
      <c r="S50" s="6" t="s">
        <v>646</v>
      </c>
      <c r="T50" s="6" t="s">
        <v>647</v>
      </c>
      <c r="U50" s="6" t="s">
        <v>648</v>
      </c>
      <c r="V50" s="6" t="s">
        <v>160</v>
      </c>
      <c r="W50" s="6">
        <v>32169</v>
      </c>
      <c r="X50" s="6">
        <v>2661</v>
      </c>
      <c r="Y50" s="6" t="s">
        <v>161</v>
      </c>
      <c r="Z50" s="6">
        <v>92</v>
      </c>
      <c r="AA50" s="6" t="s">
        <v>162</v>
      </c>
      <c r="AB50" s="6" t="s">
        <v>649</v>
      </c>
      <c r="AC50" s="16" t="s">
        <v>650</v>
      </c>
      <c r="AE50" s="25" t="s">
        <v>651</v>
      </c>
      <c r="AF50" s="25" t="s">
        <v>652</v>
      </c>
      <c r="AG50" s="25" t="s">
        <v>653</v>
      </c>
      <c r="AH50" s="6">
        <v>899</v>
      </c>
      <c r="AI50" s="6">
        <v>1127</v>
      </c>
      <c r="AJ50" s="6">
        <v>1053</v>
      </c>
      <c r="AK50" s="6">
        <v>546</v>
      </c>
      <c r="AL50" s="6">
        <v>429</v>
      </c>
      <c r="AM50" s="6">
        <v>212</v>
      </c>
      <c r="AN50" s="6">
        <v>195</v>
      </c>
      <c r="AO50" s="6">
        <v>71</v>
      </c>
      <c r="AP50" s="6">
        <v>52</v>
      </c>
      <c r="AQ50" s="6">
        <v>42</v>
      </c>
      <c r="BI50" s="6">
        <v>44941.01</v>
      </c>
      <c r="BJ50" s="6">
        <v>51661.68</v>
      </c>
      <c r="BK50" s="6">
        <v>40603.68</v>
      </c>
      <c r="BL50" s="6">
        <v>20906.34</v>
      </c>
      <c r="BM50" s="6">
        <v>14633.19</v>
      </c>
      <c r="BN50" s="6">
        <v>6162.84</v>
      </c>
      <c r="BO50" s="6">
        <v>4529.85</v>
      </c>
      <c r="BP50" s="6">
        <v>1603.89</v>
      </c>
      <c r="BQ50" s="6">
        <v>1569.88</v>
      </c>
      <c r="BR50" s="6">
        <v>1389.78</v>
      </c>
    </row>
    <row r="51" s="2" customFormat="1" ht="60" customHeight="1" spans="1:117">
      <c r="A51" s="22" t="s">
        <v>654</v>
      </c>
      <c r="B51" s="5" t="str">
        <f>_xlfn.DISPIMG("ID_8F084F4AB29A4CFABDDADF5C0189D8D0",1)</f>
        <v>=DISPIMG("ID_8F084F4AB29A4CFABDDADF5C0189D8D0",1)</v>
      </c>
      <c r="C51" s="6">
        <v>99.99</v>
      </c>
      <c r="D51" s="6">
        <v>76</v>
      </c>
      <c r="E51" s="6">
        <v>500</v>
      </c>
      <c r="F51" s="6">
        <v>670</v>
      </c>
      <c r="G51" s="6">
        <v>1</v>
      </c>
      <c r="H51" s="6" t="s">
        <v>465</v>
      </c>
      <c r="I51" s="7">
        <v>45980</v>
      </c>
      <c r="J51" s="6">
        <v>5</v>
      </c>
      <c r="K51" s="6">
        <v>38</v>
      </c>
      <c r="L51" s="8">
        <v>0.0567</v>
      </c>
      <c r="M51" s="24" t="s">
        <v>655</v>
      </c>
      <c r="N51" s="22" t="s">
        <v>137</v>
      </c>
      <c r="O51" s="6" t="s">
        <v>121</v>
      </c>
      <c r="P51" s="22" t="s">
        <v>656</v>
      </c>
      <c r="Q51" s="6">
        <v>5.95</v>
      </c>
      <c r="R51" s="6" t="s">
        <v>657</v>
      </c>
      <c r="S51" s="6" t="s">
        <v>658</v>
      </c>
      <c r="T51" s="6" t="s">
        <v>659</v>
      </c>
      <c r="U51" s="6" t="s">
        <v>660</v>
      </c>
      <c r="V51" s="6" t="s">
        <v>160</v>
      </c>
      <c r="W51" s="6">
        <v>48641</v>
      </c>
      <c r="X51" s="6">
        <v>45634</v>
      </c>
      <c r="Y51" s="6" t="s">
        <v>161</v>
      </c>
      <c r="Z51" s="6">
        <v>209</v>
      </c>
      <c r="AA51" s="6" t="s">
        <v>162</v>
      </c>
      <c r="AB51" s="6" t="s">
        <v>661</v>
      </c>
      <c r="AC51" s="16" t="s">
        <v>164</v>
      </c>
      <c r="AD51" s="6"/>
      <c r="AE51" s="25" t="s">
        <v>662</v>
      </c>
      <c r="AF51" s="25" t="s">
        <v>663</v>
      </c>
      <c r="AG51" s="25" t="s">
        <v>664</v>
      </c>
      <c r="AH51" s="6">
        <v>527</v>
      </c>
      <c r="AI51" s="6">
        <v>740</v>
      </c>
      <c r="AJ51" s="6">
        <v>48</v>
      </c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>
        <v>91218.43</v>
      </c>
      <c r="BJ51" s="6">
        <v>78232.81</v>
      </c>
      <c r="BK51" s="6">
        <v>9375.36</v>
      </c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</row>
    <row r="52" ht="60" customHeight="1" spans="1:117">
      <c r="A52" s="22" t="s">
        <v>665</v>
      </c>
      <c r="B52" s="5" t="str">
        <f>_xlfn.DISPIMG("ID_DD36A9477C5B413EB9CA1D87114B5428",1)</f>
        <v>=DISPIMG("ID_DD36A9477C5B413EB9CA1D87114B5428",1)</v>
      </c>
      <c r="C52" s="6">
        <v>59.98</v>
      </c>
      <c r="D52" s="6">
        <v>166</v>
      </c>
      <c r="E52" s="6">
        <v>400</v>
      </c>
      <c r="F52" s="6">
        <v>723</v>
      </c>
      <c r="G52" s="6">
        <v>1</v>
      </c>
      <c r="H52" s="6" t="s">
        <v>465</v>
      </c>
      <c r="I52" s="7">
        <v>45966</v>
      </c>
      <c r="J52" s="6">
        <v>4.8</v>
      </c>
      <c r="K52" s="6">
        <v>161</v>
      </c>
      <c r="L52" s="8">
        <v>0.2227</v>
      </c>
      <c r="M52" s="24" t="s">
        <v>513</v>
      </c>
      <c r="N52" s="22" t="s">
        <v>137</v>
      </c>
      <c r="O52" s="6" t="s">
        <v>666</v>
      </c>
      <c r="P52" s="22" t="s">
        <v>667</v>
      </c>
      <c r="Q52" s="6" t="s">
        <v>123</v>
      </c>
      <c r="R52" s="6" t="s">
        <v>668</v>
      </c>
      <c r="S52" s="6" t="s">
        <v>668</v>
      </c>
      <c r="T52" s="6" t="s">
        <v>669</v>
      </c>
      <c r="U52" s="6" t="s">
        <v>670</v>
      </c>
      <c r="V52" s="6" t="s">
        <v>160</v>
      </c>
      <c r="W52" s="6">
        <v>10895</v>
      </c>
      <c r="X52" s="6">
        <v>40109</v>
      </c>
      <c r="Y52" s="6" t="s">
        <v>161</v>
      </c>
      <c r="Z52" s="6">
        <v>21</v>
      </c>
      <c r="AA52" s="6" t="s">
        <v>162</v>
      </c>
      <c r="AB52" s="6" t="s">
        <v>671</v>
      </c>
      <c r="AC52" s="16" t="s">
        <v>672</v>
      </c>
      <c r="AE52" s="25" t="s">
        <v>673</v>
      </c>
      <c r="AF52" s="25" t="s">
        <v>674</v>
      </c>
      <c r="AG52" s="25" t="s">
        <v>511</v>
      </c>
      <c r="AH52" s="6">
        <v>961</v>
      </c>
      <c r="AI52" s="6">
        <v>479</v>
      </c>
      <c r="AJ52" s="6">
        <v>2435</v>
      </c>
      <c r="AK52" s="6">
        <v>0</v>
      </c>
      <c r="BI52" s="6">
        <v>57650.39</v>
      </c>
      <c r="BJ52" s="6">
        <v>28854.96</v>
      </c>
      <c r="BK52" s="6">
        <v>159224.66</v>
      </c>
      <c r="BL52" s="6">
        <v>0</v>
      </c>
    </row>
    <row r="53" ht="60" customHeight="1" spans="1:117">
      <c r="A53" s="22" t="s">
        <v>614</v>
      </c>
      <c r="B53" s="5" t="str">
        <f>_xlfn.DISPIMG("ID_8F9BD91B3E2E4967A1D0B22290213420",1)</f>
        <v>=DISPIMG("ID_8F9BD91B3E2E4967A1D0B22290213420",1)</v>
      </c>
      <c r="C53" s="6">
        <v>150.89</v>
      </c>
      <c r="D53" s="6">
        <v>3543</v>
      </c>
      <c r="E53" s="6">
        <v>400</v>
      </c>
      <c r="F53" s="6">
        <v>719</v>
      </c>
      <c r="G53" s="6">
        <v>1</v>
      </c>
      <c r="H53" s="6" t="s">
        <v>169</v>
      </c>
      <c r="I53" s="7">
        <v>45208</v>
      </c>
      <c r="J53" s="6">
        <v>4.2</v>
      </c>
      <c r="K53" s="6">
        <v>5</v>
      </c>
      <c r="L53" s="8">
        <v>0.007</v>
      </c>
      <c r="M53" s="24" t="s">
        <v>675</v>
      </c>
      <c r="N53" s="22" t="s">
        <v>137</v>
      </c>
      <c r="O53" s="6" t="s">
        <v>312</v>
      </c>
      <c r="P53" s="22" t="s">
        <v>676</v>
      </c>
      <c r="Q53" s="6">
        <v>7.32</v>
      </c>
      <c r="R53" s="6" t="s">
        <v>677</v>
      </c>
      <c r="S53" s="6" t="s">
        <v>677</v>
      </c>
      <c r="T53" s="6" t="s">
        <v>678</v>
      </c>
      <c r="U53" s="6" t="s">
        <v>679</v>
      </c>
      <c r="V53" s="6" t="s">
        <v>128</v>
      </c>
      <c r="W53" s="6">
        <v>44344</v>
      </c>
      <c r="X53" s="6">
        <v>-3586</v>
      </c>
      <c r="Y53" s="6" t="s">
        <v>176</v>
      </c>
      <c r="Z53" s="6">
        <v>465</v>
      </c>
      <c r="AA53" s="6" t="s">
        <v>145</v>
      </c>
      <c r="AB53" s="6" t="s">
        <v>680</v>
      </c>
      <c r="AC53" s="16" t="s">
        <v>550</v>
      </c>
      <c r="AE53" s="25" t="s">
        <v>681</v>
      </c>
      <c r="AF53" s="25" t="s">
        <v>682</v>
      </c>
      <c r="AG53" s="25" t="s">
        <v>683</v>
      </c>
      <c r="AH53" s="6">
        <v>620</v>
      </c>
      <c r="AI53" s="6">
        <v>2566</v>
      </c>
      <c r="AJ53" s="6">
        <v>687</v>
      </c>
      <c r="AK53" s="6">
        <v>577</v>
      </c>
      <c r="AL53" s="6">
        <v>304</v>
      </c>
      <c r="AM53" s="6">
        <v>364</v>
      </c>
      <c r="AN53" s="6">
        <v>1636</v>
      </c>
      <c r="AO53" s="6">
        <v>547</v>
      </c>
      <c r="AP53" s="6">
        <v>680</v>
      </c>
      <c r="AQ53" s="6">
        <v>625</v>
      </c>
      <c r="AR53" s="6">
        <v>969</v>
      </c>
      <c r="AS53" s="6">
        <v>1373</v>
      </c>
      <c r="AT53" s="6">
        <v>826</v>
      </c>
      <c r="AU53" s="6">
        <v>1930</v>
      </c>
      <c r="AV53" s="6">
        <v>1098</v>
      </c>
      <c r="AW53" s="6">
        <v>514</v>
      </c>
      <c r="AX53" s="6">
        <v>296</v>
      </c>
      <c r="AY53" s="6">
        <v>455</v>
      </c>
      <c r="AZ53" s="6">
        <v>752</v>
      </c>
      <c r="BA53" s="6">
        <v>933</v>
      </c>
      <c r="BB53" s="6">
        <v>1425</v>
      </c>
      <c r="BC53" s="6">
        <v>1259</v>
      </c>
      <c r="BD53" s="6">
        <v>2140</v>
      </c>
      <c r="BE53" s="6">
        <v>2334</v>
      </c>
      <c r="BF53" s="6">
        <v>1678</v>
      </c>
      <c r="BG53" s="6">
        <v>2154</v>
      </c>
      <c r="BH53" s="6">
        <v>2294</v>
      </c>
      <c r="BI53" s="6">
        <v>93551.8</v>
      </c>
      <c r="BJ53" s="6">
        <v>387183.75</v>
      </c>
      <c r="BK53" s="6">
        <v>100872.21</v>
      </c>
      <c r="BL53" s="6">
        <v>87063.53</v>
      </c>
      <c r="BM53" s="6">
        <v>45870.56</v>
      </c>
      <c r="BN53" s="6">
        <v>54923.96</v>
      </c>
      <c r="BO53" s="6">
        <v>239117.77</v>
      </c>
      <c r="BP53" s="6">
        <v>75327.38</v>
      </c>
      <c r="BQ53" s="6">
        <v>101619.2</v>
      </c>
      <c r="BR53" s="6">
        <v>93962.5</v>
      </c>
      <c r="BS53" s="6">
        <v>143877.11</v>
      </c>
      <c r="BT53" s="6">
        <v>207171.97</v>
      </c>
      <c r="BU53" s="6">
        <v>124635.14</v>
      </c>
      <c r="BV53" s="6">
        <v>291314.22</v>
      </c>
      <c r="BW53" s="6">
        <v>156640.69</v>
      </c>
      <c r="BX53" s="6">
        <v>77557.46</v>
      </c>
      <c r="BY53" s="6">
        <v>44663.44</v>
      </c>
      <c r="BZ53" s="6">
        <v>68654.95</v>
      </c>
      <c r="CA53" s="6">
        <v>113469.28</v>
      </c>
      <c r="CB53" s="6">
        <v>140780.38</v>
      </c>
      <c r="CC53" s="6">
        <v>215018.25</v>
      </c>
      <c r="CD53" s="6">
        <v>189970.52</v>
      </c>
      <c r="CE53" s="6">
        <v>322904.6</v>
      </c>
      <c r="CF53" s="6">
        <v>352177.25</v>
      </c>
      <c r="CG53" s="6">
        <v>253193.42</v>
      </c>
      <c r="CH53" s="6">
        <v>365447.66</v>
      </c>
      <c r="CI53" s="6">
        <v>346141.66</v>
      </c>
    </row>
    <row r="54" ht="60" customHeight="1" spans="1:117">
      <c r="A54" s="22" t="s">
        <v>684</v>
      </c>
      <c r="B54" s="5" t="str">
        <f>_xlfn.DISPIMG("ID_C568EDC9D41348D0B69C4181267E380D",1)</f>
        <v>=DISPIMG("ID_C568EDC9D41348D0B69C4181267E380D",1)</v>
      </c>
      <c r="C54" s="6">
        <v>149.99</v>
      </c>
      <c r="D54" s="6">
        <v>736</v>
      </c>
      <c r="E54" s="6">
        <v>400</v>
      </c>
      <c r="F54" s="6">
        <v>343</v>
      </c>
      <c r="G54" s="6">
        <v>1</v>
      </c>
      <c r="H54" s="6" t="s">
        <v>169</v>
      </c>
      <c r="I54" s="7">
        <v>43624</v>
      </c>
      <c r="J54" s="6">
        <v>4.2</v>
      </c>
      <c r="K54" s="6">
        <v>4</v>
      </c>
      <c r="L54" s="8">
        <v>0.0117</v>
      </c>
      <c r="M54" s="24" t="s">
        <v>675</v>
      </c>
      <c r="N54" s="22" t="s">
        <v>137</v>
      </c>
      <c r="O54" s="6" t="s">
        <v>685</v>
      </c>
      <c r="P54" s="22" t="s">
        <v>686</v>
      </c>
      <c r="Q54" s="6">
        <v>7.66</v>
      </c>
      <c r="R54" s="6" t="s">
        <v>687</v>
      </c>
      <c r="S54" s="6" t="s">
        <v>687</v>
      </c>
      <c r="T54" s="6" t="s">
        <v>688</v>
      </c>
      <c r="U54" s="6" t="s">
        <v>689</v>
      </c>
      <c r="V54" s="6" t="s">
        <v>128</v>
      </c>
      <c r="W54" s="6">
        <v>100841</v>
      </c>
      <c r="X54" s="6">
        <v>-31306</v>
      </c>
      <c r="Y54" s="6" t="s">
        <v>176</v>
      </c>
      <c r="Z54" s="6">
        <v>1255</v>
      </c>
      <c r="AA54" s="6" t="s">
        <v>145</v>
      </c>
      <c r="AB54" s="6" t="s">
        <v>690</v>
      </c>
      <c r="AC54" s="16" t="s">
        <v>178</v>
      </c>
      <c r="AE54" s="25" t="s">
        <v>691</v>
      </c>
      <c r="AF54" s="25" t="s">
        <v>692</v>
      </c>
      <c r="AG54" s="25" t="s">
        <v>683</v>
      </c>
      <c r="AH54" s="6">
        <v>217</v>
      </c>
      <c r="AI54" s="6">
        <v>962</v>
      </c>
      <c r="AJ54" s="6">
        <v>126</v>
      </c>
      <c r="AK54" s="6">
        <v>76</v>
      </c>
      <c r="AL54" s="6">
        <v>45</v>
      </c>
      <c r="AM54" s="6">
        <v>48</v>
      </c>
      <c r="AN54" s="6">
        <v>151</v>
      </c>
      <c r="AO54" s="6">
        <v>150</v>
      </c>
      <c r="AP54" s="6">
        <v>155</v>
      </c>
      <c r="AQ54" s="6">
        <v>83</v>
      </c>
      <c r="AR54" s="6">
        <v>102</v>
      </c>
      <c r="AS54" s="6">
        <v>132</v>
      </c>
      <c r="AT54" s="6">
        <v>208</v>
      </c>
      <c r="AU54" s="6">
        <v>859</v>
      </c>
      <c r="AV54" s="6">
        <v>295</v>
      </c>
      <c r="AW54" s="6">
        <v>134</v>
      </c>
      <c r="AX54" s="6">
        <v>86</v>
      </c>
      <c r="AY54" s="6">
        <v>138</v>
      </c>
      <c r="AZ54" s="6">
        <v>170</v>
      </c>
      <c r="BA54" s="6">
        <v>87</v>
      </c>
      <c r="BB54" s="6">
        <v>169</v>
      </c>
      <c r="BC54" s="6">
        <v>164</v>
      </c>
      <c r="BD54" s="6">
        <v>296</v>
      </c>
      <c r="BE54" s="6">
        <v>257</v>
      </c>
      <c r="BF54" s="6">
        <v>361</v>
      </c>
      <c r="BG54" s="6">
        <v>1249</v>
      </c>
      <c r="BH54" s="6">
        <v>714</v>
      </c>
      <c r="BI54" s="6">
        <v>32547.832</v>
      </c>
      <c r="BJ54" s="6">
        <v>144290.39</v>
      </c>
      <c r="BK54" s="6">
        <v>18239.76</v>
      </c>
      <c r="BL54" s="6">
        <v>11399.24</v>
      </c>
      <c r="BM54" s="6">
        <v>6749.55</v>
      </c>
      <c r="BN54" s="6">
        <v>7199.52</v>
      </c>
      <c r="BO54" s="6">
        <v>22648.49</v>
      </c>
      <c r="BP54" s="6">
        <v>19809</v>
      </c>
      <c r="BQ54" s="6">
        <v>22106.1</v>
      </c>
      <c r="BR54" s="6">
        <v>12404.35</v>
      </c>
      <c r="BS54" s="6">
        <v>15073.56</v>
      </c>
      <c r="BT54" s="6">
        <v>19798.68</v>
      </c>
      <c r="BU54" s="6">
        <v>31197.92</v>
      </c>
      <c r="BV54" s="6">
        <v>120904.25</v>
      </c>
      <c r="BW54" s="6">
        <v>39299.9</v>
      </c>
      <c r="BX54" s="6">
        <v>20098.66</v>
      </c>
      <c r="BY54" s="6">
        <v>12899.14</v>
      </c>
      <c r="BZ54" s="6">
        <v>20698.62</v>
      </c>
      <c r="CA54" s="6">
        <v>25498.3</v>
      </c>
      <c r="CB54" s="6">
        <v>13049.13</v>
      </c>
      <c r="CC54" s="6">
        <v>25348.31</v>
      </c>
      <c r="CD54" s="6">
        <v>24598.36</v>
      </c>
      <c r="CE54" s="6">
        <v>44397.04</v>
      </c>
      <c r="CF54" s="6">
        <v>38547.43</v>
      </c>
      <c r="CG54" s="6">
        <v>54146.39</v>
      </c>
      <c r="CH54" s="6">
        <v>189473.3</v>
      </c>
      <c r="CI54" s="6">
        <v>92812.87</v>
      </c>
    </row>
    <row r="55" ht="60" customHeight="1" spans="1:117">
      <c r="A55" s="22" t="s">
        <v>693</v>
      </c>
      <c r="B55" s="5" t="str">
        <f>_xlfn.DISPIMG("ID_AD41E8D50F6741E38430119E3D222766",1)</f>
        <v>=DISPIMG("ID_AD41E8D50F6741E38430119E3D222766",1)</v>
      </c>
      <c r="C55" s="6">
        <v>109.99</v>
      </c>
      <c r="D55" s="6">
        <v>666</v>
      </c>
      <c r="E55" s="6">
        <v>400</v>
      </c>
      <c r="F55" s="6">
        <v>3643</v>
      </c>
      <c r="G55" s="6">
        <v>3</v>
      </c>
      <c r="H55" s="6" t="s">
        <v>169</v>
      </c>
      <c r="I55" s="7">
        <v>45618</v>
      </c>
      <c r="J55" s="6">
        <v>4.4</v>
      </c>
      <c r="K55" s="6">
        <v>128</v>
      </c>
      <c r="L55" s="8">
        <v>0.0351</v>
      </c>
      <c r="M55" s="24" t="s">
        <v>222</v>
      </c>
      <c r="N55" s="22" t="s">
        <v>185</v>
      </c>
      <c r="O55" s="6" t="s">
        <v>694</v>
      </c>
      <c r="P55" s="22" t="s">
        <v>695</v>
      </c>
      <c r="Q55" s="6">
        <v>5.94</v>
      </c>
      <c r="R55" s="6" t="s">
        <v>696</v>
      </c>
      <c r="S55" s="6" t="s">
        <v>268</v>
      </c>
      <c r="T55" s="6" t="s">
        <v>697</v>
      </c>
      <c r="U55" s="6" t="s">
        <v>698</v>
      </c>
      <c r="V55" s="6" t="s">
        <v>160</v>
      </c>
      <c r="W55" s="6">
        <v>10027</v>
      </c>
      <c r="X55" s="6">
        <v>538</v>
      </c>
      <c r="Y55" s="6" t="s">
        <v>161</v>
      </c>
      <c r="Z55" s="6">
        <v>18</v>
      </c>
      <c r="AA55" s="6" t="s">
        <v>162</v>
      </c>
      <c r="AB55" s="6" t="s">
        <v>271</v>
      </c>
      <c r="AC55" s="16" t="s">
        <v>699</v>
      </c>
      <c r="AE55" s="25" t="s">
        <v>700</v>
      </c>
      <c r="AF55" s="25" t="s">
        <v>701</v>
      </c>
      <c r="AG55" s="25" t="s">
        <v>232</v>
      </c>
      <c r="AH55" s="6">
        <v>3782</v>
      </c>
      <c r="AI55" s="6">
        <v>3361</v>
      </c>
      <c r="AJ55" s="6">
        <v>2867</v>
      </c>
      <c r="AK55" s="6">
        <v>1639</v>
      </c>
      <c r="AL55" s="6">
        <v>995</v>
      </c>
      <c r="AM55" s="6">
        <v>1090</v>
      </c>
      <c r="AN55" s="6">
        <v>1694</v>
      </c>
      <c r="AO55" s="6">
        <v>1082</v>
      </c>
      <c r="AP55" s="6">
        <v>2115</v>
      </c>
      <c r="AQ55" s="6">
        <v>1379</v>
      </c>
      <c r="AR55" s="6">
        <v>1304</v>
      </c>
      <c r="AS55" s="6">
        <v>2420</v>
      </c>
      <c r="AT55" s="6">
        <v>1191</v>
      </c>
      <c r="AU55" s="6">
        <v>3154</v>
      </c>
      <c r="AV55" s="6">
        <v>2291</v>
      </c>
      <c r="AW55" s="6">
        <v>307</v>
      </c>
      <c r="BI55" s="6">
        <v>455239.34</v>
      </c>
      <c r="BJ55" s="6">
        <v>434173.97</v>
      </c>
      <c r="BK55" s="6">
        <v>318925.06</v>
      </c>
      <c r="BL55" s="6">
        <v>211529.34</v>
      </c>
      <c r="BM55" s="6">
        <v>129340</v>
      </c>
      <c r="BN55" s="6">
        <v>131334.1</v>
      </c>
      <c r="BO55" s="6">
        <v>214070.78</v>
      </c>
      <c r="BP55" s="6">
        <v>129829.18</v>
      </c>
      <c r="BQ55" s="6">
        <v>288930.16</v>
      </c>
      <c r="BR55" s="6">
        <v>199624.03</v>
      </c>
      <c r="BS55" s="6">
        <v>185976.47</v>
      </c>
      <c r="BT55" s="6">
        <v>411375.8</v>
      </c>
      <c r="BU55" s="6">
        <v>202458.1</v>
      </c>
      <c r="BV55" s="6">
        <v>515615.9</v>
      </c>
      <c r="BW55" s="6">
        <v>343627.1</v>
      </c>
      <c r="BX55" s="6">
        <v>46046.934</v>
      </c>
    </row>
    <row r="56" ht="60" customHeight="1" spans="1:117">
      <c r="A56" s="22" t="s">
        <v>702</v>
      </c>
      <c r="B56" s="5" t="str">
        <f>_xlfn.DISPIMG("ID_840EA0E3197841DCB55E9F589AE6E9D4",1)</f>
        <v>=DISPIMG("ID_840EA0E3197841DCB55E9F589AE6E9D4",1)</v>
      </c>
      <c r="C56" s="6">
        <v>93.48</v>
      </c>
      <c r="D56" s="6">
        <v>192</v>
      </c>
      <c r="E56" s="6">
        <v>400</v>
      </c>
      <c r="F56" s="6">
        <v>531</v>
      </c>
      <c r="G56" s="6">
        <v>1</v>
      </c>
      <c r="H56" s="6" t="s">
        <v>199</v>
      </c>
      <c r="I56" s="7">
        <v>45887</v>
      </c>
      <c r="J56" s="6">
        <v>4.9</v>
      </c>
      <c r="K56" s="6">
        <v>93</v>
      </c>
      <c r="L56" s="8">
        <v>0.1751</v>
      </c>
      <c r="M56" s="24" t="s">
        <v>703</v>
      </c>
      <c r="N56" s="6" t="s">
        <v>120</v>
      </c>
      <c r="O56" s="6" t="s">
        <v>704</v>
      </c>
      <c r="P56" s="22" t="s">
        <v>705</v>
      </c>
      <c r="Q56" s="6" t="s">
        <v>123</v>
      </c>
      <c r="R56" s="6" t="s">
        <v>706</v>
      </c>
      <c r="S56" s="6" t="s">
        <v>469</v>
      </c>
      <c r="T56" s="6" t="s">
        <v>707</v>
      </c>
      <c r="U56" s="6" t="s">
        <v>708</v>
      </c>
      <c r="V56" s="6" t="s">
        <v>160</v>
      </c>
      <c r="W56" s="6">
        <v>46046</v>
      </c>
      <c r="X56" s="6">
        <v>344</v>
      </c>
      <c r="Y56" s="6" t="s">
        <v>161</v>
      </c>
      <c r="Z56" s="6">
        <v>158</v>
      </c>
      <c r="AA56" s="6" t="s">
        <v>162</v>
      </c>
      <c r="AB56" s="6" t="s">
        <v>709</v>
      </c>
      <c r="AC56" s="16" t="s">
        <v>684</v>
      </c>
      <c r="AE56" s="25" t="s">
        <v>710</v>
      </c>
      <c r="AF56" s="25" t="s">
        <v>711</v>
      </c>
      <c r="AH56" s="6">
        <v>496</v>
      </c>
      <c r="AI56" s="6">
        <v>565</v>
      </c>
      <c r="AJ56" s="6">
        <v>311</v>
      </c>
      <c r="AK56" s="6">
        <v>802</v>
      </c>
      <c r="AL56" s="6">
        <v>18</v>
      </c>
      <c r="AM56" s="6">
        <v>0</v>
      </c>
      <c r="BI56" s="6">
        <v>47110.082</v>
      </c>
      <c r="BJ56" s="6">
        <v>55036.65</v>
      </c>
      <c r="BK56" s="6">
        <v>32474.62</v>
      </c>
      <c r="BL56" s="6">
        <v>88211.98</v>
      </c>
      <c r="BM56" s="6">
        <v>2315.88</v>
      </c>
      <c r="BN56" s="6">
        <v>0</v>
      </c>
    </row>
    <row r="57" ht="60" customHeight="1" spans="1:117">
      <c r="A57" s="22" t="s">
        <v>712</v>
      </c>
      <c r="B57" s="5" t="str">
        <f>_xlfn.DISPIMG("ID_162F8BA62B07468A834425D11BEC14D6",1)</f>
        <v>=DISPIMG("ID_162F8BA62B07468A834425D11BEC14D6",1)</v>
      </c>
      <c r="C57" s="6">
        <v>69.99</v>
      </c>
      <c r="D57" s="6">
        <v>110</v>
      </c>
      <c r="E57" s="6">
        <v>400</v>
      </c>
      <c r="F57" s="6">
        <v>621</v>
      </c>
      <c r="G57" s="6">
        <v>2</v>
      </c>
      <c r="H57" s="6" t="s">
        <v>199</v>
      </c>
      <c r="I57" s="7">
        <v>45880</v>
      </c>
      <c r="J57" s="6">
        <v>4.2</v>
      </c>
      <c r="K57" s="6">
        <v>0</v>
      </c>
      <c r="L57" s="8">
        <v>0</v>
      </c>
      <c r="M57" s="24" t="s">
        <v>713</v>
      </c>
      <c r="N57" s="22" t="s">
        <v>137</v>
      </c>
      <c r="O57" s="6" t="s">
        <v>256</v>
      </c>
      <c r="P57" s="22" t="s">
        <v>714</v>
      </c>
      <c r="Q57" s="6">
        <v>5.94</v>
      </c>
      <c r="R57" s="6" t="s">
        <v>571</v>
      </c>
      <c r="S57" s="6" t="s">
        <v>571</v>
      </c>
      <c r="T57" s="6" t="s">
        <v>715</v>
      </c>
      <c r="U57" s="6" t="s">
        <v>716</v>
      </c>
      <c r="V57" s="6" t="s">
        <v>160</v>
      </c>
      <c r="W57" s="6">
        <v>48110</v>
      </c>
      <c r="X57" s="6">
        <v>3319</v>
      </c>
      <c r="Y57" s="6" t="s">
        <v>161</v>
      </c>
      <c r="Z57" s="6">
        <v>168</v>
      </c>
      <c r="AA57" s="6" t="s">
        <v>162</v>
      </c>
      <c r="AB57" s="6" t="s">
        <v>717</v>
      </c>
      <c r="AC57" s="16" t="s">
        <v>595</v>
      </c>
      <c r="AE57" s="25" t="s">
        <v>718</v>
      </c>
      <c r="AF57" s="25" t="s">
        <v>719</v>
      </c>
      <c r="AG57" s="25" t="s">
        <v>720</v>
      </c>
      <c r="AH57" s="6">
        <v>558</v>
      </c>
      <c r="AI57" s="6">
        <v>1082</v>
      </c>
      <c r="AJ57" s="6">
        <v>1049</v>
      </c>
      <c r="AK57" s="6">
        <v>1088</v>
      </c>
      <c r="AL57" s="6">
        <v>497</v>
      </c>
      <c r="AM57" s="6">
        <v>107</v>
      </c>
      <c r="BI57" s="6">
        <v>66954.42</v>
      </c>
      <c r="BJ57" s="6">
        <v>140227.2</v>
      </c>
      <c r="BK57" s="6">
        <v>137744.19</v>
      </c>
      <c r="BL57" s="6">
        <v>148424.95</v>
      </c>
      <c r="BM57" s="6">
        <v>58596.3</v>
      </c>
      <c r="BN57" s="6">
        <v>15742.91</v>
      </c>
    </row>
    <row r="58" ht="60" customHeight="1" spans="1:117">
      <c r="A58" s="22" t="s">
        <v>721</v>
      </c>
      <c r="B58" s="5" t="str">
        <f>_xlfn.DISPIMG("ID_51821B1529C44F758CC79443FE14BCB0",1)</f>
        <v>=DISPIMG("ID_51821B1529C44F758CC79443FE14BCB0",1)</v>
      </c>
      <c r="C58" s="6">
        <v>76.49</v>
      </c>
      <c r="D58" s="6">
        <v>433</v>
      </c>
      <c r="E58" s="6">
        <v>400</v>
      </c>
      <c r="F58" s="6">
        <v>4879</v>
      </c>
      <c r="G58" s="6">
        <v>2</v>
      </c>
      <c r="H58" s="6" t="s">
        <v>199</v>
      </c>
      <c r="I58" s="7">
        <v>45893</v>
      </c>
      <c r="J58" s="6">
        <v>4.5</v>
      </c>
      <c r="K58" s="6">
        <v>78</v>
      </c>
      <c r="L58" s="8">
        <v>0.016</v>
      </c>
      <c r="M58" s="24" t="s">
        <v>222</v>
      </c>
      <c r="N58" s="22" t="s">
        <v>185</v>
      </c>
      <c r="O58" s="6" t="s">
        <v>722</v>
      </c>
      <c r="P58" s="22" t="s">
        <v>723</v>
      </c>
      <c r="Q58" s="6">
        <v>6.19</v>
      </c>
      <c r="R58" s="6" t="s">
        <v>724</v>
      </c>
      <c r="S58" s="6" t="s">
        <v>225</v>
      </c>
      <c r="T58" s="6" t="s">
        <v>725</v>
      </c>
      <c r="U58" s="6" t="s">
        <v>726</v>
      </c>
      <c r="V58" s="6" t="s">
        <v>128</v>
      </c>
      <c r="W58" s="6">
        <v>3319</v>
      </c>
      <c r="X58" s="6">
        <v>3149</v>
      </c>
      <c r="Y58" s="6" t="s">
        <v>176</v>
      </c>
      <c r="Z58" s="6">
        <v>22</v>
      </c>
      <c r="AA58" s="6" t="s">
        <v>145</v>
      </c>
      <c r="AB58" s="6" t="s">
        <v>727</v>
      </c>
      <c r="AC58" s="16" t="s">
        <v>728</v>
      </c>
      <c r="AE58" s="25" t="s">
        <v>729</v>
      </c>
      <c r="AF58" s="25" t="s">
        <v>730</v>
      </c>
      <c r="AG58" s="25" t="s">
        <v>232</v>
      </c>
      <c r="AH58" s="6">
        <v>4929</v>
      </c>
      <c r="AI58" s="6">
        <v>5918</v>
      </c>
      <c r="AJ58" s="6">
        <v>7350</v>
      </c>
      <c r="AK58" s="6">
        <v>64</v>
      </c>
      <c r="AL58" s="6">
        <v>0</v>
      </c>
      <c r="BI58" s="6">
        <v>433456.28</v>
      </c>
      <c r="BJ58" s="6">
        <v>520547.28</v>
      </c>
      <c r="BK58" s="6">
        <v>609609</v>
      </c>
      <c r="BL58" s="6">
        <v>5759.36</v>
      </c>
      <c r="BM58" s="6">
        <v>0</v>
      </c>
    </row>
    <row r="59" ht="60" customHeight="1" spans="1:117">
      <c r="A59" s="22" t="s">
        <v>731</v>
      </c>
      <c r="B59" s="5" t="str">
        <f>_xlfn.DISPIMG("ID_1186D334F1274B27AAAF60299F719C32",1)</f>
        <v>=DISPIMG("ID_1186D334F1274B27AAAF60299F719C32",1)</v>
      </c>
      <c r="C59" s="6">
        <v>258</v>
      </c>
      <c r="D59" s="6">
        <v>375</v>
      </c>
      <c r="E59" s="6">
        <v>400</v>
      </c>
      <c r="F59" s="6">
        <v>1221</v>
      </c>
      <c r="G59" s="6">
        <v>3</v>
      </c>
      <c r="H59" s="6" t="s">
        <v>169</v>
      </c>
      <c r="I59" s="7">
        <v>45168</v>
      </c>
      <c r="J59" s="6">
        <v>4.5</v>
      </c>
      <c r="K59" s="6">
        <v>19</v>
      </c>
      <c r="L59" s="8">
        <v>0.0156</v>
      </c>
      <c r="M59" s="24" t="s">
        <v>170</v>
      </c>
      <c r="N59" s="22" t="s">
        <v>137</v>
      </c>
      <c r="O59" s="6" t="s">
        <v>171</v>
      </c>
      <c r="P59" s="22" t="s">
        <v>531</v>
      </c>
      <c r="Q59" s="6">
        <v>7.42</v>
      </c>
      <c r="R59" s="6" t="s">
        <v>732</v>
      </c>
      <c r="S59" s="6" t="s">
        <v>732</v>
      </c>
      <c r="T59" s="6" t="s">
        <v>174</v>
      </c>
      <c r="U59" s="6" t="s">
        <v>733</v>
      </c>
      <c r="V59" s="6" t="s">
        <v>128</v>
      </c>
      <c r="W59" s="6">
        <v>25394</v>
      </c>
      <c r="X59" s="6">
        <v>7564</v>
      </c>
      <c r="Y59" s="6" t="s">
        <v>176</v>
      </c>
      <c r="Z59" s="6">
        <v>241</v>
      </c>
      <c r="AA59" s="6" t="s">
        <v>145</v>
      </c>
      <c r="AB59" s="6" t="s">
        <v>734</v>
      </c>
      <c r="AC59" s="16" t="s">
        <v>728</v>
      </c>
      <c r="AE59" s="25" t="s">
        <v>180</v>
      </c>
      <c r="AF59" s="25" t="s">
        <v>735</v>
      </c>
      <c r="AG59" s="25" t="s">
        <v>182</v>
      </c>
      <c r="AH59" s="6">
        <v>1178</v>
      </c>
      <c r="AI59" s="6">
        <v>1158</v>
      </c>
      <c r="AJ59" s="6">
        <v>588</v>
      </c>
      <c r="AK59" s="6">
        <v>418</v>
      </c>
      <c r="AL59" s="6">
        <v>279</v>
      </c>
      <c r="AM59" s="6">
        <v>420</v>
      </c>
      <c r="AN59" s="6">
        <v>434</v>
      </c>
      <c r="AO59" s="6">
        <v>390</v>
      </c>
      <c r="AP59" s="6">
        <v>339</v>
      </c>
      <c r="AQ59" s="6">
        <v>325</v>
      </c>
      <c r="AR59" s="6">
        <v>379</v>
      </c>
      <c r="AS59" s="6">
        <v>600</v>
      </c>
      <c r="AT59" s="6">
        <v>1397</v>
      </c>
      <c r="AU59" s="6">
        <v>2205</v>
      </c>
      <c r="AV59" s="6">
        <v>1009</v>
      </c>
      <c r="AW59" s="6">
        <v>592</v>
      </c>
      <c r="AX59" s="6">
        <v>567</v>
      </c>
      <c r="AY59" s="6">
        <v>451</v>
      </c>
      <c r="AZ59" s="6">
        <v>608</v>
      </c>
      <c r="BA59" s="6">
        <v>397</v>
      </c>
      <c r="BB59" s="6">
        <v>416</v>
      </c>
      <c r="BC59" s="6">
        <v>469</v>
      </c>
      <c r="BD59" s="6">
        <v>471</v>
      </c>
      <c r="BE59" s="6">
        <v>201</v>
      </c>
      <c r="BF59" s="6">
        <v>135</v>
      </c>
      <c r="BG59" s="6">
        <v>264</v>
      </c>
      <c r="BH59" s="6">
        <v>240</v>
      </c>
      <c r="BI59" s="6">
        <v>291083.8</v>
      </c>
      <c r="BJ59" s="6">
        <v>281046.6</v>
      </c>
      <c r="BK59" s="6">
        <v>127543</v>
      </c>
      <c r="BL59" s="6">
        <v>102702.6</v>
      </c>
      <c r="BM59" s="6">
        <v>68550.3</v>
      </c>
      <c r="BN59" s="6">
        <v>103194</v>
      </c>
      <c r="BO59" s="6">
        <v>106633.8</v>
      </c>
      <c r="BP59" s="6">
        <v>95823</v>
      </c>
      <c r="BQ59" s="6">
        <v>82980.42</v>
      </c>
      <c r="BR59" s="6">
        <v>79066</v>
      </c>
      <c r="BS59" s="6">
        <v>88871.71</v>
      </c>
      <c r="BT59" s="6">
        <v>147420</v>
      </c>
      <c r="BU59" s="6">
        <v>343242.9</v>
      </c>
      <c r="BV59" s="6">
        <v>541768.5</v>
      </c>
      <c r="BW59" s="6">
        <v>247911.3</v>
      </c>
      <c r="BX59" s="6">
        <v>145454.39</v>
      </c>
      <c r="BY59" s="6">
        <v>139311.89</v>
      </c>
      <c r="BZ59" s="6">
        <v>110811</v>
      </c>
      <c r="CA59" s="6">
        <v>172447.05</v>
      </c>
      <c r="CB59" s="6">
        <v>138950</v>
      </c>
      <c r="CC59" s="6">
        <v>145600</v>
      </c>
      <c r="CD59" s="6">
        <v>164150</v>
      </c>
      <c r="CE59" s="6">
        <v>164850</v>
      </c>
      <c r="CF59" s="6">
        <v>63308.97</v>
      </c>
      <c r="CG59" s="6">
        <v>47665.8</v>
      </c>
      <c r="CH59" s="6">
        <v>95040</v>
      </c>
      <c r="CI59" s="6">
        <v>86097.59</v>
      </c>
    </row>
    <row r="60" ht="60" customHeight="1" spans="1:117">
      <c r="A60" s="22" t="s">
        <v>736</v>
      </c>
      <c r="B60" s="5" t="str">
        <f>_xlfn.DISPIMG("ID_E7155959FEA2403C80B5F796A1B65D37",1)</f>
        <v>=DISPIMG("ID_E7155959FEA2403C80B5F796A1B65D37",1)</v>
      </c>
      <c r="C60" s="6">
        <v>149.99</v>
      </c>
      <c r="D60" s="6">
        <v>66</v>
      </c>
      <c r="E60" s="6">
        <v>400</v>
      </c>
      <c r="F60" s="6">
        <v>526</v>
      </c>
      <c r="G60" s="6">
        <v>1</v>
      </c>
      <c r="H60" s="6" t="s">
        <v>169</v>
      </c>
      <c r="I60" s="7">
        <v>45428</v>
      </c>
      <c r="J60" s="6">
        <v>4</v>
      </c>
      <c r="K60" s="6">
        <v>10</v>
      </c>
      <c r="L60" s="8">
        <v>0.019</v>
      </c>
      <c r="M60" s="24" t="s">
        <v>428</v>
      </c>
      <c r="N60" s="22" t="s">
        <v>137</v>
      </c>
      <c r="O60" s="6" t="s">
        <v>312</v>
      </c>
      <c r="P60" s="22" t="s">
        <v>737</v>
      </c>
      <c r="Q60" s="6">
        <v>7.31</v>
      </c>
      <c r="R60" s="6" t="s">
        <v>390</v>
      </c>
      <c r="S60" s="6" t="s">
        <v>390</v>
      </c>
      <c r="T60" s="6" t="s">
        <v>738</v>
      </c>
      <c r="U60" s="6" t="s">
        <v>739</v>
      </c>
      <c r="V60" s="6" t="s">
        <v>160</v>
      </c>
      <c r="W60" s="6">
        <v>70569</v>
      </c>
      <c r="X60" s="6">
        <v>-15028</v>
      </c>
      <c r="Y60" s="6" t="s">
        <v>161</v>
      </c>
      <c r="Z60" s="6">
        <v>288</v>
      </c>
      <c r="AA60" s="6" t="s">
        <v>162</v>
      </c>
      <c r="AB60" s="6" t="s">
        <v>740</v>
      </c>
      <c r="AC60" s="16" t="s">
        <v>736</v>
      </c>
      <c r="AE60" s="25" t="s">
        <v>741</v>
      </c>
      <c r="AF60" s="25" t="s">
        <v>742</v>
      </c>
      <c r="AG60" s="25" t="s">
        <v>743</v>
      </c>
      <c r="AH60" s="6">
        <v>527</v>
      </c>
      <c r="AI60" s="6">
        <v>490</v>
      </c>
      <c r="AJ60" s="6">
        <v>174</v>
      </c>
      <c r="AK60" s="6">
        <v>33</v>
      </c>
      <c r="AL60" s="6">
        <v>29</v>
      </c>
      <c r="AM60" s="6">
        <v>45</v>
      </c>
      <c r="AN60" s="6">
        <v>35</v>
      </c>
      <c r="AO60" s="6">
        <v>36</v>
      </c>
      <c r="AP60" s="6">
        <v>41</v>
      </c>
      <c r="AQ60" s="6">
        <v>31</v>
      </c>
      <c r="AR60" s="6">
        <v>28</v>
      </c>
      <c r="AS60" s="6">
        <v>53</v>
      </c>
      <c r="AT60" s="6">
        <v>47</v>
      </c>
      <c r="AU60" s="6">
        <v>74</v>
      </c>
      <c r="AV60" s="6">
        <v>22</v>
      </c>
      <c r="BI60" s="6">
        <v>80483.44</v>
      </c>
      <c r="BJ60" s="6">
        <v>71417.5</v>
      </c>
      <c r="BK60" s="6">
        <v>23517.84</v>
      </c>
      <c r="BL60" s="6">
        <v>4619.67</v>
      </c>
      <c r="BM60" s="6">
        <v>4059.71</v>
      </c>
      <c r="BN60" s="6">
        <v>6299.55</v>
      </c>
      <c r="BO60" s="6">
        <v>4899.65</v>
      </c>
      <c r="BP60" s="6">
        <v>5039.64</v>
      </c>
      <c r="BQ60" s="6">
        <v>5739.59</v>
      </c>
      <c r="BR60" s="6">
        <v>4343.41</v>
      </c>
      <c r="BS60" s="6">
        <v>4008.76</v>
      </c>
      <c r="BT60" s="6">
        <v>7949.47</v>
      </c>
      <c r="BU60" s="6">
        <v>7049.53</v>
      </c>
      <c r="BV60" s="6">
        <v>10669.32</v>
      </c>
      <c r="BW60" s="6">
        <v>2859.78</v>
      </c>
    </row>
    <row r="61" ht="60" customHeight="1" spans="1:117">
      <c r="A61" s="22" t="s">
        <v>744</v>
      </c>
      <c r="B61" s="5" t="str">
        <f>_xlfn.DISPIMG("ID_82ADAD6DCF6F40E0B21DE964D854DB0E",1)</f>
        <v>=DISPIMG("ID_82ADAD6DCF6F40E0B21DE964D854DB0E",1)</v>
      </c>
      <c r="C61" s="6">
        <v>89.99</v>
      </c>
      <c r="D61" s="6">
        <v>125</v>
      </c>
      <c r="E61" s="6">
        <v>400</v>
      </c>
      <c r="F61" s="6">
        <v>775</v>
      </c>
      <c r="G61" s="6">
        <v>2</v>
      </c>
      <c r="H61" s="6" t="s">
        <v>465</v>
      </c>
      <c r="I61" s="7">
        <v>45986</v>
      </c>
      <c r="J61" s="6">
        <v>4.5</v>
      </c>
      <c r="K61" s="6">
        <v>36</v>
      </c>
      <c r="L61" s="8">
        <v>0.0465</v>
      </c>
      <c r="M61" s="24" t="s">
        <v>745</v>
      </c>
      <c r="N61" s="22" t="s">
        <v>137</v>
      </c>
      <c r="O61" s="6" t="s">
        <v>121</v>
      </c>
      <c r="P61" s="22" t="s">
        <v>746</v>
      </c>
      <c r="Q61" s="6">
        <v>7.04</v>
      </c>
      <c r="R61" s="6" t="s">
        <v>747</v>
      </c>
      <c r="S61" s="6" t="s">
        <v>747</v>
      </c>
      <c r="T61" s="6" t="s">
        <v>748</v>
      </c>
      <c r="U61" s="6" t="s">
        <v>749</v>
      </c>
      <c r="V61" s="6" t="s">
        <v>128</v>
      </c>
      <c r="W61" s="6">
        <v>47272</v>
      </c>
      <c r="X61" s="6">
        <v>-9037</v>
      </c>
      <c r="Y61" s="6" t="s">
        <v>176</v>
      </c>
      <c r="Z61" s="6">
        <v>501</v>
      </c>
      <c r="AA61" s="6" t="s">
        <v>145</v>
      </c>
      <c r="AB61" s="6" t="s">
        <v>750</v>
      </c>
      <c r="AC61" s="16" t="s">
        <v>240</v>
      </c>
      <c r="AE61" s="25" t="s">
        <v>751</v>
      </c>
      <c r="AF61" s="25" t="s">
        <v>752</v>
      </c>
      <c r="AG61" s="25" t="s">
        <v>753</v>
      </c>
      <c r="AH61" s="6">
        <v>744</v>
      </c>
      <c r="AI61" s="6">
        <v>1915</v>
      </c>
      <c r="AJ61" s="6">
        <v>2323</v>
      </c>
      <c r="BI61" s="6">
        <v>66952.555</v>
      </c>
      <c r="BJ61" s="6">
        <v>172330.84</v>
      </c>
      <c r="BK61" s="6">
        <v>209046.77</v>
      </c>
    </row>
    <row r="62" s="3" customFormat="1" ht="60" customHeight="1" spans="1:117">
      <c r="A62" s="22" t="s">
        <v>754</v>
      </c>
      <c r="B62" s="5" t="str">
        <f>_xlfn.DISPIMG("ID_2ED902B6302C480CA003EBF7A801A055",1)</f>
        <v>=DISPIMG("ID_2ED902B6302C480CA003EBF7A801A055",1)</v>
      </c>
      <c r="C62" s="6">
        <v>80.99</v>
      </c>
      <c r="D62" s="6">
        <v>37</v>
      </c>
      <c r="E62" s="6">
        <v>400</v>
      </c>
      <c r="F62" s="6">
        <v>778</v>
      </c>
      <c r="G62" s="6">
        <v>1</v>
      </c>
      <c r="H62" s="6" t="s">
        <v>199</v>
      </c>
      <c r="I62" s="7">
        <v>45915</v>
      </c>
      <c r="J62" s="6">
        <v>4.2</v>
      </c>
      <c r="K62" s="6">
        <v>0</v>
      </c>
      <c r="L62" s="8">
        <v>0</v>
      </c>
      <c r="M62" s="24" t="s">
        <v>501</v>
      </c>
      <c r="N62" s="22" t="s">
        <v>137</v>
      </c>
      <c r="O62" s="6" t="s">
        <v>121</v>
      </c>
      <c r="P62" s="22" t="s">
        <v>755</v>
      </c>
      <c r="Q62" s="6" t="s">
        <v>123</v>
      </c>
      <c r="R62" s="6" t="s">
        <v>571</v>
      </c>
      <c r="S62" s="6" t="s">
        <v>571</v>
      </c>
      <c r="T62" s="6" t="s">
        <v>756</v>
      </c>
      <c r="U62" s="6" t="s">
        <v>757</v>
      </c>
      <c r="V62" s="6" t="s">
        <v>160</v>
      </c>
      <c r="W62" s="6">
        <v>147693</v>
      </c>
      <c r="X62" s="6">
        <v>-19206</v>
      </c>
      <c r="Y62" s="6" t="s">
        <v>161</v>
      </c>
      <c r="Z62" s="6">
        <v>732</v>
      </c>
      <c r="AA62" s="6" t="s">
        <v>162</v>
      </c>
      <c r="AB62" s="6" t="s">
        <v>758</v>
      </c>
      <c r="AC62" s="16" t="s">
        <v>702</v>
      </c>
      <c r="AD62" s="6"/>
      <c r="AE62" s="25" t="s">
        <v>759</v>
      </c>
      <c r="AF62" s="25" t="s">
        <v>760</v>
      </c>
      <c r="AG62" s="25" t="s">
        <v>761</v>
      </c>
      <c r="AH62" s="6">
        <v>155</v>
      </c>
      <c r="AI62" s="6">
        <v>5325</v>
      </c>
      <c r="AJ62" s="6">
        <v>3247</v>
      </c>
      <c r="AK62" s="6">
        <v>3645</v>
      </c>
      <c r="AL62" s="6">
        <v>249</v>
      </c>
      <c r="AM62" s="6">
        <v>0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>
        <v>10778.7</v>
      </c>
      <c r="BJ62" s="6">
        <v>322162.5</v>
      </c>
      <c r="BK62" s="6">
        <v>206768.97</v>
      </c>
      <c r="BL62" s="6">
        <v>242028</v>
      </c>
      <c r="BM62" s="6">
        <v>39625.86</v>
      </c>
      <c r="BN62" s="6">
        <v>0</v>
      </c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</row>
    <row r="63" ht="60" customHeight="1" spans="1:117">
      <c r="A63" s="26" t="s">
        <v>762</v>
      </c>
      <c r="B63" s="27" t="str">
        <f>_xlfn.DISPIMG("ID_A9DB3A398DC04DCD8F2BA32A64994848",1)</f>
        <v>=DISPIMG("ID_A9DB3A398DC04DCD8F2BA32A64994848",1)</v>
      </c>
      <c r="C63" s="28">
        <v>107.99</v>
      </c>
      <c r="D63" s="28">
        <v>28</v>
      </c>
      <c r="E63" s="28">
        <v>400</v>
      </c>
      <c r="F63" s="28">
        <v>446</v>
      </c>
      <c r="G63" s="28">
        <v>1</v>
      </c>
      <c r="H63" s="28" t="s">
        <v>152</v>
      </c>
      <c r="I63" s="29">
        <v>45812</v>
      </c>
      <c r="J63" s="28">
        <v>4.2</v>
      </c>
      <c r="K63" s="28">
        <v>0</v>
      </c>
      <c r="L63" s="30">
        <v>0</v>
      </c>
      <c r="M63" s="31" t="s">
        <v>763</v>
      </c>
      <c r="N63" s="26" t="s">
        <v>137</v>
      </c>
      <c r="O63" s="28" t="s">
        <v>121</v>
      </c>
      <c r="P63" s="26" t="s">
        <v>429</v>
      </c>
      <c r="Q63" s="28">
        <v>7.42</v>
      </c>
      <c r="R63" s="28" t="s">
        <v>764</v>
      </c>
      <c r="S63" s="28" t="s">
        <v>764</v>
      </c>
      <c r="T63" s="28" t="s">
        <v>765</v>
      </c>
      <c r="U63" s="28" t="s">
        <v>766</v>
      </c>
      <c r="V63" s="28" t="s">
        <v>160</v>
      </c>
      <c r="W63" s="28">
        <v>92084</v>
      </c>
      <c r="X63" s="28">
        <v>-9177</v>
      </c>
      <c r="Y63" s="28" t="s">
        <v>161</v>
      </c>
      <c r="Z63" s="28">
        <v>419</v>
      </c>
      <c r="AA63" s="28" t="s">
        <v>162</v>
      </c>
      <c r="AB63" s="28" t="s">
        <v>767</v>
      </c>
      <c r="AC63" s="16" t="s">
        <v>768</v>
      </c>
      <c r="AD63" s="28"/>
      <c r="AE63" s="32" t="s">
        <v>769</v>
      </c>
      <c r="AF63" s="32" t="s">
        <v>770</v>
      </c>
      <c r="AG63" s="32" t="s">
        <v>771</v>
      </c>
      <c r="AH63" s="28">
        <v>341</v>
      </c>
      <c r="AI63" s="28">
        <v>997</v>
      </c>
      <c r="AJ63" s="28">
        <v>760</v>
      </c>
      <c r="AK63" s="28">
        <v>173</v>
      </c>
      <c r="AL63" s="28">
        <v>699</v>
      </c>
      <c r="AM63" s="28">
        <v>88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>
        <v>39068.37</v>
      </c>
      <c r="BJ63" s="28">
        <v>125622</v>
      </c>
      <c r="BK63" s="28">
        <v>118476.4</v>
      </c>
      <c r="BL63" s="28">
        <v>30242.13</v>
      </c>
      <c r="BM63" s="28">
        <v>90863.02</v>
      </c>
      <c r="BN63" s="28">
        <v>24294.16</v>
      </c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</row>
    <row r="64" ht="60" customHeight="1" spans="1:117">
      <c r="A64" s="22" t="s">
        <v>772</v>
      </c>
      <c r="B64" s="5" t="str">
        <f>_xlfn.DISPIMG("ID_5C717ADE045342B0B6DC1C1B22B0112D",1)</f>
        <v>=DISPIMG("ID_5C717ADE045342B0B6DC1C1B22B0112D",1)</v>
      </c>
      <c r="C64" s="6">
        <v>79.99</v>
      </c>
      <c r="D64" s="6">
        <v>102</v>
      </c>
      <c r="E64" s="6">
        <v>400</v>
      </c>
      <c r="F64" s="6">
        <v>6617</v>
      </c>
      <c r="G64" s="6">
        <v>3</v>
      </c>
      <c r="H64" s="6" t="s">
        <v>199</v>
      </c>
      <c r="I64" s="7">
        <v>45889</v>
      </c>
      <c r="J64" s="6">
        <v>4.6</v>
      </c>
      <c r="K64" s="6">
        <v>0</v>
      </c>
      <c r="L64" s="8">
        <v>0</v>
      </c>
      <c r="M64" s="24" t="s">
        <v>212</v>
      </c>
      <c r="N64" s="22" t="s">
        <v>213</v>
      </c>
      <c r="O64" s="6" t="s">
        <v>121</v>
      </c>
      <c r="P64" s="22" t="s">
        <v>773</v>
      </c>
      <c r="Q64" s="6">
        <v>6.63</v>
      </c>
      <c r="R64" s="6" t="s">
        <v>515</v>
      </c>
      <c r="S64" s="6" t="s">
        <v>203</v>
      </c>
      <c r="T64" s="6" t="s">
        <v>371</v>
      </c>
      <c r="U64" s="6" t="s">
        <v>774</v>
      </c>
      <c r="V64" s="6" t="s">
        <v>160</v>
      </c>
      <c r="W64" s="6">
        <v>8286</v>
      </c>
      <c r="X64" s="6">
        <v>1644</v>
      </c>
      <c r="Y64" s="6" t="s">
        <v>161</v>
      </c>
      <c r="Z64" s="6">
        <v>13</v>
      </c>
      <c r="AA64" s="6" t="s">
        <v>162</v>
      </c>
      <c r="AB64" s="6" t="s">
        <v>775</v>
      </c>
      <c r="AC64" s="16" t="s">
        <v>147</v>
      </c>
      <c r="AE64" s="25" t="s">
        <v>776</v>
      </c>
      <c r="AF64" s="25" t="s">
        <v>777</v>
      </c>
      <c r="AG64" s="25" t="s">
        <v>220</v>
      </c>
      <c r="AH64" s="6">
        <v>6231</v>
      </c>
      <c r="AI64" s="6">
        <v>11029</v>
      </c>
      <c r="AJ64" s="6">
        <v>887</v>
      </c>
      <c r="AK64" s="6">
        <v>3331</v>
      </c>
      <c r="AL64" s="6">
        <v>1713</v>
      </c>
      <c r="AM64" s="6">
        <v>1827</v>
      </c>
      <c r="AN64" s="6">
        <v>691</v>
      </c>
      <c r="BI64" s="6">
        <v>530818.9</v>
      </c>
      <c r="BJ64" s="6">
        <v>907135.25</v>
      </c>
      <c r="BK64" s="6">
        <v>94873.52</v>
      </c>
      <c r="BL64" s="6">
        <v>423803.16</v>
      </c>
      <c r="BM64" s="6">
        <v>222141.83</v>
      </c>
      <c r="BN64" s="6">
        <v>237491.73</v>
      </c>
      <c r="BO64" s="6">
        <v>89823.09</v>
      </c>
    </row>
    <row r="65" ht="60" customHeight="1" spans="1:85">
      <c r="A65" s="22" t="s">
        <v>778</v>
      </c>
      <c r="B65" s="5" t="str">
        <f>_xlfn.DISPIMG("ID_F81F615422064E8D8CDD3F138DA6F7F7",1)</f>
        <v>=DISPIMG("ID_F81F615422064E8D8CDD3F138DA6F7F7",1)</v>
      </c>
      <c r="C65" s="23">
        <v>365.04</v>
      </c>
      <c r="D65" s="6">
        <v>520</v>
      </c>
      <c r="E65" s="6">
        <v>300</v>
      </c>
      <c r="F65" s="6">
        <v>617</v>
      </c>
      <c r="G65" s="6">
        <v>3</v>
      </c>
      <c r="H65" s="6" t="s">
        <v>169</v>
      </c>
      <c r="I65" s="7">
        <v>45385</v>
      </c>
      <c r="J65" s="6">
        <v>4.6</v>
      </c>
      <c r="K65" s="6">
        <v>26</v>
      </c>
      <c r="L65" s="8">
        <v>0.0421</v>
      </c>
      <c r="M65" s="24" t="s">
        <v>779</v>
      </c>
      <c r="N65" s="22" t="s">
        <v>137</v>
      </c>
      <c r="O65" s="6" t="s">
        <v>121</v>
      </c>
      <c r="P65" s="22" t="s">
        <v>780</v>
      </c>
      <c r="Q65" s="6">
        <v>7.42</v>
      </c>
      <c r="R65" s="6" t="s">
        <v>781</v>
      </c>
      <c r="S65" s="6" t="s">
        <v>781</v>
      </c>
      <c r="T65" s="6" t="s">
        <v>782</v>
      </c>
      <c r="U65" s="6" t="s">
        <v>783</v>
      </c>
      <c r="V65" s="6" t="s">
        <v>128</v>
      </c>
      <c r="W65" s="6">
        <v>19166</v>
      </c>
      <c r="X65" s="6">
        <v>7829</v>
      </c>
      <c r="Y65" s="6" t="s">
        <v>176</v>
      </c>
      <c r="Z65" s="6">
        <v>177</v>
      </c>
      <c r="AA65" s="6" t="s">
        <v>145</v>
      </c>
      <c r="AB65" s="6" t="s">
        <v>784</v>
      </c>
      <c r="AC65" s="16" t="s">
        <v>754</v>
      </c>
      <c r="AD65" s="6" t="s">
        <v>179</v>
      </c>
      <c r="AE65" s="25" t="s">
        <v>785</v>
      </c>
      <c r="AF65" s="25" t="s">
        <v>786</v>
      </c>
      <c r="AG65" s="25" t="s">
        <v>787</v>
      </c>
      <c r="AH65" s="6">
        <v>713</v>
      </c>
      <c r="AI65" s="6">
        <v>490</v>
      </c>
      <c r="AJ65" s="6">
        <v>1009</v>
      </c>
      <c r="AK65" s="6">
        <v>927</v>
      </c>
      <c r="AL65" s="6">
        <v>745</v>
      </c>
      <c r="AM65" s="6">
        <v>668</v>
      </c>
      <c r="AN65" s="6">
        <v>1137</v>
      </c>
      <c r="AO65" s="6">
        <v>873</v>
      </c>
      <c r="AP65" s="6">
        <v>978</v>
      </c>
      <c r="AQ65" s="6">
        <v>1258</v>
      </c>
      <c r="AR65" s="6">
        <v>1146</v>
      </c>
      <c r="AS65" s="6">
        <v>676</v>
      </c>
      <c r="AT65" s="6">
        <v>1516</v>
      </c>
      <c r="AU65" s="6">
        <v>2413</v>
      </c>
      <c r="AV65" s="6">
        <v>1398</v>
      </c>
      <c r="AW65" s="6">
        <v>615</v>
      </c>
      <c r="AX65" s="6">
        <v>387</v>
      </c>
      <c r="AY65" s="6">
        <v>373</v>
      </c>
      <c r="AZ65" s="6">
        <v>463</v>
      </c>
      <c r="BA65" s="6">
        <v>200</v>
      </c>
      <c r="BB65" s="6">
        <v>266</v>
      </c>
      <c r="BC65" s="6">
        <v>194</v>
      </c>
      <c r="BD65" s="6">
        <v>0</v>
      </c>
      <c r="BE65" s="6">
        <v>0</v>
      </c>
      <c r="BI65" s="6">
        <v>340022.6</v>
      </c>
      <c r="BJ65" s="6">
        <v>267167.6</v>
      </c>
      <c r="BK65" s="6">
        <v>349295.62</v>
      </c>
      <c r="BL65" s="6">
        <v>260301.6</v>
      </c>
      <c r="BM65" s="6">
        <v>209195.98</v>
      </c>
      <c r="BN65" s="6">
        <v>187574.39</v>
      </c>
      <c r="BO65" s="6">
        <v>319269.6</v>
      </c>
      <c r="BP65" s="6">
        <v>245138.39</v>
      </c>
      <c r="BQ65" s="6">
        <v>273311.88</v>
      </c>
      <c r="BR65" s="6">
        <v>353246.38</v>
      </c>
      <c r="BS65" s="6">
        <v>321796.78</v>
      </c>
      <c r="BT65" s="6">
        <v>189820.8</v>
      </c>
      <c r="BU65" s="6">
        <v>425692.78</v>
      </c>
      <c r="BV65" s="6">
        <v>677570.4</v>
      </c>
      <c r="BW65" s="6">
        <v>392558.38</v>
      </c>
      <c r="BX65" s="6">
        <v>172692</v>
      </c>
      <c r="BY65" s="6">
        <v>108669.59</v>
      </c>
      <c r="BZ65" s="6">
        <v>104738.4</v>
      </c>
      <c r="CA65" s="6">
        <v>148775.78</v>
      </c>
      <c r="CB65" s="6">
        <v>80000</v>
      </c>
      <c r="CC65" s="6">
        <v>106400</v>
      </c>
      <c r="CD65" s="6">
        <v>77600</v>
      </c>
    </row>
    <row r="66" ht="60" customHeight="1" spans="1:85">
      <c r="A66" s="22" t="s">
        <v>788</v>
      </c>
      <c r="B66" s="5" t="str">
        <f>_xlfn.DISPIMG("ID_C754E61BD5274928B8431B58A2C1A3AE",1)</f>
        <v>=DISPIMG("ID_C754E61BD5274928B8431B58A2C1A3AE",1)</v>
      </c>
      <c r="C66" s="6">
        <v>189.98</v>
      </c>
      <c r="D66" s="6">
        <v>52</v>
      </c>
      <c r="E66" s="6">
        <v>300</v>
      </c>
      <c r="F66" s="6">
        <v>239</v>
      </c>
      <c r="G66" s="6">
        <v>1</v>
      </c>
      <c r="H66" s="6" t="s">
        <v>169</v>
      </c>
      <c r="I66" s="7">
        <v>45646</v>
      </c>
      <c r="J66" s="6">
        <v>4</v>
      </c>
      <c r="K66" s="6">
        <v>8</v>
      </c>
      <c r="L66" s="8">
        <v>0.0335</v>
      </c>
      <c r="M66" s="24" t="s">
        <v>530</v>
      </c>
      <c r="N66" s="22" t="s">
        <v>137</v>
      </c>
      <c r="O66" s="6" t="s">
        <v>789</v>
      </c>
      <c r="P66" s="22" t="s">
        <v>790</v>
      </c>
      <c r="Q66" s="6">
        <v>7.5</v>
      </c>
      <c r="R66" s="6" t="s">
        <v>157</v>
      </c>
      <c r="S66" s="6" t="s">
        <v>791</v>
      </c>
      <c r="T66" s="6" t="s">
        <v>792</v>
      </c>
      <c r="U66" s="6" t="s">
        <v>793</v>
      </c>
      <c r="V66" s="6" t="s">
        <v>160</v>
      </c>
      <c r="W66" s="6">
        <v>74157</v>
      </c>
      <c r="X66" s="6">
        <v>4068</v>
      </c>
      <c r="Y66" s="6" t="s">
        <v>161</v>
      </c>
      <c r="Z66" s="6">
        <v>311</v>
      </c>
      <c r="AA66" s="6" t="s">
        <v>162</v>
      </c>
      <c r="AB66" s="6" t="s">
        <v>794</v>
      </c>
      <c r="AC66" s="16" t="s">
        <v>795</v>
      </c>
      <c r="AE66" s="25" t="s">
        <v>796</v>
      </c>
      <c r="AF66" s="25" t="s">
        <v>797</v>
      </c>
      <c r="AG66" s="25" t="s">
        <v>798</v>
      </c>
      <c r="AH66" s="6">
        <v>248</v>
      </c>
      <c r="AI66" s="6">
        <v>345</v>
      </c>
      <c r="AJ66" s="6">
        <v>148</v>
      </c>
      <c r="AK66" s="6">
        <v>61</v>
      </c>
      <c r="AL66" s="6">
        <v>44</v>
      </c>
      <c r="AM66" s="6">
        <v>36</v>
      </c>
      <c r="AN66" s="6">
        <v>40</v>
      </c>
      <c r="AO66" s="6">
        <v>43</v>
      </c>
      <c r="AP66" s="6">
        <v>33</v>
      </c>
      <c r="AQ66" s="6">
        <v>26</v>
      </c>
      <c r="AR66" s="6">
        <v>26</v>
      </c>
      <c r="AS66" s="6">
        <v>35</v>
      </c>
      <c r="AT66" s="6">
        <v>79</v>
      </c>
      <c r="AU66" s="6">
        <v>74</v>
      </c>
      <c r="AV66" s="6">
        <v>0</v>
      </c>
      <c r="BI66" s="6">
        <v>47115.04</v>
      </c>
      <c r="BJ66" s="6">
        <v>63566.25</v>
      </c>
      <c r="BK66" s="6">
        <v>27348.92</v>
      </c>
      <c r="BL66" s="6">
        <v>10978.78</v>
      </c>
      <c r="BM66" s="6">
        <v>7919.12</v>
      </c>
      <c r="BN66" s="6">
        <v>6620.04</v>
      </c>
      <c r="BO66" s="6">
        <v>7599.2</v>
      </c>
      <c r="BP66" s="6">
        <v>8169.14</v>
      </c>
      <c r="BQ66" s="6">
        <v>6269.34</v>
      </c>
      <c r="BR66" s="6">
        <v>5181.8</v>
      </c>
      <c r="BS66" s="6">
        <v>5072.86</v>
      </c>
      <c r="BT66" s="6">
        <v>7312.9</v>
      </c>
      <c r="BU66" s="6">
        <v>17378.42</v>
      </c>
      <c r="BV66" s="6">
        <v>15112.28</v>
      </c>
      <c r="BW66" s="6">
        <v>0</v>
      </c>
    </row>
    <row r="67" ht="60" customHeight="1" spans="1:85">
      <c r="A67" s="22" t="s">
        <v>799</v>
      </c>
      <c r="B67" s="5" t="str">
        <f>_xlfn.DISPIMG("ID_8C6744BD6AE14CAFACC892F127ACE04F",1)</f>
        <v>=DISPIMG("ID_8C6744BD6AE14CAFACC892F127ACE04F",1)</v>
      </c>
      <c r="C67" s="23">
        <v>79.99</v>
      </c>
      <c r="D67" s="6">
        <v>179</v>
      </c>
      <c r="E67" s="6">
        <v>300</v>
      </c>
      <c r="F67" s="6">
        <v>540</v>
      </c>
      <c r="G67" s="6">
        <v>1</v>
      </c>
      <c r="H67" s="6" t="s">
        <v>465</v>
      </c>
      <c r="I67" s="7">
        <v>45982</v>
      </c>
      <c r="J67" s="6">
        <v>4.9</v>
      </c>
      <c r="K67" s="6">
        <v>0</v>
      </c>
      <c r="L67" s="8">
        <v>0</v>
      </c>
      <c r="M67" s="24" t="s">
        <v>501</v>
      </c>
      <c r="N67" s="22" t="s">
        <v>137</v>
      </c>
      <c r="O67" s="6" t="s">
        <v>467</v>
      </c>
      <c r="P67" s="22" t="s">
        <v>800</v>
      </c>
      <c r="Q67" s="6">
        <v>7.58</v>
      </c>
      <c r="R67" s="6" t="s">
        <v>801</v>
      </c>
      <c r="S67" s="6" t="s">
        <v>801</v>
      </c>
      <c r="T67" s="6" t="s">
        <v>802</v>
      </c>
      <c r="U67" s="6" t="s">
        <v>670</v>
      </c>
      <c r="V67" s="6" t="s">
        <v>160</v>
      </c>
      <c r="W67" s="6">
        <v>10698</v>
      </c>
      <c r="X67" s="6">
        <v>39917</v>
      </c>
      <c r="Y67" s="6" t="s">
        <v>161</v>
      </c>
      <c r="Z67" s="6">
        <v>20</v>
      </c>
      <c r="AA67" s="6" t="s">
        <v>162</v>
      </c>
      <c r="AB67" s="6" t="s">
        <v>803</v>
      </c>
      <c r="AC67" s="16" t="s">
        <v>804</v>
      </c>
      <c r="AD67" s="6" t="s">
        <v>536</v>
      </c>
      <c r="AE67" s="25" t="s">
        <v>805</v>
      </c>
      <c r="AF67" s="25" t="s">
        <v>806</v>
      </c>
      <c r="AG67" s="25" t="s">
        <v>511</v>
      </c>
      <c r="AH67" s="6">
        <v>868</v>
      </c>
      <c r="AI67" s="6">
        <v>0</v>
      </c>
      <c r="AJ67" s="6">
        <v>0</v>
      </c>
      <c r="BI67" s="6">
        <v>109480.836</v>
      </c>
      <c r="BJ67" s="6">
        <v>0</v>
      </c>
      <c r="BK67" s="6">
        <v>0</v>
      </c>
    </row>
    <row r="68" ht="60" customHeight="1" spans="1:85">
      <c r="A68" s="22" t="s">
        <v>807</v>
      </c>
      <c r="B68" s="5" t="str">
        <f>_xlfn.DISPIMG("ID_08103858D0744828ACD885B74C5AAF3E",1)</f>
        <v>=DISPIMG("ID_08103858D0744828ACD885B74C5AAF3E",1)</v>
      </c>
      <c r="C68" s="23">
        <v>152.99</v>
      </c>
      <c r="D68" s="6">
        <v>57</v>
      </c>
      <c r="E68" s="6">
        <v>300</v>
      </c>
      <c r="F68" s="6">
        <v>519</v>
      </c>
      <c r="G68" s="6">
        <v>2</v>
      </c>
      <c r="H68" s="6" t="s">
        <v>465</v>
      </c>
      <c r="I68" s="7">
        <v>45992</v>
      </c>
      <c r="J68" s="6">
        <v>4.7</v>
      </c>
      <c r="K68" s="6">
        <v>53</v>
      </c>
      <c r="L68" s="8">
        <v>0.1021</v>
      </c>
      <c r="M68" s="24" t="s">
        <v>808</v>
      </c>
      <c r="N68" s="22" t="s">
        <v>137</v>
      </c>
      <c r="O68" s="6" t="s">
        <v>809</v>
      </c>
      <c r="P68" s="22" t="s">
        <v>810</v>
      </c>
      <c r="Q68" s="6">
        <v>7.5</v>
      </c>
      <c r="R68" s="6" t="s">
        <v>747</v>
      </c>
      <c r="S68" s="6" t="s">
        <v>349</v>
      </c>
      <c r="T68" s="6" t="s">
        <v>811</v>
      </c>
      <c r="U68" s="6" t="s">
        <v>812</v>
      </c>
      <c r="V68" s="6" t="s">
        <v>160</v>
      </c>
      <c r="W68" s="6">
        <v>26060</v>
      </c>
      <c r="X68" s="6">
        <v>23455</v>
      </c>
      <c r="Y68" s="6" t="s">
        <v>161</v>
      </c>
      <c r="Z68" s="6">
        <v>65</v>
      </c>
      <c r="AA68" s="6" t="s">
        <v>162</v>
      </c>
      <c r="AB68" s="6" t="s">
        <v>813</v>
      </c>
      <c r="AC68" s="16" t="s">
        <v>814</v>
      </c>
      <c r="AD68" s="6" t="s">
        <v>815</v>
      </c>
      <c r="AE68" s="25" t="s">
        <v>816</v>
      </c>
      <c r="AF68" s="25" t="s">
        <v>817</v>
      </c>
      <c r="AG68" s="25" t="s">
        <v>818</v>
      </c>
      <c r="AH68" s="6">
        <v>620</v>
      </c>
      <c r="AI68" s="6">
        <v>294</v>
      </c>
      <c r="AJ68" s="6">
        <v>0</v>
      </c>
      <c r="BI68" s="6">
        <v>94853.805</v>
      </c>
      <c r="BJ68" s="6">
        <v>46316.76</v>
      </c>
    </row>
    <row r="69" ht="60" customHeight="1" spans="1:85">
      <c r="A69" s="22" t="s">
        <v>819</v>
      </c>
      <c r="B69" s="5" t="str">
        <f>_xlfn.DISPIMG("ID_A488CA2F43E44D488467F1B807808219",1)</f>
        <v>=DISPIMG("ID_A488CA2F43E44D488467F1B807808219",1)</v>
      </c>
      <c r="C69" s="6">
        <v>67.99</v>
      </c>
      <c r="D69" s="6">
        <v>4</v>
      </c>
      <c r="E69" s="6">
        <v>300</v>
      </c>
      <c r="F69" s="6">
        <v>393</v>
      </c>
      <c r="G69" s="6">
        <v>1</v>
      </c>
      <c r="H69" s="6" t="s">
        <v>465</v>
      </c>
      <c r="I69" s="7">
        <v>45992</v>
      </c>
      <c r="J69" s="6">
        <v>5</v>
      </c>
      <c r="K69" s="6">
        <v>0</v>
      </c>
      <c r="L69" s="8">
        <v>0</v>
      </c>
      <c r="M69" s="24" t="s">
        <v>820</v>
      </c>
      <c r="N69" s="22" t="s">
        <v>213</v>
      </c>
      <c r="O69" s="6" t="s">
        <v>256</v>
      </c>
      <c r="P69" s="22" t="s">
        <v>636</v>
      </c>
      <c r="Q69" s="6">
        <v>6.19</v>
      </c>
      <c r="R69" s="6" t="s">
        <v>821</v>
      </c>
      <c r="S69" s="6" t="s">
        <v>821</v>
      </c>
      <c r="T69" s="6" t="s">
        <v>822</v>
      </c>
      <c r="U69" s="6" t="s">
        <v>823</v>
      </c>
      <c r="V69" s="6" t="s">
        <v>160</v>
      </c>
      <c r="W69" s="6">
        <v>48465</v>
      </c>
      <c r="X69" s="6">
        <v>2886</v>
      </c>
      <c r="Y69" s="6" t="s">
        <v>161</v>
      </c>
      <c r="Z69" s="6">
        <v>182</v>
      </c>
      <c r="AA69" s="6" t="s">
        <v>162</v>
      </c>
      <c r="AB69" s="6" t="s">
        <v>824</v>
      </c>
      <c r="AC69" s="16" t="s">
        <v>575</v>
      </c>
      <c r="AE69" s="25" t="s">
        <v>825</v>
      </c>
      <c r="AF69" s="25" t="s">
        <v>826</v>
      </c>
      <c r="AG69" s="25" t="s">
        <v>827</v>
      </c>
      <c r="AH69" s="6">
        <v>403</v>
      </c>
      <c r="AI69" s="6">
        <v>341</v>
      </c>
      <c r="AJ69" s="6">
        <v>0</v>
      </c>
      <c r="BI69" s="6">
        <v>30587.701</v>
      </c>
      <c r="BJ69" s="6">
        <v>27450.5</v>
      </c>
    </row>
    <row r="70" ht="60" customHeight="1" spans="1:85">
      <c r="A70" s="22" t="s">
        <v>828</v>
      </c>
      <c r="B70" s="5" t="str">
        <f>_xlfn.DISPIMG("ID_8DB83C732C6547A494B1D3A576F84981",1)</f>
        <v>=DISPIMG("ID_8DB83C732C6547A494B1D3A576F84981",1)</v>
      </c>
      <c r="C70" s="6">
        <v>31.99</v>
      </c>
      <c r="D70" s="6">
        <v>27</v>
      </c>
      <c r="E70" s="6">
        <v>300</v>
      </c>
      <c r="F70" s="6">
        <v>443</v>
      </c>
      <c r="G70" s="6">
        <v>1</v>
      </c>
      <c r="H70" s="6" t="s">
        <v>152</v>
      </c>
      <c r="I70" s="7">
        <v>45848</v>
      </c>
      <c r="J70" s="6">
        <v>3.9</v>
      </c>
      <c r="K70" s="6">
        <v>7</v>
      </c>
      <c r="L70" s="8">
        <v>0.0158</v>
      </c>
      <c r="M70" s="24" t="s">
        <v>829</v>
      </c>
      <c r="N70" s="22" t="s">
        <v>137</v>
      </c>
      <c r="O70" s="6" t="s">
        <v>171</v>
      </c>
      <c r="P70" s="22" t="s">
        <v>830</v>
      </c>
      <c r="Q70" s="6">
        <v>6.03</v>
      </c>
      <c r="R70" s="6" t="s">
        <v>831</v>
      </c>
      <c r="S70" s="6" t="s">
        <v>831</v>
      </c>
      <c r="T70" s="6" t="s">
        <v>832</v>
      </c>
      <c r="U70" s="6" t="s">
        <v>833</v>
      </c>
      <c r="V70" s="6" t="s">
        <v>160</v>
      </c>
      <c r="W70" s="6">
        <v>24248</v>
      </c>
      <c r="X70" s="6">
        <v>64279</v>
      </c>
      <c r="Y70" s="6" t="s">
        <v>161</v>
      </c>
      <c r="Z70" s="6">
        <v>64</v>
      </c>
      <c r="AA70" s="6" t="s">
        <v>162</v>
      </c>
      <c r="AB70" s="6" t="s">
        <v>834</v>
      </c>
      <c r="AC70" s="16" t="s">
        <v>835</v>
      </c>
      <c r="AE70" s="25" t="s">
        <v>836</v>
      </c>
      <c r="AF70" s="25" t="s">
        <v>837</v>
      </c>
      <c r="AG70" s="25" t="s">
        <v>838</v>
      </c>
      <c r="AH70" s="6">
        <v>496</v>
      </c>
      <c r="AI70" s="6">
        <v>336</v>
      </c>
      <c r="AJ70" s="6">
        <v>192</v>
      </c>
      <c r="AK70" s="6">
        <v>101</v>
      </c>
      <c r="AL70" s="6">
        <v>386</v>
      </c>
      <c r="AM70" s="6">
        <v>45</v>
      </c>
      <c r="AN70" s="6">
        <v>0</v>
      </c>
      <c r="AO70" s="6">
        <v>0</v>
      </c>
      <c r="BI70" s="6">
        <v>23336.799</v>
      </c>
      <c r="BJ70" s="6">
        <v>17132.64</v>
      </c>
      <c r="BK70" s="6">
        <v>10920.96</v>
      </c>
      <c r="BL70" s="6">
        <v>5597.42</v>
      </c>
      <c r="BM70" s="6">
        <v>30845.26</v>
      </c>
      <c r="BN70" s="6">
        <v>3750.75</v>
      </c>
      <c r="BO70" s="6">
        <v>0</v>
      </c>
      <c r="BP70" s="6">
        <v>0</v>
      </c>
    </row>
    <row r="71" ht="60" customHeight="1" spans="1:85">
      <c r="A71" s="22" t="s">
        <v>839</v>
      </c>
      <c r="B71" s="5" t="str">
        <f>_xlfn.DISPIMG("ID_33CDF27D7EDE40888A43F5DDEC31736B",1)</f>
        <v>=DISPIMG("ID_33CDF27D7EDE40888A43F5DDEC31736B",1)</v>
      </c>
      <c r="C71" s="23">
        <v>69.99</v>
      </c>
      <c r="D71" s="6">
        <v>83</v>
      </c>
      <c r="E71" s="6">
        <v>300</v>
      </c>
      <c r="F71" s="6">
        <v>934</v>
      </c>
      <c r="G71" s="6">
        <v>1</v>
      </c>
      <c r="H71" s="6" t="s">
        <v>169</v>
      </c>
      <c r="I71" s="7">
        <v>45361</v>
      </c>
      <c r="J71" s="6">
        <v>4.6</v>
      </c>
      <c r="K71" s="6">
        <v>0</v>
      </c>
      <c r="L71" s="8">
        <v>0</v>
      </c>
      <c r="M71" s="24" t="s">
        <v>626</v>
      </c>
      <c r="N71" s="22" t="s">
        <v>185</v>
      </c>
      <c r="O71" s="6" t="s">
        <v>171</v>
      </c>
      <c r="P71" s="22" t="s">
        <v>531</v>
      </c>
      <c r="Q71" s="6">
        <v>6.47</v>
      </c>
      <c r="R71" s="6" t="s">
        <v>302</v>
      </c>
      <c r="S71" s="6" t="s">
        <v>302</v>
      </c>
      <c r="T71" s="6" t="s">
        <v>627</v>
      </c>
      <c r="U71" s="6" t="s">
        <v>840</v>
      </c>
      <c r="V71" s="6" t="s">
        <v>160</v>
      </c>
      <c r="W71" s="6">
        <v>183372</v>
      </c>
      <c r="X71" s="6">
        <v>-171919</v>
      </c>
      <c r="Y71" s="6" t="s">
        <v>161</v>
      </c>
      <c r="Z71" s="6">
        <v>945</v>
      </c>
      <c r="AA71" s="6" t="s">
        <v>162</v>
      </c>
      <c r="AB71" s="6" t="s">
        <v>629</v>
      </c>
      <c r="AC71" s="16" t="s">
        <v>839</v>
      </c>
      <c r="AD71" s="6" t="s">
        <v>536</v>
      </c>
      <c r="AE71" s="25" t="s">
        <v>841</v>
      </c>
      <c r="AF71" s="25" t="s">
        <v>842</v>
      </c>
      <c r="AG71" s="25" t="s">
        <v>633</v>
      </c>
      <c r="AH71" s="6">
        <v>186</v>
      </c>
      <c r="AI71" s="6">
        <v>2339</v>
      </c>
      <c r="AJ71" s="6">
        <v>373</v>
      </c>
      <c r="AK71" s="6">
        <v>326</v>
      </c>
      <c r="AL71" s="6">
        <v>348</v>
      </c>
      <c r="AM71" s="6">
        <v>637</v>
      </c>
      <c r="AN71" s="6">
        <v>617</v>
      </c>
      <c r="AO71" s="6">
        <v>166</v>
      </c>
      <c r="AP71" s="6">
        <v>288</v>
      </c>
      <c r="AQ71" s="6">
        <v>257</v>
      </c>
      <c r="AR71" s="6">
        <v>239</v>
      </c>
      <c r="AS71" s="6">
        <v>416</v>
      </c>
      <c r="AT71" s="6">
        <v>631</v>
      </c>
      <c r="AU71" s="6">
        <v>594</v>
      </c>
      <c r="AV71" s="6">
        <v>645</v>
      </c>
      <c r="AW71" s="6">
        <v>0</v>
      </c>
      <c r="AX71" s="6">
        <v>0</v>
      </c>
      <c r="AY71" s="6">
        <v>173</v>
      </c>
      <c r="AZ71" s="6">
        <v>549</v>
      </c>
      <c r="BA71" s="6">
        <v>138</v>
      </c>
      <c r="BB71" s="6">
        <v>0</v>
      </c>
      <c r="BI71" s="6">
        <v>13133.46</v>
      </c>
      <c r="BJ71" s="6">
        <v>150982.45</v>
      </c>
      <c r="BK71" s="6">
        <v>21544.48</v>
      </c>
      <c r="BL71" s="6">
        <v>20055.52</v>
      </c>
      <c r="BM71" s="6">
        <v>19432.32</v>
      </c>
      <c r="BN71" s="6">
        <v>35232.47</v>
      </c>
      <c r="BO71" s="6">
        <v>41696.86</v>
      </c>
      <c r="BP71" s="6">
        <v>13202</v>
      </c>
      <c r="BQ71" s="6">
        <v>23025.6</v>
      </c>
      <c r="BR71" s="6">
        <v>20398.09</v>
      </c>
      <c r="BS71" s="6">
        <v>18254.82</v>
      </c>
      <c r="BT71" s="6">
        <v>34303.36</v>
      </c>
      <c r="BU71" s="6">
        <v>50448.45</v>
      </c>
      <c r="BV71" s="6">
        <v>48114</v>
      </c>
      <c r="BW71" s="6">
        <v>53393.1</v>
      </c>
      <c r="BX71" s="6">
        <v>0</v>
      </c>
      <c r="BY71" s="6">
        <v>0</v>
      </c>
      <c r="BZ71" s="6">
        <v>13139.35</v>
      </c>
      <c r="CA71" s="6">
        <v>44974.08</v>
      </c>
      <c r="CB71" s="6">
        <v>13590.24</v>
      </c>
    </row>
    <row r="72" ht="60" customHeight="1" spans="1:85">
      <c r="A72" s="22" t="s">
        <v>843</v>
      </c>
      <c r="B72" s="5" t="str">
        <f>_xlfn.DISPIMG("ID_27425987DDDE433F90A35D6824061AB8",1)</f>
        <v>=DISPIMG("ID_27425987DDDE433F90A35D6824061AB8",1)</v>
      </c>
      <c r="C72" s="6">
        <v>119.99</v>
      </c>
      <c r="D72" s="6">
        <v>86</v>
      </c>
      <c r="E72" s="6">
        <v>300</v>
      </c>
      <c r="F72" s="6">
        <v>511</v>
      </c>
      <c r="G72" s="6">
        <v>2</v>
      </c>
      <c r="H72" s="6" t="s">
        <v>199</v>
      </c>
      <c r="I72" s="7">
        <v>45905</v>
      </c>
      <c r="J72" s="6">
        <v>4.7</v>
      </c>
      <c r="K72" s="6">
        <v>32</v>
      </c>
      <c r="L72" s="8">
        <v>0.0626</v>
      </c>
      <c r="M72" s="24" t="s">
        <v>844</v>
      </c>
      <c r="N72" s="22" t="s">
        <v>137</v>
      </c>
      <c r="O72" s="6" t="s">
        <v>256</v>
      </c>
      <c r="P72" s="22" t="s">
        <v>845</v>
      </c>
      <c r="Q72" s="6">
        <v>7.04</v>
      </c>
      <c r="R72" s="6" t="s">
        <v>846</v>
      </c>
      <c r="S72" s="6" t="s">
        <v>846</v>
      </c>
      <c r="T72" s="6" t="s">
        <v>847</v>
      </c>
      <c r="U72" s="6" t="s">
        <v>848</v>
      </c>
      <c r="V72" s="6" t="s">
        <v>128</v>
      </c>
      <c r="W72" s="6">
        <v>69368</v>
      </c>
      <c r="X72" s="6">
        <v>-42807</v>
      </c>
      <c r="Y72" s="6" t="s">
        <v>176</v>
      </c>
      <c r="Z72" s="6">
        <v>769</v>
      </c>
      <c r="AA72" s="6" t="s">
        <v>145</v>
      </c>
      <c r="AB72" s="6" t="s">
        <v>849</v>
      </c>
      <c r="AC72" s="16" t="s">
        <v>850</v>
      </c>
      <c r="AE72" s="25" t="s">
        <v>851</v>
      </c>
      <c r="AF72" s="25" t="s">
        <v>852</v>
      </c>
      <c r="AG72" s="25" t="s">
        <v>853</v>
      </c>
      <c r="AH72" s="6">
        <v>527</v>
      </c>
      <c r="AI72" s="6">
        <v>764</v>
      </c>
      <c r="AJ72" s="6">
        <v>616</v>
      </c>
      <c r="AK72" s="6">
        <v>298</v>
      </c>
      <c r="AL72" s="6">
        <v>61</v>
      </c>
      <c r="AM72" s="6">
        <v>0</v>
      </c>
      <c r="BI72" s="6">
        <v>79671.86</v>
      </c>
      <c r="BJ72" s="6">
        <v>120765</v>
      </c>
      <c r="BK72" s="6">
        <v>90595.13</v>
      </c>
      <c r="BL72" s="6">
        <v>44908.6</v>
      </c>
      <c r="BM72" s="6">
        <v>9897.86</v>
      </c>
      <c r="BN72" s="6">
        <v>0</v>
      </c>
    </row>
    <row r="73" ht="60" customHeight="1" spans="1:85">
      <c r="A73" s="22" t="s">
        <v>854</v>
      </c>
      <c r="B73" s="5" t="str">
        <f>_xlfn.DISPIMG("ID_73CF030BDF3946D885465EDCB02BEA35",1)</f>
        <v>=DISPIMG("ID_73CF030BDF3946D885465EDCB02BEA35",1)</v>
      </c>
      <c r="C73" s="6">
        <v>71.99</v>
      </c>
      <c r="D73" s="6">
        <v>72</v>
      </c>
      <c r="E73" s="6">
        <v>300</v>
      </c>
      <c r="F73" s="6">
        <v>860</v>
      </c>
      <c r="G73" s="6">
        <v>1</v>
      </c>
      <c r="H73" s="6" t="s">
        <v>465</v>
      </c>
      <c r="I73" s="7">
        <v>45968</v>
      </c>
      <c r="J73" s="6">
        <v>5</v>
      </c>
      <c r="K73" s="6">
        <v>0</v>
      </c>
      <c r="L73" s="8">
        <v>0</v>
      </c>
      <c r="M73" s="24" t="s">
        <v>501</v>
      </c>
      <c r="N73" s="22" t="s">
        <v>137</v>
      </c>
      <c r="O73" s="6" t="s">
        <v>347</v>
      </c>
      <c r="P73" s="22" t="s">
        <v>737</v>
      </c>
      <c r="Q73" s="6">
        <v>6.19</v>
      </c>
      <c r="R73" s="6" t="s">
        <v>278</v>
      </c>
      <c r="S73" s="6" t="s">
        <v>278</v>
      </c>
      <c r="T73" s="6" t="s">
        <v>855</v>
      </c>
      <c r="U73" s="6" t="s">
        <v>856</v>
      </c>
      <c r="V73" s="6" t="s">
        <v>160</v>
      </c>
      <c r="W73" s="6">
        <v>84885</v>
      </c>
      <c r="X73" s="6">
        <v>-33575</v>
      </c>
      <c r="Y73" s="6" t="s">
        <v>161</v>
      </c>
      <c r="Z73" s="6">
        <v>377</v>
      </c>
      <c r="AA73" s="6" t="s">
        <v>162</v>
      </c>
      <c r="AB73" s="6" t="s">
        <v>857</v>
      </c>
      <c r="AC73" s="16" t="s">
        <v>788</v>
      </c>
      <c r="AE73" s="25" t="s">
        <v>858</v>
      </c>
      <c r="AF73" s="25" t="s">
        <v>859</v>
      </c>
      <c r="AG73" s="25" t="s">
        <v>511</v>
      </c>
      <c r="AH73" s="6">
        <v>372</v>
      </c>
      <c r="AI73" s="6">
        <v>5342</v>
      </c>
      <c r="AJ73" s="6">
        <v>5484</v>
      </c>
      <c r="AK73" s="6">
        <v>0</v>
      </c>
      <c r="BI73" s="6">
        <v>26326.44</v>
      </c>
      <c r="BJ73" s="6">
        <v>423139.8</v>
      </c>
      <c r="BK73" s="6">
        <v>376257.25</v>
      </c>
      <c r="BL73" s="6">
        <v>0</v>
      </c>
    </row>
    <row r="74" ht="60" customHeight="1" spans="1:85">
      <c r="A74" s="22" t="s">
        <v>860</v>
      </c>
      <c r="B74" s="5" t="str">
        <f>_xlfn.DISPIMG("ID_0588F4523E934CCCB9EC824421418A9B",1)</f>
        <v>=DISPIMG("ID_0588F4523E934CCCB9EC824421418A9B",1)</v>
      </c>
      <c r="C74" s="23">
        <v>420</v>
      </c>
      <c r="D74" s="6">
        <v>375</v>
      </c>
      <c r="E74" s="6">
        <v>300</v>
      </c>
      <c r="F74" s="6">
        <v>1221</v>
      </c>
      <c r="G74" s="6">
        <v>3</v>
      </c>
      <c r="H74" s="6" t="s">
        <v>169</v>
      </c>
      <c r="I74" s="7">
        <v>45295</v>
      </c>
      <c r="J74" s="6">
        <v>4.5</v>
      </c>
      <c r="K74" s="6">
        <v>19</v>
      </c>
      <c r="L74" s="8">
        <v>0.0156</v>
      </c>
      <c r="M74" s="24" t="s">
        <v>170</v>
      </c>
      <c r="N74" s="22" t="s">
        <v>137</v>
      </c>
      <c r="O74" s="6" t="s">
        <v>121</v>
      </c>
      <c r="P74" s="22" t="s">
        <v>861</v>
      </c>
      <c r="Q74" s="6">
        <v>7.42</v>
      </c>
      <c r="R74" s="6" t="s">
        <v>290</v>
      </c>
      <c r="S74" s="6" t="s">
        <v>732</v>
      </c>
      <c r="T74" s="6" t="s">
        <v>862</v>
      </c>
      <c r="U74" s="6" t="s">
        <v>863</v>
      </c>
      <c r="V74" s="6" t="s">
        <v>128</v>
      </c>
      <c r="W74" s="6">
        <v>25394</v>
      </c>
      <c r="X74" s="6">
        <v>7564</v>
      </c>
      <c r="Y74" s="6" t="s">
        <v>176</v>
      </c>
      <c r="Z74" s="6">
        <v>241</v>
      </c>
      <c r="AA74" s="6" t="s">
        <v>145</v>
      </c>
      <c r="AB74" s="6" t="s">
        <v>864</v>
      </c>
      <c r="AC74" s="16" t="s">
        <v>865</v>
      </c>
      <c r="AD74" s="6" t="s">
        <v>866</v>
      </c>
      <c r="AE74" s="25" t="s">
        <v>867</v>
      </c>
      <c r="AF74" s="25" t="s">
        <v>868</v>
      </c>
      <c r="AG74" s="25" t="s">
        <v>182</v>
      </c>
      <c r="AH74" s="6">
        <v>1178</v>
      </c>
      <c r="AI74" s="6">
        <v>1184</v>
      </c>
      <c r="AJ74" s="6">
        <v>588</v>
      </c>
      <c r="AK74" s="6">
        <v>418</v>
      </c>
      <c r="AL74" s="6">
        <v>279</v>
      </c>
      <c r="AM74" s="6">
        <v>420</v>
      </c>
      <c r="AN74" s="6">
        <v>434</v>
      </c>
      <c r="AO74" s="6">
        <v>404</v>
      </c>
      <c r="AP74" s="6">
        <v>343</v>
      </c>
      <c r="AQ74" s="6">
        <v>325</v>
      </c>
      <c r="AR74" s="6">
        <v>775</v>
      </c>
      <c r="AS74" s="6">
        <v>881</v>
      </c>
      <c r="AT74" s="6">
        <v>1397</v>
      </c>
      <c r="AU74" s="6">
        <v>2433</v>
      </c>
      <c r="AV74" s="6">
        <v>1129</v>
      </c>
      <c r="AW74" s="6">
        <v>608</v>
      </c>
      <c r="AX74" s="6">
        <v>567</v>
      </c>
      <c r="AY74" s="6">
        <v>441</v>
      </c>
      <c r="AZ74" s="6">
        <v>612</v>
      </c>
      <c r="BA74" s="6">
        <v>397</v>
      </c>
      <c r="BB74" s="6">
        <v>416</v>
      </c>
      <c r="BC74" s="6">
        <v>469</v>
      </c>
      <c r="BD74" s="6">
        <v>471</v>
      </c>
      <c r="BE74" s="6">
        <v>201</v>
      </c>
      <c r="BF74" s="6">
        <v>135</v>
      </c>
      <c r="BG74" s="6">
        <v>0</v>
      </c>
      <c r="BI74" s="6">
        <v>494760</v>
      </c>
      <c r="BJ74" s="6">
        <v>487867.2</v>
      </c>
      <c r="BK74" s="6">
        <v>235200</v>
      </c>
      <c r="BL74" s="6">
        <v>167200</v>
      </c>
      <c r="BM74" s="6">
        <v>111600</v>
      </c>
      <c r="BN74" s="6">
        <v>168000</v>
      </c>
      <c r="BO74" s="6">
        <v>173600</v>
      </c>
      <c r="BP74" s="6">
        <v>161600</v>
      </c>
      <c r="BQ74" s="6">
        <v>137200</v>
      </c>
      <c r="BR74" s="6">
        <v>128222.25</v>
      </c>
      <c r="BS74" s="6">
        <v>285603</v>
      </c>
      <c r="BT74" s="6">
        <v>352400</v>
      </c>
      <c r="BU74" s="6">
        <v>558800</v>
      </c>
      <c r="BV74" s="6">
        <v>973200</v>
      </c>
      <c r="BW74" s="6">
        <v>451600</v>
      </c>
      <c r="BX74" s="6">
        <v>243200</v>
      </c>
      <c r="BY74" s="6">
        <v>226800</v>
      </c>
      <c r="BZ74" s="6">
        <v>176400</v>
      </c>
      <c r="CA74" s="6">
        <v>244800</v>
      </c>
      <c r="CB74" s="6">
        <v>158800</v>
      </c>
      <c r="CC74" s="6">
        <v>166400</v>
      </c>
      <c r="CD74" s="6">
        <v>187600</v>
      </c>
      <c r="CE74" s="6">
        <v>188400</v>
      </c>
      <c r="CF74" s="6">
        <v>80400</v>
      </c>
      <c r="CG74" s="6">
        <v>54000</v>
      </c>
    </row>
    <row r="75" ht="60" customHeight="1" spans="1:85">
      <c r="A75" s="22" t="s">
        <v>869</v>
      </c>
      <c r="B75" s="5" t="str">
        <f>_xlfn.DISPIMG("ID_66072B8B149846DB87BB1803A3624A57",1)</f>
        <v>=DISPIMG("ID_66072B8B149846DB87BB1803A3624A57",1)</v>
      </c>
      <c r="C75" s="23">
        <v>152.99</v>
      </c>
      <c r="D75" s="6">
        <v>57</v>
      </c>
      <c r="E75" s="6">
        <v>300</v>
      </c>
      <c r="F75" s="6">
        <v>519</v>
      </c>
      <c r="G75" s="6">
        <v>2</v>
      </c>
      <c r="H75" s="6" t="s">
        <v>465</v>
      </c>
      <c r="I75" s="7">
        <v>46007</v>
      </c>
      <c r="J75" s="6">
        <v>4.7</v>
      </c>
      <c r="K75" s="6">
        <v>53</v>
      </c>
      <c r="L75" s="8">
        <v>0.1021</v>
      </c>
      <c r="M75" s="24" t="s">
        <v>808</v>
      </c>
      <c r="N75" s="22" t="s">
        <v>185</v>
      </c>
      <c r="O75" s="6" t="s">
        <v>378</v>
      </c>
      <c r="P75" s="22" t="s">
        <v>870</v>
      </c>
      <c r="Q75" s="6">
        <v>7.42</v>
      </c>
      <c r="R75" s="6" t="s">
        <v>349</v>
      </c>
      <c r="S75" s="6" t="s">
        <v>349</v>
      </c>
      <c r="T75" s="6" t="s">
        <v>871</v>
      </c>
      <c r="U75" s="6" t="s">
        <v>872</v>
      </c>
      <c r="V75" s="6" t="s">
        <v>160</v>
      </c>
      <c r="W75" s="6">
        <v>26060</v>
      </c>
      <c r="X75" s="6">
        <v>23455</v>
      </c>
      <c r="Y75" s="6" t="s">
        <v>161</v>
      </c>
      <c r="Z75" s="6">
        <v>65</v>
      </c>
      <c r="AA75" s="6" t="s">
        <v>162</v>
      </c>
      <c r="AB75" s="6" t="s">
        <v>873</v>
      </c>
      <c r="AC75" s="16" t="s">
        <v>240</v>
      </c>
      <c r="AD75" s="6" t="s">
        <v>815</v>
      </c>
      <c r="AE75" s="25" t="s">
        <v>874</v>
      </c>
      <c r="AF75" s="25" t="s">
        <v>875</v>
      </c>
      <c r="AG75" s="25" t="s">
        <v>876</v>
      </c>
      <c r="AH75" s="6">
        <v>682</v>
      </c>
      <c r="AI75" s="6">
        <v>58</v>
      </c>
      <c r="BI75" s="6">
        <v>104339.19</v>
      </c>
      <c r="BJ75" s="6">
        <v>9256.22</v>
      </c>
    </row>
    <row r="76" ht="60" customHeight="1" spans="1:85">
      <c r="A76" s="22" t="s">
        <v>835</v>
      </c>
      <c r="B76" s="5" t="str">
        <f>_xlfn.DISPIMG("ID_BBB9889F5D3E413ABA959C88A9E60A09",1)</f>
        <v>=DISPIMG("ID_BBB9889F5D3E413ABA959C88A9E60A09",1)</v>
      </c>
      <c r="C76" s="6">
        <v>169.99</v>
      </c>
      <c r="D76" s="6">
        <v>166</v>
      </c>
      <c r="E76" s="6">
        <v>300</v>
      </c>
      <c r="F76" s="6">
        <v>363</v>
      </c>
      <c r="G76" s="6">
        <v>1</v>
      </c>
      <c r="H76" s="6" t="s">
        <v>169</v>
      </c>
      <c r="I76" s="7">
        <v>45566</v>
      </c>
      <c r="J76" s="6">
        <v>4.7</v>
      </c>
      <c r="K76" s="6">
        <v>0</v>
      </c>
      <c r="L76" s="8">
        <v>0</v>
      </c>
      <c r="M76" s="24" t="s">
        <v>877</v>
      </c>
      <c r="N76" s="22" t="s">
        <v>213</v>
      </c>
      <c r="O76" s="6" t="s">
        <v>878</v>
      </c>
      <c r="P76" s="22" t="s">
        <v>879</v>
      </c>
      <c r="Q76" s="6">
        <v>6.47</v>
      </c>
      <c r="R76" s="6" t="s">
        <v>880</v>
      </c>
      <c r="S76" s="6" t="s">
        <v>189</v>
      </c>
      <c r="T76" s="6" t="s">
        <v>881</v>
      </c>
      <c r="U76" s="6" t="s">
        <v>882</v>
      </c>
      <c r="V76" s="6" t="s">
        <v>128</v>
      </c>
      <c r="W76" s="6">
        <v>70023</v>
      </c>
      <c r="X76" s="6">
        <v>-20353</v>
      </c>
      <c r="Y76" s="6" t="s">
        <v>176</v>
      </c>
      <c r="Z76" s="6">
        <v>780</v>
      </c>
      <c r="AA76" s="6" t="s">
        <v>145</v>
      </c>
      <c r="AB76" s="6" t="s">
        <v>883</v>
      </c>
      <c r="AC76" s="16" t="s">
        <v>884</v>
      </c>
      <c r="AE76" s="25" t="s">
        <v>885</v>
      </c>
      <c r="AF76" s="25" t="s">
        <v>886</v>
      </c>
      <c r="AG76" s="25" t="s">
        <v>887</v>
      </c>
      <c r="AH76" s="6">
        <v>372</v>
      </c>
      <c r="AI76" s="6">
        <v>594</v>
      </c>
      <c r="AJ76" s="6">
        <v>491</v>
      </c>
      <c r="AK76" s="6">
        <v>329</v>
      </c>
      <c r="AL76" s="6">
        <v>302</v>
      </c>
      <c r="AM76" s="6">
        <v>296</v>
      </c>
      <c r="AN76" s="6">
        <v>634</v>
      </c>
      <c r="AO76" s="6">
        <v>408</v>
      </c>
      <c r="AP76" s="6">
        <v>175</v>
      </c>
      <c r="AQ76" s="6">
        <v>125</v>
      </c>
      <c r="AR76" s="6">
        <v>169</v>
      </c>
      <c r="AS76" s="6">
        <v>142</v>
      </c>
      <c r="AT76" s="6">
        <v>44</v>
      </c>
      <c r="AU76" s="6">
        <v>0</v>
      </c>
      <c r="AV76" s="6">
        <v>0</v>
      </c>
      <c r="BI76" s="6">
        <v>63236.28</v>
      </c>
      <c r="BJ76" s="6">
        <v>99346.5</v>
      </c>
      <c r="BK76" s="6">
        <v>79222.85</v>
      </c>
      <c r="BL76" s="6">
        <v>55926.71</v>
      </c>
      <c r="BM76" s="6">
        <v>50739.02</v>
      </c>
      <c r="BN76" s="6">
        <v>50509.44</v>
      </c>
      <c r="BO76" s="6">
        <v>104509</v>
      </c>
      <c r="BP76" s="6">
        <v>65226.96</v>
      </c>
      <c r="BQ76" s="6">
        <v>28679</v>
      </c>
      <c r="BR76" s="6">
        <v>20140</v>
      </c>
      <c r="BS76" s="6">
        <v>27126.19</v>
      </c>
      <c r="BT76" s="6">
        <v>23919.9</v>
      </c>
      <c r="BU76" s="6">
        <v>8568.12</v>
      </c>
      <c r="BV76" s="6">
        <v>0</v>
      </c>
      <c r="BW76" s="6">
        <v>0</v>
      </c>
    </row>
    <row r="77" ht="60" customHeight="1" spans="1:85">
      <c r="A77" s="22" t="s">
        <v>814</v>
      </c>
      <c r="B77" s="5" t="str">
        <f>_xlfn.DISPIMG("ID_C40A8289D1FE4C5AA8129ABB1289C880",1)</f>
        <v>=DISPIMG("ID_C40A8289D1FE4C5AA8129ABB1289C880",1)</v>
      </c>
      <c r="C77" s="6">
        <v>52.99</v>
      </c>
      <c r="D77" s="6">
        <v>53</v>
      </c>
      <c r="E77" s="6">
        <v>300</v>
      </c>
      <c r="F77" s="6">
        <v>312</v>
      </c>
      <c r="G77" s="6">
        <v>1</v>
      </c>
      <c r="H77" s="6" t="s">
        <v>169</v>
      </c>
      <c r="I77" s="7">
        <v>45621</v>
      </c>
      <c r="J77" s="6">
        <v>4.2</v>
      </c>
      <c r="K77" s="6">
        <v>5</v>
      </c>
      <c r="L77" s="8">
        <v>0.016</v>
      </c>
      <c r="M77" s="24" t="s">
        <v>888</v>
      </c>
      <c r="N77" s="22" t="s">
        <v>137</v>
      </c>
      <c r="O77" s="6" t="s">
        <v>542</v>
      </c>
      <c r="P77" s="22" t="s">
        <v>705</v>
      </c>
      <c r="Q77" s="6" t="s">
        <v>123</v>
      </c>
      <c r="R77" s="6" t="s">
        <v>889</v>
      </c>
      <c r="S77" s="6" t="s">
        <v>889</v>
      </c>
      <c r="T77" s="6" t="s">
        <v>890</v>
      </c>
      <c r="U77" s="6" t="s">
        <v>891</v>
      </c>
      <c r="V77" s="6" t="s">
        <v>160</v>
      </c>
      <c r="W77" s="6">
        <v>115145</v>
      </c>
      <c r="X77" s="6">
        <v>-29356</v>
      </c>
      <c r="Y77" s="6" t="s">
        <v>161</v>
      </c>
      <c r="Z77" s="6">
        <v>405</v>
      </c>
      <c r="AA77" s="6" t="s">
        <v>162</v>
      </c>
      <c r="AB77" s="6" t="s">
        <v>892</v>
      </c>
      <c r="AC77" s="16" t="s">
        <v>893</v>
      </c>
      <c r="AE77" s="25" t="s">
        <v>894</v>
      </c>
      <c r="AF77" s="25" t="s">
        <v>895</v>
      </c>
      <c r="AG77" s="25" t="s">
        <v>896</v>
      </c>
      <c r="AH77" s="6">
        <v>217</v>
      </c>
      <c r="AI77" s="6">
        <v>359</v>
      </c>
      <c r="AJ77" s="6">
        <v>85</v>
      </c>
      <c r="AK77" s="6">
        <v>108</v>
      </c>
      <c r="AL77" s="6">
        <v>327</v>
      </c>
      <c r="AM77" s="6">
        <v>115</v>
      </c>
      <c r="AN77" s="6">
        <v>83</v>
      </c>
      <c r="AO77" s="6">
        <v>62</v>
      </c>
      <c r="AP77" s="6">
        <v>15</v>
      </c>
      <c r="BI77" s="6">
        <v>13610.24</v>
      </c>
      <c r="BJ77" s="6">
        <v>26052.63</v>
      </c>
      <c r="BK77" s="6">
        <v>7025.25</v>
      </c>
      <c r="BL77" s="6">
        <v>9875.52</v>
      </c>
      <c r="BM77" s="6">
        <v>32696.73</v>
      </c>
      <c r="BN77" s="6">
        <v>11498.85</v>
      </c>
      <c r="BO77" s="6">
        <v>8299.17</v>
      </c>
      <c r="BP77" s="6">
        <v>6199.38</v>
      </c>
      <c r="BQ77" s="6">
        <v>1578.75</v>
      </c>
    </row>
    <row r="78" ht="60" customHeight="1" spans="1:85">
      <c r="A78" s="22" t="s">
        <v>897</v>
      </c>
      <c r="B78" s="5" t="str">
        <f>_xlfn.DISPIMG("ID_9AF67F0B48994BD88DD8E75367B7A928",1)</f>
        <v>=DISPIMG("ID_9AF67F0B48994BD88DD8E75367B7A928",1)</v>
      </c>
      <c r="C78" s="6">
        <v>79.99</v>
      </c>
      <c r="D78" s="6">
        <v>31</v>
      </c>
      <c r="E78" s="6">
        <v>300</v>
      </c>
      <c r="F78" s="6">
        <v>433</v>
      </c>
      <c r="G78" s="6">
        <v>2</v>
      </c>
      <c r="H78" s="6" t="s">
        <v>465</v>
      </c>
      <c r="I78" s="7">
        <v>45987</v>
      </c>
      <c r="J78" s="6">
        <v>4.4</v>
      </c>
      <c r="K78" s="6">
        <v>0</v>
      </c>
      <c r="L78" s="8">
        <v>0</v>
      </c>
      <c r="M78" s="24" t="s">
        <v>898</v>
      </c>
      <c r="N78" s="22" t="s">
        <v>137</v>
      </c>
      <c r="O78" s="6" t="s">
        <v>358</v>
      </c>
      <c r="P78" s="22" t="s">
        <v>899</v>
      </c>
      <c r="Q78" s="6">
        <v>6.19</v>
      </c>
      <c r="R78" s="6" t="s">
        <v>724</v>
      </c>
      <c r="S78" s="6" t="s">
        <v>724</v>
      </c>
      <c r="T78" s="6" t="s">
        <v>900</v>
      </c>
      <c r="U78" s="6" t="s">
        <v>901</v>
      </c>
      <c r="V78" s="6" t="s">
        <v>160</v>
      </c>
      <c r="W78" s="6">
        <v>99750</v>
      </c>
      <c r="X78" s="6">
        <v>-16291</v>
      </c>
      <c r="Y78" s="6" t="s">
        <v>161</v>
      </c>
      <c r="Z78" s="6">
        <v>468</v>
      </c>
      <c r="AA78" s="6" t="s">
        <v>162</v>
      </c>
      <c r="AB78" s="6" t="s">
        <v>902</v>
      </c>
      <c r="AC78" s="16" t="s">
        <v>903</v>
      </c>
      <c r="AE78" s="25" t="s">
        <v>904</v>
      </c>
      <c r="AF78" s="25" t="s">
        <v>905</v>
      </c>
      <c r="AG78" s="25" t="s">
        <v>906</v>
      </c>
      <c r="AH78" s="6">
        <v>372</v>
      </c>
      <c r="AI78" s="6">
        <v>521</v>
      </c>
      <c r="AJ78" s="6">
        <v>58</v>
      </c>
      <c r="BI78" s="6">
        <v>35771.52</v>
      </c>
      <c r="BJ78" s="6">
        <v>63155.62</v>
      </c>
      <c r="BK78" s="6">
        <v>8506.28</v>
      </c>
    </row>
    <row r="79" ht="60" customHeight="1" spans="1:85">
      <c r="A79" s="22" t="s">
        <v>907</v>
      </c>
      <c r="B79" s="5" t="str">
        <f>_xlfn.DISPIMG("ID_C70B70B195754129A03935337E0E22D5",1)</f>
        <v>=DISPIMG("ID_C70B70B195754129A03935337E0E22D5",1)</v>
      </c>
      <c r="C79" s="6">
        <v>45.99</v>
      </c>
      <c r="D79" s="6">
        <v>19</v>
      </c>
      <c r="E79" s="6">
        <v>300</v>
      </c>
      <c r="F79" s="6">
        <v>378</v>
      </c>
      <c r="G79" s="6">
        <v>1</v>
      </c>
      <c r="H79" s="6" t="s">
        <v>199</v>
      </c>
      <c r="I79" s="7">
        <v>45873</v>
      </c>
      <c r="J79" s="6">
        <v>4.5</v>
      </c>
      <c r="K79" s="6">
        <v>9</v>
      </c>
      <c r="L79" s="8">
        <v>0.0238</v>
      </c>
      <c r="M79" s="24" t="s">
        <v>908</v>
      </c>
      <c r="N79" s="22" t="s">
        <v>137</v>
      </c>
      <c r="O79" s="6" t="s">
        <v>121</v>
      </c>
      <c r="P79" s="22" t="s">
        <v>909</v>
      </c>
      <c r="Q79" s="6">
        <v>6.37</v>
      </c>
      <c r="R79" s="6" t="s">
        <v>910</v>
      </c>
      <c r="S79" s="6" t="s">
        <v>910</v>
      </c>
      <c r="T79" s="6" t="s">
        <v>911</v>
      </c>
      <c r="U79" s="6" t="s">
        <v>912</v>
      </c>
      <c r="V79" s="6" t="s">
        <v>160</v>
      </c>
      <c r="W79" s="6">
        <v>190521</v>
      </c>
      <c r="X79" s="6">
        <v>-82467</v>
      </c>
      <c r="Y79" s="6" t="s">
        <v>161</v>
      </c>
      <c r="Z79" s="6">
        <v>949</v>
      </c>
      <c r="AA79" s="6" t="s">
        <v>162</v>
      </c>
      <c r="AB79" s="6" t="s">
        <v>913</v>
      </c>
      <c r="AC79" s="16" t="s">
        <v>762</v>
      </c>
      <c r="AE79" s="25" t="s">
        <v>914</v>
      </c>
      <c r="AF79" s="25" t="s">
        <v>915</v>
      </c>
      <c r="AG79" s="25" t="s">
        <v>916</v>
      </c>
      <c r="AH79" s="6">
        <v>527</v>
      </c>
      <c r="AI79" s="6">
        <v>63</v>
      </c>
      <c r="AJ79" s="6">
        <v>191</v>
      </c>
      <c r="AK79" s="6">
        <v>8</v>
      </c>
      <c r="AL79" s="6">
        <v>12</v>
      </c>
      <c r="AM79" s="6">
        <v>0</v>
      </c>
      <c r="BI79" s="6">
        <v>22977.2</v>
      </c>
      <c r="BJ79" s="6">
        <v>2519.37</v>
      </c>
      <c r="BK79" s="6">
        <v>7426.08</v>
      </c>
      <c r="BL79" s="6">
        <v>325.68</v>
      </c>
      <c r="BM79" s="6">
        <v>490.68</v>
      </c>
      <c r="BN79" s="6">
        <v>0</v>
      </c>
    </row>
    <row r="80" ht="60" customHeight="1" spans="1:85">
      <c r="A80" s="22" t="s">
        <v>917</v>
      </c>
      <c r="B80" s="5" t="str">
        <f>_xlfn.DISPIMG("ID_21B74390F86549C79637CCE21E4FACD7",1)</f>
        <v>=DISPIMG("ID_21B74390F86549C79637CCE21E4FACD7",1)</v>
      </c>
      <c r="C80" s="6">
        <v>279</v>
      </c>
      <c r="D80" s="6">
        <v>369</v>
      </c>
      <c r="E80" s="6">
        <v>300</v>
      </c>
      <c r="F80" s="6">
        <v>1058</v>
      </c>
      <c r="G80" s="6">
        <v>2</v>
      </c>
      <c r="H80" s="6" t="s">
        <v>169</v>
      </c>
      <c r="I80" s="7">
        <v>45415</v>
      </c>
      <c r="J80" s="6">
        <v>4.4</v>
      </c>
      <c r="K80" s="6">
        <v>51</v>
      </c>
      <c r="L80" s="8">
        <v>0.0482</v>
      </c>
      <c r="M80" s="24" t="s">
        <v>586</v>
      </c>
      <c r="N80" s="22" t="s">
        <v>137</v>
      </c>
      <c r="O80" s="6" t="s">
        <v>266</v>
      </c>
      <c r="P80" s="22" t="s">
        <v>695</v>
      </c>
      <c r="Q80" s="6">
        <v>7.9</v>
      </c>
      <c r="R80" s="6" t="s">
        <v>918</v>
      </c>
      <c r="S80" s="6" t="s">
        <v>637</v>
      </c>
      <c r="T80" s="6" t="s">
        <v>919</v>
      </c>
      <c r="U80" s="6" t="s">
        <v>920</v>
      </c>
      <c r="V80" s="6" t="s">
        <v>128</v>
      </c>
      <c r="W80" s="6">
        <v>25453</v>
      </c>
      <c r="X80" s="6">
        <v>-2280</v>
      </c>
      <c r="Y80" s="6" t="s">
        <v>176</v>
      </c>
      <c r="Z80" s="6">
        <v>236</v>
      </c>
      <c r="AA80" s="6" t="s">
        <v>145</v>
      </c>
      <c r="AB80" s="6" t="s">
        <v>921</v>
      </c>
      <c r="AC80" s="16" t="s">
        <v>591</v>
      </c>
      <c r="AE80" s="25" t="s">
        <v>922</v>
      </c>
      <c r="AF80" s="25" t="s">
        <v>923</v>
      </c>
      <c r="AG80" s="25" t="s">
        <v>594</v>
      </c>
      <c r="AH80" s="6">
        <v>1116</v>
      </c>
      <c r="AI80" s="6">
        <v>1736</v>
      </c>
      <c r="AJ80" s="6">
        <v>619</v>
      </c>
      <c r="AK80" s="6">
        <v>301</v>
      </c>
      <c r="AL80" s="6">
        <v>201</v>
      </c>
      <c r="AM80" s="6">
        <v>291</v>
      </c>
      <c r="AN80" s="6">
        <v>372</v>
      </c>
      <c r="AO80" s="6">
        <v>240</v>
      </c>
      <c r="AP80" s="6">
        <v>413</v>
      </c>
      <c r="AQ80" s="6">
        <v>233</v>
      </c>
      <c r="AR80" s="6">
        <v>93</v>
      </c>
      <c r="AS80" s="6">
        <v>202</v>
      </c>
      <c r="AT80" s="6">
        <v>541</v>
      </c>
      <c r="AU80" s="6">
        <v>1025</v>
      </c>
      <c r="AV80" s="6">
        <v>446</v>
      </c>
      <c r="AW80" s="6">
        <v>205</v>
      </c>
      <c r="AX80" s="6">
        <v>201</v>
      </c>
      <c r="AY80" s="6">
        <v>282</v>
      </c>
      <c r="AZ80" s="6">
        <v>825</v>
      </c>
      <c r="BA80" s="6">
        <v>224</v>
      </c>
      <c r="BB80" s="6">
        <v>77</v>
      </c>
      <c r="BC80" s="6">
        <v>0</v>
      </c>
      <c r="BD80" s="6">
        <v>0</v>
      </c>
      <c r="BI80" s="6">
        <v>324354.25</v>
      </c>
      <c r="BJ80" s="6">
        <v>451846.06</v>
      </c>
      <c r="BK80" s="6">
        <v>213876.88</v>
      </c>
      <c r="BL80" s="6">
        <v>109172.7</v>
      </c>
      <c r="BM80" s="6">
        <v>58778.43</v>
      </c>
      <c r="BN80" s="6">
        <v>81800.1</v>
      </c>
      <c r="BO80" s="6">
        <v>129292.32</v>
      </c>
      <c r="BP80" s="6">
        <v>87048</v>
      </c>
      <c r="BQ80" s="6">
        <v>130330</v>
      </c>
      <c r="BR80" s="6">
        <v>79122.14</v>
      </c>
      <c r="BS80" s="6">
        <v>33003.84</v>
      </c>
      <c r="BT80" s="6">
        <v>74538</v>
      </c>
      <c r="BU80" s="6">
        <v>199629</v>
      </c>
      <c r="BV80" s="6">
        <v>378225</v>
      </c>
      <c r="BW80" s="6">
        <v>164574</v>
      </c>
      <c r="BX80" s="6">
        <v>75645</v>
      </c>
      <c r="BY80" s="6">
        <v>74169</v>
      </c>
      <c r="BZ80" s="6">
        <v>104058</v>
      </c>
      <c r="CA80" s="6">
        <v>304425</v>
      </c>
      <c r="CB80" s="6">
        <v>82656</v>
      </c>
      <c r="CC80" s="6">
        <v>29018.99</v>
      </c>
      <c r="CD80" s="6">
        <v>0</v>
      </c>
      <c r="CE80" s="6">
        <v>0</v>
      </c>
    </row>
    <row r="81" ht="60" customHeight="1" spans="1:87">
      <c r="A81" s="22" t="s">
        <v>924</v>
      </c>
      <c r="B81" s="5" t="str">
        <f>_xlfn.DISPIMG("ID_3FD39052582A438A9E5D842522D38247",1)</f>
        <v>=DISPIMG("ID_3FD39052582A438A9E5D842522D38247",1)</v>
      </c>
      <c r="C81" s="23">
        <v>249.97</v>
      </c>
      <c r="D81" s="6">
        <v>35</v>
      </c>
      <c r="E81" s="6">
        <v>300</v>
      </c>
      <c r="F81" s="6">
        <v>469</v>
      </c>
      <c r="G81" s="6">
        <v>1</v>
      </c>
      <c r="H81" s="6" t="s">
        <v>199</v>
      </c>
      <c r="I81" s="7">
        <v>45937</v>
      </c>
      <c r="J81" s="6">
        <v>4.6</v>
      </c>
      <c r="K81" s="6">
        <v>0</v>
      </c>
      <c r="L81" s="8">
        <v>0</v>
      </c>
      <c r="M81" s="24" t="s">
        <v>925</v>
      </c>
      <c r="N81" s="22" t="s">
        <v>926</v>
      </c>
      <c r="O81" s="6" t="s">
        <v>927</v>
      </c>
      <c r="P81" s="22" t="s">
        <v>928</v>
      </c>
      <c r="Q81" s="6">
        <v>7.5</v>
      </c>
      <c r="R81" s="6" t="s">
        <v>929</v>
      </c>
      <c r="S81" s="6" t="s">
        <v>929</v>
      </c>
      <c r="T81" s="6" t="s">
        <v>930</v>
      </c>
      <c r="U81" s="6" t="s">
        <v>931</v>
      </c>
      <c r="V81" s="6" t="s">
        <v>128</v>
      </c>
      <c r="W81" s="6">
        <v>45529</v>
      </c>
      <c r="X81" s="6">
        <v>6030</v>
      </c>
      <c r="Y81" s="6" t="s">
        <v>176</v>
      </c>
      <c r="Z81" s="6">
        <v>488</v>
      </c>
      <c r="AA81" s="6" t="s">
        <v>145</v>
      </c>
      <c r="AB81" s="6" t="s">
        <v>932</v>
      </c>
      <c r="AC81" s="16" t="s">
        <v>828</v>
      </c>
      <c r="AD81" s="6" t="s">
        <v>933</v>
      </c>
      <c r="AE81" s="25" t="s">
        <v>934</v>
      </c>
      <c r="AF81" s="25" t="s">
        <v>935</v>
      </c>
      <c r="AG81" s="25" t="s">
        <v>936</v>
      </c>
      <c r="AH81" s="6">
        <v>434</v>
      </c>
      <c r="AI81" s="6">
        <v>994</v>
      </c>
      <c r="AJ81" s="6">
        <v>263</v>
      </c>
      <c r="AK81" s="6">
        <v>92</v>
      </c>
      <c r="AL81" s="6">
        <v>0</v>
      </c>
      <c r="BI81" s="6">
        <v>107211.016</v>
      </c>
      <c r="BJ81" s="6">
        <v>244275.5</v>
      </c>
      <c r="BK81" s="6">
        <v>60524.19</v>
      </c>
      <c r="BL81" s="6">
        <v>21703.72</v>
      </c>
      <c r="BM81" s="6">
        <v>0</v>
      </c>
    </row>
    <row r="82" ht="60" customHeight="1" spans="1:87">
      <c r="A82" s="22" t="s">
        <v>937</v>
      </c>
      <c r="B82" s="5" t="str">
        <f>_xlfn.DISPIMG("ID_E9C24001E59743929D2B4069BD780F5D",1)</f>
        <v>=DISPIMG("ID_E9C24001E59743929D2B4069BD780F5D",1)</v>
      </c>
      <c r="C82" s="6">
        <v>194.35</v>
      </c>
      <c r="D82" s="6">
        <v>23</v>
      </c>
      <c r="E82" s="6">
        <v>300</v>
      </c>
      <c r="F82" s="6">
        <v>453</v>
      </c>
      <c r="G82" s="6">
        <v>2</v>
      </c>
      <c r="H82" s="6" t="s">
        <v>199</v>
      </c>
      <c r="I82" s="7">
        <v>45913</v>
      </c>
      <c r="J82" s="6">
        <v>4.4</v>
      </c>
      <c r="K82" s="6">
        <v>0</v>
      </c>
      <c r="L82" s="8">
        <v>0</v>
      </c>
      <c r="M82" s="24" t="s">
        <v>938</v>
      </c>
      <c r="N82" s="22" t="s">
        <v>137</v>
      </c>
      <c r="O82" s="6" t="s">
        <v>722</v>
      </c>
      <c r="P82" s="22" t="s">
        <v>939</v>
      </c>
      <c r="Q82" s="6">
        <v>7.5</v>
      </c>
      <c r="R82" s="6" t="s">
        <v>687</v>
      </c>
      <c r="S82" s="6" t="s">
        <v>687</v>
      </c>
      <c r="T82" s="6" t="s">
        <v>940</v>
      </c>
      <c r="U82" s="6" t="s">
        <v>941</v>
      </c>
      <c r="V82" s="6" t="s">
        <v>128</v>
      </c>
      <c r="W82" s="6">
        <v>79780</v>
      </c>
      <c r="X82" s="6">
        <v>-23878</v>
      </c>
      <c r="Y82" s="6" t="s">
        <v>129</v>
      </c>
      <c r="Z82" s="6">
        <v>112</v>
      </c>
      <c r="AA82" s="6" t="s">
        <v>130</v>
      </c>
      <c r="AB82" s="6" t="s">
        <v>942</v>
      </c>
      <c r="AC82" s="16" t="s">
        <v>943</v>
      </c>
      <c r="AE82" s="25" t="s">
        <v>944</v>
      </c>
      <c r="AF82" s="25" t="s">
        <v>945</v>
      </c>
      <c r="AG82" s="25" t="s">
        <v>946</v>
      </c>
      <c r="AH82" s="6">
        <v>403</v>
      </c>
      <c r="AI82" s="6">
        <v>825</v>
      </c>
      <c r="AJ82" s="6">
        <v>0</v>
      </c>
      <c r="AK82" s="6">
        <v>0</v>
      </c>
      <c r="AL82" s="6">
        <v>0</v>
      </c>
      <c r="BI82" s="6">
        <v>97308.38</v>
      </c>
      <c r="BJ82" s="6">
        <v>198932.25</v>
      </c>
      <c r="BK82" s="6">
        <v>0</v>
      </c>
      <c r="BL82" s="6">
        <v>0</v>
      </c>
      <c r="BM82" s="6">
        <v>0</v>
      </c>
    </row>
    <row r="83" ht="60" customHeight="1" spans="1:87">
      <c r="A83" s="22" t="s">
        <v>947</v>
      </c>
      <c r="B83" s="5" t="str">
        <f>_xlfn.DISPIMG("ID_3C10992833194DB8878D1B79E2CEF192",1)</f>
        <v>=DISPIMG("ID_3C10992833194DB8878D1B79E2CEF192",1)</v>
      </c>
      <c r="C83" s="6">
        <v>109.99</v>
      </c>
      <c r="D83" s="6">
        <v>7</v>
      </c>
      <c r="E83" s="6">
        <v>300</v>
      </c>
      <c r="F83" s="6">
        <v>375</v>
      </c>
      <c r="G83" s="6">
        <v>2</v>
      </c>
      <c r="H83" s="6" t="s">
        <v>199</v>
      </c>
      <c r="I83" s="7">
        <v>45948</v>
      </c>
      <c r="J83" s="6">
        <v>5</v>
      </c>
      <c r="K83" s="6">
        <v>0</v>
      </c>
      <c r="L83" s="8">
        <v>0</v>
      </c>
      <c r="M83" s="24" t="s">
        <v>948</v>
      </c>
      <c r="N83" s="22" t="s">
        <v>137</v>
      </c>
      <c r="O83" s="6" t="s">
        <v>789</v>
      </c>
      <c r="P83" s="22" t="s">
        <v>695</v>
      </c>
      <c r="Q83" s="6">
        <v>6.29</v>
      </c>
      <c r="R83" s="6" t="s">
        <v>668</v>
      </c>
      <c r="S83" s="6" t="s">
        <v>668</v>
      </c>
      <c r="T83" s="6" t="s">
        <v>949</v>
      </c>
      <c r="U83" s="6" t="s">
        <v>950</v>
      </c>
      <c r="V83" s="6" t="s">
        <v>160</v>
      </c>
      <c r="W83" s="6">
        <v>70092</v>
      </c>
      <c r="X83" s="6">
        <v>-7403</v>
      </c>
      <c r="Y83" s="6" t="s">
        <v>161</v>
      </c>
      <c r="Z83" s="6">
        <v>284</v>
      </c>
      <c r="AA83" s="6" t="s">
        <v>162</v>
      </c>
      <c r="AB83" s="6" t="s">
        <v>951</v>
      </c>
      <c r="AC83" s="16" t="s">
        <v>952</v>
      </c>
      <c r="AE83" s="25" t="s">
        <v>953</v>
      </c>
      <c r="AF83" s="25" t="s">
        <v>954</v>
      </c>
      <c r="AG83" s="25" t="s">
        <v>955</v>
      </c>
      <c r="AH83" s="6">
        <v>372</v>
      </c>
      <c r="AI83" s="6">
        <v>512</v>
      </c>
      <c r="AJ83" s="6">
        <v>468</v>
      </c>
      <c r="AK83" s="6">
        <v>22</v>
      </c>
      <c r="BI83" s="6">
        <v>42943.68</v>
      </c>
      <c r="BJ83" s="6">
        <v>66554.88</v>
      </c>
      <c r="BK83" s="6">
        <v>58429.8</v>
      </c>
      <c r="BL83" s="6">
        <v>3004.1</v>
      </c>
    </row>
    <row r="84" ht="60" customHeight="1" spans="1:87">
      <c r="A84" s="22" t="s">
        <v>903</v>
      </c>
      <c r="B84" s="5" t="str">
        <f>_xlfn.DISPIMG("ID_A431640636534AC3BCC590B4C6518AD8",1)</f>
        <v>=DISPIMG("ID_A431640636534AC3BCC590B4C6518AD8",1)</v>
      </c>
      <c r="C84" s="6">
        <v>49.99</v>
      </c>
      <c r="D84" s="6">
        <v>61</v>
      </c>
      <c r="E84" s="6">
        <v>300</v>
      </c>
      <c r="F84" s="6">
        <v>436</v>
      </c>
      <c r="G84" s="6">
        <v>1</v>
      </c>
      <c r="H84" s="6" t="s">
        <v>152</v>
      </c>
      <c r="I84" s="7">
        <v>45827</v>
      </c>
      <c r="J84" s="6">
        <v>4.5</v>
      </c>
      <c r="K84" s="6">
        <v>0</v>
      </c>
      <c r="L84" s="8">
        <v>0</v>
      </c>
      <c r="M84" s="24" t="s">
        <v>956</v>
      </c>
      <c r="N84" s="22" t="s">
        <v>137</v>
      </c>
      <c r="O84" s="6" t="s">
        <v>635</v>
      </c>
      <c r="P84" s="22" t="s">
        <v>957</v>
      </c>
      <c r="Q84" s="6">
        <v>5.95</v>
      </c>
      <c r="R84" s="6" t="s">
        <v>571</v>
      </c>
      <c r="S84" s="6" t="s">
        <v>571</v>
      </c>
      <c r="T84" s="6" t="s">
        <v>958</v>
      </c>
      <c r="U84" s="6" t="s">
        <v>959</v>
      </c>
      <c r="V84" s="6" t="s">
        <v>128</v>
      </c>
      <c r="W84" s="6">
        <v>72617</v>
      </c>
      <c r="X84" s="6">
        <v>-26337</v>
      </c>
      <c r="Y84" s="6" t="s">
        <v>129</v>
      </c>
      <c r="Z84" s="6">
        <v>100</v>
      </c>
      <c r="AA84" s="6" t="s">
        <v>130</v>
      </c>
      <c r="AB84" s="6" t="s">
        <v>960</v>
      </c>
      <c r="AC84" s="16" t="s">
        <v>961</v>
      </c>
      <c r="AE84" s="25" t="s">
        <v>962</v>
      </c>
      <c r="AF84" s="25" t="s">
        <v>963</v>
      </c>
      <c r="AG84" s="25" t="s">
        <v>964</v>
      </c>
      <c r="AH84" s="6">
        <v>403</v>
      </c>
      <c r="AI84" s="6">
        <v>648</v>
      </c>
      <c r="AJ84" s="6">
        <v>311</v>
      </c>
      <c r="AK84" s="6">
        <v>140</v>
      </c>
      <c r="AL84" s="6">
        <v>111</v>
      </c>
      <c r="AM84" s="6">
        <v>217</v>
      </c>
      <c r="AN84" s="6">
        <v>169</v>
      </c>
      <c r="AO84" s="6">
        <v>87</v>
      </c>
      <c r="AP84" s="6">
        <v>0</v>
      </c>
      <c r="AQ84" s="6">
        <v>0</v>
      </c>
      <c r="BI84" s="6">
        <v>20145.97</v>
      </c>
      <c r="BJ84" s="6">
        <v>32063.04</v>
      </c>
      <c r="BK84" s="6">
        <v>13637.35</v>
      </c>
      <c r="BL84" s="6">
        <v>10355.8</v>
      </c>
      <c r="BM84" s="6">
        <v>8756.79</v>
      </c>
      <c r="BN84" s="6">
        <v>20541.22</v>
      </c>
      <c r="BO84" s="6">
        <v>16222.31</v>
      </c>
      <c r="BP84" s="6">
        <v>9917.13</v>
      </c>
      <c r="BQ84" s="6">
        <v>0</v>
      </c>
      <c r="BR84" s="6">
        <v>0</v>
      </c>
    </row>
    <row r="85" ht="60" customHeight="1" spans="1:87">
      <c r="A85" s="22" t="s">
        <v>884</v>
      </c>
      <c r="B85" s="5" t="str">
        <f>_xlfn.DISPIMG("ID_1E616D14C3E340F9A23028F28EC1FA38",1)</f>
        <v>=DISPIMG("ID_1E616D14C3E340F9A23028F28EC1FA38",1)</v>
      </c>
      <c r="C85" s="6">
        <v>69.99</v>
      </c>
      <c r="D85" s="6">
        <v>79</v>
      </c>
      <c r="E85" s="6">
        <v>300</v>
      </c>
      <c r="F85" s="6">
        <v>109</v>
      </c>
      <c r="G85" s="6">
        <v>1</v>
      </c>
      <c r="H85" s="6" t="s">
        <v>118</v>
      </c>
      <c r="I85" s="7">
        <v>45762</v>
      </c>
      <c r="J85" s="6">
        <v>4.3</v>
      </c>
      <c r="K85" s="6">
        <v>7</v>
      </c>
      <c r="L85" s="8">
        <v>0.0642</v>
      </c>
      <c r="M85" s="24" t="s">
        <v>965</v>
      </c>
      <c r="N85" s="22" t="s">
        <v>137</v>
      </c>
      <c r="O85" s="6" t="s">
        <v>121</v>
      </c>
      <c r="P85" s="22" t="s">
        <v>288</v>
      </c>
      <c r="Q85" s="6" t="s">
        <v>123</v>
      </c>
      <c r="R85" s="6" t="s">
        <v>966</v>
      </c>
      <c r="S85" s="6" t="s">
        <v>966</v>
      </c>
      <c r="T85" s="6" t="s">
        <v>967</v>
      </c>
      <c r="U85" s="6" t="s">
        <v>968</v>
      </c>
      <c r="V85" s="6" t="s">
        <v>160</v>
      </c>
      <c r="W85" s="6">
        <v>211691</v>
      </c>
      <c r="X85" s="6">
        <v>-46775</v>
      </c>
      <c r="Y85" s="6" t="s">
        <v>161</v>
      </c>
      <c r="Z85" s="6">
        <v>1232</v>
      </c>
      <c r="AA85" s="6" t="s">
        <v>162</v>
      </c>
      <c r="AB85" s="6" t="s">
        <v>969</v>
      </c>
      <c r="AC85" s="16" t="s">
        <v>907</v>
      </c>
      <c r="AE85" s="25" t="s">
        <v>970</v>
      </c>
      <c r="AF85" s="25" t="s">
        <v>971</v>
      </c>
      <c r="AG85" s="25" t="s">
        <v>972</v>
      </c>
      <c r="AH85" s="6">
        <v>62</v>
      </c>
      <c r="AI85" s="6">
        <v>793</v>
      </c>
      <c r="AJ85" s="6">
        <v>649</v>
      </c>
      <c r="AK85" s="6">
        <v>598</v>
      </c>
      <c r="AL85" s="6">
        <v>649</v>
      </c>
      <c r="AM85" s="6">
        <v>148</v>
      </c>
      <c r="AN85" s="6">
        <v>321</v>
      </c>
      <c r="AO85" s="6">
        <v>100</v>
      </c>
      <c r="AP85" s="6">
        <v>0</v>
      </c>
      <c r="AQ85" s="6">
        <v>229</v>
      </c>
      <c r="BI85" s="6">
        <v>4339.38</v>
      </c>
      <c r="BJ85" s="6">
        <v>42972.67</v>
      </c>
      <c r="BK85" s="6">
        <v>40906.47</v>
      </c>
      <c r="BL85" s="6">
        <v>36436.14</v>
      </c>
      <c r="BM85" s="6">
        <v>44229.35</v>
      </c>
      <c r="BN85" s="6">
        <v>15707.24</v>
      </c>
      <c r="BO85" s="6">
        <v>38616.3</v>
      </c>
      <c r="BP85" s="6">
        <v>12999</v>
      </c>
      <c r="BQ85" s="6">
        <v>0</v>
      </c>
      <c r="BR85" s="6">
        <v>27301.38</v>
      </c>
    </row>
    <row r="86" ht="60" customHeight="1" spans="1:87">
      <c r="A86" s="22" t="s">
        <v>973</v>
      </c>
      <c r="B86" s="5" t="str">
        <f>_xlfn.DISPIMG("ID_B6C232C0841C452E89E2FC2AB08A428E",1)</f>
        <v>=DISPIMG("ID_B6C232C0841C452E89E2FC2AB08A428E",1)</v>
      </c>
      <c r="C86" s="6">
        <v>199</v>
      </c>
      <c r="D86" s="6">
        <v>73</v>
      </c>
      <c r="E86" s="6">
        <v>300</v>
      </c>
      <c r="F86" s="6">
        <v>501</v>
      </c>
      <c r="G86" s="6">
        <v>3</v>
      </c>
      <c r="H86" s="6" t="s">
        <v>118</v>
      </c>
      <c r="I86" s="7">
        <v>45767</v>
      </c>
      <c r="J86" s="6">
        <v>3.9</v>
      </c>
      <c r="K86" s="6">
        <v>10</v>
      </c>
      <c r="L86" s="8">
        <v>0.02</v>
      </c>
      <c r="M86" s="24" t="s">
        <v>974</v>
      </c>
      <c r="N86" s="22" t="s">
        <v>213</v>
      </c>
      <c r="O86" s="6" t="s">
        <v>722</v>
      </c>
      <c r="P86" s="22" t="s">
        <v>975</v>
      </c>
      <c r="Q86" s="6">
        <v>6.29</v>
      </c>
      <c r="R86" s="6" t="s">
        <v>976</v>
      </c>
      <c r="S86" s="6" t="s">
        <v>976</v>
      </c>
      <c r="T86" s="6" t="s">
        <v>977</v>
      </c>
      <c r="U86" s="6" t="s">
        <v>978</v>
      </c>
      <c r="V86" s="6" t="s">
        <v>160</v>
      </c>
      <c r="W86" s="6">
        <v>58136</v>
      </c>
      <c r="X86" s="6">
        <v>417</v>
      </c>
      <c r="Y86" s="6" t="s">
        <v>161</v>
      </c>
      <c r="Z86" s="6">
        <v>226</v>
      </c>
      <c r="AA86" s="6" t="s">
        <v>162</v>
      </c>
      <c r="AB86" s="6" t="s">
        <v>979</v>
      </c>
      <c r="AC86" s="16" t="s">
        <v>980</v>
      </c>
      <c r="AE86" s="25" t="s">
        <v>981</v>
      </c>
      <c r="AF86" s="25" t="s">
        <v>982</v>
      </c>
      <c r="AG86" s="25" t="s">
        <v>983</v>
      </c>
      <c r="AH86" s="6">
        <v>434</v>
      </c>
      <c r="AI86" s="6">
        <v>825</v>
      </c>
      <c r="AJ86" s="6">
        <v>439</v>
      </c>
      <c r="AK86" s="6">
        <v>248</v>
      </c>
      <c r="AL86" s="6">
        <v>316</v>
      </c>
      <c r="AM86" s="6">
        <v>318</v>
      </c>
      <c r="AN86" s="6">
        <v>1</v>
      </c>
      <c r="AO86" s="6">
        <v>152</v>
      </c>
      <c r="AP86" s="6">
        <v>148</v>
      </c>
      <c r="AQ86" s="6">
        <v>71</v>
      </c>
      <c r="AR86" s="6">
        <v>0</v>
      </c>
      <c r="BI86" s="6">
        <v>86366</v>
      </c>
      <c r="BJ86" s="6">
        <v>164175</v>
      </c>
      <c r="BK86" s="6">
        <v>84933.33</v>
      </c>
      <c r="BL86" s="6">
        <v>43214</v>
      </c>
      <c r="BM86" s="6">
        <v>53404</v>
      </c>
      <c r="BN86" s="6">
        <v>53742</v>
      </c>
      <c r="BO86" s="6">
        <v>169</v>
      </c>
      <c r="BP86" s="6">
        <v>25688</v>
      </c>
      <c r="BQ86" s="6">
        <v>25012</v>
      </c>
      <c r="BR86" s="6">
        <v>11999</v>
      </c>
      <c r="BS86" s="6">
        <v>0</v>
      </c>
    </row>
    <row r="87" ht="60" customHeight="1" spans="1:87">
      <c r="A87" s="22" t="s">
        <v>984</v>
      </c>
      <c r="B87" s="5" t="str">
        <f>_xlfn.DISPIMG("ID_F77B26F4A19542C480A2718EEB935C22",1)</f>
        <v>=DISPIMG("ID_F77B26F4A19542C480A2718EEB935C22",1)</v>
      </c>
      <c r="C87" s="6">
        <v>45.49</v>
      </c>
      <c r="D87" s="6">
        <v>160</v>
      </c>
      <c r="E87" s="6">
        <v>300</v>
      </c>
      <c r="F87" s="6">
        <v>1151</v>
      </c>
      <c r="G87" s="6">
        <v>2</v>
      </c>
      <c r="H87" s="6" t="s">
        <v>152</v>
      </c>
      <c r="I87" s="7">
        <v>45795</v>
      </c>
      <c r="J87" s="6">
        <v>4.4</v>
      </c>
      <c r="K87" s="6">
        <v>35</v>
      </c>
      <c r="L87" s="8">
        <v>0.0304</v>
      </c>
      <c r="M87" s="24" t="s">
        <v>560</v>
      </c>
      <c r="N87" s="6" t="s">
        <v>120</v>
      </c>
      <c r="O87" s="6" t="s">
        <v>121</v>
      </c>
      <c r="P87" s="22" t="s">
        <v>985</v>
      </c>
      <c r="Q87" s="6" t="s">
        <v>123</v>
      </c>
      <c r="R87" s="6" t="s">
        <v>929</v>
      </c>
      <c r="S87" s="6" t="s">
        <v>561</v>
      </c>
      <c r="T87" s="6" t="s">
        <v>986</v>
      </c>
      <c r="U87" s="6" t="s">
        <v>987</v>
      </c>
      <c r="V87" s="6" t="s">
        <v>160</v>
      </c>
      <c r="W87" s="6">
        <v>33394</v>
      </c>
      <c r="X87" s="6">
        <v>14049</v>
      </c>
      <c r="Y87" s="6" t="s">
        <v>161</v>
      </c>
      <c r="Z87" s="6">
        <v>97</v>
      </c>
      <c r="AA87" s="6" t="s">
        <v>162</v>
      </c>
      <c r="AB87" s="6" t="s">
        <v>988</v>
      </c>
      <c r="AC87" s="16" t="s">
        <v>819</v>
      </c>
      <c r="AE87" s="25" t="s">
        <v>989</v>
      </c>
      <c r="AF87" s="25" t="s">
        <v>990</v>
      </c>
      <c r="AH87" s="6">
        <v>1023</v>
      </c>
      <c r="AI87" s="6">
        <v>1951</v>
      </c>
      <c r="AJ87" s="6">
        <v>2559</v>
      </c>
      <c r="AK87" s="6">
        <v>1712</v>
      </c>
      <c r="AL87" s="6">
        <v>446</v>
      </c>
      <c r="AM87" s="6">
        <v>351</v>
      </c>
      <c r="AN87" s="6">
        <v>79</v>
      </c>
      <c r="AO87" s="6">
        <v>27</v>
      </c>
      <c r="AP87" s="6">
        <v>0</v>
      </c>
      <c r="BI87" s="6">
        <v>47518.35</v>
      </c>
      <c r="BJ87" s="6">
        <v>88653.44</v>
      </c>
      <c r="BK87" s="6">
        <v>99647.45</v>
      </c>
      <c r="BL87" s="6">
        <v>75088.32</v>
      </c>
      <c r="BM87" s="6">
        <v>18990.68</v>
      </c>
      <c r="BN87" s="6">
        <v>18332.73</v>
      </c>
      <c r="BO87" s="6">
        <v>5970.03</v>
      </c>
      <c r="BP87" s="6">
        <v>2402.73</v>
      </c>
      <c r="BQ87" s="6">
        <v>0</v>
      </c>
    </row>
    <row r="88" ht="60" customHeight="1" spans="1:87">
      <c r="A88" s="22" t="s">
        <v>991</v>
      </c>
      <c r="B88" s="5" t="str">
        <f>_xlfn.DISPIMG("ID_2C0B8463CBC74962A35FE251D9F98C44",1)</f>
        <v>=DISPIMG("ID_2C0B8463CBC74962A35FE251D9F98C44",1)</v>
      </c>
      <c r="C88" s="6">
        <v>119.99</v>
      </c>
      <c r="D88" s="6">
        <v>1678</v>
      </c>
      <c r="E88" s="6">
        <v>200</v>
      </c>
      <c r="F88" s="6">
        <v>355</v>
      </c>
      <c r="G88" s="6">
        <v>1</v>
      </c>
      <c r="H88" s="6" t="s">
        <v>169</v>
      </c>
      <c r="I88" s="7">
        <v>44793</v>
      </c>
      <c r="J88" s="6">
        <v>4.1</v>
      </c>
      <c r="K88" s="6">
        <v>87</v>
      </c>
      <c r="L88" s="8">
        <v>0.2451</v>
      </c>
      <c r="M88" s="24" t="s">
        <v>992</v>
      </c>
      <c r="N88" s="22" t="s">
        <v>993</v>
      </c>
      <c r="O88" s="6" t="s">
        <v>201</v>
      </c>
      <c r="P88" s="22" t="s">
        <v>994</v>
      </c>
      <c r="Q88" s="6">
        <v>6.19</v>
      </c>
      <c r="R88" s="6" t="s">
        <v>995</v>
      </c>
      <c r="S88" s="6" t="s">
        <v>996</v>
      </c>
      <c r="T88" s="6" t="s">
        <v>997</v>
      </c>
      <c r="U88" s="6" t="s">
        <v>998</v>
      </c>
      <c r="V88" s="6" t="s">
        <v>128</v>
      </c>
      <c r="W88" s="6">
        <v>47026</v>
      </c>
      <c r="X88" s="6">
        <v>815</v>
      </c>
      <c r="Y88" s="6" t="s">
        <v>176</v>
      </c>
      <c r="Z88" s="6">
        <v>503</v>
      </c>
      <c r="AA88" s="6" t="s">
        <v>145</v>
      </c>
      <c r="AB88" s="6" t="s">
        <v>999</v>
      </c>
      <c r="AC88" s="16" t="s">
        <v>924</v>
      </c>
      <c r="AE88" s="25" t="s">
        <v>1000</v>
      </c>
      <c r="AF88" s="25" t="s">
        <v>1001</v>
      </c>
      <c r="AG88" s="25" t="s">
        <v>1002</v>
      </c>
      <c r="AH88" s="6">
        <v>403</v>
      </c>
      <c r="AI88" s="6">
        <v>961</v>
      </c>
      <c r="AJ88" s="6">
        <v>517</v>
      </c>
      <c r="AK88" s="6">
        <v>354</v>
      </c>
      <c r="AL88" s="6">
        <v>231</v>
      </c>
      <c r="AM88" s="6">
        <v>246</v>
      </c>
      <c r="AN88" s="6">
        <v>339</v>
      </c>
      <c r="AO88" s="6">
        <v>270</v>
      </c>
      <c r="AP88" s="6">
        <v>431</v>
      </c>
      <c r="AQ88" s="6">
        <v>308</v>
      </c>
      <c r="AR88" s="6">
        <v>496</v>
      </c>
      <c r="AS88" s="6">
        <v>408</v>
      </c>
      <c r="AT88" s="6">
        <v>443</v>
      </c>
      <c r="AU88" s="6">
        <v>1031</v>
      </c>
      <c r="AV88" s="6">
        <v>762</v>
      </c>
      <c r="AW88" s="6">
        <v>534</v>
      </c>
      <c r="AX88" s="6">
        <v>329</v>
      </c>
      <c r="AY88" s="6">
        <v>437</v>
      </c>
      <c r="AZ88" s="6">
        <v>795</v>
      </c>
      <c r="BA88" s="6">
        <v>385</v>
      </c>
      <c r="BB88" s="6">
        <v>597</v>
      </c>
      <c r="BC88" s="6">
        <v>649</v>
      </c>
      <c r="BD88" s="6">
        <v>747</v>
      </c>
      <c r="BE88" s="6">
        <v>520</v>
      </c>
      <c r="BF88" s="6">
        <v>522</v>
      </c>
      <c r="BG88" s="6">
        <v>354</v>
      </c>
      <c r="BH88" s="6">
        <v>524</v>
      </c>
      <c r="BI88" s="6">
        <v>72535.97</v>
      </c>
      <c r="BJ88" s="6">
        <v>172970.39</v>
      </c>
      <c r="BK88" s="6">
        <v>87212.73</v>
      </c>
      <c r="BL88" s="6">
        <v>63716.46</v>
      </c>
      <c r="BM88" s="6">
        <v>41577.69</v>
      </c>
      <c r="BN88" s="6">
        <v>44277.54</v>
      </c>
      <c r="BO88" s="6">
        <v>60867.45</v>
      </c>
      <c r="BP88" s="6">
        <v>48351.6</v>
      </c>
      <c r="BQ88" s="6">
        <v>74369.06</v>
      </c>
      <c r="BR88" s="6">
        <v>47638.36</v>
      </c>
      <c r="BS88" s="6">
        <v>76636.96</v>
      </c>
      <c r="BT88" s="6">
        <v>71151.12</v>
      </c>
      <c r="BU88" s="6">
        <v>75305.57</v>
      </c>
      <c r="BV88" s="6">
        <v>175259.7</v>
      </c>
      <c r="BW88" s="6">
        <v>129532.38</v>
      </c>
      <c r="BX88" s="6">
        <v>90774.66</v>
      </c>
      <c r="BY88" s="6">
        <v>55926.71</v>
      </c>
      <c r="BZ88" s="6">
        <v>74285.63</v>
      </c>
      <c r="CA88" s="6">
        <v>135142.05</v>
      </c>
      <c r="CB88" s="6">
        <v>65446.15</v>
      </c>
      <c r="CC88" s="6">
        <v>101436.27</v>
      </c>
      <c r="CD88" s="6">
        <v>110324</v>
      </c>
      <c r="CE88" s="6">
        <v>126833</v>
      </c>
      <c r="CF88" s="6">
        <v>88264.81</v>
      </c>
      <c r="CG88" s="6">
        <v>88693.02</v>
      </c>
      <c r="CH88" s="6">
        <v>60141.06</v>
      </c>
      <c r="CI88" s="6">
        <v>88032</v>
      </c>
    </row>
    <row r="89" ht="60" customHeight="1" spans="1:87">
      <c r="A89" s="22" t="s">
        <v>1003</v>
      </c>
      <c r="B89" s="5" t="str">
        <f>_xlfn.DISPIMG("ID_52825250876F432CA4BCA219455309C7",1)</f>
        <v>=DISPIMG("ID_52825250876F432CA4BCA219455309C7",1)</v>
      </c>
      <c r="C89" s="6">
        <v>59.99</v>
      </c>
      <c r="D89" s="6">
        <v>665</v>
      </c>
      <c r="E89" s="6">
        <v>200</v>
      </c>
      <c r="F89" s="6">
        <v>569</v>
      </c>
      <c r="G89" s="6">
        <v>2</v>
      </c>
      <c r="H89" s="6" t="s">
        <v>169</v>
      </c>
      <c r="I89" s="7">
        <v>45317</v>
      </c>
      <c r="J89" s="6">
        <v>4.5</v>
      </c>
      <c r="K89" s="6">
        <v>23</v>
      </c>
      <c r="L89" s="8">
        <v>0.0404</v>
      </c>
      <c r="M89" s="24" t="s">
        <v>1004</v>
      </c>
      <c r="N89" s="22" t="s">
        <v>185</v>
      </c>
      <c r="O89" s="6" t="s">
        <v>438</v>
      </c>
      <c r="P89" s="22" t="s">
        <v>1005</v>
      </c>
      <c r="Q89" s="6">
        <v>6.19</v>
      </c>
      <c r="R89" s="6" t="s">
        <v>504</v>
      </c>
      <c r="S89" s="6" t="s">
        <v>504</v>
      </c>
      <c r="T89" s="6" t="s">
        <v>1006</v>
      </c>
      <c r="U89" s="6" t="s">
        <v>1007</v>
      </c>
      <c r="V89" s="6" t="s">
        <v>160</v>
      </c>
      <c r="W89" s="6">
        <v>49457</v>
      </c>
      <c r="X89" s="6">
        <v>-7693</v>
      </c>
      <c r="Y89" s="6" t="s">
        <v>161</v>
      </c>
      <c r="Z89" s="6">
        <v>183</v>
      </c>
      <c r="AA89" s="6" t="s">
        <v>162</v>
      </c>
      <c r="AB89" s="6" t="s">
        <v>1008</v>
      </c>
      <c r="AC89" s="16" t="s">
        <v>1009</v>
      </c>
      <c r="AE89" s="25" t="s">
        <v>1010</v>
      </c>
      <c r="AF89" s="25" t="s">
        <v>1011</v>
      </c>
      <c r="AG89" s="25" t="s">
        <v>1012</v>
      </c>
      <c r="AH89" s="6">
        <v>496</v>
      </c>
      <c r="AI89" s="6">
        <v>1177</v>
      </c>
      <c r="AJ89" s="6">
        <v>437</v>
      </c>
      <c r="AK89" s="6">
        <v>635</v>
      </c>
      <c r="AL89" s="6">
        <v>437</v>
      </c>
      <c r="AM89" s="6">
        <v>755</v>
      </c>
      <c r="AN89" s="6">
        <v>473</v>
      </c>
      <c r="AO89" s="6">
        <v>328</v>
      </c>
      <c r="AP89" s="6">
        <v>409</v>
      </c>
      <c r="AQ89" s="6">
        <v>406</v>
      </c>
      <c r="AR89" s="6">
        <v>591</v>
      </c>
      <c r="AS89" s="6">
        <v>605</v>
      </c>
      <c r="AT89" s="6">
        <v>560</v>
      </c>
      <c r="AU89" s="6">
        <v>669</v>
      </c>
      <c r="AV89" s="6">
        <v>827</v>
      </c>
      <c r="AW89" s="6">
        <v>619</v>
      </c>
      <c r="AX89" s="6">
        <v>265</v>
      </c>
      <c r="AY89" s="6">
        <v>571</v>
      </c>
      <c r="AZ89" s="6">
        <v>1058</v>
      </c>
      <c r="BA89" s="6">
        <v>766</v>
      </c>
      <c r="BB89" s="6">
        <v>642</v>
      </c>
      <c r="BC89" s="6">
        <v>259</v>
      </c>
      <c r="BD89" s="6">
        <v>151</v>
      </c>
      <c r="BE89" s="6">
        <v>4</v>
      </c>
      <c r="BF89" s="6">
        <v>0</v>
      </c>
      <c r="BI89" s="6">
        <v>29755.041</v>
      </c>
      <c r="BJ89" s="6">
        <v>70725.93</v>
      </c>
      <c r="BK89" s="6">
        <v>22942.5</v>
      </c>
      <c r="BL89" s="6">
        <v>29184.6</v>
      </c>
      <c r="BM89" s="6">
        <v>24218.54</v>
      </c>
      <c r="BN89" s="6">
        <v>38467.25</v>
      </c>
      <c r="BO89" s="6">
        <v>27585.36</v>
      </c>
      <c r="BP89" s="6">
        <v>19676.72</v>
      </c>
      <c r="BQ89" s="6">
        <v>24474.56</v>
      </c>
      <c r="BR89" s="6">
        <v>24303.16</v>
      </c>
      <c r="BS89" s="6">
        <v>34212.99</v>
      </c>
      <c r="BT89" s="6">
        <v>36293.95</v>
      </c>
      <c r="BU89" s="6">
        <v>33594.4</v>
      </c>
      <c r="BV89" s="6">
        <v>40133.31</v>
      </c>
      <c r="BW89" s="6">
        <v>49611.73</v>
      </c>
      <c r="BX89" s="6">
        <v>37480.45</v>
      </c>
      <c r="BY89" s="6">
        <v>15897.35</v>
      </c>
      <c r="BZ89" s="6">
        <v>34397.04</v>
      </c>
      <c r="CA89" s="6">
        <v>69256.68</v>
      </c>
      <c r="CB89" s="6">
        <v>49774.68</v>
      </c>
      <c r="CC89" s="6">
        <v>41717.16</v>
      </c>
      <c r="CD89" s="6">
        <v>16832.41</v>
      </c>
      <c r="CE89" s="6">
        <v>10929.38</v>
      </c>
      <c r="CF89" s="6">
        <v>417.48</v>
      </c>
      <c r="CG89" s="6">
        <v>0</v>
      </c>
    </row>
    <row r="90" ht="60" customHeight="1" spans="1:87">
      <c r="A90" s="22" t="s">
        <v>1013</v>
      </c>
      <c r="B90" s="5" t="str">
        <f>_xlfn.DISPIMG("ID_29977E4FC2BF4DA683C43DA483AA70A4",1)</f>
        <v>=DISPIMG("ID_29977E4FC2BF4DA683C43DA483AA70A4",1)</v>
      </c>
      <c r="C90" s="6">
        <v>89.99</v>
      </c>
      <c r="D90" s="6">
        <v>125</v>
      </c>
      <c r="E90" s="6">
        <v>200</v>
      </c>
      <c r="F90" s="6">
        <v>775</v>
      </c>
      <c r="G90" s="6">
        <v>2</v>
      </c>
      <c r="H90" s="6" t="s">
        <v>199</v>
      </c>
      <c r="I90" s="7">
        <v>45894</v>
      </c>
      <c r="J90" s="6">
        <v>4.5</v>
      </c>
      <c r="K90" s="6">
        <v>36</v>
      </c>
      <c r="L90" s="8">
        <v>0.0465</v>
      </c>
      <c r="M90" s="24" t="s">
        <v>745</v>
      </c>
      <c r="N90" s="22" t="s">
        <v>137</v>
      </c>
      <c r="O90" s="6" t="s">
        <v>1014</v>
      </c>
      <c r="P90" s="22" t="s">
        <v>570</v>
      </c>
      <c r="Q90" s="6" t="s">
        <v>123</v>
      </c>
      <c r="R90" s="6" t="s">
        <v>236</v>
      </c>
      <c r="S90" s="6" t="s">
        <v>747</v>
      </c>
      <c r="T90" s="6" t="s">
        <v>1015</v>
      </c>
      <c r="U90" s="6" t="s">
        <v>1016</v>
      </c>
      <c r="V90" s="6" t="s">
        <v>128</v>
      </c>
      <c r="W90" s="6">
        <v>47272</v>
      </c>
      <c r="X90" s="6">
        <v>-9037</v>
      </c>
      <c r="Y90" s="6" t="s">
        <v>176</v>
      </c>
      <c r="Z90" s="6">
        <v>501</v>
      </c>
      <c r="AA90" s="6" t="s">
        <v>145</v>
      </c>
      <c r="AB90" s="6" t="s">
        <v>1017</v>
      </c>
      <c r="AC90" s="16" t="s">
        <v>1018</v>
      </c>
      <c r="AE90" s="25" t="s">
        <v>1019</v>
      </c>
      <c r="AF90" s="25" t="s">
        <v>1020</v>
      </c>
      <c r="AG90" s="25" t="s">
        <v>753</v>
      </c>
      <c r="AH90" s="6">
        <v>744</v>
      </c>
      <c r="AI90" s="6">
        <v>1915</v>
      </c>
      <c r="AJ90" s="6">
        <v>2323</v>
      </c>
      <c r="AK90" s="6">
        <v>0</v>
      </c>
      <c r="AL90" s="6">
        <v>146</v>
      </c>
      <c r="AM90" s="6">
        <v>855</v>
      </c>
      <c r="BI90" s="6">
        <v>67897.445</v>
      </c>
      <c r="BJ90" s="6">
        <v>174188.39</v>
      </c>
      <c r="BK90" s="6">
        <v>170879.88</v>
      </c>
      <c r="BL90" s="6">
        <v>0</v>
      </c>
      <c r="BM90" s="6">
        <v>11818.7</v>
      </c>
      <c r="BN90" s="6">
        <v>68391.445</v>
      </c>
    </row>
    <row r="91" ht="60" customHeight="1" spans="1:87">
      <c r="A91" s="22" t="s">
        <v>1021</v>
      </c>
      <c r="B91" s="5" t="str">
        <f>_xlfn.DISPIMG("ID_13DF627A8D7840E8B9B172B511099813",1)</f>
        <v>=DISPIMG("ID_13DF627A8D7840E8B9B172B511099813",1)</v>
      </c>
      <c r="C91" s="6">
        <v>152.99</v>
      </c>
      <c r="D91" s="6">
        <v>2</v>
      </c>
      <c r="E91" s="6">
        <v>200</v>
      </c>
      <c r="F91" s="6">
        <v>241</v>
      </c>
      <c r="G91" s="6">
        <v>1</v>
      </c>
      <c r="H91" s="6" t="s">
        <v>465</v>
      </c>
      <c r="I91" s="7">
        <v>46000</v>
      </c>
      <c r="J91" s="6">
        <v>5</v>
      </c>
      <c r="K91" s="6">
        <v>0</v>
      </c>
      <c r="L91" s="8">
        <v>0</v>
      </c>
      <c r="M91" s="24" t="s">
        <v>1022</v>
      </c>
      <c r="N91" s="22" t="s">
        <v>185</v>
      </c>
      <c r="O91" s="6" t="s">
        <v>685</v>
      </c>
      <c r="P91" s="22" t="s">
        <v>1023</v>
      </c>
      <c r="Q91" s="6">
        <v>7.42</v>
      </c>
      <c r="R91" s="6" t="s">
        <v>349</v>
      </c>
      <c r="S91" s="6" t="s">
        <v>349</v>
      </c>
      <c r="T91" s="6" t="s">
        <v>1024</v>
      </c>
      <c r="U91" s="6" t="s">
        <v>872</v>
      </c>
      <c r="V91" s="6" t="s">
        <v>160</v>
      </c>
      <c r="W91" s="6">
        <v>87628</v>
      </c>
      <c r="X91" s="6">
        <v>5238</v>
      </c>
      <c r="Y91" s="6" t="s">
        <v>161</v>
      </c>
      <c r="Z91" s="6">
        <v>391</v>
      </c>
      <c r="AA91" s="6" t="s">
        <v>162</v>
      </c>
      <c r="AB91" s="6" t="s">
        <v>1025</v>
      </c>
      <c r="AC91" s="16" t="s">
        <v>991</v>
      </c>
      <c r="AE91" s="25" t="s">
        <v>1026</v>
      </c>
      <c r="AF91" s="25" t="s">
        <v>1027</v>
      </c>
      <c r="AG91" s="25" t="s">
        <v>1028</v>
      </c>
      <c r="AH91" s="6">
        <v>248</v>
      </c>
      <c r="AI91" s="6">
        <v>181</v>
      </c>
      <c r="BI91" s="6">
        <v>37941.52</v>
      </c>
      <c r="BJ91" s="6">
        <v>28534.65</v>
      </c>
    </row>
    <row r="92" ht="60" customHeight="1" spans="1:87">
      <c r="A92" s="22" t="s">
        <v>1029</v>
      </c>
      <c r="B92" s="5" t="str">
        <f>_xlfn.DISPIMG("ID_D8E69C78CFF24DC785C96D664D9FC094",1)</f>
        <v>=DISPIMG("ID_D8E69C78CFF24DC785C96D664D9FC094",1)</v>
      </c>
      <c r="C92" s="6">
        <v>86</v>
      </c>
      <c r="D92" s="6">
        <v>105</v>
      </c>
      <c r="E92" s="6">
        <v>200</v>
      </c>
      <c r="F92" s="6">
        <v>550</v>
      </c>
      <c r="G92" s="6">
        <v>5</v>
      </c>
      <c r="H92" s="6" t="s">
        <v>152</v>
      </c>
      <c r="I92" s="7">
        <v>45839</v>
      </c>
      <c r="J92" s="6">
        <v>4.6</v>
      </c>
      <c r="K92" s="6">
        <v>32</v>
      </c>
      <c r="L92" s="8">
        <v>0.0582</v>
      </c>
      <c r="M92" s="24" t="s">
        <v>1030</v>
      </c>
      <c r="N92" s="22" t="s">
        <v>137</v>
      </c>
      <c r="O92" s="6" t="s">
        <v>666</v>
      </c>
      <c r="P92" s="22" t="s">
        <v>705</v>
      </c>
      <c r="Q92" s="6">
        <v>5.94</v>
      </c>
      <c r="R92" s="6" t="s">
        <v>1031</v>
      </c>
      <c r="S92" s="6" t="s">
        <v>505</v>
      </c>
      <c r="T92" s="6" t="s">
        <v>1032</v>
      </c>
      <c r="U92" s="6" t="s">
        <v>1033</v>
      </c>
      <c r="V92" s="6" t="s">
        <v>160</v>
      </c>
      <c r="W92" s="6">
        <v>47857</v>
      </c>
      <c r="X92" s="6">
        <v>76757</v>
      </c>
      <c r="Y92" s="6" t="s">
        <v>161</v>
      </c>
      <c r="Z92" s="6">
        <v>172</v>
      </c>
      <c r="AA92" s="6" t="s">
        <v>162</v>
      </c>
      <c r="AB92" s="6" t="s">
        <v>1034</v>
      </c>
      <c r="AC92" s="16" t="s">
        <v>1035</v>
      </c>
      <c r="AE92" s="25" t="s">
        <v>1036</v>
      </c>
      <c r="AF92" s="25" t="s">
        <v>1037</v>
      </c>
      <c r="AG92" s="25" t="s">
        <v>1038</v>
      </c>
      <c r="AH92" s="6">
        <v>527</v>
      </c>
      <c r="AI92" s="6">
        <v>1606</v>
      </c>
      <c r="AJ92" s="6">
        <v>762</v>
      </c>
      <c r="AK92" s="6">
        <v>262</v>
      </c>
      <c r="AL92" s="6">
        <v>242</v>
      </c>
      <c r="AM92" s="6">
        <v>286</v>
      </c>
      <c r="AN92" s="6">
        <v>94</v>
      </c>
      <c r="AO92" s="6">
        <v>0</v>
      </c>
      <c r="BI92" s="6">
        <v>44784.46</v>
      </c>
      <c r="BJ92" s="6">
        <v>103956.38</v>
      </c>
      <c r="BK92" s="6">
        <v>63063.12</v>
      </c>
      <c r="BL92" s="6">
        <v>22532</v>
      </c>
      <c r="BM92" s="6">
        <v>21375.86</v>
      </c>
      <c r="BN92" s="6">
        <v>25454</v>
      </c>
      <c r="BO92" s="6">
        <v>8755.16</v>
      </c>
      <c r="BP92" s="6">
        <v>0</v>
      </c>
    </row>
    <row r="93" ht="60" customHeight="1" spans="1:87">
      <c r="A93" s="22" t="s">
        <v>1039</v>
      </c>
      <c r="B93" s="5" t="str">
        <f>_xlfn.DISPIMG("ID_505BC45E61814166A8D039AEBC756527",1)</f>
        <v>=DISPIMG("ID_505BC45E61814166A8D039AEBC756527",1)</v>
      </c>
      <c r="C93" s="6">
        <v>43.5</v>
      </c>
      <c r="D93" s="6">
        <v>17</v>
      </c>
      <c r="E93" s="6">
        <v>200</v>
      </c>
      <c r="F93" s="6">
        <v>248</v>
      </c>
      <c r="G93" s="6">
        <v>1</v>
      </c>
      <c r="H93" s="6" t="s">
        <v>118</v>
      </c>
      <c r="I93" s="7">
        <v>45765</v>
      </c>
      <c r="J93" s="6">
        <v>4.6</v>
      </c>
      <c r="K93" s="6">
        <v>1</v>
      </c>
      <c r="L93" s="8">
        <v>0.004</v>
      </c>
      <c r="M93" s="24" t="s">
        <v>387</v>
      </c>
      <c r="N93" s="22" t="s">
        <v>137</v>
      </c>
      <c r="O93" s="6" t="s">
        <v>722</v>
      </c>
      <c r="P93" s="22" t="s">
        <v>1040</v>
      </c>
      <c r="Q93" s="6" t="s">
        <v>123</v>
      </c>
      <c r="R93" s="6" t="s">
        <v>1041</v>
      </c>
      <c r="S93" s="6" t="s">
        <v>1041</v>
      </c>
      <c r="T93" s="6" t="s">
        <v>1042</v>
      </c>
      <c r="U93" s="6" t="s">
        <v>392</v>
      </c>
      <c r="V93" s="6" t="s">
        <v>128</v>
      </c>
      <c r="W93" s="6">
        <v>67397</v>
      </c>
      <c r="X93" s="6">
        <v>-18446</v>
      </c>
      <c r="Y93" s="6" t="s">
        <v>176</v>
      </c>
      <c r="Z93" s="6">
        <v>750</v>
      </c>
      <c r="AA93" s="6" t="s">
        <v>145</v>
      </c>
      <c r="AB93" s="6" t="s">
        <v>1043</v>
      </c>
      <c r="AC93" s="16" t="s">
        <v>1044</v>
      </c>
      <c r="AE93" s="25" t="s">
        <v>1045</v>
      </c>
      <c r="AF93" s="25" t="s">
        <v>1046</v>
      </c>
      <c r="AG93" s="25" t="s">
        <v>397</v>
      </c>
      <c r="AH93" s="6">
        <v>248</v>
      </c>
      <c r="AI93" s="6">
        <v>181</v>
      </c>
      <c r="AJ93" s="6">
        <v>3</v>
      </c>
      <c r="AK93" s="6">
        <v>0</v>
      </c>
      <c r="BI93" s="6">
        <v>15068.4795</v>
      </c>
      <c r="BJ93" s="6">
        <v>7627.34</v>
      </c>
      <c r="BK93" s="6">
        <v>177.3</v>
      </c>
      <c r="BL93" s="6">
        <v>0</v>
      </c>
    </row>
    <row r="94" ht="60" customHeight="1" spans="1:87">
      <c r="A94" s="22" t="s">
        <v>1047</v>
      </c>
      <c r="B94" s="5" t="str">
        <f>_xlfn.DISPIMG("ID_C813773D6C5844ACBFEE40CD5D78BA2C",1)</f>
        <v>=DISPIMG("ID_C813773D6C5844ACBFEE40CD5D78BA2C",1)</v>
      </c>
      <c r="C94" s="6">
        <v>41.98</v>
      </c>
      <c r="D94" s="6">
        <v>3</v>
      </c>
      <c r="E94" s="6">
        <v>200</v>
      </c>
      <c r="F94" s="6">
        <v>357</v>
      </c>
      <c r="G94" s="6">
        <v>1</v>
      </c>
      <c r="H94" s="6" t="s">
        <v>199</v>
      </c>
      <c r="I94" s="7">
        <v>45902</v>
      </c>
      <c r="J94" s="6">
        <v>3</v>
      </c>
      <c r="K94" s="6">
        <v>2</v>
      </c>
      <c r="L94" s="8">
        <v>0.0056</v>
      </c>
      <c r="M94" s="24" t="s">
        <v>1048</v>
      </c>
      <c r="N94" s="22" t="s">
        <v>137</v>
      </c>
      <c r="O94" s="6" t="s">
        <v>597</v>
      </c>
      <c r="P94" s="22" t="s">
        <v>1049</v>
      </c>
      <c r="Q94" s="6" t="s">
        <v>123</v>
      </c>
      <c r="R94" s="6" t="s">
        <v>302</v>
      </c>
      <c r="S94" s="6" t="s">
        <v>302</v>
      </c>
      <c r="T94" s="6" t="s">
        <v>1050</v>
      </c>
      <c r="U94" s="6" t="s">
        <v>1050</v>
      </c>
      <c r="V94" s="6" t="s">
        <v>160</v>
      </c>
      <c r="W94" s="6">
        <v>152385</v>
      </c>
      <c r="X94" s="6">
        <v>-117223</v>
      </c>
      <c r="Y94" s="6" t="s">
        <v>161</v>
      </c>
      <c r="Z94" s="6">
        <v>751</v>
      </c>
      <c r="AA94" s="6" t="s">
        <v>162</v>
      </c>
      <c r="AB94" s="6" t="s">
        <v>1051</v>
      </c>
      <c r="AC94" s="16" t="s">
        <v>1044</v>
      </c>
      <c r="AE94" s="25" t="s">
        <v>1052</v>
      </c>
      <c r="AF94" s="25" t="s">
        <v>1053</v>
      </c>
      <c r="AG94" s="25" t="s">
        <v>1054</v>
      </c>
      <c r="AH94" s="6">
        <v>620</v>
      </c>
      <c r="AI94" s="6">
        <v>13</v>
      </c>
      <c r="AJ94" s="6">
        <v>50</v>
      </c>
      <c r="AK94" s="6">
        <v>156</v>
      </c>
      <c r="AL94" s="6">
        <v>23</v>
      </c>
      <c r="AM94" s="6">
        <v>0</v>
      </c>
      <c r="BI94" s="6">
        <v>59724.6</v>
      </c>
      <c r="BJ94" s="6">
        <v>1104.22</v>
      </c>
      <c r="BK94" s="6">
        <v>4703</v>
      </c>
      <c r="BL94" s="6">
        <v>16515.72</v>
      </c>
      <c r="BM94" s="6">
        <v>2989.54</v>
      </c>
      <c r="BN94" s="6">
        <v>0</v>
      </c>
    </row>
    <row r="95" ht="60" customHeight="1" spans="1:87">
      <c r="A95" s="22" t="s">
        <v>943</v>
      </c>
      <c r="B95" s="5" t="str">
        <f>_xlfn.DISPIMG("ID_5A9F5F7439AD431CA67E3CFF935109CF",1)</f>
        <v>=DISPIMG("ID_5A9F5F7439AD431CA67E3CFF935109CF",1)</v>
      </c>
      <c r="C95" s="6">
        <v>71.25</v>
      </c>
      <c r="D95" s="6">
        <v>21</v>
      </c>
      <c r="E95" s="6">
        <v>200</v>
      </c>
      <c r="F95" s="6">
        <v>372</v>
      </c>
      <c r="G95" s="6">
        <v>1</v>
      </c>
      <c r="H95" s="6" t="s">
        <v>465</v>
      </c>
      <c r="I95" s="7">
        <v>45968</v>
      </c>
      <c r="J95" s="6">
        <v>4.8</v>
      </c>
      <c r="K95" s="6">
        <v>1</v>
      </c>
      <c r="L95" s="8">
        <v>0.0027</v>
      </c>
      <c r="M95" s="24" t="s">
        <v>428</v>
      </c>
      <c r="N95" s="22" t="s">
        <v>137</v>
      </c>
      <c r="O95" s="6" t="s">
        <v>201</v>
      </c>
      <c r="P95" s="22" t="s">
        <v>1055</v>
      </c>
      <c r="Q95" s="6">
        <v>7.31</v>
      </c>
      <c r="R95" s="6" t="s">
        <v>1056</v>
      </c>
      <c r="S95" s="6" t="s">
        <v>1056</v>
      </c>
      <c r="T95" s="6" t="s">
        <v>1057</v>
      </c>
      <c r="U95" s="6" t="s">
        <v>739</v>
      </c>
      <c r="V95" s="6" t="s">
        <v>160</v>
      </c>
      <c r="W95" s="6">
        <v>22335</v>
      </c>
      <c r="X95" s="6">
        <v>55421</v>
      </c>
      <c r="Y95" s="6" t="s">
        <v>161</v>
      </c>
      <c r="Z95" s="6">
        <v>59</v>
      </c>
      <c r="AA95" s="6" t="s">
        <v>162</v>
      </c>
      <c r="AB95" s="6" t="s">
        <v>1058</v>
      </c>
      <c r="AC95" s="16" t="s">
        <v>1059</v>
      </c>
      <c r="AE95" s="25" t="s">
        <v>1060</v>
      </c>
      <c r="AF95" s="25" t="s">
        <v>1061</v>
      </c>
      <c r="AG95" s="25" t="s">
        <v>743</v>
      </c>
      <c r="AH95" s="6">
        <v>496</v>
      </c>
      <c r="AI95" s="6">
        <v>94</v>
      </c>
      <c r="AJ95" s="6">
        <v>18</v>
      </c>
      <c r="BI95" s="6">
        <v>39069.918</v>
      </c>
      <c r="BJ95" s="6">
        <v>5291.26</v>
      </c>
      <c r="BK95" s="6">
        <v>360.36</v>
      </c>
    </row>
    <row r="96" ht="60" customHeight="1" spans="1:87">
      <c r="A96" s="22" t="s">
        <v>1062</v>
      </c>
      <c r="B96" s="5" t="str">
        <f>_xlfn.DISPIMG("ID_128D82DDF1C54AD39F29C7287D154023",1)</f>
        <v>=DISPIMG("ID_128D82DDF1C54AD39F29C7287D154023",1)</v>
      </c>
      <c r="C96" s="6">
        <v>69.99</v>
      </c>
      <c r="D96" s="6">
        <v>36</v>
      </c>
      <c r="E96" s="6">
        <v>200</v>
      </c>
      <c r="F96" s="6">
        <v>306</v>
      </c>
      <c r="G96" s="6">
        <v>1</v>
      </c>
      <c r="H96" s="6" t="s">
        <v>152</v>
      </c>
      <c r="I96" s="7">
        <v>45841</v>
      </c>
      <c r="J96" s="6">
        <v>4.8</v>
      </c>
      <c r="K96" s="6">
        <v>0</v>
      </c>
      <c r="L96" s="8">
        <v>0</v>
      </c>
      <c r="M96" s="24" t="s">
        <v>1063</v>
      </c>
      <c r="N96" s="22" t="s">
        <v>137</v>
      </c>
      <c r="O96" s="6" t="s">
        <v>1064</v>
      </c>
      <c r="P96" s="22" t="s">
        <v>810</v>
      </c>
      <c r="Q96" s="6">
        <v>6.19</v>
      </c>
      <c r="R96" s="6" t="s">
        <v>1065</v>
      </c>
      <c r="S96" s="6" t="s">
        <v>314</v>
      </c>
      <c r="T96" s="6" t="s">
        <v>1066</v>
      </c>
      <c r="U96" s="6" t="s">
        <v>1067</v>
      </c>
      <c r="V96" s="6" t="s">
        <v>160</v>
      </c>
      <c r="W96" s="6">
        <v>86366</v>
      </c>
      <c r="X96" s="6">
        <v>-20108</v>
      </c>
      <c r="Y96" s="6" t="s">
        <v>161</v>
      </c>
      <c r="Z96" s="6">
        <v>381</v>
      </c>
      <c r="AA96" s="6" t="s">
        <v>162</v>
      </c>
      <c r="AB96" s="6" t="s">
        <v>1068</v>
      </c>
      <c r="AC96" s="16" t="s">
        <v>1069</v>
      </c>
      <c r="AE96" s="25" t="s">
        <v>1070</v>
      </c>
      <c r="AF96" s="25" t="s">
        <v>1071</v>
      </c>
      <c r="AG96" s="25" t="s">
        <v>1072</v>
      </c>
      <c r="AH96" s="6">
        <v>310</v>
      </c>
      <c r="AI96" s="6">
        <v>492</v>
      </c>
      <c r="AJ96" s="6">
        <v>593</v>
      </c>
      <c r="AK96" s="6">
        <v>965</v>
      </c>
      <c r="AL96" s="6">
        <v>324</v>
      </c>
      <c r="AM96" s="6">
        <v>2</v>
      </c>
      <c r="AN96" s="6">
        <v>12</v>
      </c>
      <c r="AO96" s="6">
        <v>0</v>
      </c>
      <c r="BI96" s="6">
        <v>21873.6</v>
      </c>
      <c r="BJ96" s="6">
        <v>38184.12</v>
      </c>
      <c r="BK96" s="6">
        <v>51134.39</v>
      </c>
      <c r="BL96" s="6">
        <v>87853.6</v>
      </c>
      <c r="BM96" s="6">
        <v>29649.24</v>
      </c>
      <c r="BN96" s="6">
        <v>252.22</v>
      </c>
      <c r="BO96" s="6">
        <v>1319.88</v>
      </c>
      <c r="BP96" s="6">
        <v>0</v>
      </c>
    </row>
    <row r="97" ht="60" customHeight="1" spans="1:87">
      <c r="A97" s="22" t="s">
        <v>1073</v>
      </c>
      <c r="B97" s="5" t="str">
        <f>_xlfn.DISPIMG("ID_C724447F04314560A51F6FE19B9EAF3C",1)</f>
        <v>=DISPIMG("ID_C724447F04314560A51F6FE19B9EAF3C",1)</v>
      </c>
      <c r="C97" s="6">
        <v>109.99</v>
      </c>
      <c r="D97" s="6">
        <v>666</v>
      </c>
      <c r="E97" s="6">
        <v>200</v>
      </c>
      <c r="F97" s="6">
        <v>3643</v>
      </c>
      <c r="G97" s="6">
        <v>3</v>
      </c>
      <c r="H97" s="6" t="s">
        <v>465</v>
      </c>
      <c r="I97" s="7">
        <v>46029</v>
      </c>
      <c r="J97" s="6">
        <v>4.4</v>
      </c>
      <c r="K97" s="6">
        <v>128</v>
      </c>
      <c r="L97" s="8">
        <v>0.0351</v>
      </c>
      <c r="M97" s="24" t="s">
        <v>222</v>
      </c>
      <c r="N97" s="22" t="s">
        <v>185</v>
      </c>
      <c r="O97" s="6" t="s">
        <v>1074</v>
      </c>
      <c r="P97" s="22" t="s">
        <v>1075</v>
      </c>
      <c r="Q97" s="6">
        <v>5.94</v>
      </c>
      <c r="R97" s="6" t="s">
        <v>278</v>
      </c>
      <c r="S97" s="6" t="s">
        <v>268</v>
      </c>
      <c r="T97" s="6" t="s">
        <v>1076</v>
      </c>
      <c r="U97" s="6" t="s">
        <v>1077</v>
      </c>
      <c r="V97" s="6" t="s">
        <v>160</v>
      </c>
      <c r="W97" s="6">
        <v>10027</v>
      </c>
      <c r="X97" s="6">
        <v>538</v>
      </c>
      <c r="Y97" s="6" t="s">
        <v>161</v>
      </c>
      <c r="Z97" s="6">
        <v>18</v>
      </c>
      <c r="AA97" s="6" t="s">
        <v>162</v>
      </c>
      <c r="AB97" s="6" t="s">
        <v>271</v>
      </c>
      <c r="AC97" s="16" t="s">
        <v>1078</v>
      </c>
      <c r="AE97" s="25" t="s">
        <v>1079</v>
      </c>
      <c r="AF97" s="25" t="s">
        <v>1080</v>
      </c>
      <c r="AG97" s="25" t="s">
        <v>232</v>
      </c>
      <c r="AH97" s="6">
        <v>3627</v>
      </c>
      <c r="AI97" s="6">
        <v>0</v>
      </c>
      <c r="AJ97" s="6">
        <v>1093</v>
      </c>
      <c r="AK97" s="6">
        <v>1640</v>
      </c>
      <c r="AL97" s="6">
        <v>995</v>
      </c>
      <c r="AM97" s="6">
        <v>1090</v>
      </c>
      <c r="AN97" s="6">
        <v>1694</v>
      </c>
      <c r="AO97" s="6">
        <v>1082</v>
      </c>
      <c r="AP97" s="6">
        <v>2115</v>
      </c>
      <c r="AQ97" s="6">
        <v>1379</v>
      </c>
      <c r="AR97" s="6">
        <v>1304</v>
      </c>
      <c r="AS97" s="6">
        <v>2087</v>
      </c>
      <c r="AT97" s="6">
        <v>1191</v>
      </c>
      <c r="AU97" s="6">
        <v>2064</v>
      </c>
      <c r="AV97" s="6">
        <v>2291</v>
      </c>
      <c r="AW97" s="6">
        <v>307</v>
      </c>
      <c r="AX97" s="6">
        <v>23</v>
      </c>
      <c r="BI97" s="6">
        <v>436436.9</v>
      </c>
      <c r="BJ97" s="6">
        <v>0</v>
      </c>
      <c r="BK97" s="6">
        <v>131149.06</v>
      </c>
      <c r="BL97" s="6">
        <v>210904.02</v>
      </c>
      <c r="BM97" s="6">
        <v>129340</v>
      </c>
      <c r="BN97" s="6">
        <v>131421.3</v>
      </c>
      <c r="BO97" s="6">
        <v>214087.72</v>
      </c>
      <c r="BP97" s="6">
        <v>129829.18</v>
      </c>
      <c r="BQ97" s="6">
        <v>289099.34</v>
      </c>
      <c r="BR97" s="6">
        <v>198920.75</v>
      </c>
      <c r="BS97" s="6">
        <v>204936.64</v>
      </c>
      <c r="BT97" s="6">
        <v>354769.16</v>
      </c>
      <c r="BU97" s="6">
        <v>202100.8</v>
      </c>
      <c r="BV97" s="6">
        <v>325988.16</v>
      </c>
      <c r="BW97" s="6">
        <v>343627.1</v>
      </c>
      <c r="BX97" s="6">
        <v>55256.93</v>
      </c>
      <c r="BY97" s="6">
        <v>3449.77</v>
      </c>
    </row>
    <row r="98" ht="60" customHeight="1" spans="1:87">
      <c r="A98" s="22" t="s">
        <v>1069</v>
      </c>
      <c r="B98" s="5" t="str">
        <f>_xlfn.DISPIMG("ID_B4B8ADFBA55147938963356515F60EF6",1)</f>
        <v>=DISPIMG("ID_B4B8ADFBA55147938963356515F60EF6",1)</v>
      </c>
      <c r="C98" s="6">
        <v>49.99</v>
      </c>
      <c r="D98" s="6">
        <v>53</v>
      </c>
      <c r="E98" s="6">
        <v>200</v>
      </c>
      <c r="F98" s="6">
        <v>270</v>
      </c>
      <c r="G98" s="6">
        <v>1</v>
      </c>
      <c r="H98" s="6" t="s">
        <v>169</v>
      </c>
      <c r="I98" s="7">
        <v>45565</v>
      </c>
      <c r="J98" s="6">
        <v>4.4</v>
      </c>
      <c r="K98" s="6">
        <v>0</v>
      </c>
      <c r="L98" s="8">
        <v>0</v>
      </c>
      <c r="M98" s="24" t="s">
        <v>1081</v>
      </c>
      <c r="N98" s="22" t="s">
        <v>137</v>
      </c>
      <c r="O98" s="6" t="s">
        <v>312</v>
      </c>
      <c r="P98" s="22" t="s">
        <v>1082</v>
      </c>
      <c r="Q98" s="6" t="s">
        <v>123</v>
      </c>
      <c r="R98" s="6" t="s">
        <v>706</v>
      </c>
      <c r="S98" s="6" t="s">
        <v>706</v>
      </c>
      <c r="T98" s="6" t="s">
        <v>1083</v>
      </c>
      <c r="U98" s="6" t="s">
        <v>1084</v>
      </c>
      <c r="V98" s="6" t="s">
        <v>160</v>
      </c>
      <c r="W98" s="6">
        <v>85843</v>
      </c>
      <c r="X98" s="6">
        <v>-19887</v>
      </c>
      <c r="Y98" s="6" t="s">
        <v>161</v>
      </c>
      <c r="Z98" s="6">
        <v>386</v>
      </c>
      <c r="AA98" s="6" t="s">
        <v>162</v>
      </c>
      <c r="AB98" s="6" t="s">
        <v>1085</v>
      </c>
      <c r="AC98" s="16" t="s">
        <v>1086</v>
      </c>
      <c r="AE98" s="25" t="s">
        <v>1087</v>
      </c>
      <c r="AF98" s="25" t="s">
        <v>1088</v>
      </c>
      <c r="AG98" s="25" t="s">
        <v>1089</v>
      </c>
      <c r="AH98" s="6">
        <v>310</v>
      </c>
      <c r="AI98" s="6">
        <v>235</v>
      </c>
      <c r="AJ98" s="6">
        <v>248</v>
      </c>
      <c r="AK98" s="6">
        <v>54</v>
      </c>
      <c r="AL98" s="6">
        <v>67</v>
      </c>
      <c r="AM98" s="6">
        <v>158</v>
      </c>
      <c r="AN98" s="6">
        <v>286</v>
      </c>
      <c r="AO98" s="6">
        <v>226</v>
      </c>
      <c r="AP98" s="6">
        <v>73</v>
      </c>
      <c r="AQ98" s="6">
        <v>33</v>
      </c>
      <c r="BI98" s="6">
        <v>15496.9</v>
      </c>
      <c r="BJ98" s="6">
        <v>11747.65</v>
      </c>
      <c r="BK98" s="6">
        <v>13077.04</v>
      </c>
      <c r="BL98" s="6">
        <v>4596.48</v>
      </c>
      <c r="BM98" s="6">
        <v>6614.24</v>
      </c>
      <c r="BN98" s="6">
        <v>15455.56</v>
      </c>
      <c r="BO98" s="6">
        <v>28597.14</v>
      </c>
      <c r="BP98" s="6">
        <v>22484.74</v>
      </c>
      <c r="BQ98" s="6">
        <v>7299.27</v>
      </c>
      <c r="BR98" s="6">
        <v>3299.67</v>
      </c>
    </row>
    <row r="99" ht="60" customHeight="1" spans="1:87">
      <c r="A99" s="22" t="s">
        <v>1090</v>
      </c>
      <c r="B99" s="5" t="str">
        <f>_xlfn.DISPIMG("ID_89AD32417C544583A93A32F3C453756B",1)</f>
        <v>=DISPIMG("ID_89AD32417C544583A93A32F3C453756B",1)</v>
      </c>
      <c r="C99" s="6">
        <v>59.99</v>
      </c>
      <c r="D99" s="6">
        <v>22</v>
      </c>
      <c r="E99" s="6">
        <v>200</v>
      </c>
      <c r="F99" s="6">
        <v>752</v>
      </c>
      <c r="G99" s="6">
        <v>2</v>
      </c>
      <c r="H99" s="6" t="s">
        <v>199</v>
      </c>
      <c r="I99" s="7">
        <v>45930</v>
      </c>
      <c r="J99" s="6">
        <v>4.2</v>
      </c>
      <c r="K99" s="6">
        <v>0</v>
      </c>
      <c r="L99" s="8">
        <v>0</v>
      </c>
      <c r="M99" s="24" t="s">
        <v>212</v>
      </c>
      <c r="N99" s="22" t="s">
        <v>213</v>
      </c>
      <c r="O99" s="6" t="s">
        <v>121</v>
      </c>
      <c r="P99" s="22" t="s">
        <v>879</v>
      </c>
      <c r="Q99" s="6">
        <v>5.79</v>
      </c>
      <c r="R99" s="6" t="s">
        <v>440</v>
      </c>
      <c r="S99" s="6" t="s">
        <v>440</v>
      </c>
      <c r="T99" s="6" t="s">
        <v>361</v>
      </c>
      <c r="U99" s="6" t="s">
        <v>1091</v>
      </c>
      <c r="V99" s="6" t="s">
        <v>128</v>
      </c>
      <c r="W99" s="6">
        <v>107276</v>
      </c>
      <c r="X99" s="6">
        <v>-35636</v>
      </c>
      <c r="Y99" s="6" t="s">
        <v>129</v>
      </c>
      <c r="Z99" s="6">
        <v>165</v>
      </c>
      <c r="AA99" s="6" t="s">
        <v>130</v>
      </c>
      <c r="AB99" s="6" t="s">
        <v>1092</v>
      </c>
      <c r="AC99" s="16" t="s">
        <v>1039</v>
      </c>
      <c r="AE99" s="25" t="s">
        <v>1093</v>
      </c>
      <c r="AF99" s="25" t="s">
        <v>1094</v>
      </c>
      <c r="AG99" s="25" t="s">
        <v>220</v>
      </c>
      <c r="AH99" s="6">
        <v>279</v>
      </c>
      <c r="AI99" s="6">
        <v>3772</v>
      </c>
      <c r="AJ99" s="6">
        <v>1569</v>
      </c>
      <c r="AK99" s="6">
        <v>130</v>
      </c>
      <c r="AL99" s="6">
        <v>310</v>
      </c>
      <c r="BI99" s="6">
        <v>16494.48</v>
      </c>
      <c r="BJ99" s="6">
        <v>270603.28</v>
      </c>
      <c r="BK99" s="6">
        <v>113407.32</v>
      </c>
      <c r="BL99" s="6">
        <v>15598.7</v>
      </c>
      <c r="BM99" s="6">
        <v>37196.9</v>
      </c>
    </row>
    <row r="100" ht="60" customHeight="1" spans="1:87">
      <c r="A100" s="22" t="s">
        <v>1095</v>
      </c>
      <c r="B100" s="5" t="str">
        <f>_xlfn.DISPIMG("ID_CD6CE58536B244CB877C106C67B783C3",1)</f>
        <v>=DISPIMG("ID_CD6CE58536B244CB877C106C67B783C3",1)</v>
      </c>
      <c r="C100" s="6">
        <v>69.99</v>
      </c>
      <c r="D100" s="6">
        <v>10</v>
      </c>
      <c r="E100" s="6">
        <v>200</v>
      </c>
      <c r="F100" s="6">
        <v>316</v>
      </c>
      <c r="G100" s="6">
        <v>3</v>
      </c>
      <c r="H100" s="6" t="s">
        <v>199</v>
      </c>
      <c r="I100" s="7">
        <v>45949</v>
      </c>
      <c r="J100" s="6">
        <v>5</v>
      </c>
      <c r="K100" s="6">
        <v>7</v>
      </c>
      <c r="L100" s="8">
        <v>0.0222</v>
      </c>
      <c r="M100" s="24" t="s">
        <v>1096</v>
      </c>
      <c r="N100" s="22" t="s">
        <v>137</v>
      </c>
      <c r="O100" s="6" t="s">
        <v>121</v>
      </c>
      <c r="P100" s="22" t="s">
        <v>1097</v>
      </c>
      <c r="Q100" s="6">
        <v>6.19</v>
      </c>
      <c r="R100" s="6" t="s">
        <v>1098</v>
      </c>
      <c r="S100" s="6" t="s">
        <v>1098</v>
      </c>
      <c r="T100" s="6" t="s">
        <v>1099</v>
      </c>
      <c r="U100" s="6" t="s">
        <v>1100</v>
      </c>
      <c r="V100" s="6" t="s">
        <v>160</v>
      </c>
      <c r="W100" s="6">
        <v>127231</v>
      </c>
      <c r="X100" s="6">
        <v>-54439</v>
      </c>
      <c r="Y100" s="6" t="s">
        <v>161</v>
      </c>
      <c r="Z100" s="6">
        <v>432</v>
      </c>
      <c r="AA100" s="6" t="s">
        <v>162</v>
      </c>
      <c r="AB100" s="6" t="s">
        <v>1101</v>
      </c>
      <c r="AC100" s="16" t="s">
        <v>1062</v>
      </c>
      <c r="AE100" s="25" t="s">
        <v>1102</v>
      </c>
      <c r="AF100" s="25" t="s">
        <v>1103</v>
      </c>
      <c r="AG100" s="25" t="s">
        <v>1104</v>
      </c>
      <c r="AH100" s="6">
        <v>310</v>
      </c>
      <c r="AI100" s="6">
        <v>238</v>
      </c>
      <c r="AJ100" s="6">
        <v>13</v>
      </c>
      <c r="AK100" s="6">
        <v>3</v>
      </c>
      <c r="BI100" s="6">
        <v>21696.898</v>
      </c>
      <c r="BJ100" s="6">
        <v>16657.62</v>
      </c>
      <c r="BK100" s="6">
        <v>765.57</v>
      </c>
      <c r="BL100" s="6">
        <v>209.97</v>
      </c>
    </row>
    <row r="101" ht="60" customHeight="1" spans="1:87">
      <c r="A101" s="22" t="s">
        <v>1105</v>
      </c>
      <c r="B101" s="5" t="str">
        <f>_xlfn.DISPIMG("ID_83005D29A07E4EE391CC6841FCBBA6C7",1)</f>
        <v>=DISPIMG("ID_83005D29A07E4EE391CC6841FCBBA6C7",1)</v>
      </c>
      <c r="C101" s="6">
        <v>80.99</v>
      </c>
      <c r="D101" s="6">
        <v>507</v>
      </c>
      <c r="E101" s="6">
        <v>200</v>
      </c>
      <c r="F101" s="6">
        <v>1304</v>
      </c>
      <c r="G101" s="6">
        <v>1</v>
      </c>
      <c r="H101" s="6" t="s">
        <v>465</v>
      </c>
      <c r="I101" s="7">
        <v>45988</v>
      </c>
      <c r="J101" s="6">
        <v>4.8</v>
      </c>
      <c r="K101" s="6">
        <v>31</v>
      </c>
      <c r="L101" s="8">
        <v>0.0238</v>
      </c>
      <c r="M101" s="24" t="s">
        <v>501</v>
      </c>
      <c r="N101" s="22" t="s">
        <v>137</v>
      </c>
      <c r="O101" s="6" t="s">
        <v>121</v>
      </c>
      <c r="P101" s="22" t="s">
        <v>1106</v>
      </c>
      <c r="Q101" s="6">
        <v>6.19</v>
      </c>
      <c r="R101" s="6" t="s">
        <v>571</v>
      </c>
      <c r="S101" s="6" t="s">
        <v>571</v>
      </c>
      <c r="T101" s="6" t="s">
        <v>1107</v>
      </c>
      <c r="U101" s="6" t="s">
        <v>1108</v>
      </c>
      <c r="V101" s="6" t="s">
        <v>160</v>
      </c>
      <c r="W101" s="6">
        <v>120153</v>
      </c>
      <c r="X101" s="6">
        <v>-28357</v>
      </c>
      <c r="Y101" s="6" t="s">
        <v>161</v>
      </c>
      <c r="Z101" s="6">
        <v>594</v>
      </c>
      <c r="AA101" s="6" t="s">
        <v>162</v>
      </c>
      <c r="AB101" s="6" t="s">
        <v>1109</v>
      </c>
      <c r="AC101" s="16" t="s">
        <v>1110</v>
      </c>
      <c r="AE101" s="25" t="s">
        <v>1111</v>
      </c>
      <c r="AF101" s="25" t="s">
        <v>1112</v>
      </c>
      <c r="AG101" s="25" t="s">
        <v>761</v>
      </c>
      <c r="AH101" s="6">
        <v>372</v>
      </c>
      <c r="AI101" s="6">
        <v>5253</v>
      </c>
      <c r="AJ101" s="6">
        <v>3247</v>
      </c>
      <c r="BI101" s="6">
        <v>25348.08</v>
      </c>
      <c r="BJ101" s="6">
        <v>329363.1</v>
      </c>
      <c r="BK101" s="6">
        <v>616897.56</v>
      </c>
    </row>
    <row r="102" ht="60" customHeight="1" spans="1:87">
      <c r="A102" s="22" t="s">
        <v>1113</v>
      </c>
      <c r="B102" s="5" t="str">
        <f>_xlfn.DISPIMG("ID_89A5EEDB4F294B1592722F3DE7FA3F2F",1)</f>
        <v>=DISPIMG("ID_89A5EEDB4F294B1592722F3DE7FA3F2F",1)</v>
      </c>
      <c r="C102" s="6">
        <v>79.89</v>
      </c>
      <c r="D102" s="6">
        <v>2</v>
      </c>
      <c r="E102" s="6">
        <v>200</v>
      </c>
      <c r="F102" s="6">
        <v>5926</v>
      </c>
      <c r="G102" s="6">
        <v>6</v>
      </c>
      <c r="H102" s="6" t="s">
        <v>199</v>
      </c>
      <c r="I102" s="7">
        <v>45947</v>
      </c>
      <c r="J102" s="6">
        <v>5</v>
      </c>
      <c r="K102" s="6">
        <v>0</v>
      </c>
      <c r="L102" s="8">
        <v>0</v>
      </c>
      <c r="M102" s="24" t="s">
        <v>212</v>
      </c>
      <c r="N102" s="22" t="s">
        <v>213</v>
      </c>
      <c r="O102" s="6" t="s">
        <v>121</v>
      </c>
      <c r="P102" s="22" t="s">
        <v>1114</v>
      </c>
      <c r="Q102" s="6">
        <v>5.41</v>
      </c>
      <c r="R102" s="6" t="s">
        <v>360</v>
      </c>
      <c r="S102" s="6" t="s">
        <v>532</v>
      </c>
      <c r="T102" s="6" t="s">
        <v>1115</v>
      </c>
      <c r="U102" s="6" t="s">
        <v>1116</v>
      </c>
      <c r="V102" s="6" t="s">
        <v>160</v>
      </c>
      <c r="W102" s="6">
        <v>7142</v>
      </c>
      <c r="X102" s="6">
        <v>1635</v>
      </c>
      <c r="Y102" s="6" t="s">
        <v>161</v>
      </c>
      <c r="Z102" s="6">
        <v>58</v>
      </c>
      <c r="AA102" s="6" t="s">
        <v>162</v>
      </c>
      <c r="AB102" s="6" t="s">
        <v>1117</v>
      </c>
      <c r="AC102" s="16" t="s">
        <v>1118</v>
      </c>
      <c r="AE102" s="25" t="s">
        <v>1119</v>
      </c>
      <c r="AF102" s="25" t="s">
        <v>1120</v>
      </c>
      <c r="AG102" s="25" t="s">
        <v>220</v>
      </c>
      <c r="AH102" s="6">
        <v>248</v>
      </c>
      <c r="AI102" s="6">
        <v>9584</v>
      </c>
      <c r="AJ102" s="6">
        <v>91</v>
      </c>
      <c r="AK102" s="6">
        <v>130</v>
      </c>
      <c r="BI102" s="6">
        <v>20033.44</v>
      </c>
      <c r="BJ102" s="6">
        <v>954470.5</v>
      </c>
      <c r="BK102" s="6">
        <v>10594.22</v>
      </c>
      <c r="BL102" s="6">
        <v>15598.7</v>
      </c>
    </row>
    <row r="103" ht="60" customHeight="1" spans="1:87">
      <c r="A103" s="22" t="s">
        <v>1121</v>
      </c>
      <c r="B103" s="5" t="str">
        <f>_xlfn.DISPIMG("ID_53467E3255E44C918E24A8ED2C5FE4A1",1)</f>
        <v>=DISPIMG("ID_53467E3255E44C918E24A8ED2C5FE4A1",1)</v>
      </c>
      <c r="C103" s="6">
        <v>59.99</v>
      </c>
      <c r="D103" s="6">
        <v>665</v>
      </c>
      <c r="E103" s="6">
        <v>200</v>
      </c>
      <c r="F103" s="6">
        <v>569</v>
      </c>
      <c r="G103" s="6">
        <v>2</v>
      </c>
      <c r="H103" s="6" t="s">
        <v>169</v>
      </c>
      <c r="I103" s="7">
        <v>45317</v>
      </c>
      <c r="J103" s="6">
        <v>4.5</v>
      </c>
      <c r="K103" s="6">
        <v>23</v>
      </c>
      <c r="L103" s="8">
        <v>0.0404</v>
      </c>
      <c r="M103" s="24" t="s">
        <v>1004</v>
      </c>
      <c r="N103" s="22" t="s">
        <v>185</v>
      </c>
      <c r="O103" s="6" t="s">
        <v>121</v>
      </c>
      <c r="P103" s="22" t="s">
        <v>1122</v>
      </c>
      <c r="Q103" s="6">
        <v>5.94</v>
      </c>
      <c r="R103" s="6" t="s">
        <v>1123</v>
      </c>
      <c r="S103" s="6" t="s">
        <v>504</v>
      </c>
      <c r="T103" s="6" t="s">
        <v>1124</v>
      </c>
      <c r="U103" s="6" t="s">
        <v>1125</v>
      </c>
      <c r="V103" s="6" t="s">
        <v>160</v>
      </c>
      <c r="W103" s="6">
        <v>49457</v>
      </c>
      <c r="X103" s="6">
        <v>-7693</v>
      </c>
      <c r="Y103" s="6" t="s">
        <v>161</v>
      </c>
      <c r="Z103" s="6">
        <v>183</v>
      </c>
      <c r="AA103" s="6" t="s">
        <v>162</v>
      </c>
      <c r="AB103" s="6" t="s">
        <v>1126</v>
      </c>
      <c r="AC103" s="16" t="s">
        <v>1127</v>
      </c>
      <c r="AE103" s="25" t="s">
        <v>1128</v>
      </c>
      <c r="AF103" s="25" t="s">
        <v>1129</v>
      </c>
      <c r="AG103" s="25" t="s">
        <v>1012</v>
      </c>
      <c r="AH103" s="6">
        <v>496</v>
      </c>
      <c r="AI103" s="6">
        <v>1177</v>
      </c>
      <c r="AJ103" s="6">
        <v>437</v>
      </c>
      <c r="AK103" s="6">
        <v>635</v>
      </c>
      <c r="AL103" s="6">
        <v>437</v>
      </c>
      <c r="AM103" s="6">
        <v>755</v>
      </c>
      <c r="AN103" s="6">
        <v>473</v>
      </c>
      <c r="AO103" s="6">
        <v>328</v>
      </c>
      <c r="AP103" s="6">
        <v>434</v>
      </c>
      <c r="AQ103" s="6">
        <v>424</v>
      </c>
      <c r="AR103" s="6">
        <v>591</v>
      </c>
      <c r="AS103" s="6">
        <v>521</v>
      </c>
      <c r="AT103" s="6">
        <v>494</v>
      </c>
      <c r="AU103" s="6">
        <v>862</v>
      </c>
      <c r="AV103" s="6">
        <v>762</v>
      </c>
      <c r="AW103" s="6">
        <v>519</v>
      </c>
      <c r="AX103" s="6">
        <v>205</v>
      </c>
      <c r="AY103" s="6">
        <v>571</v>
      </c>
      <c r="AZ103" s="6">
        <v>1058</v>
      </c>
      <c r="BA103" s="6">
        <v>766</v>
      </c>
      <c r="BB103" s="6">
        <v>642</v>
      </c>
      <c r="BC103" s="6">
        <v>263</v>
      </c>
      <c r="BD103" s="6">
        <v>151</v>
      </c>
      <c r="BE103" s="6">
        <v>4</v>
      </c>
      <c r="BI103" s="6">
        <v>29755.041</v>
      </c>
      <c r="BJ103" s="6">
        <v>70608.23</v>
      </c>
      <c r="BK103" s="6">
        <v>22588.53</v>
      </c>
      <c r="BL103" s="6">
        <v>30549.85</v>
      </c>
      <c r="BM103" s="6">
        <v>23357.65</v>
      </c>
      <c r="BN103" s="6">
        <v>40905.9</v>
      </c>
      <c r="BO103" s="6">
        <v>27646.85</v>
      </c>
      <c r="BP103" s="6">
        <v>19640.64</v>
      </c>
      <c r="BQ103" s="6">
        <v>26035.66</v>
      </c>
      <c r="BR103" s="6">
        <v>25274.64</v>
      </c>
      <c r="BS103" s="6">
        <v>33852.48</v>
      </c>
      <c r="BT103" s="6">
        <v>31254.791</v>
      </c>
      <c r="BU103" s="6">
        <v>29635.06</v>
      </c>
      <c r="BV103" s="6">
        <v>51711.38</v>
      </c>
      <c r="BW103" s="6">
        <v>45712.38</v>
      </c>
      <c r="BX103" s="6">
        <v>27403.2</v>
      </c>
      <c r="BY103" s="6">
        <v>12297.95</v>
      </c>
      <c r="BZ103" s="6">
        <v>34374.2</v>
      </c>
      <c r="CA103" s="6">
        <v>69933.8</v>
      </c>
      <c r="CB103" s="6">
        <v>49774.68</v>
      </c>
      <c r="CC103" s="6">
        <v>41717.16</v>
      </c>
      <c r="CD103" s="6">
        <v>17092.37</v>
      </c>
      <c r="CE103" s="6">
        <v>11459.39</v>
      </c>
      <c r="CF103" s="6">
        <v>419.96</v>
      </c>
    </row>
    <row r="104" ht="60" customHeight="1" spans="1:87">
      <c r="A104" s="22" t="s">
        <v>1130</v>
      </c>
      <c r="B104" s="5" t="str">
        <f>_xlfn.DISPIMG("ID_A5B6DE429B3B4787B13C4C52761C65E9",1)</f>
        <v>=DISPIMG("ID_A5B6DE429B3B4787B13C4C52761C65E9",1)</v>
      </c>
      <c r="C104" s="6">
        <v>59.99</v>
      </c>
      <c r="D104" s="6">
        <v>407</v>
      </c>
      <c r="E104" s="6">
        <v>200</v>
      </c>
      <c r="F104" s="6">
        <v>792</v>
      </c>
      <c r="G104" s="6">
        <v>2</v>
      </c>
      <c r="H104" s="6" t="s">
        <v>465</v>
      </c>
      <c r="I104" s="7">
        <v>46000</v>
      </c>
      <c r="J104" s="6">
        <v>3.9</v>
      </c>
      <c r="K104" s="6">
        <v>0</v>
      </c>
      <c r="L104" s="8">
        <v>0</v>
      </c>
      <c r="M104" s="24" t="s">
        <v>1131</v>
      </c>
      <c r="N104" s="22" t="s">
        <v>137</v>
      </c>
      <c r="O104" s="6" t="s">
        <v>121</v>
      </c>
      <c r="P104" s="22" t="s">
        <v>1132</v>
      </c>
      <c r="Q104" s="6">
        <v>7.97</v>
      </c>
      <c r="R104" s="6" t="s">
        <v>515</v>
      </c>
      <c r="S104" s="6" t="s">
        <v>203</v>
      </c>
      <c r="T104" s="6" t="s">
        <v>1133</v>
      </c>
      <c r="U104" s="6" t="s">
        <v>1134</v>
      </c>
      <c r="V104" s="6" t="s">
        <v>160</v>
      </c>
      <c r="W104" s="6">
        <v>100020</v>
      </c>
      <c r="X104" s="6">
        <v>-40644</v>
      </c>
      <c r="Y104" s="6" t="s">
        <v>161</v>
      </c>
      <c r="Z104" s="6">
        <v>455</v>
      </c>
      <c r="AA104" s="6" t="s">
        <v>162</v>
      </c>
      <c r="AB104" s="6" t="s">
        <v>1135</v>
      </c>
      <c r="AC104" s="16" t="s">
        <v>1136</v>
      </c>
      <c r="AE104" s="25" t="s">
        <v>1137</v>
      </c>
      <c r="AF104" s="25" t="s">
        <v>1138</v>
      </c>
      <c r="AG104" s="25" t="s">
        <v>1139</v>
      </c>
      <c r="AH104" s="6">
        <v>527</v>
      </c>
      <c r="AI104" s="6">
        <v>2816</v>
      </c>
      <c r="BI104" s="6">
        <v>31614.73</v>
      </c>
      <c r="BJ104" s="6">
        <v>160399.36</v>
      </c>
    </row>
    <row r="105" ht="60" customHeight="1" spans="1:87">
      <c r="A105" s="22" t="s">
        <v>1035</v>
      </c>
      <c r="B105" s="5" t="str">
        <f>_xlfn.DISPIMG("ID_6B581DD90A8C49C88AF5EBE3251BC673",1)</f>
        <v>=DISPIMG("ID_6B581DD90A8C49C88AF5EBE3251BC673",1)</v>
      </c>
      <c r="C105" s="6">
        <v>306.5</v>
      </c>
      <c r="D105" s="6">
        <v>122</v>
      </c>
      <c r="E105" s="6">
        <v>200</v>
      </c>
      <c r="F105" s="6">
        <v>380</v>
      </c>
      <c r="G105" s="6">
        <v>1</v>
      </c>
      <c r="H105" s="6" t="s">
        <v>169</v>
      </c>
      <c r="I105" s="7">
        <v>45145</v>
      </c>
      <c r="J105" s="6">
        <v>3.7</v>
      </c>
      <c r="K105" s="6">
        <v>13</v>
      </c>
      <c r="L105" s="8">
        <v>0.0342</v>
      </c>
      <c r="M105" s="24" t="s">
        <v>405</v>
      </c>
      <c r="N105" s="22" t="s">
        <v>213</v>
      </c>
      <c r="O105" s="6" t="s">
        <v>121</v>
      </c>
      <c r="P105" s="22" t="s">
        <v>1140</v>
      </c>
      <c r="Q105" s="6" t="s">
        <v>123</v>
      </c>
      <c r="R105" s="6" t="s">
        <v>469</v>
      </c>
      <c r="S105" s="6" t="s">
        <v>469</v>
      </c>
      <c r="T105" s="6" t="s">
        <v>1141</v>
      </c>
      <c r="U105" s="6" t="s">
        <v>1141</v>
      </c>
      <c r="V105" s="6" t="s">
        <v>128</v>
      </c>
      <c r="W105" s="6">
        <v>85338</v>
      </c>
      <c r="X105" s="6">
        <v>-14209</v>
      </c>
      <c r="Y105" s="6" t="s">
        <v>176</v>
      </c>
      <c r="Z105" s="6">
        <v>996</v>
      </c>
      <c r="AA105" s="6" t="s">
        <v>145</v>
      </c>
      <c r="AB105" s="6" t="s">
        <v>1142</v>
      </c>
      <c r="AC105" s="16" t="s">
        <v>795</v>
      </c>
      <c r="AE105" s="25" t="s">
        <v>1143</v>
      </c>
      <c r="AF105" s="25" t="s">
        <v>1144</v>
      </c>
      <c r="AG105" s="25" t="s">
        <v>1145</v>
      </c>
      <c r="AH105" s="6">
        <v>279</v>
      </c>
      <c r="AI105" s="6">
        <v>855</v>
      </c>
      <c r="AJ105" s="6">
        <v>184</v>
      </c>
      <c r="AK105" s="6">
        <v>128</v>
      </c>
      <c r="AL105" s="6">
        <v>98</v>
      </c>
      <c r="AM105" s="6">
        <v>127</v>
      </c>
      <c r="AN105" s="6">
        <v>236</v>
      </c>
      <c r="AO105" s="6">
        <v>167</v>
      </c>
      <c r="AP105" s="6">
        <v>230</v>
      </c>
      <c r="AQ105" s="6">
        <v>101</v>
      </c>
      <c r="AR105" s="6">
        <v>137</v>
      </c>
      <c r="AS105" s="6">
        <v>163</v>
      </c>
      <c r="AT105" s="6">
        <v>217</v>
      </c>
      <c r="AU105" s="6">
        <v>370</v>
      </c>
      <c r="AV105" s="6">
        <v>149</v>
      </c>
      <c r="AW105" s="6">
        <v>158</v>
      </c>
      <c r="AX105" s="6">
        <v>175</v>
      </c>
      <c r="AY105" s="6">
        <v>202</v>
      </c>
      <c r="AZ105" s="6">
        <v>456</v>
      </c>
      <c r="BA105" s="6">
        <v>302</v>
      </c>
      <c r="BB105" s="6">
        <v>471</v>
      </c>
      <c r="BC105" s="6">
        <v>412</v>
      </c>
      <c r="BD105" s="6">
        <v>545</v>
      </c>
      <c r="BE105" s="6">
        <v>408</v>
      </c>
      <c r="BF105" s="6">
        <v>419</v>
      </c>
      <c r="BG105" s="6">
        <v>171</v>
      </c>
      <c r="BH105" s="6">
        <v>153</v>
      </c>
      <c r="BI105" s="6">
        <v>85231.71</v>
      </c>
      <c r="BJ105" s="6">
        <v>242264.25</v>
      </c>
      <c r="BK105" s="6">
        <v>61001.52</v>
      </c>
      <c r="BL105" s="6">
        <v>41305.6</v>
      </c>
      <c r="BM105" s="6">
        <v>31398.22</v>
      </c>
      <c r="BN105" s="6">
        <v>41757.6</v>
      </c>
      <c r="BO105" s="6">
        <v>72270.28</v>
      </c>
      <c r="BP105" s="6">
        <v>49684.17</v>
      </c>
      <c r="BQ105" s="6">
        <v>63424.8</v>
      </c>
      <c r="BR105" s="6">
        <v>35150.02</v>
      </c>
      <c r="BS105" s="6">
        <v>50225.57</v>
      </c>
      <c r="BT105" s="6">
        <v>61913.92</v>
      </c>
      <c r="BU105" s="6">
        <v>82177.91</v>
      </c>
      <c r="BV105" s="6">
        <v>140518.6</v>
      </c>
      <c r="BW105" s="6">
        <v>56620</v>
      </c>
      <c r="BX105" s="6">
        <v>59629.2</v>
      </c>
      <c r="BY105" s="6">
        <v>66494.75</v>
      </c>
      <c r="BZ105" s="6">
        <v>76760</v>
      </c>
      <c r="CA105" s="6">
        <v>171565.44</v>
      </c>
      <c r="CB105" s="6">
        <v>114760</v>
      </c>
      <c r="CC105" s="6">
        <v>178980</v>
      </c>
      <c r="CD105" s="6">
        <v>156560</v>
      </c>
      <c r="CE105" s="6">
        <v>207100</v>
      </c>
      <c r="CF105" s="6">
        <v>155040</v>
      </c>
      <c r="CG105" s="6">
        <v>159220</v>
      </c>
      <c r="CH105" s="6">
        <v>72150.03</v>
      </c>
      <c r="CI105" s="6">
        <v>59077.89</v>
      </c>
    </row>
    <row r="106" ht="60" customHeight="1" spans="1:87">
      <c r="A106" s="22" t="s">
        <v>1146</v>
      </c>
      <c r="B106" s="5" t="str">
        <f>_xlfn.DISPIMG("ID_BD9D4E0C812E4409816F215F76706F85",1)</f>
        <v>=DISPIMG("ID_BD9D4E0C812E4409816F215F76706F85",1)</v>
      </c>
      <c r="C106" s="6">
        <v>47.49</v>
      </c>
      <c r="D106" s="6">
        <v>167</v>
      </c>
      <c r="E106" s="6">
        <v>200</v>
      </c>
      <c r="F106" s="6">
        <v>287</v>
      </c>
      <c r="G106" s="6">
        <v>1</v>
      </c>
      <c r="H106" s="6" t="s">
        <v>169</v>
      </c>
      <c r="I106" s="7">
        <v>45542</v>
      </c>
      <c r="J106" s="6">
        <v>4.2</v>
      </c>
      <c r="K106" s="6">
        <v>0</v>
      </c>
      <c r="L106" s="8">
        <v>0</v>
      </c>
      <c r="M106" s="24" t="s">
        <v>1147</v>
      </c>
      <c r="N106" s="22" t="s">
        <v>213</v>
      </c>
      <c r="O106" s="6" t="s">
        <v>1148</v>
      </c>
      <c r="P106" s="22" t="s">
        <v>1149</v>
      </c>
      <c r="Q106" s="6">
        <v>5.68</v>
      </c>
      <c r="R106" s="6" t="s">
        <v>1150</v>
      </c>
      <c r="S106" s="6" t="s">
        <v>1098</v>
      </c>
      <c r="T106" s="6" t="s">
        <v>1151</v>
      </c>
      <c r="U106" s="6" t="s">
        <v>1152</v>
      </c>
      <c r="V106" s="6" t="s">
        <v>160</v>
      </c>
      <c r="W106" s="6">
        <v>121169</v>
      </c>
      <c r="X106" s="6">
        <v>59936</v>
      </c>
      <c r="Y106" s="6" t="s">
        <v>161</v>
      </c>
      <c r="Z106" s="6">
        <v>585</v>
      </c>
      <c r="AA106" s="6" t="s">
        <v>162</v>
      </c>
      <c r="AB106" s="6" t="s">
        <v>1153</v>
      </c>
      <c r="AC106" s="16" t="s">
        <v>1047</v>
      </c>
      <c r="AE106" s="25" t="s">
        <v>1154</v>
      </c>
      <c r="AF106" s="25" t="s">
        <v>1155</v>
      </c>
      <c r="AG106" s="25" t="s">
        <v>1156</v>
      </c>
      <c r="AH106" s="6">
        <v>248</v>
      </c>
      <c r="AI106" s="6">
        <v>642</v>
      </c>
      <c r="AJ106" s="6">
        <v>159</v>
      </c>
      <c r="AK106" s="6">
        <v>95</v>
      </c>
      <c r="AL106" s="6">
        <v>90</v>
      </c>
      <c r="AM106" s="6">
        <v>183</v>
      </c>
      <c r="AN106" s="6">
        <v>347</v>
      </c>
      <c r="AO106" s="6">
        <v>349</v>
      </c>
      <c r="AP106" s="6">
        <v>387</v>
      </c>
      <c r="AQ106" s="6">
        <v>394</v>
      </c>
      <c r="AR106" s="6">
        <v>537</v>
      </c>
      <c r="AS106" s="6">
        <v>268</v>
      </c>
      <c r="AT106" s="6">
        <v>338</v>
      </c>
      <c r="AU106" s="6">
        <v>373</v>
      </c>
      <c r="AV106" s="6">
        <v>61</v>
      </c>
      <c r="AW106" s="6">
        <v>40</v>
      </c>
      <c r="AX106" s="6">
        <v>0</v>
      </c>
      <c r="AY106" s="6">
        <v>0</v>
      </c>
      <c r="BI106" s="6">
        <v>13059.68</v>
      </c>
      <c r="BJ106" s="6">
        <v>40465.26</v>
      </c>
      <c r="BK106" s="6">
        <v>9287.19</v>
      </c>
      <c r="BL106" s="6">
        <v>6011.6</v>
      </c>
      <c r="BM106" s="6">
        <v>6182.1</v>
      </c>
      <c r="BN106" s="6">
        <v>14918.16</v>
      </c>
      <c r="BO106" s="6">
        <v>31448.61</v>
      </c>
      <c r="BP106" s="6">
        <v>29905.81</v>
      </c>
      <c r="BQ106" s="6">
        <v>34826.13</v>
      </c>
      <c r="BR106" s="6">
        <v>35274.82</v>
      </c>
      <c r="BS106" s="6">
        <v>47148.6</v>
      </c>
      <c r="BT106" s="6">
        <v>25417.12</v>
      </c>
      <c r="BU106" s="6">
        <v>39948.22</v>
      </c>
      <c r="BV106" s="6">
        <v>30589.73</v>
      </c>
      <c r="BW106" s="6">
        <v>5382.64</v>
      </c>
      <c r="BX106" s="6">
        <v>3371.6</v>
      </c>
      <c r="BY106" s="6">
        <v>0</v>
      </c>
      <c r="BZ106" s="6">
        <v>0</v>
      </c>
    </row>
    <row r="107" ht="60" customHeight="1" spans="1:87">
      <c r="A107" s="22" t="s">
        <v>1157</v>
      </c>
      <c r="B107" s="5" t="str">
        <f>_xlfn.DISPIMG("ID_487A51B3F9644F5E8474C7DD64A2001D",1)</f>
        <v>=DISPIMG("ID_487A51B3F9644F5E8474C7DD64A2001D",1)</v>
      </c>
      <c r="C107" s="6">
        <v>43.69</v>
      </c>
      <c r="D107" s="6">
        <v>271</v>
      </c>
      <c r="E107" s="6">
        <v>100</v>
      </c>
      <c r="F107" s="6">
        <v>276</v>
      </c>
      <c r="G107" s="6">
        <v>2</v>
      </c>
      <c r="H107" s="6" t="s">
        <v>169</v>
      </c>
      <c r="I107" s="7">
        <v>45345</v>
      </c>
      <c r="J107" s="6">
        <v>4.4</v>
      </c>
      <c r="K107" s="6">
        <v>12</v>
      </c>
      <c r="L107" s="8">
        <v>0.0435</v>
      </c>
      <c r="M107" s="24" t="s">
        <v>1158</v>
      </c>
      <c r="N107" s="22" t="s">
        <v>137</v>
      </c>
      <c r="O107" s="6" t="s">
        <v>121</v>
      </c>
      <c r="P107" s="22" t="s">
        <v>247</v>
      </c>
      <c r="Q107" s="6">
        <v>5.68</v>
      </c>
      <c r="R107" s="6" t="s">
        <v>1159</v>
      </c>
      <c r="S107" s="6" t="s">
        <v>1159</v>
      </c>
      <c r="T107" s="6" t="s">
        <v>1160</v>
      </c>
      <c r="U107" s="6" t="s">
        <v>1161</v>
      </c>
      <c r="V107" s="6" t="s">
        <v>160</v>
      </c>
      <c r="W107" s="6">
        <v>46669</v>
      </c>
      <c r="X107" s="6">
        <v>-2334</v>
      </c>
      <c r="Y107" s="6" t="s">
        <v>161</v>
      </c>
      <c r="Z107" s="6">
        <v>165</v>
      </c>
      <c r="AA107" s="6" t="s">
        <v>162</v>
      </c>
      <c r="AB107" s="6" t="s">
        <v>1162</v>
      </c>
      <c r="AC107" s="16" t="s">
        <v>1163</v>
      </c>
      <c r="AE107" s="25" t="s">
        <v>1164</v>
      </c>
      <c r="AF107" s="25" t="s">
        <v>1165</v>
      </c>
      <c r="AG107" s="25" t="s">
        <v>1166</v>
      </c>
      <c r="AH107" s="6">
        <v>372</v>
      </c>
      <c r="AI107" s="6">
        <v>355</v>
      </c>
      <c r="AJ107" s="6">
        <v>215</v>
      </c>
      <c r="AK107" s="6">
        <v>119</v>
      </c>
      <c r="AL107" s="6">
        <v>141</v>
      </c>
      <c r="AM107" s="6">
        <v>73</v>
      </c>
      <c r="AN107" s="6">
        <v>98</v>
      </c>
      <c r="AO107" s="6">
        <v>103</v>
      </c>
      <c r="AP107" s="6">
        <v>76</v>
      </c>
      <c r="AQ107" s="6">
        <v>30</v>
      </c>
      <c r="AR107" s="6">
        <v>111</v>
      </c>
      <c r="AS107" s="6">
        <v>112</v>
      </c>
      <c r="AT107" s="6">
        <v>119</v>
      </c>
      <c r="AU107" s="6">
        <v>399</v>
      </c>
      <c r="AV107" s="6">
        <v>201</v>
      </c>
      <c r="AW107" s="6">
        <v>171</v>
      </c>
      <c r="AX107" s="6">
        <v>172</v>
      </c>
      <c r="AY107" s="6">
        <v>303</v>
      </c>
      <c r="AZ107" s="6">
        <v>412</v>
      </c>
      <c r="BA107" s="6">
        <v>260</v>
      </c>
      <c r="BB107" s="6">
        <v>225</v>
      </c>
      <c r="BC107" s="6">
        <v>55</v>
      </c>
      <c r="BD107" s="6">
        <v>54</v>
      </c>
      <c r="BE107" s="6">
        <v>10</v>
      </c>
      <c r="BI107" s="6">
        <v>17852.281</v>
      </c>
      <c r="BJ107" s="6">
        <v>16606.9</v>
      </c>
      <c r="BK107" s="6">
        <v>9227.8</v>
      </c>
      <c r="BL107" s="6">
        <v>5512.08</v>
      </c>
      <c r="BM107" s="6">
        <v>6611.49</v>
      </c>
      <c r="BN107" s="6">
        <v>4006.97</v>
      </c>
      <c r="BO107" s="6">
        <v>5273.38</v>
      </c>
      <c r="BP107" s="6">
        <v>4615.43</v>
      </c>
      <c r="BQ107" s="6">
        <v>3592.52</v>
      </c>
      <c r="BR107" s="6">
        <v>1569.9</v>
      </c>
      <c r="BS107" s="6">
        <v>5846.37</v>
      </c>
      <c r="BT107" s="6">
        <v>6158.88</v>
      </c>
      <c r="BU107" s="6">
        <v>6674.71</v>
      </c>
      <c r="BV107" s="6">
        <v>21174.93</v>
      </c>
      <c r="BW107" s="6">
        <v>10047.99</v>
      </c>
      <c r="BX107" s="6">
        <v>7599.24</v>
      </c>
      <c r="BY107" s="6">
        <v>7168.96</v>
      </c>
      <c r="BZ107" s="6">
        <v>13689.54</v>
      </c>
      <c r="CA107" s="6">
        <v>25717.04</v>
      </c>
      <c r="CB107" s="6">
        <v>18197.4</v>
      </c>
      <c r="CC107" s="6">
        <v>15747.75</v>
      </c>
      <c r="CD107" s="6">
        <v>3849.45</v>
      </c>
      <c r="CE107" s="6">
        <v>4807.62</v>
      </c>
      <c r="CF107" s="6">
        <v>999.9</v>
      </c>
    </row>
    <row r="108" ht="60" customHeight="1" spans="1:87">
      <c r="A108" s="22" t="s">
        <v>1167</v>
      </c>
      <c r="B108" s="5" t="str">
        <f>_xlfn.DISPIMG("ID_F8B754D68A3F42C0BF1B84DFF8AF9E40",1)</f>
        <v>=DISPIMG("ID_F8B754D68A3F42C0BF1B84DFF8AF9E40",1)</v>
      </c>
      <c r="C108" s="6">
        <v>79.99</v>
      </c>
      <c r="D108" s="6">
        <v>11</v>
      </c>
      <c r="E108" s="6">
        <v>100</v>
      </c>
      <c r="F108" s="6">
        <v>181</v>
      </c>
      <c r="G108" s="6">
        <v>2</v>
      </c>
      <c r="H108" s="6" t="s">
        <v>465</v>
      </c>
      <c r="I108" s="7">
        <v>45987</v>
      </c>
      <c r="J108" s="6">
        <v>5</v>
      </c>
      <c r="K108" s="6">
        <v>5</v>
      </c>
      <c r="L108" s="8">
        <v>0.0276</v>
      </c>
      <c r="M108" s="24" t="s">
        <v>1168</v>
      </c>
      <c r="N108" s="22" t="s">
        <v>137</v>
      </c>
      <c r="O108" s="6" t="s">
        <v>597</v>
      </c>
      <c r="P108" s="22" t="s">
        <v>790</v>
      </c>
      <c r="Q108" s="6">
        <v>7.58</v>
      </c>
      <c r="R108" s="6" t="s">
        <v>668</v>
      </c>
      <c r="S108" s="6" t="s">
        <v>668</v>
      </c>
      <c r="T108" s="6" t="s">
        <v>1169</v>
      </c>
      <c r="U108" s="6" t="s">
        <v>1170</v>
      </c>
      <c r="V108" s="6" t="s">
        <v>160</v>
      </c>
      <c r="W108" s="6">
        <v>155872</v>
      </c>
      <c r="X108" s="6">
        <v>-73425</v>
      </c>
      <c r="Y108" s="6" t="s">
        <v>161</v>
      </c>
      <c r="Z108" s="6">
        <v>795</v>
      </c>
      <c r="AA108" s="6" t="s">
        <v>162</v>
      </c>
      <c r="AB108" s="6" t="s">
        <v>1171</v>
      </c>
      <c r="AC108" s="16" t="s">
        <v>1172</v>
      </c>
      <c r="AE108" s="25" t="s">
        <v>1173</v>
      </c>
      <c r="AF108" s="25" t="s">
        <v>1174</v>
      </c>
      <c r="AG108" s="25" t="s">
        <v>1175</v>
      </c>
      <c r="AH108" s="6">
        <v>186</v>
      </c>
      <c r="AI108" s="6">
        <v>152</v>
      </c>
      <c r="AJ108" s="6">
        <v>17</v>
      </c>
      <c r="BI108" s="6">
        <v>14878.14</v>
      </c>
      <c r="BJ108" s="6">
        <v>16493.52</v>
      </c>
      <c r="BK108" s="6">
        <v>3525.29</v>
      </c>
    </row>
    <row r="109" ht="60" customHeight="1" spans="1:87">
      <c r="A109" s="22" t="s">
        <v>1176</v>
      </c>
      <c r="B109" s="5" t="str">
        <f>_xlfn.DISPIMG("ID_E87B971829D94BE3B11460AE981BE994",1)</f>
        <v>=DISPIMG("ID_E87B971829D94BE3B11460AE981BE994",1)</v>
      </c>
      <c r="C109" s="6">
        <v>155.99</v>
      </c>
      <c r="D109" s="6">
        <v>11</v>
      </c>
      <c r="E109" s="6">
        <v>100</v>
      </c>
      <c r="F109" s="6">
        <v>959</v>
      </c>
      <c r="G109" s="6">
        <v>2</v>
      </c>
      <c r="H109" s="6" t="s">
        <v>199</v>
      </c>
      <c r="I109" s="7">
        <v>45944</v>
      </c>
      <c r="J109" s="6">
        <v>5</v>
      </c>
      <c r="K109" s="6">
        <v>0</v>
      </c>
      <c r="L109" s="8">
        <v>0</v>
      </c>
      <c r="M109" s="24" t="s">
        <v>541</v>
      </c>
      <c r="N109" s="22" t="s">
        <v>137</v>
      </c>
      <c r="O109" s="6" t="s">
        <v>1177</v>
      </c>
      <c r="P109" s="22" t="s">
        <v>1178</v>
      </c>
      <c r="Q109" s="6">
        <v>6.29</v>
      </c>
      <c r="R109" s="6" t="s">
        <v>1179</v>
      </c>
      <c r="S109" s="6" t="s">
        <v>449</v>
      </c>
      <c r="T109" s="6" t="s">
        <v>1180</v>
      </c>
      <c r="U109" s="6" t="s">
        <v>1181</v>
      </c>
      <c r="V109" s="6" t="s">
        <v>160</v>
      </c>
      <c r="W109" s="6">
        <v>66133</v>
      </c>
      <c r="X109" s="6">
        <v>-4054</v>
      </c>
      <c r="Y109" s="6" t="s">
        <v>161</v>
      </c>
      <c r="Z109" s="6">
        <v>260</v>
      </c>
      <c r="AA109" s="6" t="s">
        <v>162</v>
      </c>
      <c r="AB109" s="6" t="s">
        <v>1182</v>
      </c>
      <c r="AC109" s="16" t="s">
        <v>961</v>
      </c>
      <c r="AE109" s="25" t="s">
        <v>1183</v>
      </c>
      <c r="AF109" s="25" t="s">
        <v>1184</v>
      </c>
      <c r="AG109" s="25" t="s">
        <v>549</v>
      </c>
      <c r="AH109" s="6">
        <v>651</v>
      </c>
      <c r="AI109" s="6">
        <v>1517</v>
      </c>
      <c r="AJ109" s="6">
        <v>713</v>
      </c>
      <c r="AK109" s="6">
        <v>10</v>
      </c>
      <c r="AL109" s="6">
        <v>0</v>
      </c>
      <c r="BI109" s="6">
        <v>91797.51</v>
      </c>
      <c r="BJ109" s="6">
        <v>230902.58</v>
      </c>
      <c r="BK109" s="6">
        <v>114949.86</v>
      </c>
      <c r="BL109" s="6">
        <v>1799.9</v>
      </c>
      <c r="BM109" s="6">
        <v>0</v>
      </c>
    </row>
    <row r="110" ht="60" customHeight="1" spans="1:87">
      <c r="A110" s="22" t="s">
        <v>1185</v>
      </c>
      <c r="B110" s="5" t="str">
        <f>_xlfn.DISPIMG("ID_8ED94CD9DDC944509DCB18850AEC2A9C",1)</f>
        <v>=DISPIMG("ID_8ED94CD9DDC944509DCB18850AEC2A9C",1)</v>
      </c>
      <c r="C110" s="6">
        <v>71.95</v>
      </c>
      <c r="D110" s="6">
        <v>1261</v>
      </c>
      <c r="E110" s="6">
        <v>100</v>
      </c>
      <c r="F110" s="6">
        <v>278</v>
      </c>
      <c r="G110" s="6">
        <v>1</v>
      </c>
      <c r="H110" s="6" t="s">
        <v>169</v>
      </c>
      <c r="I110" s="7">
        <v>45377</v>
      </c>
      <c r="J110" s="6">
        <v>4</v>
      </c>
      <c r="K110" s="6">
        <v>2</v>
      </c>
      <c r="L110" s="8">
        <v>0.0072</v>
      </c>
      <c r="M110" s="24" t="s">
        <v>1186</v>
      </c>
      <c r="N110" s="22" t="s">
        <v>213</v>
      </c>
      <c r="O110" s="6" t="s">
        <v>1187</v>
      </c>
      <c r="P110" s="22" t="s">
        <v>1188</v>
      </c>
      <c r="Q110" s="6">
        <v>7.47</v>
      </c>
      <c r="R110" s="6" t="s">
        <v>1179</v>
      </c>
      <c r="S110" s="6" t="s">
        <v>1179</v>
      </c>
      <c r="T110" s="6" t="s">
        <v>1189</v>
      </c>
      <c r="U110" s="6" t="s">
        <v>1190</v>
      </c>
      <c r="V110" s="6" t="s">
        <v>128</v>
      </c>
      <c r="W110" s="6">
        <v>70417</v>
      </c>
      <c r="X110" s="6">
        <v>930</v>
      </c>
      <c r="Y110" s="6" t="s">
        <v>176</v>
      </c>
      <c r="Z110" s="6">
        <v>786</v>
      </c>
      <c r="AA110" s="6" t="s">
        <v>145</v>
      </c>
      <c r="AB110" s="6" t="s">
        <v>1191</v>
      </c>
      <c r="AC110" s="16" t="s">
        <v>1021</v>
      </c>
      <c r="AE110" s="25" t="s">
        <v>1192</v>
      </c>
      <c r="AF110" s="25" t="s">
        <v>1193</v>
      </c>
      <c r="AG110" s="25" t="s">
        <v>1194</v>
      </c>
      <c r="AH110" s="6">
        <v>248</v>
      </c>
      <c r="AI110" s="6">
        <v>678</v>
      </c>
      <c r="AJ110" s="6">
        <v>125</v>
      </c>
      <c r="AK110" s="6">
        <v>71</v>
      </c>
      <c r="AL110" s="6">
        <v>52</v>
      </c>
      <c r="AM110" s="6">
        <v>53</v>
      </c>
      <c r="AN110" s="6">
        <v>48</v>
      </c>
      <c r="AO110" s="6">
        <v>2</v>
      </c>
      <c r="AP110" s="6">
        <v>7</v>
      </c>
      <c r="AQ110" s="6">
        <v>10</v>
      </c>
      <c r="AR110" s="6">
        <v>1</v>
      </c>
      <c r="AS110" s="6">
        <v>5</v>
      </c>
      <c r="AT110" s="6">
        <v>11</v>
      </c>
      <c r="AU110" s="6">
        <v>21</v>
      </c>
      <c r="AV110" s="6">
        <v>26</v>
      </c>
      <c r="AW110" s="6">
        <v>30</v>
      </c>
      <c r="AX110" s="6">
        <v>62</v>
      </c>
      <c r="AY110" s="6">
        <v>75</v>
      </c>
      <c r="AZ110" s="6">
        <v>80</v>
      </c>
      <c r="BA110" s="6">
        <v>62</v>
      </c>
      <c r="BB110" s="6">
        <v>58</v>
      </c>
      <c r="BC110" s="6">
        <v>39</v>
      </c>
      <c r="BD110" s="6">
        <v>7</v>
      </c>
      <c r="BE110" s="6">
        <v>0</v>
      </c>
      <c r="BF110" s="6">
        <v>0</v>
      </c>
      <c r="BI110" s="6">
        <v>17843.6</v>
      </c>
      <c r="BJ110" s="6">
        <v>48782.1</v>
      </c>
      <c r="BK110" s="6">
        <v>8993.75</v>
      </c>
      <c r="BL110" s="6">
        <v>5108.45</v>
      </c>
      <c r="BM110" s="6">
        <v>3741.4</v>
      </c>
      <c r="BN110" s="6">
        <v>3813.35</v>
      </c>
      <c r="BO110" s="6">
        <v>3856.8</v>
      </c>
      <c r="BP110" s="6">
        <v>179.9</v>
      </c>
      <c r="BQ110" s="6">
        <v>629.64996</v>
      </c>
      <c r="BR110" s="6">
        <v>899.5</v>
      </c>
      <c r="BS110" s="6">
        <v>89.95</v>
      </c>
      <c r="BT110" s="6">
        <v>449.75</v>
      </c>
      <c r="BU110" s="6">
        <v>989.44995</v>
      </c>
      <c r="BV110" s="6">
        <v>1888.95</v>
      </c>
      <c r="BW110" s="6">
        <v>2338.7</v>
      </c>
      <c r="BX110" s="6">
        <v>2698.5</v>
      </c>
      <c r="BY110" s="6">
        <v>5576.9</v>
      </c>
      <c r="BZ110" s="6">
        <v>6746.25</v>
      </c>
      <c r="CA110" s="6">
        <v>7196</v>
      </c>
      <c r="CB110" s="6">
        <v>5576.9</v>
      </c>
      <c r="CC110" s="6">
        <v>5217.1</v>
      </c>
      <c r="CD110" s="6">
        <v>3380.91</v>
      </c>
      <c r="CE110" s="6">
        <v>419.65</v>
      </c>
      <c r="CF110" s="6">
        <v>0</v>
      </c>
      <c r="CG110" s="6">
        <v>0</v>
      </c>
    </row>
    <row r="111" ht="60" customHeight="1" spans="1:87">
      <c r="A111" s="22" t="s">
        <v>1195</v>
      </c>
      <c r="B111" s="5" t="str">
        <f>_xlfn.DISPIMG("ID_99109249E6B74FCD8DAE4EC6D91BDF90",1)</f>
        <v>=DISPIMG("ID_99109249E6B74FCD8DAE4EC6D91BDF90",1)</v>
      </c>
      <c r="C111" s="6">
        <v>59.99</v>
      </c>
      <c r="D111" s="6">
        <v>11</v>
      </c>
      <c r="E111" s="6">
        <v>100</v>
      </c>
      <c r="F111" s="6">
        <v>206</v>
      </c>
      <c r="G111" s="6">
        <v>1</v>
      </c>
      <c r="H111" s="6" t="s">
        <v>465</v>
      </c>
      <c r="I111" s="7">
        <v>45986</v>
      </c>
      <c r="J111" s="6">
        <v>5</v>
      </c>
      <c r="K111" s="6">
        <v>9</v>
      </c>
      <c r="L111" s="8">
        <v>0.0437</v>
      </c>
      <c r="M111" s="24" t="s">
        <v>1196</v>
      </c>
      <c r="N111" s="22" t="s">
        <v>137</v>
      </c>
      <c r="O111" s="6" t="s">
        <v>438</v>
      </c>
      <c r="P111" s="22" t="s">
        <v>1197</v>
      </c>
      <c r="Q111" s="6">
        <v>6.19</v>
      </c>
      <c r="R111" s="6" t="s">
        <v>314</v>
      </c>
      <c r="S111" s="6" t="s">
        <v>314</v>
      </c>
      <c r="T111" s="6" t="s">
        <v>1198</v>
      </c>
      <c r="U111" s="6" t="s">
        <v>1199</v>
      </c>
      <c r="V111" s="6" t="s">
        <v>160</v>
      </c>
      <c r="W111" s="6">
        <v>99665</v>
      </c>
      <c r="X111" s="6">
        <v>-42718</v>
      </c>
      <c r="Y111" s="6" t="s">
        <v>161</v>
      </c>
      <c r="Z111" s="6">
        <v>466</v>
      </c>
      <c r="AA111" s="6" t="s">
        <v>162</v>
      </c>
      <c r="AB111" s="6" t="s">
        <v>1200</v>
      </c>
      <c r="AC111" s="16" t="s">
        <v>1201</v>
      </c>
      <c r="AE111" s="25" t="s">
        <v>1202</v>
      </c>
      <c r="AF111" s="25" t="s">
        <v>1203</v>
      </c>
      <c r="AG111" s="25" t="s">
        <v>1204</v>
      </c>
      <c r="AH111" s="6">
        <v>217</v>
      </c>
      <c r="AI111" s="6">
        <v>236</v>
      </c>
      <c r="AJ111" s="6">
        <v>0</v>
      </c>
      <c r="BI111" s="6">
        <v>13017.83</v>
      </c>
      <c r="BJ111" s="6">
        <v>15637.36</v>
      </c>
      <c r="BK111" s="6">
        <v>0</v>
      </c>
    </row>
    <row r="112" ht="60" customHeight="1" spans="1:87">
      <c r="A112" s="22" t="s">
        <v>1205</v>
      </c>
      <c r="B112" s="5" t="str">
        <f>_xlfn.DISPIMG("ID_D0F9C4C357824881929F4F6C926F2098",1)</f>
        <v>=DISPIMG("ID_D0F9C4C357824881929F4F6C926F2098",1)</v>
      </c>
      <c r="C112" s="6">
        <v>45.11</v>
      </c>
      <c r="D112" s="6">
        <v>29</v>
      </c>
      <c r="E112" s="6">
        <v>100</v>
      </c>
      <c r="F112" s="6">
        <v>214</v>
      </c>
      <c r="G112" s="6">
        <v>1</v>
      </c>
      <c r="H112" s="6" t="s">
        <v>152</v>
      </c>
      <c r="I112" s="7">
        <v>45808</v>
      </c>
      <c r="J112" s="6">
        <v>4</v>
      </c>
      <c r="K112" s="6">
        <v>2</v>
      </c>
      <c r="L112" s="8">
        <v>0.0093</v>
      </c>
      <c r="M112" s="24" t="s">
        <v>888</v>
      </c>
      <c r="N112" s="22" t="s">
        <v>137</v>
      </c>
      <c r="O112" s="6" t="s">
        <v>358</v>
      </c>
      <c r="P112" s="22" t="s">
        <v>418</v>
      </c>
      <c r="Q112" s="6">
        <v>5.57</v>
      </c>
      <c r="R112" s="6" t="s">
        <v>1206</v>
      </c>
      <c r="S112" s="6" t="s">
        <v>1206</v>
      </c>
      <c r="T112" s="6" t="s">
        <v>1207</v>
      </c>
      <c r="U112" s="6" t="s">
        <v>1208</v>
      </c>
      <c r="V112" s="6" t="s">
        <v>160</v>
      </c>
      <c r="W112" s="6">
        <v>140236</v>
      </c>
      <c r="X112" s="6">
        <v>-34695</v>
      </c>
      <c r="Y112" s="6" t="s">
        <v>161</v>
      </c>
      <c r="Z112" s="6">
        <v>706</v>
      </c>
      <c r="AA112" s="6" t="s">
        <v>162</v>
      </c>
      <c r="AB112" s="6" t="s">
        <v>1209</v>
      </c>
      <c r="AC112" s="16" t="s">
        <v>1105</v>
      </c>
      <c r="AE112" s="25" t="s">
        <v>1210</v>
      </c>
      <c r="AF112" s="25" t="s">
        <v>1211</v>
      </c>
      <c r="AG112" s="25" t="s">
        <v>896</v>
      </c>
      <c r="AH112" s="6">
        <v>155</v>
      </c>
      <c r="AI112" s="6">
        <v>223</v>
      </c>
      <c r="AJ112" s="6">
        <v>29</v>
      </c>
      <c r="AK112" s="6">
        <v>53</v>
      </c>
      <c r="AL112" s="6">
        <v>58</v>
      </c>
      <c r="AM112" s="6">
        <v>40</v>
      </c>
      <c r="AN112" s="6">
        <v>12</v>
      </c>
      <c r="AO112" s="6">
        <v>15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36</v>
      </c>
      <c r="AX112" s="6">
        <v>56</v>
      </c>
      <c r="AY112" s="6">
        <v>130</v>
      </c>
      <c r="AZ112" s="6">
        <v>151</v>
      </c>
      <c r="BA112" s="6">
        <v>184</v>
      </c>
      <c r="BB112" s="6">
        <v>123</v>
      </c>
      <c r="BC112" s="6">
        <v>74</v>
      </c>
      <c r="BD112" s="6">
        <v>7</v>
      </c>
      <c r="BE112" s="6">
        <v>0</v>
      </c>
      <c r="BI112" s="6">
        <v>7917.4004</v>
      </c>
      <c r="BJ112" s="6">
        <v>12655.25</v>
      </c>
      <c r="BK112" s="6">
        <v>2673.51</v>
      </c>
      <c r="BL112" s="6">
        <v>6510.52</v>
      </c>
      <c r="BM112" s="6">
        <v>5885.84</v>
      </c>
      <c r="BN112" s="6">
        <v>4096.4</v>
      </c>
      <c r="BO112" s="6">
        <v>1388.52</v>
      </c>
      <c r="BP112" s="6">
        <v>2249.85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X112" s="6">
        <v>5399.64</v>
      </c>
      <c r="BY112" s="6">
        <v>8399.44</v>
      </c>
      <c r="BZ112" s="6">
        <v>19498.7</v>
      </c>
      <c r="CA112" s="6">
        <v>22648.49</v>
      </c>
      <c r="CB112" s="6">
        <v>27598.16</v>
      </c>
      <c r="CC112" s="6">
        <v>18448.77</v>
      </c>
      <c r="CD112" s="6">
        <v>11099.26</v>
      </c>
      <c r="CE112" s="6">
        <v>1049.93</v>
      </c>
      <c r="CF112" s="6">
        <v>0</v>
      </c>
    </row>
    <row r="113" ht="60" customHeight="1" spans="1:117">
      <c r="A113" s="22" t="s">
        <v>1212</v>
      </c>
      <c r="B113" s="5" t="str">
        <f>_xlfn.DISPIMG("ID_846AFF32723F499FAD94A2F1BB4E439F",1)</f>
        <v>=DISPIMG("ID_846AFF32723F499FAD94A2F1BB4E439F",1)</v>
      </c>
      <c r="C113" s="6">
        <v>269.99</v>
      </c>
      <c r="D113" s="6">
        <v>18</v>
      </c>
      <c r="E113" s="6">
        <v>100</v>
      </c>
      <c r="F113" s="6">
        <v>275</v>
      </c>
      <c r="G113" s="6">
        <v>4</v>
      </c>
      <c r="H113" s="6" t="s">
        <v>199</v>
      </c>
      <c r="I113" s="7">
        <v>45911</v>
      </c>
      <c r="J113" s="6">
        <v>4.9</v>
      </c>
      <c r="K113" s="6">
        <v>0</v>
      </c>
      <c r="L113" s="8">
        <v>0</v>
      </c>
      <c r="M113" s="24" t="s">
        <v>1213</v>
      </c>
      <c r="N113" s="22" t="s">
        <v>213</v>
      </c>
      <c r="O113" s="6" t="s">
        <v>121</v>
      </c>
      <c r="P113" s="22" t="s">
        <v>288</v>
      </c>
      <c r="Q113" s="6">
        <v>6.47</v>
      </c>
      <c r="R113" s="6" t="s">
        <v>610</v>
      </c>
      <c r="S113" s="6" t="s">
        <v>610</v>
      </c>
      <c r="T113" s="6" t="s">
        <v>1214</v>
      </c>
      <c r="U113" s="6" t="s">
        <v>1215</v>
      </c>
      <c r="V113" s="6" t="s">
        <v>160</v>
      </c>
      <c r="W113" s="6">
        <v>237457</v>
      </c>
      <c r="X113" s="6">
        <v>-84015</v>
      </c>
      <c r="Y113" s="6" t="s">
        <v>161</v>
      </c>
      <c r="Z113" s="6">
        <v>1146</v>
      </c>
      <c r="AA113" s="6" t="s">
        <v>162</v>
      </c>
      <c r="AB113" s="6" t="s">
        <v>1216</v>
      </c>
      <c r="AC113" s="16" t="s">
        <v>1185</v>
      </c>
      <c r="AE113" s="25" t="s">
        <v>1217</v>
      </c>
      <c r="AF113" s="25" t="s">
        <v>1218</v>
      </c>
      <c r="AG113" s="25" t="s">
        <v>827</v>
      </c>
      <c r="AH113" s="6">
        <v>186</v>
      </c>
      <c r="AI113" s="6">
        <v>332</v>
      </c>
      <c r="AJ113" s="6">
        <v>88</v>
      </c>
      <c r="AK113" s="6">
        <v>169</v>
      </c>
      <c r="BI113" s="6">
        <v>25854</v>
      </c>
      <c r="BJ113" s="6">
        <v>68611.13</v>
      </c>
      <c r="BK113" s="6">
        <v>21157.84</v>
      </c>
      <c r="BL113" s="6">
        <v>15208.31</v>
      </c>
    </row>
    <row r="114" ht="60" customHeight="1" spans="1:117">
      <c r="A114" s="22" t="s">
        <v>1219</v>
      </c>
      <c r="B114" s="5" t="str">
        <f>_xlfn.DISPIMG("ID_AC3C40CF9CA642B1BA3EE796CFA0CA34",1)</f>
        <v>=DISPIMG("ID_AC3C40CF9CA642B1BA3EE796CFA0CA34",1)</v>
      </c>
      <c r="C114" s="6">
        <v>63.98</v>
      </c>
      <c r="D114" s="6">
        <v>102</v>
      </c>
      <c r="E114" s="6">
        <v>100</v>
      </c>
      <c r="F114" s="6">
        <v>283</v>
      </c>
      <c r="G114" s="6">
        <v>3</v>
      </c>
      <c r="H114" s="6" t="s">
        <v>169</v>
      </c>
      <c r="I114" s="7">
        <v>45623</v>
      </c>
      <c r="J114" s="6">
        <v>4.6</v>
      </c>
      <c r="K114" s="6">
        <v>0</v>
      </c>
      <c r="L114" s="8">
        <v>0</v>
      </c>
      <c r="M114" s="24" t="s">
        <v>844</v>
      </c>
      <c r="N114" s="22" t="s">
        <v>137</v>
      </c>
      <c r="O114" s="6" t="s">
        <v>522</v>
      </c>
      <c r="P114" s="22" t="s">
        <v>1220</v>
      </c>
      <c r="Q114" s="6">
        <v>6.29</v>
      </c>
      <c r="R114" s="6" t="s">
        <v>1041</v>
      </c>
      <c r="S114" s="6" t="s">
        <v>1041</v>
      </c>
      <c r="T114" s="6" t="s">
        <v>1221</v>
      </c>
      <c r="U114" s="6" t="s">
        <v>1222</v>
      </c>
      <c r="V114" s="6" t="s">
        <v>160</v>
      </c>
      <c r="W114" s="6">
        <v>115403</v>
      </c>
      <c r="X114" s="6">
        <v>2575</v>
      </c>
      <c r="Y114" s="6" t="s">
        <v>161</v>
      </c>
      <c r="Z114" s="6">
        <v>554</v>
      </c>
      <c r="AA114" s="6" t="s">
        <v>162</v>
      </c>
      <c r="AB114" s="6" t="s">
        <v>1223</v>
      </c>
      <c r="AC114" s="16" t="s">
        <v>1224</v>
      </c>
      <c r="AE114" s="25" t="s">
        <v>1225</v>
      </c>
      <c r="AF114" s="25" t="s">
        <v>1226</v>
      </c>
      <c r="AG114" s="25" t="s">
        <v>1227</v>
      </c>
      <c r="AH114" s="6">
        <v>186</v>
      </c>
      <c r="AI114" s="6">
        <v>916</v>
      </c>
      <c r="AJ114" s="6">
        <v>857</v>
      </c>
      <c r="AK114" s="6">
        <v>653</v>
      </c>
      <c r="AL114" s="6">
        <v>608</v>
      </c>
      <c r="AM114" s="6">
        <v>821</v>
      </c>
      <c r="AN114" s="6">
        <v>768</v>
      </c>
      <c r="AO114" s="6">
        <v>500</v>
      </c>
      <c r="AP114" s="6">
        <v>1078</v>
      </c>
      <c r="AQ114" s="6">
        <v>558</v>
      </c>
      <c r="AR114" s="6">
        <v>104</v>
      </c>
      <c r="AS114" s="6">
        <v>46</v>
      </c>
      <c r="AT114" s="6">
        <v>6</v>
      </c>
      <c r="BI114" s="6">
        <v>11850.06</v>
      </c>
      <c r="BJ114" s="6">
        <v>55903.48</v>
      </c>
      <c r="BK114" s="6">
        <v>47443.52</v>
      </c>
      <c r="BL114" s="6">
        <v>42608.25</v>
      </c>
      <c r="BM114" s="6">
        <v>50907.84</v>
      </c>
      <c r="BN114" s="6">
        <v>49120.43</v>
      </c>
      <c r="BO114" s="6">
        <v>58344.96</v>
      </c>
      <c r="BP114" s="6">
        <v>39500</v>
      </c>
      <c r="BQ114" s="6">
        <v>81097.95</v>
      </c>
      <c r="BR114" s="6">
        <v>44467.02</v>
      </c>
      <c r="BS114" s="6">
        <v>7958.08</v>
      </c>
      <c r="BT114" s="6">
        <v>4029.14</v>
      </c>
      <c r="BU114" s="6">
        <v>567.12</v>
      </c>
    </row>
    <row r="115" ht="60" customHeight="1" spans="1:117">
      <c r="A115" s="22" t="s">
        <v>1228</v>
      </c>
      <c r="B115" s="5" t="str">
        <f>_xlfn.DISPIMG("ID_4EFD6E9F9BCE4A81ABA051BAF440F3EE",1)</f>
        <v>=DISPIMG("ID_4EFD6E9F9BCE4A81ABA051BAF440F3EE",1)</v>
      </c>
      <c r="C115" s="6">
        <v>88.99</v>
      </c>
      <c r="D115" s="6">
        <v>26</v>
      </c>
      <c r="E115" s="6">
        <v>100</v>
      </c>
      <c r="F115" s="6">
        <v>200</v>
      </c>
      <c r="G115" s="6">
        <v>1</v>
      </c>
      <c r="H115" s="6" t="s">
        <v>152</v>
      </c>
      <c r="I115" s="7">
        <v>45814</v>
      </c>
      <c r="J115" s="6">
        <v>4.6</v>
      </c>
      <c r="K115" s="6">
        <v>13</v>
      </c>
      <c r="L115" s="8">
        <v>0.065</v>
      </c>
      <c r="M115" s="24" t="s">
        <v>965</v>
      </c>
      <c r="N115" s="22" t="s">
        <v>137</v>
      </c>
      <c r="O115" s="6" t="s">
        <v>597</v>
      </c>
      <c r="P115" s="22" t="s">
        <v>1229</v>
      </c>
      <c r="Q115" s="6">
        <v>7.63</v>
      </c>
      <c r="R115" s="6" t="s">
        <v>1230</v>
      </c>
      <c r="S115" s="6" t="s">
        <v>1230</v>
      </c>
      <c r="T115" s="6" t="s">
        <v>1231</v>
      </c>
      <c r="U115" s="6" t="s">
        <v>1232</v>
      </c>
      <c r="V115" s="6" t="s">
        <v>160</v>
      </c>
      <c r="W115" s="6">
        <v>121808</v>
      </c>
      <c r="X115" s="6">
        <v>-20738</v>
      </c>
      <c r="Y115" s="6" t="s">
        <v>161</v>
      </c>
      <c r="Z115" s="6">
        <v>604</v>
      </c>
      <c r="AA115" s="6" t="s">
        <v>162</v>
      </c>
      <c r="AB115" s="6" t="s">
        <v>1233</v>
      </c>
      <c r="AC115" s="16" t="s">
        <v>1234</v>
      </c>
      <c r="AE115" s="25" t="s">
        <v>1235</v>
      </c>
      <c r="AF115" s="25" t="s">
        <v>1236</v>
      </c>
      <c r="AG115" s="25" t="s">
        <v>1237</v>
      </c>
      <c r="AH115" s="6">
        <v>155</v>
      </c>
      <c r="AI115" s="6">
        <v>237</v>
      </c>
      <c r="AJ115" s="6">
        <v>135</v>
      </c>
      <c r="AK115" s="6">
        <v>6</v>
      </c>
      <c r="AL115" s="6">
        <v>26</v>
      </c>
      <c r="AM115" s="6">
        <v>0</v>
      </c>
      <c r="BI115" s="6">
        <v>15070.65</v>
      </c>
      <c r="BJ115" s="6">
        <v>26235.9</v>
      </c>
      <c r="BK115" s="6">
        <v>16129.8</v>
      </c>
      <c r="BL115" s="6">
        <v>1006.62</v>
      </c>
      <c r="BM115" s="6">
        <v>4549.74</v>
      </c>
      <c r="BN115" s="6">
        <v>0</v>
      </c>
    </row>
    <row r="116" ht="60" customHeight="1" spans="1:117">
      <c r="A116" s="22" t="s">
        <v>1238</v>
      </c>
      <c r="B116" s="5" t="str">
        <f>_xlfn.DISPIMG("ID_AEA384C8E3C24500BF6CD5473223C61E",1)</f>
        <v>=DISPIMG("ID_AEA384C8E3C24500BF6CD5473223C61E",1)</v>
      </c>
      <c r="C116" s="6">
        <v>289</v>
      </c>
      <c r="D116" s="6">
        <v>73</v>
      </c>
      <c r="E116" s="6">
        <v>100</v>
      </c>
      <c r="F116" s="6">
        <v>501</v>
      </c>
      <c r="G116" s="6">
        <v>3</v>
      </c>
      <c r="H116" s="6" t="s">
        <v>118</v>
      </c>
      <c r="I116" s="7">
        <v>45701</v>
      </c>
      <c r="J116" s="6">
        <v>3.9</v>
      </c>
      <c r="K116" s="6">
        <v>10</v>
      </c>
      <c r="L116" s="8">
        <v>0.02</v>
      </c>
      <c r="M116" s="24" t="s">
        <v>974</v>
      </c>
      <c r="N116" s="22" t="s">
        <v>213</v>
      </c>
      <c r="O116" s="6" t="s">
        <v>789</v>
      </c>
      <c r="P116" s="22" t="s">
        <v>1239</v>
      </c>
      <c r="Q116" s="6">
        <v>7.42</v>
      </c>
      <c r="R116" s="6" t="s">
        <v>1240</v>
      </c>
      <c r="S116" s="6" t="s">
        <v>732</v>
      </c>
      <c r="T116" s="6" t="s">
        <v>1241</v>
      </c>
      <c r="U116" s="6" t="s">
        <v>1242</v>
      </c>
      <c r="V116" s="6" t="s">
        <v>160</v>
      </c>
      <c r="W116" s="6">
        <v>58136</v>
      </c>
      <c r="X116" s="6">
        <v>417</v>
      </c>
      <c r="Y116" s="6" t="s">
        <v>161</v>
      </c>
      <c r="Z116" s="6">
        <v>226</v>
      </c>
      <c r="AA116" s="6" t="s">
        <v>162</v>
      </c>
      <c r="AB116" s="6" t="s">
        <v>1243</v>
      </c>
      <c r="AC116" s="16" t="s">
        <v>728</v>
      </c>
      <c r="AE116" s="25" t="s">
        <v>1244</v>
      </c>
      <c r="AF116" s="25" t="s">
        <v>1245</v>
      </c>
      <c r="AG116" s="25" t="s">
        <v>983</v>
      </c>
      <c r="AH116" s="6">
        <v>434</v>
      </c>
      <c r="AI116" s="6">
        <v>825</v>
      </c>
      <c r="AJ116" s="6">
        <v>439</v>
      </c>
      <c r="AK116" s="6">
        <v>248</v>
      </c>
      <c r="AL116" s="6">
        <v>316</v>
      </c>
      <c r="AM116" s="6">
        <v>318</v>
      </c>
      <c r="AN116" s="6">
        <v>1</v>
      </c>
      <c r="AO116" s="6">
        <v>0</v>
      </c>
      <c r="AP116" s="6">
        <v>0</v>
      </c>
      <c r="AQ116" s="6">
        <v>0</v>
      </c>
      <c r="AR116" s="6">
        <v>24</v>
      </c>
      <c r="AS116" s="6">
        <v>0</v>
      </c>
      <c r="BI116" s="6">
        <v>125426</v>
      </c>
      <c r="BJ116" s="6">
        <v>238425</v>
      </c>
      <c r="BK116" s="6">
        <v>115114.58</v>
      </c>
      <c r="BL116" s="6">
        <v>59884.56</v>
      </c>
      <c r="BM116" s="6">
        <v>75524</v>
      </c>
      <c r="BN116" s="6">
        <v>76002</v>
      </c>
      <c r="BO116" s="6">
        <v>239</v>
      </c>
      <c r="BP116" s="6">
        <v>0</v>
      </c>
      <c r="BQ116" s="6">
        <v>0</v>
      </c>
      <c r="BR116" s="6">
        <v>0</v>
      </c>
      <c r="BS116" s="6">
        <v>5148.72</v>
      </c>
      <c r="BT116" s="6">
        <v>0</v>
      </c>
    </row>
    <row r="117" ht="60" customHeight="1" spans="1:117">
      <c r="A117" s="22" t="s">
        <v>1246</v>
      </c>
      <c r="B117" s="5" t="str">
        <f>_xlfn.DISPIMG("ID_5AB2B71A5B634D6097FBA135DADFDA4F",1)</f>
        <v>=DISPIMG("ID_5AB2B71A5B634D6097FBA135DADFDA4F",1)</v>
      </c>
      <c r="C117" s="23">
        <v>75.99</v>
      </c>
      <c r="D117" s="6">
        <v>9</v>
      </c>
      <c r="E117" s="6">
        <v>100</v>
      </c>
      <c r="F117" s="6">
        <v>120</v>
      </c>
      <c r="G117" s="6">
        <v>1</v>
      </c>
      <c r="H117" s="6" t="s">
        <v>465</v>
      </c>
      <c r="I117" s="7">
        <v>45988</v>
      </c>
      <c r="J117" s="6">
        <v>4.6</v>
      </c>
      <c r="K117" s="6">
        <v>3</v>
      </c>
      <c r="L117" s="8">
        <v>0.025</v>
      </c>
      <c r="M117" s="24" t="s">
        <v>1247</v>
      </c>
      <c r="N117" s="22" t="s">
        <v>137</v>
      </c>
      <c r="O117" s="6" t="s">
        <v>1248</v>
      </c>
      <c r="P117" s="22" t="s">
        <v>695</v>
      </c>
      <c r="Q117" s="6">
        <v>6.29</v>
      </c>
      <c r="R117" s="6" t="s">
        <v>235</v>
      </c>
      <c r="S117" s="6" t="s">
        <v>1041</v>
      </c>
      <c r="T117" s="6" t="s">
        <v>1249</v>
      </c>
      <c r="U117" s="6" t="s">
        <v>1250</v>
      </c>
      <c r="V117" s="6" t="s">
        <v>160</v>
      </c>
      <c r="W117" s="6">
        <v>91389</v>
      </c>
      <c r="X117" s="6">
        <v>50668</v>
      </c>
      <c r="Y117" s="6" t="s">
        <v>161</v>
      </c>
      <c r="Z117" s="6">
        <v>421</v>
      </c>
      <c r="AA117" s="6" t="s">
        <v>162</v>
      </c>
      <c r="AB117" s="6" t="s">
        <v>1251</v>
      </c>
      <c r="AC117" s="16" t="s">
        <v>1205</v>
      </c>
      <c r="AD117" s="6" t="s">
        <v>365</v>
      </c>
      <c r="AE117" s="25" t="s">
        <v>1252</v>
      </c>
      <c r="AF117" s="25" t="s">
        <v>1253</v>
      </c>
      <c r="AG117" s="25" t="s">
        <v>1254</v>
      </c>
      <c r="AH117" s="6">
        <v>155</v>
      </c>
      <c r="AI117" s="6">
        <v>73</v>
      </c>
      <c r="AJ117" s="6">
        <v>0</v>
      </c>
      <c r="BI117" s="6">
        <v>12544.15</v>
      </c>
      <c r="BJ117" s="6">
        <v>6486.05</v>
      </c>
      <c r="BK117" s="6">
        <v>0</v>
      </c>
    </row>
    <row r="118" s="2" customFormat="1" ht="60" customHeight="1" spans="1:117">
      <c r="A118" s="22" t="s">
        <v>1224</v>
      </c>
      <c r="B118" s="5" t="str">
        <f>_xlfn.DISPIMG("ID_6348422651DA47508955CEAFAF35C9B7",1)</f>
        <v>=DISPIMG("ID_6348422651DA47508955CEAFAF35C9B7",1)</v>
      </c>
      <c r="C118" s="6">
        <v>343.99</v>
      </c>
      <c r="D118" s="6">
        <v>273</v>
      </c>
      <c r="E118" s="6">
        <v>100</v>
      </c>
      <c r="F118" s="6">
        <v>273</v>
      </c>
      <c r="G118" s="6">
        <v>1</v>
      </c>
      <c r="H118" s="6" t="s">
        <v>169</v>
      </c>
      <c r="I118" s="7">
        <v>45177</v>
      </c>
      <c r="J118" s="6">
        <v>3.7</v>
      </c>
      <c r="K118" s="6">
        <v>6</v>
      </c>
      <c r="L118" s="8">
        <v>0.022</v>
      </c>
      <c r="M118" s="24" t="s">
        <v>1255</v>
      </c>
      <c r="N118" s="22" t="s">
        <v>213</v>
      </c>
      <c r="O118" s="6" t="s">
        <v>1256</v>
      </c>
      <c r="P118" s="22" t="s">
        <v>1140</v>
      </c>
      <c r="Q118" s="6">
        <v>7.42</v>
      </c>
      <c r="R118" s="6" t="s">
        <v>1257</v>
      </c>
      <c r="S118" s="6" t="s">
        <v>1257</v>
      </c>
      <c r="T118" s="6" t="s">
        <v>1258</v>
      </c>
      <c r="U118" s="6" t="s">
        <v>1259</v>
      </c>
      <c r="V118" s="6" t="s">
        <v>160</v>
      </c>
      <c r="W118" s="6">
        <v>85980</v>
      </c>
      <c r="X118" s="6">
        <v>-3555</v>
      </c>
      <c r="Y118" s="6" t="s">
        <v>161</v>
      </c>
      <c r="Z118" s="6">
        <v>383</v>
      </c>
      <c r="AA118" s="6" t="s">
        <v>162</v>
      </c>
      <c r="AB118" s="6" t="s">
        <v>1260</v>
      </c>
      <c r="AC118" s="16" t="s">
        <v>1261</v>
      </c>
      <c r="AD118" s="6"/>
      <c r="AE118" s="25" t="s">
        <v>1262</v>
      </c>
      <c r="AF118" s="25" t="s">
        <v>1263</v>
      </c>
      <c r="AG118" s="25" t="s">
        <v>1264</v>
      </c>
      <c r="AH118" s="6">
        <v>217</v>
      </c>
      <c r="AI118" s="6">
        <v>525</v>
      </c>
      <c r="AJ118" s="6">
        <v>158</v>
      </c>
      <c r="AK118" s="6">
        <v>209</v>
      </c>
      <c r="AL118" s="6">
        <v>87</v>
      </c>
      <c r="AM118" s="6">
        <v>112</v>
      </c>
      <c r="AN118" s="6">
        <v>246</v>
      </c>
      <c r="AO118" s="6">
        <v>122</v>
      </c>
      <c r="AP118" s="6">
        <v>158</v>
      </c>
      <c r="AQ118" s="6">
        <v>115</v>
      </c>
      <c r="AR118" s="6">
        <v>129</v>
      </c>
      <c r="AS118" s="6">
        <v>163</v>
      </c>
      <c r="AT118" s="6">
        <v>230</v>
      </c>
      <c r="AU118" s="6">
        <v>915</v>
      </c>
      <c r="AV118" s="6">
        <v>235</v>
      </c>
      <c r="AW118" s="6">
        <v>245</v>
      </c>
      <c r="AX118" s="6">
        <v>150</v>
      </c>
      <c r="AY118" s="6">
        <v>131</v>
      </c>
      <c r="AZ118" s="6">
        <v>332</v>
      </c>
      <c r="BA118" s="6">
        <v>114</v>
      </c>
      <c r="BB118" s="6">
        <v>189</v>
      </c>
      <c r="BC118" s="6">
        <v>125</v>
      </c>
      <c r="BD118" s="6">
        <v>145</v>
      </c>
      <c r="BE118" s="6">
        <v>237</v>
      </c>
      <c r="BF118" s="6">
        <v>242</v>
      </c>
      <c r="BG118" s="6">
        <v>486</v>
      </c>
      <c r="BH118" s="6">
        <v>758</v>
      </c>
      <c r="BI118" s="6">
        <v>75255.59</v>
      </c>
      <c r="BJ118" s="6">
        <v>176121.75</v>
      </c>
      <c r="BK118" s="6">
        <v>54784.92</v>
      </c>
      <c r="BL118" s="6">
        <v>71406.94</v>
      </c>
      <c r="BM118" s="6">
        <v>29055.39</v>
      </c>
      <c r="BN118" s="6">
        <v>38256.96</v>
      </c>
      <c r="BO118" s="6">
        <v>82109.88</v>
      </c>
      <c r="BP118" s="6">
        <v>39203.48</v>
      </c>
      <c r="BQ118" s="6">
        <v>49449.26</v>
      </c>
      <c r="BR118" s="6">
        <v>39970.55</v>
      </c>
      <c r="BS118" s="6">
        <v>45004.23</v>
      </c>
      <c r="BT118" s="6">
        <v>56521.88</v>
      </c>
      <c r="BU118" s="6">
        <v>78602.5</v>
      </c>
      <c r="BV118" s="6">
        <v>259393.34</v>
      </c>
      <c r="BW118" s="6">
        <v>79350.1</v>
      </c>
      <c r="BX118" s="6">
        <v>83368.6</v>
      </c>
      <c r="BY118" s="6">
        <v>51031.5</v>
      </c>
      <c r="BZ118" s="6">
        <v>44471.88</v>
      </c>
      <c r="CA118" s="6">
        <v>115868</v>
      </c>
      <c r="CB118" s="6">
        <v>39786</v>
      </c>
      <c r="CC118" s="6">
        <v>65961</v>
      </c>
      <c r="CD118" s="6">
        <v>43625</v>
      </c>
      <c r="CE118" s="6">
        <v>50605</v>
      </c>
      <c r="CF118" s="6">
        <v>82713</v>
      </c>
      <c r="CG118" s="6">
        <v>84458</v>
      </c>
      <c r="CH118" s="6">
        <v>169614</v>
      </c>
      <c r="CI118" s="6">
        <v>264542</v>
      </c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</row>
    <row r="119" ht="60" customHeight="1" spans="1:117">
      <c r="A119" s="22" t="s">
        <v>1078</v>
      </c>
      <c r="B119" s="5" t="str">
        <f>_xlfn.DISPIMG("ID_513BBB1EC20B4C8CA9292E95F6CE577F",1)</f>
        <v>=DISPIMG("ID_513BBB1EC20B4C8CA9292E95F6CE577F",1)</v>
      </c>
      <c r="C119" s="6">
        <v>41.79</v>
      </c>
      <c r="D119" s="6">
        <v>14</v>
      </c>
      <c r="E119" s="6">
        <v>100</v>
      </c>
      <c r="F119" s="6">
        <v>250</v>
      </c>
      <c r="G119" s="6">
        <v>1</v>
      </c>
      <c r="H119" s="6" t="s">
        <v>465</v>
      </c>
      <c r="I119" s="7">
        <v>45960</v>
      </c>
      <c r="J119" s="6">
        <v>3.9</v>
      </c>
      <c r="K119" s="6">
        <v>6</v>
      </c>
      <c r="L119" s="8">
        <v>0.024</v>
      </c>
      <c r="M119" s="24" t="s">
        <v>1265</v>
      </c>
      <c r="N119" s="22" t="s">
        <v>137</v>
      </c>
      <c r="O119" s="6" t="s">
        <v>514</v>
      </c>
      <c r="P119" s="22" t="s">
        <v>1266</v>
      </c>
      <c r="Q119" s="6">
        <v>6.26</v>
      </c>
      <c r="R119" s="6" t="s">
        <v>1267</v>
      </c>
      <c r="S119" s="6" t="s">
        <v>1267</v>
      </c>
      <c r="T119" s="6" t="s">
        <v>1268</v>
      </c>
      <c r="U119" s="6" t="s">
        <v>1269</v>
      </c>
      <c r="V119" s="6" t="s">
        <v>128</v>
      </c>
      <c r="W119" s="6">
        <v>62467</v>
      </c>
      <c r="X119" s="6">
        <v>31232</v>
      </c>
      <c r="Y119" s="6" t="s">
        <v>176</v>
      </c>
      <c r="Z119" s="6">
        <v>691</v>
      </c>
      <c r="AA119" s="6" t="s">
        <v>145</v>
      </c>
      <c r="AB119" s="6" t="s">
        <v>1270</v>
      </c>
      <c r="AC119" s="16" t="s">
        <v>1261</v>
      </c>
      <c r="AE119" s="25" t="s">
        <v>1271</v>
      </c>
      <c r="AF119" s="25" t="s">
        <v>1272</v>
      </c>
      <c r="AG119" s="25" t="s">
        <v>1273</v>
      </c>
      <c r="AH119" s="6">
        <v>217</v>
      </c>
      <c r="AI119" s="6">
        <v>450</v>
      </c>
      <c r="AJ119" s="6">
        <v>58</v>
      </c>
      <c r="AK119" s="6">
        <v>0</v>
      </c>
      <c r="BI119" s="6">
        <v>11234.09</v>
      </c>
      <c r="BJ119" s="6">
        <v>20367</v>
      </c>
      <c r="BK119" s="6">
        <v>1675.04</v>
      </c>
      <c r="BL119" s="6">
        <v>0</v>
      </c>
    </row>
    <row r="120" ht="60" customHeight="1" spans="1:117">
      <c r="A120" s="22" t="s">
        <v>1274</v>
      </c>
      <c r="B120" s="5" t="str">
        <f>_xlfn.DISPIMG("ID_E96E24FDF9424799985B368F3D45ACAA",1)</f>
        <v>=DISPIMG("ID_E96E24FDF9424799985B368F3D45ACAA",1)</v>
      </c>
      <c r="C120" s="6">
        <v>41.79</v>
      </c>
      <c r="D120" s="6">
        <v>271</v>
      </c>
      <c r="E120" s="6">
        <v>100</v>
      </c>
      <c r="F120" s="6">
        <v>276</v>
      </c>
      <c r="G120" s="6">
        <v>2</v>
      </c>
      <c r="H120" s="6" t="s">
        <v>169</v>
      </c>
      <c r="I120" s="7">
        <v>45345</v>
      </c>
      <c r="J120" s="6">
        <v>4.4</v>
      </c>
      <c r="K120" s="6">
        <v>12</v>
      </c>
      <c r="L120" s="8">
        <v>0.0435</v>
      </c>
      <c r="M120" s="24" t="s">
        <v>1158</v>
      </c>
      <c r="N120" s="22" t="s">
        <v>137</v>
      </c>
      <c r="O120" s="6" t="s">
        <v>378</v>
      </c>
      <c r="P120" s="22" t="s">
        <v>994</v>
      </c>
      <c r="Q120" s="6">
        <v>5.95</v>
      </c>
      <c r="R120" s="6" t="s">
        <v>1159</v>
      </c>
      <c r="S120" s="6" t="s">
        <v>1159</v>
      </c>
      <c r="T120" s="6" t="s">
        <v>1275</v>
      </c>
      <c r="U120" s="6" t="s">
        <v>1276</v>
      </c>
      <c r="V120" s="6" t="s">
        <v>160</v>
      </c>
      <c r="W120" s="6">
        <v>46669</v>
      </c>
      <c r="X120" s="6">
        <v>-2334</v>
      </c>
      <c r="Y120" s="6" t="s">
        <v>161</v>
      </c>
      <c r="Z120" s="6">
        <v>165</v>
      </c>
      <c r="AA120" s="6" t="s">
        <v>162</v>
      </c>
      <c r="AB120" s="6" t="s">
        <v>1277</v>
      </c>
      <c r="AC120" s="16" t="s">
        <v>1278</v>
      </c>
      <c r="AE120" s="25" t="s">
        <v>1279</v>
      </c>
      <c r="AF120" s="25" t="s">
        <v>1280</v>
      </c>
      <c r="AG120" s="25" t="s">
        <v>1166</v>
      </c>
      <c r="AH120" s="6">
        <v>372</v>
      </c>
      <c r="AI120" s="6">
        <v>288</v>
      </c>
      <c r="AJ120" s="6">
        <v>215</v>
      </c>
      <c r="AK120" s="6">
        <v>119</v>
      </c>
      <c r="AL120" s="6">
        <v>141</v>
      </c>
      <c r="AM120" s="6">
        <v>73</v>
      </c>
      <c r="AN120" s="6">
        <v>98</v>
      </c>
      <c r="AO120" s="6">
        <v>103</v>
      </c>
      <c r="AP120" s="6">
        <v>76</v>
      </c>
      <c r="AQ120" s="6">
        <v>30</v>
      </c>
      <c r="AR120" s="6">
        <v>111</v>
      </c>
      <c r="AS120" s="6">
        <v>126</v>
      </c>
      <c r="AT120" s="6">
        <v>119</v>
      </c>
      <c r="AU120" s="6">
        <v>399</v>
      </c>
      <c r="AV120" s="6">
        <v>387</v>
      </c>
      <c r="AW120" s="6">
        <v>171</v>
      </c>
      <c r="AX120" s="6">
        <v>172</v>
      </c>
      <c r="AY120" s="6">
        <v>303</v>
      </c>
      <c r="AZ120" s="6">
        <v>412</v>
      </c>
      <c r="BA120" s="6">
        <v>260</v>
      </c>
      <c r="BB120" s="6">
        <v>225</v>
      </c>
      <c r="BC120" s="6">
        <v>55</v>
      </c>
      <c r="BD120" s="6">
        <v>85</v>
      </c>
      <c r="BE120" s="6">
        <v>10</v>
      </c>
      <c r="BF120" s="6">
        <v>0</v>
      </c>
      <c r="BG120" s="6">
        <v>0</v>
      </c>
      <c r="BI120" s="6">
        <v>17792.76</v>
      </c>
      <c r="BJ120" s="6">
        <v>13371.84</v>
      </c>
      <c r="BK120" s="6">
        <v>9275.1</v>
      </c>
      <c r="BL120" s="6">
        <v>5368.09</v>
      </c>
      <c r="BM120" s="6">
        <v>6542.4</v>
      </c>
      <c r="BN120" s="6">
        <v>4006.97</v>
      </c>
      <c r="BO120" s="6">
        <v>5356.68</v>
      </c>
      <c r="BP120" s="6">
        <v>4458.87</v>
      </c>
      <c r="BQ120" s="6">
        <v>3624.44</v>
      </c>
      <c r="BR120" s="6">
        <v>1561.8</v>
      </c>
      <c r="BS120" s="6">
        <v>5849.7</v>
      </c>
      <c r="BT120" s="6">
        <v>6928.74</v>
      </c>
      <c r="BU120" s="6">
        <v>6554.52</v>
      </c>
      <c r="BV120" s="6">
        <v>22016.82</v>
      </c>
      <c r="BW120" s="6">
        <v>19346.13</v>
      </c>
      <c r="BX120" s="6">
        <v>8532.9</v>
      </c>
      <c r="BY120" s="6">
        <v>8405.64</v>
      </c>
      <c r="BZ120" s="6">
        <v>12356.34</v>
      </c>
      <c r="CA120" s="6">
        <v>16632.44</v>
      </c>
      <c r="CB120" s="6">
        <v>15878.2</v>
      </c>
      <c r="CC120" s="6">
        <v>14503.5</v>
      </c>
      <c r="CD120" s="6">
        <v>3849.45</v>
      </c>
      <c r="CE120" s="6">
        <v>6799.15</v>
      </c>
      <c r="CF120" s="6">
        <v>1208.2</v>
      </c>
      <c r="CG120" s="6">
        <v>0</v>
      </c>
    </row>
    <row r="121" ht="60" customHeight="1" spans="1:117">
      <c r="A121" s="22" t="s">
        <v>1118</v>
      </c>
      <c r="B121" s="5" t="str">
        <f>_xlfn.DISPIMG("ID_A4F3B62252C84B80988217892B30E4E6",1)</f>
        <v>=DISPIMG("ID_A4F3B62252C84B80988217892B30E4E6",1)</v>
      </c>
      <c r="C121" s="23">
        <v>79.97</v>
      </c>
      <c r="D121" s="6">
        <v>23</v>
      </c>
      <c r="E121" s="6">
        <v>100</v>
      </c>
      <c r="F121" s="6">
        <v>250</v>
      </c>
      <c r="G121" s="6">
        <v>1</v>
      </c>
      <c r="H121" s="6" t="s">
        <v>199</v>
      </c>
      <c r="I121" s="7">
        <v>45873</v>
      </c>
      <c r="J121" s="6">
        <v>4.4</v>
      </c>
      <c r="K121" s="6">
        <v>6</v>
      </c>
      <c r="L121" s="8">
        <v>0.024</v>
      </c>
      <c r="M121" s="24" t="s">
        <v>908</v>
      </c>
      <c r="N121" s="22" t="s">
        <v>137</v>
      </c>
      <c r="O121" s="6" t="s">
        <v>223</v>
      </c>
      <c r="P121" s="22" t="s">
        <v>909</v>
      </c>
      <c r="Q121" s="6">
        <v>6.72</v>
      </c>
      <c r="R121" s="6" t="s">
        <v>1281</v>
      </c>
      <c r="S121" s="6" t="s">
        <v>1281</v>
      </c>
      <c r="T121" s="6" t="s">
        <v>1282</v>
      </c>
      <c r="U121" s="6" t="s">
        <v>1283</v>
      </c>
      <c r="V121" s="6" t="s">
        <v>128</v>
      </c>
      <c r="W121" s="6">
        <v>93862</v>
      </c>
      <c r="X121" s="6">
        <v>-18303</v>
      </c>
      <c r="Y121" s="6" t="s">
        <v>176</v>
      </c>
      <c r="Z121" s="6">
        <v>1108</v>
      </c>
      <c r="AA121" s="6" t="s">
        <v>145</v>
      </c>
      <c r="AB121" s="6" t="s">
        <v>1284</v>
      </c>
      <c r="AC121" s="16" t="s">
        <v>1285</v>
      </c>
      <c r="AD121" s="6" t="s">
        <v>423</v>
      </c>
      <c r="AE121" s="25" t="s">
        <v>1286</v>
      </c>
      <c r="AF121" s="25" t="s">
        <v>1287</v>
      </c>
      <c r="AG121" s="25" t="s">
        <v>916</v>
      </c>
      <c r="AH121" s="6">
        <v>217</v>
      </c>
      <c r="AI121" s="6">
        <v>351</v>
      </c>
      <c r="AJ121" s="6">
        <v>148</v>
      </c>
      <c r="AK121" s="6">
        <v>62</v>
      </c>
      <c r="AL121" s="6">
        <v>29</v>
      </c>
      <c r="AM121" s="6">
        <v>0</v>
      </c>
      <c r="AN121" s="6">
        <v>0</v>
      </c>
      <c r="BI121" s="6">
        <v>17357.83</v>
      </c>
      <c r="BJ121" s="6">
        <v>25865.19</v>
      </c>
      <c r="BK121" s="6">
        <v>10787.72</v>
      </c>
      <c r="BL121" s="6">
        <v>4398.9</v>
      </c>
      <c r="BM121" s="6">
        <v>2187.76</v>
      </c>
      <c r="BN121" s="6">
        <v>0</v>
      </c>
      <c r="BO121" s="6">
        <v>0</v>
      </c>
    </row>
    <row r="122" ht="60" customHeight="1" spans="1:117">
      <c r="A122" s="22" t="s">
        <v>1288</v>
      </c>
      <c r="B122" s="5" t="str">
        <f>_xlfn.DISPIMG("ID_2E3A9EF473F347448A9AFD75019ECEF6",1)</f>
        <v>=DISPIMG("ID_2E3A9EF473F347448A9AFD75019ECEF6",1)</v>
      </c>
      <c r="C122" s="6">
        <v>76.98</v>
      </c>
      <c r="D122" s="6">
        <v>55</v>
      </c>
      <c r="E122" s="6">
        <v>100</v>
      </c>
      <c r="F122" s="6">
        <v>225</v>
      </c>
      <c r="G122" s="6">
        <v>4</v>
      </c>
      <c r="H122" s="6" t="s">
        <v>169</v>
      </c>
      <c r="I122" s="7">
        <v>45462</v>
      </c>
      <c r="J122" s="6">
        <v>4.4</v>
      </c>
      <c r="K122" s="6">
        <v>5</v>
      </c>
      <c r="L122" s="8">
        <v>0.0222</v>
      </c>
      <c r="M122" s="24" t="s">
        <v>1289</v>
      </c>
      <c r="N122" s="22" t="s">
        <v>137</v>
      </c>
      <c r="O122" s="6" t="s">
        <v>138</v>
      </c>
      <c r="P122" s="22" t="s">
        <v>928</v>
      </c>
      <c r="Q122" s="6">
        <v>6.19</v>
      </c>
      <c r="R122" s="6" t="s">
        <v>1290</v>
      </c>
      <c r="S122" s="6" t="s">
        <v>1291</v>
      </c>
      <c r="T122" s="6" t="s">
        <v>1292</v>
      </c>
      <c r="U122" s="6" t="s">
        <v>1293</v>
      </c>
      <c r="V122" s="6" t="s">
        <v>160</v>
      </c>
      <c r="W122" s="6">
        <v>74240</v>
      </c>
      <c r="X122" s="6">
        <v>24235</v>
      </c>
      <c r="Y122" s="6" t="s">
        <v>161</v>
      </c>
      <c r="Z122" s="6">
        <v>306</v>
      </c>
      <c r="AA122" s="6" t="s">
        <v>162</v>
      </c>
      <c r="AB122" s="6" t="s">
        <v>1294</v>
      </c>
      <c r="AC122" s="16" t="s">
        <v>1295</v>
      </c>
      <c r="AE122" s="25" t="s">
        <v>1296</v>
      </c>
      <c r="AF122" s="25" t="s">
        <v>1297</v>
      </c>
      <c r="AG122" s="25" t="s">
        <v>1298</v>
      </c>
      <c r="AH122" s="6">
        <v>248</v>
      </c>
      <c r="AI122" s="6">
        <v>305</v>
      </c>
      <c r="AJ122" s="6">
        <v>56</v>
      </c>
      <c r="AK122" s="6">
        <v>68</v>
      </c>
      <c r="AL122" s="6">
        <v>67</v>
      </c>
      <c r="AM122" s="6">
        <v>332</v>
      </c>
      <c r="AN122" s="6">
        <v>83</v>
      </c>
      <c r="AO122" s="6">
        <v>7</v>
      </c>
      <c r="AP122" s="6">
        <v>3</v>
      </c>
      <c r="AQ122" s="6">
        <v>0</v>
      </c>
      <c r="AR122" s="6">
        <v>15</v>
      </c>
      <c r="AS122" s="6">
        <v>8</v>
      </c>
      <c r="AT122" s="6">
        <v>22</v>
      </c>
      <c r="AU122" s="6">
        <v>51</v>
      </c>
      <c r="AV122" s="6">
        <v>50</v>
      </c>
      <c r="AW122" s="6">
        <v>12</v>
      </c>
      <c r="BI122" s="6">
        <v>19130.72</v>
      </c>
      <c r="BJ122" s="6">
        <v>22923.8</v>
      </c>
      <c r="BK122" s="6">
        <v>3943.52</v>
      </c>
      <c r="BL122" s="6">
        <v>4804.88</v>
      </c>
      <c r="BM122" s="6">
        <v>4655.16</v>
      </c>
      <c r="BN122" s="6">
        <v>21699.52</v>
      </c>
      <c r="BO122" s="6">
        <v>7732.28</v>
      </c>
      <c r="BP122" s="6">
        <v>781.97</v>
      </c>
      <c r="BQ122" s="6">
        <v>306.99</v>
      </c>
      <c r="BR122" s="6">
        <v>0</v>
      </c>
      <c r="BS122" s="6">
        <v>1699.5</v>
      </c>
      <c r="BT122" s="6">
        <v>990.88</v>
      </c>
      <c r="BU122" s="6">
        <v>2618</v>
      </c>
      <c r="BV122" s="6">
        <v>6069</v>
      </c>
      <c r="BW122" s="6">
        <v>5950</v>
      </c>
      <c r="BX122" s="6">
        <v>1484.16</v>
      </c>
    </row>
    <row r="123" ht="60" customHeight="1" spans="1:117">
      <c r="A123" s="22" t="s">
        <v>1299</v>
      </c>
      <c r="B123" s="5" t="str">
        <f>_xlfn.DISPIMG("ID_EAE3E3C6B5E34800A0A67434E26466C0",1)</f>
        <v>=DISPIMG("ID_EAE3E3C6B5E34800A0A67434E26466C0",1)</v>
      </c>
      <c r="C123" s="6">
        <v>63.99</v>
      </c>
      <c r="D123" s="6">
        <v>11</v>
      </c>
      <c r="E123" s="6">
        <v>100</v>
      </c>
      <c r="F123" s="6">
        <v>198</v>
      </c>
      <c r="G123" s="6">
        <v>1</v>
      </c>
      <c r="H123" s="6" t="s">
        <v>465</v>
      </c>
      <c r="I123" s="7">
        <v>45956</v>
      </c>
      <c r="J123" s="6">
        <v>3.8</v>
      </c>
      <c r="K123" s="6">
        <v>0</v>
      </c>
      <c r="L123" s="8">
        <v>0</v>
      </c>
      <c r="M123" s="24" t="s">
        <v>501</v>
      </c>
      <c r="N123" s="22" t="s">
        <v>137</v>
      </c>
      <c r="O123" s="6" t="s">
        <v>121</v>
      </c>
      <c r="P123" s="22" t="s">
        <v>1300</v>
      </c>
      <c r="Q123" s="6">
        <v>6.19</v>
      </c>
      <c r="R123" s="6" t="s">
        <v>278</v>
      </c>
      <c r="S123" s="6" t="s">
        <v>278</v>
      </c>
      <c r="T123" s="6" t="s">
        <v>1301</v>
      </c>
      <c r="U123" s="6" t="s">
        <v>1302</v>
      </c>
      <c r="V123" s="6" t="s">
        <v>160</v>
      </c>
      <c r="W123" s="6">
        <v>118315</v>
      </c>
      <c r="X123" s="6">
        <v>11379</v>
      </c>
      <c r="Y123" s="6" t="s">
        <v>161</v>
      </c>
      <c r="Z123" s="6">
        <v>559</v>
      </c>
      <c r="AA123" s="6" t="s">
        <v>162</v>
      </c>
      <c r="AB123" s="6" t="s">
        <v>1303</v>
      </c>
      <c r="AC123" s="16" t="s">
        <v>1304</v>
      </c>
      <c r="AE123" s="25" t="s">
        <v>1305</v>
      </c>
      <c r="AF123" s="25" t="s">
        <v>1306</v>
      </c>
      <c r="AG123" s="25" t="s">
        <v>1307</v>
      </c>
      <c r="AH123" s="6">
        <v>155</v>
      </c>
      <c r="AI123" s="6">
        <v>2654</v>
      </c>
      <c r="AJ123" s="6">
        <v>6072</v>
      </c>
      <c r="AK123" s="6">
        <v>1019</v>
      </c>
      <c r="BI123" s="6">
        <v>9918.45</v>
      </c>
      <c r="BJ123" s="6">
        <v>175880.58</v>
      </c>
      <c r="BK123" s="6">
        <v>1299347.4</v>
      </c>
      <c r="BL123" s="6">
        <v>45630.82</v>
      </c>
    </row>
    <row r="124" ht="60" customHeight="1" spans="1:117">
      <c r="A124" s="22" t="s">
        <v>1308</v>
      </c>
      <c r="B124" s="5" t="str">
        <f>_xlfn.DISPIMG("ID_9096B8441E284CA68A51497A817AED9E",1)</f>
        <v>=DISPIMG("ID_9096B8441E284CA68A51497A817AED9E",1)</v>
      </c>
      <c r="C124" s="23">
        <v>152.99</v>
      </c>
      <c r="D124" s="6">
        <v>55</v>
      </c>
      <c r="E124" s="6">
        <v>100</v>
      </c>
      <c r="F124" s="6">
        <v>345</v>
      </c>
      <c r="G124" s="6">
        <v>1</v>
      </c>
      <c r="H124" s="6" t="s">
        <v>465</v>
      </c>
      <c r="I124" s="7">
        <v>45958</v>
      </c>
      <c r="J124" s="6">
        <v>4.5</v>
      </c>
      <c r="K124" s="6">
        <v>0</v>
      </c>
      <c r="L124" s="8">
        <v>0</v>
      </c>
      <c r="M124" s="24" t="s">
        <v>808</v>
      </c>
      <c r="N124" s="22" t="s">
        <v>137</v>
      </c>
      <c r="O124" s="6" t="s">
        <v>722</v>
      </c>
      <c r="P124" s="22" t="s">
        <v>985</v>
      </c>
      <c r="Q124" s="6">
        <v>7.5</v>
      </c>
      <c r="R124" s="6" t="s">
        <v>1309</v>
      </c>
      <c r="S124" s="6" t="s">
        <v>1310</v>
      </c>
      <c r="T124" s="6" t="s">
        <v>1311</v>
      </c>
      <c r="U124" s="6" t="s">
        <v>1312</v>
      </c>
      <c r="V124" s="6" t="s">
        <v>160</v>
      </c>
      <c r="W124" s="6">
        <v>121708</v>
      </c>
      <c r="X124" s="6">
        <v>-57878</v>
      </c>
      <c r="Y124" s="6" t="s">
        <v>161</v>
      </c>
      <c r="Z124" s="6">
        <v>592</v>
      </c>
      <c r="AA124" s="6" t="s">
        <v>162</v>
      </c>
      <c r="AB124" s="6" t="s">
        <v>1313</v>
      </c>
      <c r="AC124" s="16" t="s">
        <v>1314</v>
      </c>
      <c r="AD124" s="6" t="s">
        <v>815</v>
      </c>
      <c r="AE124" s="25" t="s">
        <v>1315</v>
      </c>
      <c r="AF124" s="25" t="s">
        <v>1316</v>
      </c>
      <c r="AG124" s="25" t="s">
        <v>818</v>
      </c>
      <c r="AH124" s="6">
        <v>248</v>
      </c>
      <c r="AI124" s="6">
        <v>1961</v>
      </c>
      <c r="AJ124" s="6">
        <v>3077</v>
      </c>
      <c r="AK124" s="6">
        <v>3</v>
      </c>
      <c r="AL124" s="6">
        <v>0</v>
      </c>
      <c r="BI124" s="6">
        <v>37941.52</v>
      </c>
      <c r="BJ124" s="6">
        <v>298758.38</v>
      </c>
      <c r="BK124" s="6">
        <v>457396.03</v>
      </c>
      <c r="BL124" s="6">
        <v>539.97</v>
      </c>
      <c r="BM124" s="6">
        <v>0</v>
      </c>
    </row>
    <row r="125" s="3" customFormat="1" ht="60" customHeight="1" spans="1:117">
      <c r="A125" s="26" t="s">
        <v>1317</v>
      </c>
      <c r="B125" s="27" t="str">
        <f>_xlfn.DISPIMG("ID_48B0129F660F4CA99E85B4E73BC5D039",1)</f>
        <v>=DISPIMG("ID_48B0129F660F4CA99E85B4E73BC5D039",1)</v>
      </c>
      <c r="C125" s="28">
        <v>249.99</v>
      </c>
      <c r="D125" s="28">
        <v>14</v>
      </c>
      <c r="E125" s="28">
        <v>100</v>
      </c>
      <c r="F125" s="28">
        <v>144</v>
      </c>
      <c r="G125" s="28">
        <v>1</v>
      </c>
      <c r="H125" s="28" t="s">
        <v>465</v>
      </c>
      <c r="I125" s="29">
        <v>46006</v>
      </c>
      <c r="J125" s="28">
        <v>4.8</v>
      </c>
      <c r="K125" s="28">
        <v>10</v>
      </c>
      <c r="L125" s="30">
        <v>0.0694</v>
      </c>
      <c r="M125" s="31" t="s">
        <v>1318</v>
      </c>
      <c r="N125" s="26" t="s">
        <v>1319</v>
      </c>
      <c r="O125" s="28" t="s">
        <v>1320</v>
      </c>
      <c r="P125" s="26" t="s">
        <v>288</v>
      </c>
      <c r="Q125" s="28">
        <v>7.04</v>
      </c>
      <c r="R125" s="28" t="s">
        <v>561</v>
      </c>
      <c r="S125" s="28" t="s">
        <v>561</v>
      </c>
      <c r="T125" s="28" t="s">
        <v>1321</v>
      </c>
      <c r="U125" s="28" t="s">
        <v>1322</v>
      </c>
      <c r="V125" s="28" t="s">
        <v>128</v>
      </c>
      <c r="W125" s="28">
        <v>84043</v>
      </c>
      <c r="X125" s="28">
        <v>14803</v>
      </c>
      <c r="Y125" s="28" t="s">
        <v>129</v>
      </c>
      <c r="Z125" s="28">
        <v>120</v>
      </c>
      <c r="AA125" s="28" t="s">
        <v>130</v>
      </c>
      <c r="AB125" s="28" t="s">
        <v>1323</v>
      </c>
      <c r="AC125" s="16" t="s">
        <v>1324</v>
      </c>
      <c r="AD125" s="28"/>
      <c r="AE125" s="32" t="s">
        <v>1325</v>
      </c>
      <c r="AF125" s="32" t="s">
        <v>1326</v>
      </c>
      <c r="AG125" s="32" t="s">
        <v>1327</v>
      </c>
      <c r="AH125" s="28">
        <v>155</v>
      </c>
      <c r="AI125" s="28">
        <v>75</v>
      </c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>
        <v>38748.45</v>
      </c>
      <c r="BJ125" s="28">
        <v>18749.25</v>
      </c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</row>
    <row r="126" s="3" customFormat="1" ht="60" customHeight="1" spans="1:117">
      <c r="A126" s="26" t="s">
        <v>1328</v>
      </c>
      <c r="B126" s="27" t="str">
        <f>_xlfn.DISPIMG("ID_F725C2EBC5304504B934F30343D4A8E6",1)</f>
        <v>=DISPIMG("ID_F725C2EBC5304504B934F30343D4A8E6",1)</v>
      </c>
      <c r="C126" s="28">
        <v>629</v>
      </c>
      <c r="D126" s="28">
        <v>37</v>
      </c>
      <c r="E126" s="28">
        <v>100</v>
      </c>
      <c r="F126" s="28">
        <v>233</v>
      </c>
      <c r="G126" s="28">
        <v>1</v>
      </c>
      <c r="H126" s="28" t="s">
        <v>199</v>
      </c>
      <c r="I126" s="29">
        <v>45868</v>
      </c>
      <c r="J126" s="28">
        <v>4.5</v>
      </c>
      <c r="K126" s="28">
        <v>5</v>
      </c>
      <c r="L126" s="30">
        <v>0.0215</v>
      </c>
      <c r="M126" s="31" t="s">
        <v>1329</v>
      </c>
      <c r="N126" s="26" t="s">
        <v>137</v>
      </c>
      <c r="O126" s="28" t="s">
        <v>809</v>
      </c>
      <c r="P126" s="26" t="s">
        <v>695</v>
      </c>
      <c r="Q126" s="28">
        <v>7.98</v>
      </c>
      <c r="R126" s="28" t="s">
        <v>1330</v>
      </c>
      <c r="S126" s="28" t="s">
        <v>1330</v>
      </c>
      <c r="T126" s="28" t="s">
        <v>1331</v>
      </c>
      <c r="U126" s="28" t="s">
        <v>1332</v>
      </c>
      <c r="V126" s="28" t="s">
        <v>128</v>
      </c>
      <c r="W126" s="28">
        <v>68068</v>
      </c>
      <c r="X126" s="28">
        <v>-6609</v>
      </c>
      <c r="Y126" s="28" t="s">
        <v>129</v>
      </c>
      <c r="Z126" s="28">
        <v>84</v>
      </c>
      <c r="AA126" s="28" t="s">
        <v>130</v>
      </c>
      <c r="AB126" s="28" t="s">
        <v>1333</v>
      </c>
      <c r="AC126" s="16" t="s">
        <v>1201</v>
      </c>
      <c r="AD126" s="28"/>
      <c r="AE126" s="32" t="s">
        <v>1334</v>
      </c>
      <c r="AF126" s="32" t="s">
        <v>1335</v>
      </c>
      <c r="AG126" s="32" t="s">
        <v>1336</v>
      </c>
      <c r="AH126" s="28">
        <v>279</v>
      </c>
      <c r="AI126" s="28">
        <v>238</v>
      </c>
      <c r="AJ126" s="28">
        <v>336</v>
      </c>
      <c r="AK126" s="28">
        <v>42</v>
      </c>
      <c r="AL126" s="28">
        <v>5</v>
      </c>
      <c r="AM126" s="28">
        <v>6</v>
      </c>
      <c r="AN126" s="28">
        <v>0</v>
      </c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>
        <v>174193.64</v>
      </c>
      <c r="BJ126" s="28">
        <v>149702</v>
      </c>
      <c r="BK126" s="28">
        <v>201586.56</v>
      </c>
      <c r="BL126" s="28">
        <v>27168.96</v>
      </c>
      <c r="BM126" s="28">
        <v>3397.8</v>
      </c>
      <c r="BN126" s="28">
        <v>4236.84</v>
      </c>
      <c r="BO126" s="28">
        <v>0</v>
      </c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</row>
    <row r="127" ht="60" customHeight="1" spans="1:117">
      <c r="A127" s="22" t="s">
        <v>1337</v>
      </c>
      <c r="B127" s="5" t="str">
        <f>_xlfn.DISPIMG("ID_D4EFC9A12AEF4FB6AF9A05F2037DD410",1)</f>
        <v>=DISPIMG("ID_D4EFC9A12AEF4FB6AF9A05F2037DD410",1)</v>
      </c>
      <c r="C127" s="6">
        <v>79.99</v>
      </c>
      <c r="D127" s="6">
        <v>19</v>
      </c>
      <c r="E127" s="6">
        <v>100</v>
      </c>
      <c r="F127" s="6">
        <v>192</v>
      </c>
      <c r="G127" s="6">
        <v>2</v>
      </c>
      <c r="H127" s="6" t="s">
        <v>465</v>
      </c>
      <c r="I127" s="7">
        <v>45993</v>
      </c>
      <c r="J127" s="6">
        <v>4.7</v>
      </c>
      <c r="K127" s="6">
        <v>1</v>
      </c>
      <c r="L127" s="8">
        <v>0.0052</v>
      </c>
      <c r="M127" s="24" t="s">
        <v>1147</v>
      </c>
      <c r="N127" s="22" t="s">
        <v>137</v>
      </c>
      <c r="O127" s="6" t="s">
        <v>438</v>
      </c>
      <c r="P127" s="22" t="s">
        <v>1188</v>
      </c>
      <c r="Q127" s="6">
        <v>6.19</v>
      </c>
      <c r="R127" s="6" t="s">
        <v>831</v>
      </c>
      <c r="S127" s="6" t="s">
        <v>831</v>
      </c>
      <c r="T127" s="6" t="s">
        <v>900</v>
      </c>
      <c r="U127" s="6" t="s">
        <v>901</v>
      </c>
      <c r="V127" s="6" t="s">
        <v>160</v>
      </c>
      <c r="W127" s="6">
        <v>162786</v>
      </c>
      <c r="X127" s="6">
        <v>-49469</v>
      </c>
      <c r="Y127" s="6" t="s">
        <v>161</v>
      </c>
      <c r="Z127" s="6">
        <v>820</v>
      </c>
      <c r="AA127" s="6" t="s">
        <v>162</v>
      </c>
      <c r="AB127" s="6" t="s">
        <v>1338</v>
      </c>
      <c r="AC127" s="16" t="s">
        <v>1339</v>
      </c>
      <c r="AE127" s="25" t="s">
        <v>1340</v>
      </c>
      <c r="AF127" s="25" t="s">
        <v>1341</v>
      </c>
      <c r="AG127" s="25" t="s">
        <v>1342</v>
      </c>
      <c r="AH127" s="6">
        <v>217</v>
      </c>
      <c r="AI127" s="6">
        <v>185</v>
      </c>
      <c r="AJ127" s="6">
        <v>0</v>
      </c>
      <c r="BI127" s="6">
        <v>22435.629</v>
      </c>
      <c r="BJ127" s="6">
        <v>27034.05</v>
      </c>
    </row>
    <row r="128" ht="60" customHeight="1" spans="1:117">
      <c r="A128" s="22" t="s">
        <v>1343</v>
      </c>
      <c r="B128" s="5" t="str">
        <f>_xlfn.DISPIMG("ID_D4CAED0D3347478CB27D0FC81D7A5D23",1)</f>
        <v>=DISPIMG("ID_D4CAED0D3347478CB27D0FC81D7A5D23",1)</v>
      </c>
      <c r="C128" s="6">
        <v>59.99</v>
      </c>
      <c r="D128" s="6">
        <v>407</v>
      </c>
      <c r="E128" s="6">
        <v>100</v>
      </c>
      <c r="F128" s="6">
        <v>792</v>
      </c>
      <c r="G128" s="6">
        <v>2</v>
      </c>
      <c r="H128" s="6" t="s">
        <v>169</v>
      </c>
      <c r="I128" s="7">
        <v>45594</v>
      </c>
      <c r="J128" s="6">
        <v>3.9</v>
      </c>
      <c r="K128" s="6">
        <v>0</v>
      </c>
      <c r="L128" s="8">
        <v>0</v>
      </c>
      <c r="M128" s="24" t="s">
        <v>1131</v>
      </c>
      <c r="N128" s="22" t="s">
        <v>137</v>
      </c>
      <c r="O128" s="6" t="s">
        <v>694</v>
      </c>
      <c r="P128" s="22" t="s">
        <v>928</v>
      </c>
      <c r="Q128" s="6">
        <v>6.63</v>
      </c>
      <c r="R128" s="6" t="s">
        <v>203</v>
      </c>
      <c r="S128" s="6" t="s">
        <v>203</v>
      </c>
      <c r="T128" s="6" t="s">
        <v>1344</v>
      </c>
      <c r="U128" s="6" t="s">
        <v>205</v>
      </c>
      <c r="V128" s="6" t="s">
        <v>160</v>
      </c>
      <c r="W128" s="6">
        <v>100020</v>
      </c>
      <c r="X128" s="6">
        <v>-40644</v>
      </c>
      <c r="Y128" s="6" t="s">
        <v>161</v>
      </c>
      <c r="Z128" s="6">
        <v>455</v>
      </c>
      <c r="AA128" s="6" t="s">
        <v>162</v>
      </c>
      <c r="AB128" s="6" t="s">
        <v>1345</v>
      </c>
      <c r="AC128" s="16" t="s">
        <v>893</v>
      </c>
      <c r="AE128" s="25" t="s">
        <v>1346</v>
      </c>
      <c r="AF128" s="25" t="s">
        <v>1347</v>
      </c>
      <c r="AG128" s="25" t="s">
        <v>1348</v>
      </c>
      <c r="AH128" s="6">
        <v>527</v>
      </c>
      <c r="AI128" s="6">
        <v>2834</v>
      </c>
      <c r="AJ128" s="6">
        <v>1287</v>
      </c>
      <c r="AK128" s="6">
        <v>0</v>
      </c>
      <c r="AL128" s="6">
        <v>97</v>
      </c>
      <c r="AM128" s="6">
        <v>85</v>
      </c>
      <c r="AN128" s="6">
        <v>125</v>
      </c>
      <c r="AO128" s="6">
        <v>182</v>
      </c>
      <c r="AP128" s="6">
        <v>214</v>
      </c>
      <c r="AQ128" s="6">
        <v>300</v>
      </c>
      <c r="AR128" s="6">
        <v>639</v>
      </c>
      <c r="AS128" s="6">
        <v>1012</v>
      </c>
      <c r="AT128" s="6">
        <v>1842</v>
      </c>
      <c r="AU128" s="6">
        <v>2191</v>
      </c>
      <c r="AV128" s="6">
        <v>3204</v>
      </c>
      <c r="AW128" s="6">
        <v>0</v>
      </c>
      <c r="AX128" s="6">
        <v>0</v>
      </c>
      <c r="BI128" s="6">
        <v>31614.73</v>
      </c>
      <c r="BJ128" s="6">
        <v>145667.61</v>
      </c>
      <c r="BK128" s="6">
        <v>57438.81</v>
      </c>
      <c r="BL128" s="6">
        <v>0</v>
      </c>
      <c r="BM128" s="6">
        <v>5819.03</v>
      </c>
      <c r="BN128" s="6">
        <v>5099.15</v>
      </c>
      <c r="BO128" s="6">
        <v>7498.75</v>
      </c>
      <c r="BP128" s="6">
        <v>10918.18</v>
      </c>
      <c r="BQ128" s="6">
        <v>12837.86</v>
      </c>
      <c r="BR128" s="6">
        <v>18477</v>
      </c>
      <c r="BS128" s="6">
        <v>45292.32</v>
      </c>
      <c r="BT128" s="6">
        <v>80949.88</v>
      </c>
      <c r="BU128" s="6">
        <v>154064.88</v>
      </c>
      <c r="BV128" s="6">
        <v>163733.44</v>
      </c>
      <c r="BW128" s="6">
        <v>253468.44</v>
      </c>
      <c r="BX128" s="6">
        <v>0</v>
      </c>
      <c r="BY128" s="6">
        <v>0</v>
      </c>
    </row>
    <row r="129" ht="60" customHeight="1" spans="1:117">
      <c r="A129" s="22" t="s">
        <v>1349</v>
      </c>
      <c r="B129" s="5" t="str">
        <f>_xlfn.DISPIMG("ID_DE179AA9436F4FAFA152C05EDAA62F2E",1)</f>
        <v>=DISPIMG("ID_DE179AA9436F4FAFA152C05EDAA62F2E",1)</v>
      </c>
      <c r="C129" s="6">
        <v>69</v>
      </c>
      <c r="D129" s="6">
        <v>69</v>
      </c>
      <c r="E129" s="6">
        <v>100</v>
      </c>
      <c r="F129" s="6">
        <v>110</v>
      </c>
      <c r="G129" s="6">
        <v>1</v>
      </c>
      <c r="H129" s="6" t="s">
        <v>465</v>
      </c>
      <c r="I129" s="7">
        <v>45977</v>
      </c>
      <c r="J129" s="6">
        <v>4.7</v>
      </c>
      <c r="K129" s="6">
        <v>68</v>
      </c>
      <c r="L129" s="8">
        <v>0.6182</v>
      </c>
      <c r="M129" s="24" t="s">
        <v>1350</v>
      </c>
      <c r="N129" s="22" t="s">
        <v>137</v>
      </c>
      <c r="O129" s="6" t="s">
        <v>1351</v>
      </c>
      <c r="P129" s="22" t="s">
        <v>686</v>
      </c>
      <c r="Q129" s="6">
        <v>6.29</v>
      </c>
      <c r="R129" s="6" t="s">
        <v>236</v>
      </c>
      <c r="S129" s="6" t="s">
        <v>236</v>
      </c>
      <c r="T129" s="6" t="s">
        <v>1352</v>
      </c>
      <c r="U129" s="6" t="s">
        <v>1353</v>
      </c>
      <c r="V129" s="6" t="s">
        <v>160</v>
      </c>
      <c r="W129" s="6">
        <v>66703</v>
      </c>
      <c r="X129" s="6">
        <v>22508</v>
      </c>
      <c r="Y129" s="6" t="s">
        <v>161</v>
      </c>
      <c r="Z129" s="6">
        <v>278</v>
      </c>
      <c r="AA129" s="6" t="s">
        <v>162</v>
      </c>
      <c r="AB129" s="6" t="s">
        <v>1354</v>
      </c>
      <c r="AC129" s="16" t="s">
        <v>1086</v>
      </c>
      <c r="AE129" s="25" t="s">
        <v>1355</v>
      </c>
      <c r="AF129" s="25" t="s">
        <v>1356</v>
      </c>
      <c r="AG129" s="25" t="s">
        <v>1357</v>
      </c>
      <c r="AH129" s="6">
        <v>155</v>
      </c>
      <c r="AI129" s="6">
        <v>74</v>
      </c>
      <c r="AJ129" s="6">
        <v>0</v>
      </c>
      <c r="BI129" s="6">
        <v>10695</v>
      </c>
      <c r="BJ129" s="6">
        <v>5106</v>
      </c>
      <c r="BK129" s="6">
        <v>0</v>
      </c>
    </row>
    <row r="130" ht="60" customHeight="1" spans="1:117">
      <c r="A130" s="22" t="s">
        <v>1358</v>
      </c>
      <c r="B130" s="5" t="str">
        <f>_xlfn.DISPIMG("ID_F49E04E00CA04B6CBCFCB3C42DE0E715",1)</f>
        <v>=DISPIMG("ID_F49E04E00CA04B6CBCFCB3C42DE0E715",1)</v>
      </c>
      <c r="C130" s="6">
        <v>69.99</v>
      </c>
      <c r="D130" s="6">
        <v>315</v>
      </c>
      <c r="E130" s="6">
        <v>100</v>
      </c>
      <c r="F130" s="6">
        <v>198</v>
      </c>
      <c r="G130" s="6">
        <v>1</v>
      </c>
      <c r="H130" s="6" t="s">
        <v>169</v>
      </c>
      <c r="I130" s="7">
        <v>44963</v>
      </c>
      <c r="J130" s="6">
        <v>4</v>
      </c>
      <c r="K130" s="6">
        <v>0</v>
      </c>
      <c r="L130" s="8">
        <v>0</v>
      </c>
      <c r="M130" s="24" t="s">
        <v>1359</v>
      </c>
      <c r="N130" s="22" t="s">
        <v>185</v>
      </c>
      <c r="O130" s="6" t="s">
        <v>1256</v>
      </c>
      <c r="P130" s="22" t="s">
        <v>187</v>
      </c>
      <c r="Q130" s="6" t="s">
        <v>123</v>
      </c>
      <c r="R130" s="6" t="s">
        <v>157</v>
      </c>
      <c r="S130" s="6" t="s">
        <v>157</v>
      </c>
      <c r="T130" s="6" t="s">
        <v>1360</v>
      </c>
      <c r="U130" s="6" t="s">
        <v>1361</v>
      </c>
      <c r="V130" s="6" t="s">
        <v>160</v>
      </c>
      <c r="W130" s="6">
        <v>164681</v>
      </c>
      <c r="X130" s="6">
        <v>19787</v>
      </c>
      <c r="Y130" s="6" t="s">
        <v>161</v>
      </c>
      <c r="Z130" s="6">
        <v>803</v>
      </c>
      <c r="AA130" s="6" t="s">
        <v>162</v>
      </c>
      <c r="AB130" s="6" t="s">
        <v>1362</v>
      </c>
      <c r="AC130" s="16" t="s">
        <v>1363</v>
      </c>
      <c r="AE130" s="25" t="s">
        <v>1364</v>
      </c>
      <c r="AF130" s="25" t="s">
        <v>1365</v>
      </c>
      <c r="AG130" s="25" t="s">
        <v>1366</v>
      </c>
      <c r="AH130" s="6">
        <v>93</v>
      </c>
      <c r="AI130" s="6">
        <v>429</v>
      </c>
      <c r="AJ130" s="6">
        <v>255</v>
      </c>
      <c r="AK130" s="6">
        <v>179</v>
      </c>
      <c r="AL130" s="6">
        <v>161</v>
      </c>
      <c r="AM130" s="6">
        <v>165</v>
      </c>
      <c r="AN130" s="6">
        <v>262</v>
      </c>
      <c r="AO130" s="6">
        <v>250</v>
      </c>
      <c r="AP130" s="6">
        <v>232</v>
      </c>
      <c r="AQ130" s="6">
        <v>197</v>
      </c>
      <c r="AR130" s="6">
        <v>219</v>
      </c>
      <c r="AS130" s="6">
        <v>241</v>
      </c>
      <c r="AT130" s="6">
        <v>187</v>
      </c>
      <c r="AU130" s="6">
        <v>354</v>
      </c>
      <c r="AV130" s="6">
        <v>263</v>
      </c>
      <c r="AW130" s="6">
        <v>392</v>
      </c>
      <c r="AX130" s="6">
        <v>331</v>
      </c>
      <c r="AY130" s="6">
        <v>121</v>
      </c>
      <c r="AZ130" s="6">
        <v>422</v>
      </c>
      <c r="BA130" s="6">
        <v>448</v>
      </c>
      <c r="BB130" s="6">
        <v>371</v>
      </c>
      <c r="BC130" s="6">
        <v>622</v>
      </c>
      <c r="BD130" s="6">
        <v>999</v>
      </c>
      <c r="BE130" s="6">
        <v>1129</v>
      </c>
      <c r="BF130" s="6">
        <v>1279</v>
      </c>
      <c r="BG130" s="6">
        <v>2228</v>
      </c>
      <c r="BH130" s="6">
        <v>1879</v>
      </c>
      <c r="BI130" s="6">
        <v>6509.07</v>
      </c>
      <c r="BJ130" s="6">
        <v>26572.26</v>
      </c>
      <c r="BK130" s="6">
        <v>14580.9</v>
      </c>
      <c r="BL130" s="6">
        <v>11663.64</v>
      </c>
      <c r="BM130" s="6">
        <v>12878.39</v>
      </c>
      <c r="BN130" s="6">
        <v>13198.35</v>
      </c>
      <c r="BO130" s="6">
        <v>20957.38</v>
      </c>
      <c r="BP130" s="6">
        <v>17885</v>
      </c>
      <c r="BQ130" s="6">
        <v>18109.92</v>
      </c>
      <c r="BR130" s="6">
        <v>18330.85</v>
      </c>
      <c r="BS130" s="6">
        <v>21102.84</v>
      </c>
      <c r="BT130" s="6">
        <v>24567.54</v>
      </c>
      <c r="BU130" s="6">
        <v>18729.92</v>
      </c>
      <c r="BV130" s="6">
        <v>35396.46</v>
      </c>
      <c r="BW130" s="6">
        <v>26297.37</v>
      </c>
      <c r="BX130" s="6">
        <v>37271.36</v>
      </c>
      <c r="BY130" s="6">
        <v>31878.61</v>
      </c>
      <c r="BZ130" s="6">
        <v>10602</v>
      </c>
      <c r="CA130" s="6">
        <v>33755.78</v>
      </c>
      <c r="CB130" s="6">
        <v>35835.52</v>
      </c>
      <c r="CC130" s="6">
        <v>33341.77</v>
      </c>
      <c r="CD130" s="6">
        <v>62212.44</v>
      </c>
      <c r="CE130" s="6">
        <v>99969.93</v>
      </c>
      <c r="CF130" s="6">
        <v>113295.15</v>
      </c>
      <c r="CG130" s="6">
        <v>166257.22</v>
      </c>
      <c r="CH130" s="6">
        <v>279703.12</v>
      </c>
      <c r="CI130" s="6">
        <v>163604.53</v>
      </c>
    </row>
    <row r="131" ht="60" customHeight="1" spans="1:117">
      <c r="A131" s="22" t="s">
        <v>1367</v>
      </c>
      <c r="B131" s="5" t="str">
        <f>_xlfn.DISPIMG("ID_EEE97BF3ADE8432CA65AC48233FA2D9A",1)</f>
        <v>=DISPIMG("ID_EEE97BF3ADE8432CA65AC48233FA2D9A",1)</v>
      </c>
      <c r="C131" s="6">
        <v>79.99</v>
      </c>
      <c r="D131" s="6">
        <v>63</v>
      </c>
      <c r="E131" s="6">
        <v>100</v>
      </c>
      <c r="F131" s="6">
        <v>418</v>
      </c>
      <c r="G131" s="6">
        <v>3</v>
      </c>
      <c r="H131" s="6" t="s">
        <v>199</v>
      </c>
      <c r="I131" s="7">
        <v>45919</v>
      </c>
      <c r="J131" s="6">
        <v>4.6</v>
      </c>
      <c r="K131" s="6">
        <v>0</v>
      </c>
      <c r="L131" s="8">
        <v>0</v>
      </c>
      <c r="M131" s="24" t="s">
        <v>1368</v>
      </c>
      <c r="N131" s="22" t="s">
        <v>137</v>
      </c>
      <c r="O131" s="6" t="s">
        <v>1187</v>
      </c>
      <c r="P131" s="22" t="s">
        <v>551</v>
      </c>
      <c r="Q131" s="6">
        <v>5.95</v>
      </c>
      <c r="R131" s="6" t="s">
        <v>505</v>
      </c>
      <c r="S131" s="6" t="s">
        <v>1369</v>
      </c>
      <c r="T131" s="6" t="s">
        <v>1370</v>
      </c>
      <c r="U131" s="6" t="s">
        <v>1371</v>
      </c>
      <c r="V131" s="6" t="s">
        <v>160</v>
      </c>
      <c r="W131" s="6">
        <v>75443</v>
      </c>
      <c r="X131" s="6">
        <v>-16311</v>
      </c>
      <c r="Y131" s="6" t="s">
        <v>161</v>
      </c>
      <c r="Z131" s="6">
        <v>316</v>
      </c>
      <c r="AA131" s="6" t="s">
        <v>162</v>
      </c>
      <c r="AB131" s="6" t="s">
        <v>1372</v>
      </c>
      <c r="AC131" s="16" t="s">
        <v>1373</v>
      </c>
      <c r="AE131" s="25" t="s">
        <v>1374</v>
      </c>
      <c r="AF131" s="25" t="s">
        <v>1375</v>
      </c>
      <c r="AG131" s="25" t="s">
        <v>1376</v>
      </c>
      <c r="AH131" s="6">
        <v>403</v>
      </c>
      <c r="AI131" s="6">
        <v>466</v>
      </c>
      <c r="AJ131" s="6">
        <v>163</v>
      </c>
      <c r="AK131" s="6">
        <v>80</v>
      </c>
      <c r="AL131" s="6">
        <v>1</v>
      </c>
      <c r="BI131" s="6">
        <v>37547.508</v>
      </c>
      <c r="BJ131" s="6">
        <v>40486.08</v>
      </c>
      <c r="BK131" s="6">
        <v>13827.29</v>
      </c>
      <c r="BL131" s="6">
        <v>9474.4</v>
      </c>
      <c r="BM131" s="6">
        <v>109.99</v>
      </c>
    </row>
    <row r="132" ht="60" customHeight="1" spans="1:117">
      <c r="A132" s="22" t="s">
        <v>1377</v>
      </c>
      <c r="B132" s="5" t="str">
        <f>_xlfn.DISPIMG("ID_C83451E4729E495D843B965E3A958FB7",1)</f>
        <v>=DISPIMG("ID_C83451E4729E495D843B965E3A958FB7",1)</v>
      </c>
      <c r="C132" s="6">
        <v>59.99</v>
      </c>
      <c r="D132" s="6">
        <v>2</v>
      </c>
      <c r="E132" s="6">
        <v>100</v>
      </c>
      <c r="F132" s="6">
        <v>375</v>
      </c>
      <c r="G132" s="6">
        <v>1</v>
      </c>
      <c r="H132" s="6" t="s">
        <v>199</v>
      </c>
      <c r="I132" s="7">
        <v>45944</v>
      </c>
      <c r="J132" s="6">
        <v>4.2</v>
      </c>
      <c r="K132" s="6">
        <v>0</v>
      </c>
      <c r="L132" s="8">
        <v>0</v>
      </c>
      <c r="M132" s="24" t="s">
        <v>513</v>
      </c>
      <c r="N132" s="22" t="s">
        <v>137</v>
      </c>
      <c r="O132" s="6" t="s">
        <v>121</v>
      </c>
      <c r="P132" s="22" t="s">
        <v>1378</v>
      </c>
      <c r="Q132" s="6" t="s">
        <v>123</v>
      </c>
      <c r="R132" s="6" t="s">
        <v>1159</v>
      </c>
      <c r="S132" s="6" t="s">
        <v>1159</v>
      </c>
      <c r="T132" s="6" t="s">
        <v>1379</v>
      </c>
      <c r="U132" s="6" t="s">
        <v>1380</v>
      </c>
      <c r="V132" s="6" t="s">
        <v>160</v>
      </c>
      <c r="W132" s="6">
        <v>181454</v>
      </c>
      <c r="X132" s="6">
        <v>-53532</v>
      </c>
      <c r="Y132" s="6" t="s">
        <v>161</v>
      </c>
      <c r="Z132" s="6">
        <v>839</v>
      </c>
      <c r="AA132" s="6" t="s">
        <v>162</v>
      </c>
      <c r="AB132" s="6" t="s">
        <v>1381</v>
      </c>
      <c r="AC132" s="16" t="s">
        <v>1382</v>
      </c>
      <c r="AE132" s="25" t="s">
        <v>1383</v>
      </c>
      <c r="AF132" s="25" t="s">
        <v>1384</v>
      </c>
      <c r="AG132" s="25" t="s">
        <v>1307</v>
      </c>
      <c r="AH132" s="6">
        <v>155</v>
      </c>
      <c r="AI132" s="6">
        <v>4848</v>
      </c>
      <c r="AJ132" s="6">
        <v>2499</v>
      </c>
      <c r="AK132" s="6">
        <v>61</v>
      </c>
      <c r="BI132" s="6">
        <v>9509.25</v>
      </c>
      <c r="BJ132" s="6">
        <v>282202.06</v>
      </c>
      <c r="BK132" s="6">
        <v>157062.14</v>
      </c>
      <c r="BL132" s="6">
        <v>5271.62</v>
      </c>
    </row>
    <row r="133" ht="60" customHeight="1" spans="1:117">
      <c r="A133" s="22" t="s">
        <v>1385</v>
      </c>
      <c r="B133" s="5" t="str">
        <f>_xlfn.DISPIMG("ID_1BBBFB3331544066AF5C4847C8B19E1D",1)</f>
        <v>=DISPIMG("ID_1BBBFB3331544066AF5C4847C8B19E1D",1)</v>
      </c>
      <c r="C133" s="6">
        <v>49.99</v>
      </c>
      <c r="D133" s="6">
        <v>98</v>
      </c>
      <c r="E133" s="6">
        <v>100</v>
      </c>
      <c r="F133" s="6">
        <v>170</v>
      </c>
      <c r="G133" s="6">
        <v>1</v>
      </c>
      <c r="H133" s="6" t="s">
        <v>465</v>
      </c>
      <c r="I133" s="7">
        <v>45974</v>
      </c>
      <c r="J133" s="6">
        <v>4.3</v>
      </c>
      <c r="K133" s="6">
        <v>3</v>
      </c>
      <c r="L133" s="8">
        <v>0.0176</v>
      </c>
      <c r="M133" s="24" t="s">
        <v>898</v>
      </c>
      <c r="N133" s="22" t="s">
        <v>137</v>
      </c>
      <c r="O133" s="6" t="s">
        <v>1386</v>
      </c>
      <c r="P133" s="22" t="s">
        <v>1387</v>
      </c>
      <c r="Q133" s="6">
        <v>5.68</v>
      </c>
      <c r="R133" s="6" t="s">
        <v>248</v>
      </c>
      <c r="S133" s="6" t="s">
        <v>248</v>
      </c>
      <c r="T133" s="6" t="s">
        <v>1388</v>
      </c>
      <c r="U133" s="6" t="s">
        <v>1152</v>
      </c>
      <c r="V133" s="6" t="s">
        <v>160</v>
      </c>
      <c r="W133" s="6">
        <v>146891</v>
      </c>
      <c r="X133" s="6">
        <v>-27344</v>
      </c>
      <c r="Y133" s="6" t="s">
        <v>161</v>
      </c>
      <c r="Z133" s="6">
        <v>530</v>
      </c>
      <c r="AA133" s="6" t="s">
        <v>162</v>
      </c>
      <c r="AB133" s="6" t="s">
        <v>1389</v>
      </c>
      <c r="AC133" s="16" t="s">
        <v>1228</v>
      </c>
      <c r="AE133" s="25" t="s">
        <v>1390</v>
      </c>
      <c r="AF133" s="25" t="s">
        <v>1391</v>
      </c>
      <c r="AG133" s="25" t="s">
        <v>906</v>
      </c>
      <c r="AH133" s="6">
        <v>155</v>
      </c>
      <c r="AI133" s="6">
        <v>188</v>
      </c>
      <c r="AJ133" s="6">
        <v>42</v>
      </c>
      <c r="AK133" s="6">
        <v>0</v>
      </c>
      <c r="AL133" s="6">
        <v>154</v>
      </c>
      <c r="AM133" s="6">
        <v>146</v>
      </c>
      <c r="AN133" s="6">
        <v>74</v>
      </c>
      <c r="AO133" s="6">
        <v>103</v>
      </c>
      <c r="AP133" s="6">
        <v>188</v>
      </c>
      <c r="AQ133" s="6">
        <v>170</v>
      </c>
      <c r="AR133" s="6">
        <v>159</v>
      </c>
      <c r="AS133" s="6">
        <v>110</v>
      </c>
      <c r="AT133" s="6">
        <v>81</v>
      </c>
      <c r="AU133" s="6">
        <v>138</v>
      </c>
      <c r="AV133" s="6">
        <v>56</v>
      </c>
      <c r="AW133" s="6">
        <v>55</v>
      </c>
      <c r="AX133" s="6">
        <v>0</v>
      </c>
      <c r="AY133" s="6">
        <v>0</v>
      </c>
      <c r="BI133" s="6">
        <v>7748.45</v>
      </c>
      <c r="BJ133" s="6">
        <v>12210.6</v>
      </c>
      <c r="BK133" s="6">
        <v>3290.7</v>
      </c>
      <c r="BL133" s="6">
        <v>0</v>
      </c>
      <c r="BM133" s="6">
        <v>12318.46</v>
      </c>
      <c r="BN133" s="6">
        <v>10055</v>
      </c>
      <c r="BO133" s="6">
        <v>5865.98</v>
      </c>
      <c r="BP133" s="6">
        <v>7725</v>
      </c>
      <c r="BQ133" s="6">
        <v>14137.6</v>
      </c>
      <c r="BR133" s="6">
        <v>12544.3</v>
      </c>
      <c r="BS133" s="6">
        <v>11619.72</v>
      </c>
      <c r="BT133" s="6">
        <v>8091.6</v>
      </c>
      <c r="BU133" s="6">
        <v>6014.25</v>
      </c>
      <c r="BV133" s="6">
        <v>11276</v>
      </c>
      <c r="BW133" s="6">
        <v>4908.4</v>
      </c>
      <c r="BX133" s="6">
        <v>4414.85</v>
      </c>
      <c r="BY133" s="6">
        <v>0</v>
      </c>
      <c r="BZ133" s="6">
        <v>0</v>
      </c>
    </row>
    <row r="134" s="3" customFormat="1" ht="60" customHeight="1" spans="1:117">
      <c r="A134" s="26" t="s">
        <v>1163</v>
      </c>
      <c r="B134" s="27" t="str">
        <f>_xlfn.DISPIMG("ID_AEBD0314894A482AAA606FC19A04174D",1)</f>
        <v>=DISPIMG("ID_AEBD0314894A482AAA606FC19A04174D",1)</v>
      </c>
      <c r="C134" s="28">
        <v>199.99</v>
      </c>
      <c r="D134" s="28">
        <v>11</v>
      </c>
      <c r="E134" s="28">
        <v>100</v>
      </c>
      <c r="F134" s="28">
        <v>256</v>
      </c>
      <c r="G134" s="28">
        <v>1</v>
      </c>
      <c r="H134" s="28" t="s">
        <v>199</v>
      </c>
      <c r="I134" s="29">
        <v>45908</v>
      </c>
      <c r="J134" s="28">
        <v>4.9</v>
      </c>
      <c r="K134" s="28">
        <v>10</v>
      </c>
      <c r="L134" s="30">
        <v>0.0391</v>
      </c>
      <c r="M134" s="31" t="s">
        <v>222</v>
      </c>
      <c r="N134" s="26" t="s">
        <v>185</v>
      </c>
      <c r="O134" s="28" t="s">
        <v>1392</v>
      </c>
      <c r="P134" s="26" t="s">
        <v>695</v>
      </c>
      <c r="Q134" s="28">
        <v>6.47</v>
      </c>
      <c r="R134" s="28" t="s">
        <v>831</v>
      </c>
      <c r="S134" s="28" t="s">
        <v>831</v>
      </c>
      <c r="T134" s="28" t="s">
        <v>1393</v>
      </c>
      <c r="U134" s="28" t="s">
        <v>1394</v>
      </c>
      <c r="V134" s="28" t="s">
        <v>128</v>
      </c>
      <c r="W134" s="28">
        <v>19308</v>
      </c>
      <c r="X134" s="28">
        <v>60518</v>
      </c>
      <c r="Y134" s="28" t="s">
        <v>129</v>
      </c>
      <c r="Z134" s="28">
        <v>14</v>
      </c>
      <c r="AA134" s="28" t="s">
        <v>130</v>
      </c>
      <c r="AB134" s="28" t="s">
        <v>1395</v>
      </c>
      <c r="AC134" s="16" t="s">
        <v>1195</v>
      </c>
      <c r="AD134" s="28"/>
      <c r="AE134" s="32" t="s">
        <v>1396</v>
      </c>
      <c r="AF134" s="32" t="s">
        <v>1397</v>
      </c>
      <c r="AG134" s="32" t="s">
        <v>232</v>
      </c>
      <c r="AH134" s="28">
        <v>713</v>
      </c>
      <c r="AI134" s="28">
        <v>0</v>
      </c>
      <c r="AJ134" s="28">
        <v>0</v>
      </c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>
        <v>161280.6</v>
      </c>
      <c r="BJ134" s="28">
        <v>0</v>
      </c>
      <c r="BK134" s="28">
        <v>0</v>
      </c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</row>
    <row r="135" ht="60" customHeight="1" spans="1:117">
      <c r="A135" s="22" t="s">
        <v>1295</v>
      </c>
      <c r="B135" s="5" t="str">
        <f>_xlfn.DISPIMG("ID_3C8909B3EF854882A9F9C8802DB0F24B",1)</f>
        <v>=DISPIMG("ID_3C8909B3EF854882A9F9C8802DB0F24B",1)</v>
      </c>
      <c r="C135" s="6">
        <v>49.99</v>
      </c>
      <c r="D135" s="6">
        <v>8</v>
      </c>
      <c r="E135" s="6">
        <v>100</v>
      </c>
      <c r="F135" s="6">
        <v>246</v>
      </c>
      <c r="G135" s="6">
        <v>1</v>
      </c>
      <c r="H135" s="6" t="s">
        <v>169</v>
      </c>
      <c r="I135" s="7">
        <v>45485</v>
      </c>
      <c r="J135" s="6">
        <v>3.3</v>
      </c>
      <c r="K135" s="6">
        <v>0</v>
      </c>
      <c r="L135" s="8">
        <v>0</v>
      </c>
      <c r="M135" s="24" t="s">
        <v>1398</v>
      </c>
      <c r="N135" s="22" t="s">
        <v>137</v>
      </c>
      <c r="O135" s="6" t="s">
        <v>597</v>
      </c>
      <c r="P135" s="22" t="s">
        <v>399</v>
      </c>
      <c r="Q135" s="6">
        <v>7.86</v>
      </c>
      <c r="R135" s="6" t="s">
        <v>1399</v>
      </c>
      <c r="S135" s="6" t="s">
        <v>1399</v>
      </c>
      <c r="T135" s="6" t="s">
        <v>1400</v>
      </c>
      <c r="U135" s="6" t="s">
        <v>1401</v>
      </c>
      <c r="V135" s="6" t="s">
        <v>128</v>
      </c>
      <c r="W135" s="6">
        <v>152082</v>
      </c>
      <c r="X135" s="6">
        <v>-51198</v>
      </c>
      <c r="Y135" s="6" t="s">
        <v>176</v>
      </c>
      <c r="Z135" s="6">
        <v>1842</v>
      </c>
      <c r="AA135" s="6" t="s">
        <v>145</v>
      </c>
      <c r="AB135" s="6" t="s">
        <v>1402</v>
      </c>
      <c r="AC135" s="16" t="s">
        <v>672</v>
      </c>
      <c r="AE135" s="25" t="s">
        <v>1403</v>
      </c>
      <c r="AF135" s="25" t="s">
        <v>1404</v>
      </c>
      <c r="AG135" s="25" t="s">
        <v>1405</v>
      </c>
      <c r="AH135" s="6">
        <v>186</v>
      </c>
      <c r="AI135" s="6">
        <v>416</v>
      </c>
      <c r="AJ135" s="6">
        <v>72</v>
      </c>
      <c r="AK135" s="6">
        <v>52</v>
      </c>
      <c r="AL135" s="6">
        <v>42</v>
      </c>
      <c r="AM135" s="6">
        <v>30</v>
      </c>
      <c r="AN135" s="6">
        <v>56</v>
      </c>
      <c r="AO135" s="6">
        <v>87</v>
      </c>
      <c r="AP135" s="6">
        <v>88</v>
      </c>
      <c r="AQ135" s="6">
        <v>67</v>
      </c>
      <c r="AR135" s="6">
        <v>125</v>
      </c>
      <c r="AS135" s="6">
        <v>149</v>
      </c>
      <c r="AT135" s="6">
        <v>72</v>
      </c>
      <c r="AU135" s="6">
        <v>331</v>
      </c>
      <c r="AV135" s="6">
        <v>152</v>
      </c>
      <c r="AW135" s="6">
        <v>106</v>
      </c>
      <c r="AX135" s="6">
        <v>26</v>
      </c>
      <c r="AY135" s="6">
        <v>65</v>
      </c>
      <c r="AZ135" s="6">
        <v>41</v>
      </c>
      <c r="BA135" s="6">
        <v>0</v>
      </c>
      <c r="BI135" s="6">
        <v>9048.9</v>
      </c>
      <c r="BJ135" s="6">
        <v>19131.84</v>
      </c>
      <c r="BK135" s="6">
        <v>3229.92</v>
      </c>
      <c r="BL135" s="6">
        <v>2391.48</v>
      </c>
      <c r="BM135" s="6">
        <v>1958.04</v>
      </c>
      <c r="BN135" s="6">
        <v>1499.7</v>
      </c>
      <c r="BO135" s="6">
        <v>2799.44</v>
      </c>
      <c r="BP135" s="6">
        <v>4349.13</v>
      </c>
      <c r="BQ135" s="6">
        <v>5104</v>
      </c>
      <c r="BR135" s="6">
        <v>4012.63</v>
      </c>
      <c r="BS135" s="6">
        <v>7490</v>
      </c>
      <c r="BT135" s="6">
        <v>9550.9</v>
      </c>
      <c r="BU135" s="6">
        <v>5061.6</v>
      </c>
      <c r="BV135" s="6">
        <v>21081.39</v>
      </c>
      <c r="BW135" s="6">
        <v>8917.84</v>
      </c>
      <c r="BX135" s="6">
        <v>5354.06</v>
      </c>
      <c r="BY135" s="6">
        <v>1363.96</v>
      </c>
      <c r="BZ135" s="6">
        <v>3305.25</v>
      </c>
      <c r="CA135" s="6">
        <v>3238.59</v>
      </c>
    </row>
    <row r="136" ht="60" customHeight="1" spans="1:117">
      <c r="A136" s="22" t="s">
        <v>1406</v>
      </c>
      <c r="B136" s="5" t="str">
        <f>_xlfn.DISPIMG("ID_D3D05B5C127441BBA4715A6608B26855",1)</f>
        <v>=DISPIMG("ID_D3D05B5C127441BBA4715A6608B26855",1)</v>
      </c>
      <c r="C136" s="6">
        <v>39.99</v>
      </c>
      <c r="D136" s="6">
        <v>53</v>
      </c>
      <c r="E136" s="6">
        <v>100</v>
      </c>
      <c r="F136" s="6">
        <v>220</v>
      </c>
      <c r="G136" s="6">
        <v>2</v>
      </c>
      <c r="H136" s="6" t="s">
        <v>152</v>
      </c>
      <c r="I136" s="7">
        <v>45795</v>
      </c>
      <c r="J136" s="6">
        <v>3.9</v>
      </c>
      <c r="K136" s="6">
        <v>7</v>
      </c>
      <c r="L136" s="8">
        <v>0.0318</v>
      </c>
      <c r="M136" s="24" t="s">
        <v>1398</v>
      </c>
      <c r="N136" s="22" t="s">
        <v>137</v>
      </c>
      <c r="O136" s="6" t="s">
        <v>201</v>
      </c>
      <c r="P136" s="22" t="s">
        <v>695</v>
      </c>
      <c r="Q136" s="6">
        <v>6.37</v>
      </c>
      <c r="R136" s="6" t="s">
        <v>1407</v>
      </c>
      <c r="S136" s="6" t="s">
        <v>1281</v>
      </c>
      <c r="T136" s="6" t="s">
        <v>1408</v>
      </c>
      <c r="U136" s="6" t="s">
        <v>1409</v>
      </c>
      <c r="V136" s="6" t="s">
        <v>160</v>
      </c>
      <c r="W136" s="6">
        <v>103971</v>
      </c>
      <c r="X136" s="6">
        <v>-9420</v>
      </c>
      <c r="Y136" s="6" t="s">
        <v>161</v>
      </c>
      <c r="Z136" s="6">
        <v>493</v>
      </c>
      <c r="AA136" s="6" t="s">
        <v>162</v>
      </c>
      <c r="AB136" s="6" t="s">
        <v>1410</v>
      </c>
      <c r="AC136" s="16" t="s">
        <v>1411</v>
      </c>
      <c r="AE136" s="25" t="s">
        <v>1412</v>
      </c>
      <c r="AF136" s="25" t="s">
        <v>1413</v>
      </c>
      <c r="AG136" s="25" t="s">
        <v>1405</v>
      </c>
      <c r="AH136" s="6">
        <v>217</v>
      </c>
      <c r="AI136" s="6">
        <v>508</v>
      </c>
      <c r="AJ136" s="6">
        <v>176</v>
      </c>
      <c r="AK136" s="6">
        <v>46</v>
      </c>
      <c r="AL136" s="6">
        <v>44</v>
      </c>
      <c r="AM136" s="6">
        <v>76</v>
      </c>
      <c r="AN136" s="6">
        <v>210</v>
      </c>
      <c r="AO136" s="6">
        <v>146</v>
      </c>
      <c r="AP136" s="6">
        <v>28</v>
      </c>
      <c r="BI136" s="6">
        <v>8046.3604</v>
      </c>
      <c r="BJ136" s="6">
        <v>18282.92</v>
      </c>
      <c r="BK136" s="6">
        <v>6012.16</v>
      </c>
      <c r="BL136" s="6">
        <v>1655.54</v>
      </c>
      <c r="BM136" s="6">
        <v>1583.56</v>
      </c>
      <c r="BN136" s="6">
        <v>2735.24</v>
      </c>
      <c r="BO136" s="6">
        <v>7557.9</v>
      </c>
      <c r="BP136" s="6">
        <v>5254.54</v>
      </c>
      <c r="BQ136" s="6">
        <v>1073.52</v>
      </c>
    </row>
    <row r="137" ht="60" customHeight="1" spans="1:117">
      <c r="A137" s="22" t="s">
        <v>1414</v>
      </c>
      <c r="B137" s="5" t="str">
        <f>_xlfn.DISPIMG("ID_AA804601DB98407593D0043E8E06CAFD",1)</f>
        <v>=DISPIMG("ID_AA804601DB98407593D0043E8E06CAFD",1)</v>
      </c>
      <c r="C137" s="6">
        <v>99.99</v>
      </c>
      <c r="D137" s="6">
        <v>191</v>
      </c>
      <c r="E137" s="6">
        <v>100</v>
      </c>
      <c r="F137" s="6">
        <v>362</v>
      </c>
      <c r="G137" s="6">
        <v>2</v>
      </c>
      <c r="H137" s="6" t="s">
        <v>169</v>
      </c>
      <c r="I137" s="7">
        <v>45570</v>
      </c>
      <c r="J137" s="6">
        <v>4.2</v>
      </c>
      <c r="K137" s="6">
        <v>19</v>
      </c>
      <c r="L137" s="8">
        <v>0.0525</v>
      </c>
      <c r="M137" s="24" t="s">
        <v>596</v>
      </c>
      <c r="N137" s="6" t="s">
        <v>120</v>
      </c>
      <c r="O137" s="6" t="s">
        <v>1415</v>
      </c>
      <c r="P137" s="22" t="s">
        <v>773</v>
      </c>
      <c r="Q137" s="6" t="s">
        <v>123</v>
      </c>
      <c r="R137" s="6" t="s">
        <v>1416</v>
      </c>
      <c r="S137" s="6" t="s">
        <v>1417</v>
      </c>
      <c r="T137" s="6" t="s">
        <v>1418</v>
      </c>
      <c r="U137" s="6" t="s">
        <v>1419</v>
      </c>
      <c r="V137" s="6" t="s">
        <v>160</v>
      </c>
      <c r="W137" s="6">
        <v>110556</v>
      </c>
      <c r="X137" s="6">
        <v>-19049</v>
      </c>
      <c r="Y137" s="6" t="s">
        <v>161</v>
      </c>
      <c r="Z137" s="6">
        <v>523</v>
      </c>
      <c r="AA137" s="6" t="s">
        <v>162</v>
      </c>
      <c r="AB137" s="6" t="s">
        <v>1420</v>
      </c>
      <c r="AC137" s="16" t="s">
        <v>1308</v>
      </c>
      <c r="AE137" s="25" t="s">
        <v>1421</v>
      </c>
      <c r="AF137" s="25" t="s">
        <v>1422</v>
      </c>
      <c r="AH137" s="6">
        <v>310</v>
      </c>
      <c r="AI137" s="6">
        <v>841</v>
      </c>
      <c r="AJ137" s="6">
        <v>903</v>
      </c>
      <c r="AK137" s="6">
        <v>328</v>
      </c>
      <c r="AL137" s="6">
        <v>208</v>
      </c>
      <c r="AM137" s="6">
        <v>310</v>
      </c>
      <c r="AN137" s="6">
        <v>356</v>
      </c>
      <c r="AO137" s="6">
        <v>144</v>
      </c>
      <c r="AP137" s="6">
        <v>213</v>
      </c>
      <c r="AQ137" s="6">
        <v>26</v>
      </c>
      <c r="AR137" s="6">
        <v>34</v>
      </c>
      <c r="AS137" s="6">
        <v>122</v>
      </c>
      <c r="AT137" s="6">
        <v>56</v>
      </c>
      <c r="AU137" s="6">
        <v>671</v>
      </c>
      <c r="AV137" s="6">
        <v>0</v>
      </c>
      <c r="AW137" s="6">
        <v>725</v>
      </c>
      <c r="BI137" s="6">
        <v>29291.898</v>
      </c>
      <c r="BJ137" s="6">
        <v>65724.15</v>
      </c>
      <c r="BK137" s="6">
        <v>73260.39</v>
      </c>
      <c r="BL137" s="6">
        <v>31819.28</v>
      </c>
      <c r="BM137" s="6">
        <v>20831.2</v>
      </c>
      <c r="BN137" s="6">
        <v>26818.1</v>
      </c>
      <c r="BO137" s="6">
        <v>32196.64</v>
      </c>
      <c r="BP137" s="6">
        <v>16594.56</v>
      </c>
      <c r="BQ137" s="6">
        <v>22305.36</v>
      </c>
      <c r="BR137" s="6">
        <v>2599.74</v>
      </c>
      <c r="BS137" s="6">
        <v>3560.48</v>
      </c>
      <c r="BT137" s="6">
        <v>12775.84</v>
      </c>
      <c r="BU137" s="6">
        <v>2296</v>
      </c>
      <c r="BV137" s="6">
        <v>67093.29</v>
      </c>
      <c r="BW137" s="6">
        <v>0</v>
      </c>
      <c r="BX137" s="6">
        <v>70020.5</v>
      </c>
    </row>
    <row r="138" ht="60" customHeight="1" spans="1:117">
      <c r="A138" s="22" t="s">
        <v>1423</v>
      </c>
      <c r="B138" s="5" t="str">
        <f>_xlfn.DISPIMG("ID_A1A28EE800BA4020ABB6FD866E5FBCFE",1)</f>
        <v>=DISPIMG("ID_A1A28EE800BA4020ABB6FD866E5FBCFE",1)</v>
      </c>
      <c r="C138" s="6">
        <v>69.99</v>
      </c>
      <c r="D138" s="6">
        <v>198</v>
      </c>
      <c r="E138" s="6">
        <v>100</v>
      </c>
      <c r="F138" s="6">
        <v>293</v>
      </c>
      <c r="G138" s="6">
        <v>1</v>
      </c>
      <c r="H138" s="6" t="s">
        <v>465</v>
      </c>
      <c r="I138" s="7">
        <v>45979</v>
      </c>
      <c r="J138" s="6">
        <v>4.8</v>
      </c>
      <c r="K138" s="6">
        <v>0</v>
      </c>
      <c r="L138" s="8">
        <v>0</v>
      </c>
      <c r="M138" s="24" t="s">
        <v>466</v>
      </c>
      <c r="N138" s="22" t="s">
        <v>137</v>
      </c>
      <c r="O138" s="6" t="s">
        <v>121</v>
      </c>
      <c r="P138" s="22" t="s">
        <v>928</v>
      </c>
      <c r="Q138" s="6">
        <v>6.63</v>
      </c>
      <c r="R138" s="6" t="s">
        <v>1424</v>
      </c>
      <c r="S138" s="6" t="s">
        <v>1424</v>
      </c>
      <c r="T138" s="6" t="s">
        <v>1425</v>
      </c>
      <c r="U138" s="6" t="s">
        <v>205</v>
      </c>
      <c r="V138" s="6" t="s">
        <v>128</v>
      </c>
      <c r="W138" s="6">
        <v>119932</v>
      </c>
      <c r="X138" s="6">
        <v>-10900</v>
      </c>
      <c r="Y138" s="6" t="s">
        <v>1426</v>
      </c>
      <c r="Z138" s="6">
        <v>4598</v>
      </c>
      <c r="AA138" s="6" t="s">
        <v>1427</v>
      </c>
      <c r="AB138" s="6" t="s">
        <v>1428</v>
      </c>
      <c r="AC138" s="16" t="s">
        <v>1328</v>
      </c>
      <c r="AE138" s="25" t="s">
        <v>1429</v>
      </c>
      <c r="AF138" s="25" t="s">
        <v>1430</v>
      </c>
      <c r="AG138" s="25" t="s">
        <v>476</v>
      </c>
      <c r="AH138" s="6">
        <v>186</v>
      </c>
      <c r="AI138" s="6">
        <v>2166</v>
      </c>
      <c r="AJ138" s="6">
        <v>3739</v>
      </c>
      <c r="BI138" s="6">
        <v>13018.14</v>
      </c>
      <c r="BJ138" s="6">
        <v>145663.5</v>
      </c>
      <c r="BK138" s="6">
        <v>256233.67</v>
      </c>
    </row>
    <row r="139" ht="60" customHeight="1" spans="1:117">
      <c r="A139" s="22" t="s">
        <v>1431</v>
      </c>
      <c r="B139" s="5" t="str">
        <f>_xlfn.DISPIMG("ID_EF15C25D0A414D8C8E5FB3560F7F32C8",1)</f>
        <v>=DISPIMG("ID_EF15C25D0A414D8C8E5FB3560F7F32C8",1)</v>
      </c>
      <c r="C139" s="23">
        <v>95</v>
      </c>
      <c r="D139" s="6">
        <v>105</v>
      </c>
      <c r="E139" s="6">
        <v>100</v>
      </c>
      <c r="F139" s="6">
        <v>550</v>
      </c>
      <c r="G139" s="6">
        <v>5</v>
      </c>
      <c r="H139" s="6" t="s">
        <v>152</v>
      </c>
      <c r="I139" s="7">
        <v>45795</v>
      </c>
      <c r="J139" s="6">
        <v>4.6</v>
      </c>
      <c r="K139" s="6">
        <v>32</v>
      </c>
      <c r="L139" s="8">
        <v>0.0582</v>
      </c>
      <c r="M139" s="24" t="s">
        <v>1030</v>
      </c>
      <c r="N139" s="22" t="s">
        <v>137</v>
      </c>
      <c r="O139" s="6" t="s">
        <v>121</v>
      </c>
      <c r="P139" s="22" t="s">
        <v>1432</v>
      </c>
      <c r="Q139" s="6">
        <v>5.95</v>
      </c>
      <c r="R139" s="6" t="s">
        <v>1433</v>
      </c>
      <c r="S139" s="6" t="s">
        <v>505</v>
      </c>
      <c r="T139" s="6" t="s">
        <v>1434</v>
      </c>
      <c r="U139" s="6" t="s">
        <v>1033</v>
      </c>
      <c r="V139" s="6" t="s">
        <v>160</v>
      </c>
      <c r="W139" s="6">
        <v>47857</v>
      </c>
      <c r="X139" s="6">
        <v>76757</v>
      </c>
      <c r="Y139" s="6" t="s">
        <v>161</v>
      </c>
      <c r="Z139" s="6">
        <v>172</v>
      </c>
      <c r="AA139" s="6" t="s">
        <v>162</v>
      </c>
      <c r="AB139" s="6" t="s">
        <v>1435</v>
      </c>
      <c r="AC139" s="16" t="s">
        <v>1436</v>
      </c>
      <c r="AD139" s="6" t="s">
        <v>1437</v>
      </c>
      <c r="AE139" s="25" t="s">
        <v>1438</v>
      </c>
      <c r="AF139" s="25" t="s">
        <v>1439</v>
      </c>
      <c r="AG139" s="25" t="s">
        <v>1038</v>
      </c>
      <c r="AH139" s="6">
        <v>527</v>
      </c>
      <c r="AI139" s="6">
        <v>1624</v>
      </c>
      <c r="AJ139" s="6">
        <v>670</v>
      </c>
      <c r="AK139" s="6">
        <v>262</v>
      </c>
      <c r="AL139" s="6">
        <v>242</v>
      </c>
      <c r="AM139" s="6">
        <v>6</v>
      </c>
      <c r="AN139" s="6">
        <v>9</v>
      </c>
      <c r="AO139" s="6">
        <v>7</v>
      </c>
      <c r="BI139" s="6">
        <v>50065</v>
      </c>
      <c r="BJ139" s="6">
        <v>127662.64</v>
      </c>
      <c r="BK139" s="6">
        <v>61311.7</v>
      </c>
      <c r="BL139" s="6">
        <v>24890</v>
      </c>
      <c r="BM139" s="6">
        <v>23241.68</v>
      </c>
      <c r="BN139" s="6">
        <v>654</v>
      </c>
      <c r="BO139" s="6">
        <v>702.9</v>
      </c>
      <c r="BP139" s="6">
        <v>431.76</v>
      </c>
    </row>
    <row r="140" ht="60" customHeight="1" spans="1:117">
      <c r="A140" s="22" t="s">
        <v>1278</v>
      </c>
      <c r="B140" s="5" t="str">
        <f>_xlfn.DISPIMG("ID_7593993C8EB847A99E2B10C7CD4191C9",1)</f>
        <v>=DISPIMG("ID_7593993C8EB847A99E2B10C7CD4191C9",1)</v>
      </c>
      <c r="C140" s="6">
        <v>47.99</v>
      </c>
      <c r="D140" s="6">
        <v>78</v>
      </c>
      <c r="E140" s="6">
        <v>100</v>
      </c>
      <c r="F140" s="6">
        <v>175</v>
      </c>
      <c r="G140" s="6">
        <v>1</v>
      </c>
      <c r="H140" s="6" t="s">
        <v>169</v>
      </c>
      <c r="I140" s="7">
        <v>45482</v>
      </c>
      <c r="J140" s="6">
        <v>4.2</v>
      </c>
      <c r="K140" s="6">
        <v>6</v>
      </c>
      <c r="L140" s="8">
        <v>0.0343</v>
      </c>
      <c r="M140" s="24" t="s">
        <v>1440</v>
      </c>
      <c r="N140" s="22" t="s">
        <v>137</v>
      </c>
      <c r="O140" s="6" t="s">
        <v>121</v>
      </c>
      <c r="P140" s="22" t="s">
        <v>379</v>
      </c>
      <c r="Q140" s="6">
        <v>7.37</v>
      </c>
      <c r="R140" s="6" t="s">
        <v>257</v>
      </c>
      <c r="S140" s="6" t="s">
        <v>257</v>
      </c>
      <c r="T140" s="6" t="s">
        <v>1441</v>
      </c>
      <c r="U140" s="6" t="s">
        <v>1442</v>
      </c>
      <c r="V140" s="6" t="s">
        <v>160</v>
      </c>
      <c r="W140" s="6">
        <v>199582</v>
      </c>
      <c r="X140" s="6">
        <v>-55164</v>
      </c>
      <c r="Y140" s="6" t="s">
        <v>161</v>
      </c>
      <c r="Z140" s="6">
        <v>1015</v>
      </c>
      <c r="AA140" s="6" t="s">
        <v>162</v>
      </c>
      <c r="AB140" s="6" t="s">
        <v>1443</v>
      </c>
      <c r="AC140" s="16" t="s">
        <v>1136</v>
      </c>
      <c r="AE140" s="25" t="s">
        <v>1444</v>
      </c>
      <c r="AF140" s="25" t="s">
        <v>1445</v>
      </c>
      <c r="AG140" s="25" t="s">
        <v>1446</v>
      </c>
      <c r="AH140" s="6">
        <v>124</v>
      </c>
      <c r="AI140" s="6">
        <v>302</v>
      </c>
      <c r="AJ140" s="6">
        <v>33</v>
      </c>
      <c r="AK140" s="6">
        <v>23</v>
      </c>
      <c r="AL140" s="6">
        <v>13</v>
      </c>
      <c r="AM140" s="6">
        <v>1</v>
      </c>
      <c r="AN140" s="6">
        <v>35</v>
      </c>
      <c r="AO140" s="6">
        <v>38</v>
      </c>
      <c r="AP140" s="6">
        <v>46</v>
      </c>
      <c r="AQ140" s="6">
        <v>61</v>
      </c>
      <c r="AR140" s="6">
        <v>57</v>
      </c>
      <c r="AS140" s="6">
        <v>112</v>
      </c>
      <c r="AT140" s="6">
        <v>40</v>
      </c>
      <c r="AU140" s="6">
        <v>113</v>
      </c>
      <c r="AV140" s="6">
        <v>21</v>
      </c>
      <c r="AW140" s="6">
        <v>17</v>
      </c>
      <c r="AX140" s="6">
        <v>2</v>
      </c>
      <c r="AY140" s="6">
        <v>2</v>
      </c>
      <c r="AZ140" s="6">
        <v>14</v>
      </c>
      <c r="BA140" s="6">
        <v>0</v>
      </c>
      <c r="BI140" s="6">
        <v>5826.7603</v>
      </c>
      <c r="BJ140" s="6">
        <v>11216.28</v>
      </c>
      <c r="BK140" s="6">
        <v>1319.67</v>
      </c>
      <c r="BL140" s="6">
        <v>919.77</v>
      </c>
      <c r="BM140" s="6">
        <v>519.87</v>
      </c>
      <c r="BN140" s="6">
        <v>40.4</v>
      </c>
      <c r="BO140" s="6">
        <v>1749.65</v>
      </c>
      <c r="BP140" s="6">
        <v>1899.62</v>
      </c>
      <c r="BQ140" s="6">
        <v>2299.54</v>
      </c>
      <c r="BR140" s="6">
        <v>3019.5</v>
      </c>
      <c r="BS140" s="6">
        <v>3046.08</v>
      </c>
      <c r="BT140" s="6">
        <v>5241.6</v>
      </c>
      <c r="BU140" s="6">
        <v>1807.6</v>
      </c>
      <c r="BV140" s="6">
        <v>4705.32</v>
      </c>
      <c r="BW140" s="6">
        <v>759.78</v>
      </c>
      <c r="BX140" s="6">
        <v>781.83</v>
      </c>
      <c r="BY140" s="6">
        <v>91.98</v>
      </c>
      <c r="BZ140" s="6">
        <v>105.06</v>
      </c>
      <c r="CA140" s="6">
        <v>1094.38</v>
      </c>
      <c r="CB140" s="6">
        <v>0</v>
      </c>
    </row>
    <row r="141" ht="60" customHeight="1" spans="1:117">
      <c r="A141" s="22" t="s">
        <v>1314</v>
      </c>
      <c r="B141" s="5" t="str">
        <f>_xlfn.DISPIMG("ID_74726FDDD1CD482E909D79B1C743CE69",1)</f>
        <v>=DISPIMG("ID_74726FDDD1CD482E909D79B1C743CE69",1)</v>
      </c>
      <c r="C141" s="6">
        <v>39.99</v>
      </c>
      <c r="D141" s="6">
        <v>112</v>
      </c>
      <c r="E141" s="6">
        <v>100</v>
      </c>
      <c r="F141" s="6">
        <v>173</v>
      </c>
      <c r="G141" s="6">
        <v>1</v>
      </c>
      <c r="H141" s="6" t="s">
        <v>169</v>
      </c>
      <c r="I141" s="7">
        <v>45482</v>
      </c>
      <c r="J141" s="6">
        <v>4.3</v>
      </c>
      <c r="K141" s="6">
        <v>3</v>
      </c>
      <c r="L141" s="8">
        <v>0.0173</v>
      </c>
      <c r="M141" s="24" t="s">
        <v>1447</v>
      </c>
      <c r="N141" s="22" t="s">
        <v>137</v>
      </c>
      <c r="O141" s="6" t="s">
        <v>121</v>
      </c>
      <c r="P141" s="22" t="s">
        <v>1448</v>
      </c>
      <c r="Q141" s="6">
        <v>5.94</v>
      </c>
      <c r="R141" s="6" t="s">
        <v>571</v>
      </c>
      <c r="S141" s="6" t="s">
        <v>571</v>
      </c>
      <c r="T141" s="6" t="s">
        <v>1449</v>
      </c>
      <c r="U141" s="6" t="s">
        <v>1208</v>
      </c>
      <c r="V141" s="6" t="s">
        <v>160</v>
      </c>
      <c r="W141" s="6">
        <v>159880</v>
      </c>
      <c r="X141" s="6">
        <v>-54383</v>
      </c>
      <c r="Y141" s="6" t="s">
        <v>161</v>
      </c>
      <c r="Z141" s="6">
        <v>806</v>
      </c>
      <c r="AA141" s="6" t="s">
        <v>162</v>
      </c>
      <c r="AB141" s="6" t="s">
        <v>1450</v>
      </c>
      <c r="AC141" s="16" t="s">
        <v>603</v>
      </c>
      <c r="AE141" s="25" t="s">
        <v>1451</v>
      </c>
      <c r="AF141" s="25" t="s">
        <v>1452</v>
      </c>
      <c r="AG141" s="25" t="s">
        <v>1453</v>
      </c>
      <c r="AH141" s="6">
        <v>155</v>
      </c>
      <c r="AI141" s="6">
        <v>466</v>
      </c>
      <c r="AJ141" s="6">
        <v>190</v>
      </c>
      <c r="AK141" s="6">
        <v>97</v>
      </c>
      <c r="AL141" s="6">
        <v>106</v>
      </c>
      <c r="AM141" s="6">
        <v>287</v>
      </c>
      <c r="AN141" s="6">
        <v>182</v>
      </c>
      <c r="AO141" s="6">
        <v>163</v>
      </c>
      <c r="AP141" s="6">
        <v>265</v>
      </c>
      <c r="AQ141" s="6">
        <v>451</v>
      </c>
      <c r="AR141" s="6">
        <v>97</v>
      </c>
      <c r="AS141" s="6">
        <v>75</v>
      </c>
      <c r="AT141" s="6">
        <v>66</v>
      </c>
      <c r="AU141" s="6">
        <v>251</v>
      </c>
      <c r="AV141" s="6">
        <v>202</v>
      </c>
      <c r="AW141" s="6">
        <v>203</v>
      </c>
      <c r="AX141" s="6">
        <v>128</v>
      </c>
      <c r="AY141" s="6">
        <v>14</v>
      </c>
      <c r="AZ141" s="6">
        <v>0</v>
      </c>
      <c r="BI141" s="6">
        <v>7292.75</v>
      </c>
      <c r="BJ141" s="6">
        <v>22927.2</v>
      </c>
      <c r="BK141" s="6">
        <v>9581.7</v>
      </c>
      <c r="BL141" s="6">
        <v>7421.47</v>
      </c>
      <c r="BM141" s="6">
        <v>6791.42</v>
      </c>
      <c r="BN141" s="6">
        <v>20101.48</v>
      </c>
      <c r="BO141" s="6">
        <v>10483.2</v>
      </c>
      <c r="BP141" s="6">
        <v>12661.84</v>
      </c>
      <c r="BQ141" s="6">
        <v>23635.35</v>
      </c>
      <c r="BR141" s="6">
        <v>39345.24</v>
      </c>
      <c r="BS141" s="6">
        <v>8342.97</v>
      </c>
      <c r="BT141" s="6">
        <v>6673.5</v>
      </c>
      <c r="BU141" s="6">
        <v>5872.68</v>
      </c>
      <c r="BV141" s="6">
        <v>22336.49</v>
      </c>
      <c r="BW141" s="6">
        <v>17998.2</v>
      </c>
      <c r="BX141" s="6">
        <v>18064.97</v>
      </c>
      <c r="BY141" s="6">
        <v>11461.12</v>
      </c>
      <c r="BZ141" s="6">
        <v>1259.86</v>
      </c>
      <c r="CA141" s="6">
        <v>0</v>
      </c>
    </row>
    <row r="142" ht="60" customHeight="1" spans="1:117">
      <c r="A142" s="22" t="s">
        <v>1454</v>
      </c>
      <c r="B142" s="5" t="str">
        <f>_xlfn.DISPIMG("ID_62F0FCDAF3CF458790727594D54499C3",1)</f>
        <v>=DISPIMG("ID_62F0FCDAF3CF458790727594D54499C3",1)</v>
      </c>
      <c r="C142" s="6">
        <v>93.49</v>
      </c>
      <c r="D142" s="6">
        <v>133</v>
      </c>
      <c r="E142" s="6">
        <v>100</v>
      </c>
      <c r="F142" s="6">
        <v>727</v>
      </c>
      <c r="G142" s="6">
        <v>1</v>
      </c>
      <c r="H142" s="6" t="s">
        <v>465</v>
      </c>
      <c r="I142" s="7">
        <v>45987</v>
      </c>
      <c r="J142" s="6">
        <v>4.9</v>
      </c>
      <c r="K142" s="6">
        <v>0</v>
      </c>
      <c r="L142" s="8">
        <v>0</v>
      </c>
      <c r="M142" s="24" t="s">
        <v>153</v>
      </c>
      <c r="N142" s="22" t="s">
        <v>137</v>
      </c>
      <c r="O142" s="6" t="s">
        <v>121</v>
      </c>
      <c r="P142" s="22" t="s">
        <v>1455</v>
      </c>
      <c r="Q142" s="6">
        <v>6.47</v>
      </c>
      <c r="R142" s="6" t="s">
        <v>1456</v>
      </c>
      <c r="S142" s="6" t="s">
        <v>1456</v>
      </c>
      <c r="T142" s="6" t="s">
        <v>1457</v>
      </c>
      <c r="U142" s="6" t="s">
        <v>1458</v>
      </c>
      <c r="V142" s="6" t="s">
        <v>160</v>
      </c>
      <c r="W142" s="6">
        <v>109558</v>
      </c>
      <c r="X142" s="6">
        <v>-64753</v>
      </c>
      <c r="Y142" s="6" t="s">
        <v>161</v>
      </c>
      <c r="Z142" s="6">
        <v>509</v>
      </c>
      <c r="AA142" s="6" t="s">
        <v>162</v>
      </c>
      <c r="AB142" s="6" t="s">
        <v>1459</v>
      </c>
      <c r="AC142" s="16" t="s">
        <v>1460</v>
      </c>
      <c r="AE142" s="25" t="s">
        <v>1461</v>
      </c>
      <c r="AF142" s="25" t="s">
        <v>1462</v>
      </c>
      <c r="AG142" s="25" t="s">
        <v>167</v>
      </c>
      <c r="AH142" s="6">
        <v>651</v>
      </c>
      <c r="AI142" s="6">
        <v>937</v>
      </c>
      <c r="AJ142" s="6">
        <v>611</v>
      </c>
      <c r="BI142" s="6">
        <v>68433.125</v>
      </c>
      <c r="BJ142" s="6">
        <v>122325.35</v>
      </c>
      <c r="BK142" s="6">
        <v>97753.89</v>
      </c>
    </row>
    <row r="143" ht="60" customHeight="1" spans="1:117">
      <c r="A143" s="22" t="s">
        <v>1460</v>
      </c>
      <c r="B143" s="5" t="str">
        <f>_xlfn.DISPIMG("ID_D976CF199CC34B70B6DA7B5606C699EB",1)</f>
        <v>=DISPIMG("ID_D976CF199CC34B70B6DA7B5606C699EB",1)</v>
      </c>
      <c r="C143" s="6">
        <v>39.99</v>
      </c>
      <c r="D143" s="6">
        <v>11</v>
      </c>
      <c r="E143" s="6">
        <v>100</v>
      </c>
      <c r="F143" s="6">
        <v>84</v>
      </c>
      <c r="G143" s="6">
        <v>1</v>
      </c>
      <c r="H143" s="6" t="s">
        <v>199</v>
      </c>
      <c r="I143" s="7">
        <v>45938</v>
      </c>
      <c r="J143" s="6">
        <v>3.6</v>
      </c>
      <c r="K143" s="6">
        <v>5</v>
      </c>
      <c r="L143" s="8">
        <v>0.0595</v>
      </c>
      <c r="M143" s="24" t="s">
        <v>965</v>
      </c>
      <c r="N143" s="22" t="s">
        <v>137</v>
      </c>
      <c r="O143" s="6" t="s">
        <v>121</v>
      </c>
      <c r="P143" s="22" t="s">
        <v>503</v>
      </c>
      <c r="Q143" s="6" t="s">
        <v>123</v>
      </c>
      <c r="R143" s="6" t="s">
        <v>801</v>
      </c>
      <c r="S143" s="6" t="s">
        <v>801</v>
      </c>
      <c r="T143" s="6" t="s">
        <v>1463</v>
      </c>
      <c r="U143" s="6" t="s">
        <v>1464</v>
      </c>
      <c r="V143" s="6" t="s">
        <v>160</v>
      </c>
      <c r="W143" s="6">
        <v>268480</v>
      </c>
      <c r="X143" s="6">
        <v>-53519</v>
      </c>
      <c r="Y143" s="6" t="s">
        <v>161</v>
      </c>
      <c r="Z143" s="6">
        <v>1149</v>
      </c>
      <c r="AA143" s="6" t="s">
        <v>162</v>
      </c>
      <c r="AB143" s="6" t="s">
        <v>1465</v>
      </c>
      <c r="AC143" s="16" t="s">
        <v>1466</v>
      </c>
      <c r="AE143" s="25" t="s">
        <v>1467</v>
      </c>
      <c r="AF143" s="25" t="s">
        <v>1468</v>
      </c>
      <c r="AG143" s="25" t="s">
        <v>972</v>
      </c>
      <c r="AH143" s="6">
        <v>62</v>
      </c>
      <c r="AI143" s="6">
        <v>723</v>
      </c>
      <c r="AJ143" s="6">
        <v>682</v>
      </c>
      <c r="AK143" s="6">
        <v>583</v>
      </c>
      <c r="AL143" s="6">
        <v>649</v>
      </c>
      <c r="BI143" s="6">
        <v>2479.3801</v>
      </c>
      <c r="BJ143" s="6">
        <v>28985.07</v>
      </c>
      <c r="BK143" s="6">
        <v>33656.7</v>
      </c>
      <c r="BL143" s="6">
        <v>31925.08</v>
      </c>
      <c r="BM143" s="6">
        <v>38933.51</v>
      </c>
    </row>
    <row r="144" ht="60" customHeight="1" spans="1:117">
      <c r="A144" s="22" t="s">
        <v>1469</v>
      </c>
      <c r="B144" s="5" t="str">
        <f>_xlfn.DISPIMG("ID_7D3F0129ED624CC8888796FBC10CFABF",1)</f>
        <v>=DISPIMG("ID_7D3F0129ED624CC8888796FBC10CFABF",1)</v>
      </c>
      <c r="C144" s="6">
        <v>89.99</v>
      </c>
      <c r="D144" s="6">
        <v>31</v>
      </c>
      <c r="E144" s="6">
        <v>100</v>
      </c>
      <c r="F144" s="6">
        <v>433</v>
      </c>
      <c r="G144" s="6">
        <v>2</v>
      </c>
      <c r="H144" s="6" t="s">
        <v>199</v>
      </c>
      <c r="I144" s="7">
        <v>45880</v>
      </c>
      <c r="J144" s="6">
        <v>4.4</v>
      </c>
      <c r="K144" s="6">
        <v>0</v>
      </c>
      <c r="L144" s="8">
        <v>0</v>
      </c>
      <c r="M144" s="24" t="s">
        <v>898</v>
      </c>
      <c r="N144" s="22" t="s">
        <v>137</v>
      </c>
      <c r="O144" s="6" t="s">
        <v>1470</v>
      </c>
      <c r="P144" s="22" t="s">
        <v>695</v>
      </c>
      <c r="Q144" s="6">
        <v>6.21</v>
      </c>
      <c r="R144" s="6" t="s">
        <v>831</v>
      </c>
      <c r="S144" s="6" t="s">
        <v>724</v>
      </c>
      <c r="T144" s="6" t="s">
        <v>1471</v>
      </c>
      <c r="U144" s="6" t="s">
        <v>901</v>
      </c>
      <c r="V144" s="6" t="s">
        <v>160</v>
      </c>
      <c r="W144" s="6">
        <v>99750</v>
      </c>
      <c r="X144" s="6">
        <v>-16291</v>
      </c>
      <c r="Y144" s="6" t="s">
        <v>161</v>
      </c>
      <c r="Z144" s="6">
        <v>468</v>
      </c>
      <c r="AA144" s="6" t="s">
        <v>162</v>
      </c>
      <c r="AB144" s="6" t="s">
        <v>1472</v>
      </c>
      <c r="AC144" s="16" t="s">
        <v>1246</v>
      </c>
      <c r="AE144" s="25" t="s">
        <v>1473</v>
      </c>
      <c r="AF144" s="25" t="s">
        <v>1474</v>
      </c>
      <c r="AG144" s="25" t="s">
        <v>906</v>
      </c>
      <c r="AH144" s="6">
        <v>372</v>
      </c>
      <c r="AI144" s="6">
        <v>521</v>
      </c>
      <c r="AJ144" s="6">
        <v>58</v>
      </c>
      <c r="AK144" s="6">
        <v>0</v>
      </c>
      <c r="BI144" s="6">
        <v>35336.277</v>
      </c>
      <c r="BJ144" s="6">
        <v>59227.28</v>
      </c>
      <c r="BK144" s="6">
        <v>7879.3</v>
      </c>
      <c r="BL144" s="6">
        <v>0</v>
      </c>
    </row>
    <row r="145" ht="60" customHeight="1" spans="1:87">
      <c r="A145" s="22" t="s">
        <v>1475</v>
      </c>
      <c r="B145" s="5" t="str">
        <f>_xlfn.DISPIMG("ID_A890028E2FD44C1D9A38AC68F5294F43",1)</f>
        <v>=DISPIMG("ID_A890028E2FD44C1D9A38AC68F5294F43",1)</v>
      </c>
      <c r="C145" s="6">
        <v>98</v>
      </c>
      <c r="D145" s="6">
        <v>105</v>
      </c>
      <c r="E145" s="6">
        <v>100</v>
      </c>
      <c r="F145" s="6">
        <v>550</v>
      </c>
      <c r="G145" s="6">
        <v>5</v>
      </c>
      <c r="H145" s="6" t="s">
        <v>152</v>
      </c>
      <c r="I145" s="7">
        <v>45827</v>
      </c>
      <c r="J145" s="6">
        <v>4.6</v>
      </c>
      <c r="K145" s="6">
        <v>32</v>
      </c>
      <c r="L145" s="8">
        <v>0.0582</v>
      </c>
      <c r="M145" s="24" t="s">
        <v>1030</v>
      </c>
      <c r="N145" s="22" t="s">
        <v>137</v>
      </c>
      <c r="O145" s="6" t="s">
        <v>1476</v>
      </c>
      <c r="P145" s="22" t="s">
        <v>1477</v>
      </c>
      <c r="Q145" s="6">
        <v>5.95</v>
      </c>
      <c r="R145" s="6" t="s">
        <v>1433</v>
      </c>
      <c r="S145" s="6" t="s">
        <v>505</v>
      </c>
      <c r="T145" s="6" t="s">
        <v>1478</v>
      </c>
      <c r="U145" s="6" t="s">
        <v>1033</v>
      </c>
      <c r="V145" s="6" t="s">
        <v>160</v>
      </c>
      <c r="W145" s="6">
        <v>47857</v>
      </c>
      <c r="X145" s="6">
        <v>76757</v>
      </c>
      <c r="Y145" s="6" t="s">
        <v>161</v>
      </c>
      <c r="Z145" s="6">
        <v>172</v>
      </c>
      <c r="AA145" s="6" t="s">
        <v>162</v>
      </c>
      <c r="AB145" s="6" t="s">
        <v>1479</v>
      </c>
      <c r="AC145" s="16" t="s">
        <v>1377</v>
      </c>
      <c r="AE145" s="25" t="s">
        <v>1480</v>
      </c>
      <c r="AF145" s="25" t="s">
        <v>1481</v>
      </c>
      <c r="AG145" s="25" t="s">
        <v>1038</v>
      </c>
      <c r="AH145" s="6">
        <v>124</v>
      </c>
      <c r="AI145" s="6">
        <v>1606</v>
      </c>
      <c r="AJ145" s="6">
        <v>762</v>
      </c>
      <c r="AK145" s="6">
        <v>262</v>
      </c>
      <c r="AL145" s="6">
        <v>242</v>
      </c>
      <c r="AM145" s="6">
        <v>286</v>
      </c>
      <c r="AN145" s="6">
        <v>94</v>
      </c>
      <c r="BI145" s="6">
        <v>10893.399</v>
      </c>
      <c r="BJ145" s="6">
        <v>123244.44</v>
      </c>
      <c r="BK145" s="6">
        <v>71932.81</v>
      </c>
      <c r="BL145" s="6">
        <v>25676</v>
      </c>
      <c r="BM145" s="6">
        <v>23614.36</v>
      </c>
      <c r="BN145" s="6">
        <v>27170</v>
      </c>
      <c r="BO145" s="6">
        <v>6697.5</v>
      </c>
    </row>
    <row r="146" ht="60" customHeight="1" spans="1:87">
      <c r="A146" s="22" t="s">
        <v>1482</v>
      </c>
      <c r="B146" s="5" t="str">
        <f>_xlfn.DISPIMG("ID_0A91212AA75B47FB8C127FA83A9D2F9C",1)</f>
        <v>=DISPIMG("ID_0A91212AA75B47FB8C127FA83A9D2F9C",1)</v>
      </c>
      <c r="C146" s="6">
        <v>69.99</v>
      </c>
      <c r="D146" s="6">
        <v>20</v>
      </c>
      <c r="E146" s="6">
        <v>50</v>
      </c>
      <c r="F146" s="6">
        <v>129</v>
      </c>
      <c r="G146" s="6">
        <v>2</v>
      </c>
      <c r="H146" s="6" t="s">
        <v>465</v>
      </c>
      <c r="I146" s="7">
        <v>45995</v>
      </c>
      <c r="J146" s="6">
        <v>5</v>
      </c>
      <c r="K146" s="6">
        <v>16</v>
      </c>
      <c r="L146" s="8">
        <v>0.124</v>
      </c>
      <c r="M146" s="24" t="s">
        <v>763</v>
      </c>
      <c r="N146" s="22" t="s">
        <v>213</v>
      </c>
      <c r="O146" s="6" t="s">
        <v>1320</v>
      </c>
      <c r="P146" s="22" t="s">
        <v>388</v>
      </c>
      <c r="Q146" s="6">
        <v>7.04</v>
      </c>
      <c r="R146" s="6" t="s">
        <v>1483</v>
      </c>
      <c r="S146" s="6" t="s">
        <v>1483</v>
      </c>
      <c r="T146" s="6" t="s">
        <v>1484</v>
      </c>
      <c r="U146" s="6" t="s">
        <v>766</v>
      </c>
      <c r="V146" s="6" t="s">
        <v>160</v>
      </c>
      <c r="W146" s="6">
        <v>58091</v>
      </c>
      <c r="X146" s="6">
        <v>63335</v>
      </c>
      <c r="Y146" s="6" t="s">
        <v>161</v>
      </c>
      <c r="Z146" s="6">
        <v>224</v>
      </c>
      <c r="AA146" s="6" t="s">
        <v>162</v>
      </c>
      <c r="AB146" s="6" t="s">
        <v>1485</v>
      </c>
      <c r="AC146" s="16" t="s">
        <v>1486</v>
      </c>
      <c r="AE146" s="25" t="s">
        <v>1487</v>
      </c>
      <c r="AF146" s="25" t="s">
        <v>1488</v>
      </c>
      <c r="AG146" s="25" t="s">
        <v>827</v>
      </c>
      <c r="AH146" s="6">
        <v>310</v>
      </c>
      <c r="AI146" s="6">
        <v>0</v>
      </c>
      <c r="BI146" s="6">
        <v>26610.398</v>
      </c>
      <c r="BJ146" s="6">
        <v>0</v>
      </c>
    </row>
    <row r="147" ht="60" customHeight="1" spans="1:87">
      <c r="A147" s="22" t="s">
        <v>1489</v>
      </c>
      <c r="B147" s="5" t="str">
        <f>_xlfn.DISPIMG("ID_C55B32C56C9C45D88F6DB27B85D0603F",1)</f>
        <v>=DISPIMG("ID_C55B32C56C9C45D88F6DB27B85D0603F",1)</v>
      </c>
      <c r="C147" s="6">
        <v>99.99</v>
      </c>
      <c r="D147" s="6">
        <v>100</v>
      </c>
      <c r="E147" s="6">
        <v>50</v>
      </c>
      <c r="F147" s="6">
        <v>144</v>
      </c>
      <c r="G147" s="6">
        <v>1</v>
      </c>
      <c r="H147" s="6" t="s">
        <v>465</v>
      </c>
      <c r="I147" s="7">
        <v>46001</v>
      </c>
      <c r="J147" s="6">
        <v>4.9</v>
      </c>
      <c r="K147" s="6">
        <v>3</v>
      </c>
      <c r="L147" s="8">
        <v>0.0208</v>
      </c>
      <c r="M147" s="24" t="s">
        <v>655</v>
      </c>
      <c r="N147" s="22" t="s">
        <v>137</v>
      </c>
      <c r="O147" s="6" t="s">
        <v>666</v>
      </c>
      <c r="P147" s="22" t="s">
        <v>870</v>
      </c>
      <c r="Q147" s="6">
        <v>5.95</v>
      </c>
      <c r="R147" s="6" t="s">
        <v>657</v>
      </c>
      <c r="S147" s="6" t="s">
        <v>657</v>
      </c>
      <c r="T147" s="6" t="s">
        <v>659</v>
      </c>
      <c r="U147" s="6" t="s">
        <v>1490</v>
      </c>
      <c r="V147" s="6" t="s">
        <v>160</v>
      </c>
      <c r="W147" s="6">
        <v>43729</v>
      </c>
      <c r="X147" s="6">
        <v>27953</v>
      </c>
      <c r="Y147" s="6" t="s">
        <v>161</v>
      </c>
      <c r="Z147" s="6">
        <v>153</v>
      </c>
      <c r="AA147" s="6" t="s">
        <v>162</v>
      </c>
      <c r="AB147" s="6" t="s">
        <v>661</v>
      </c>
      <c r="AC147" s="16" t="s">
        <v>1491</v>
      </c>
      <c r="AE147" s="25" t="s">
        <v>662</v>
      </c>
      <c r="AF147" s="25" t="s">
        <v>1492</v>
      </c>
      <c r="AG147" s="25" t="s">
        <v>664</v>
      </c>
      <c r="AH147" s="6">
        <v>248</v>
      </c>
      <c r="AI147" s="6">
        <v>0</v>
      </c>
      <c r="BI147" s="6">
        <v>35409.44</v>
      </c>
      <c r="BJ147" s="6">
        <v>0</v>
      </c>
    </row>
    <row r="148" ht="60" customHeight="1" spans="1:87">
      <c r="A148" s="22" t="s">
        <v>1493</v>
      </c>
      <c r="B148" s="5" t="str">
        <f>_xlfn.DISPIMG("ID_4B8EF2CF21BC46AB97A29B79DDDA8D6C",1)</f>
        <v>=DISPIMG("ID_4B8EF2CF21BC46AB97A29B79DDDA8D6C",1)</v>
      </c>
      <c r="C148" s="6">
        <v>59.99</v>
      </c>
      <c r="D148" s="6">
        <v>41</v>
      </c>
      <c r="E148" s="6">
        <v>50</v>
      </c>
      <c r="F148" s="6">
        <v>84</v>
      </c>
      <c r="G148" s="6">
        <v>2</v>
      </c>
      <c r="H148" s="6" t="s">
        <v>152</v>
      </c>
      <c r="I148" s="7">
        <v>45847</v>
      </c>
      <c r="J148" s="6">
        <v>4.7</v>
      </c>
      <c r="K148" s="6">
        <v>15</v>
      </c>
      <c r="L148" s="8">
        <v>0.1786</v>
      </c>
      <c r="M148" s="24" t="s">
        <v>1494</v>
      </c>
      <c r="N148" s="22" t="s">
        <v>137</v>
      </c>
      <c r="O148" s="6" t="s">
        <v>121</v>
      </c>
      <c r="P148" s="22" t="s">
        <v>939</v>
      </c>
      <c r="Q148" s="6">
        <v>5.94</v>
      </c>
      <c r="R148" s="6" t="s">
        <v>278</v>
      </c>
      <c r="S148" s="6" t="s">
        <v>278</v>
      </c>
      <c r="T148" s="6" t="s">
        <v>1495</v>
      </c>
      <c r="U148" s="6" t="s">
        <v>1496</v>
      </c>
      <c r="V148" s="6" t="s">
        <v>160</v>
      </c>
      <c r="W148" s="6">
        <v>141889</v>
      </c>
      <c r="X148" s="6">
        <v>15606</v>
      </c>
      <c r="Y148" s="6" t="s">
        <v>161</v>
      </c>
      <c r="Z148" s="6">
        <v>682</v>
      </c>
      <c r="AA148" s="6" t="s">
        <v>162</v>
      </c>
      <c r="AB148" s="6" t="s">
        <v>1497</v>
      </c>
      <c r="AC148" s="16" t="s">
        <v>1317</v>
      </c>
      <c r="AE148" s="25" t="s">
        <v>1498</v>
      </c>
      <c r="AF148" s="25" t="s">
        <v>1499</v>
      </c>
      <c r="AG148" s="25" t="s">
        <v>1500</v>
      </c>
      <c r="AH148" s="6">
        <v>93</v>
      </c>
      <c r="AI148" s="6">
        <v>78</v>
      </c>
      <c r="AJ148" s="6">
        <v>90</v>
      </c>
      <c r="AK148" s="6">
        <v>58</v>
      </c>
      <c r="AL148" s="6">
        <v>59</v>
      </c>
      <c r="AM148" s="6">
        <v>179</v>
      </c>
      <c r="AN148" s="6">
        <v>26</v>
      </c>
      <c r="BI148" s="6">
        <v>4986.6597</v>
      </c>
      <c r="BJ148" s="6">
        <v>4924.92</v>
      </c>
      <c r="BK148" s="6">
        <v>5490.9</v>
      </c>
      <c r="BL148" s="6">
        <v>4059.42</v>
      </c>
      <c r="BM148" s="6">
        <v>4697.58</v>
      </c>
      <c r="BN148" s="6">
        <v>19688.21</v>
      </c>
      <c r="BO148" s="6">
        <v>3200.86</v>
      </c>
    </row>
    <row r="149" ht="60" customHeight="1" spans="1:87">
      <c r="A149" s="22" t="s">
        <v>1501</v>
      </c>
      <c r="B149" s="5" t="str">
        <f>_xlfn.DISPIMG("ID_052E65A4D6CB48A6B43A154AE5950EB4",1)</f>
        <v>=DISPIMG("ID_052E65A4D6CB48A6B43A154AE5950EB4",1)</v>
      </c>
      <c r="C149" s="6">
        <v>145.99</v>
      </c>
      <c r="D149" s="6">
        <v>57</v>
      </c>
      <c r="E149" s="6">
        <v>50</v>
      </c>
      <c r="F149" s="6">
        <v>63</v>
      </c>
      <c r="G149" s="6">
        <v>1</v>
      </c>
      <c r="H149" s="6" t="s">
        <v>169</v>
      </c>
      <c r="I149" s="7">
        <v>44478</v>
      </c>
      <c r="J149" s="6">
        <v>4.2</v>
      </c>
      <c r="K149" s="6">
        <v>3</v>
      </c>
      <c r="L149" s="8">
        <v>0.0476</v>
      </c>
      <c r="M149" s="24" t="s">
        <v>675</v>
      </c>
      <c r="N149" s="22" t="s">
        <v>137</v>
      </c>
      <c r="O149" s="6" t="s">
        <v>1502</v>
      </c>
      <c r="P149" s="22" t="s">
        <v>695</v>
      </c>
      <c r="Q149" s="6">
        <v>7.63</v>
      </c>
      <c r="R149" s="6" t="s">
        <v>1503</v>
      </c>
      <c r="S149" s="6" t="s">
        <v>1503</v>
      </c>
      <c r="T149" s="6" t="s">
        <v>1504</v>
      </c>
      <c r="U149" s="6" t="s">
        <v>1505</v>
      </c>
      <c r="V149" s="6" t="s">
        <v>128</v>
      </c>
      <c r="W149" s="6">
        <v>160004</v>
      </c>
      <c r="X149" s="6">
        <v>-22266</v>
      </c>
      <c r="Y149" s="6" t="s">
        <v>1506</v>
      </c>
      <c r="Z149" s="6">
        <v>17</v>
      </c>
      <c r="AA149" s="6" t="s">
        <v>1507</v>
      </c>
      <c r="AB149" s="6" t="s">
        <v>1508</v>
      </c>
      <c r="AC149" s="16" t="s">
        <v>1299</v>
      </c>
      <c r="AE149" s="25" t="s">
        <v>1509</v>
      </c>
      <c r="AF149" s="25" t="s">
        <v>1510</v>
      </c>
      <c r="AG149" s="25" t="s">
        <v>683</v>
      </c>
      <c r="AH149" s="6">
        <v>62</v>
      </c>
      <c r="AI149" s="6">
        <v>113</v>
      </c>
      <c r="AJ149" s="6">
        <v>33</v>
      </c>
      <c r="AK149" s="6">
        <v>31</v>
      </c>
      <c r="AL149" s="6">
        <v>30</v>
      </c>
      <c r="AM149" s="6">
        <v>30</v>
      </c>
      <c r="AN149" s="6">
        <v>46</v>
      </c>
      <c r="AO149" s="6">
        <v>30</v>
      </c>
      <c r="AP149" s="6">
        <v>42</v>
      </c>
      <c r="AQ149" s="6">
        <v>41</v>
      </c>
      <c r="AR149" s="6">
        <v>35</v>
      </c>
      <c r="AS149" s="6">
        <v>30</v>
      </c>
      <c r="AT149" s="6">
        <v>29</v>
      </c>
      <c r="AU149" s="6">
        <v>46</v>
      </c>
      <c r="AV149" s="6">
        <v>36</v>
      </c>
      <c r="AW149" s="6">
        <v>29</v>
      </c>
      <c r="AX149" s="6">
        <v>23</v>
      </c>
      <c r="AY149" s="6">
        <v>17</v>
      </c>
      <c r="AZ149" s="6">
        <v>27</v>
      </c>
      <c r="BA149" s="6">
        <v>15</v>
      </c>
      <c r="BB149" s="6">
        <v>15</v>
      </c>
      <c r="BC149" s="6">
        <v>25</v>
      </c>
      <c r="BD149" s="6">
        <v>23</v>
      </c>
      <c r="BE149" s="6">
        <v>26</v>
      </c>
      <c r="BF149" s="6">
        <v>36</v>
      </c>
      <c r="BG149" s="6">
        <v>86</v>
      </c>
      <c r="BH149" s="6">
        <v>65</v>
      </c>
      <c r="BI149" s="6">
        <v>9051.38</v>
      </c>
      <c r="BJ149" s="6">
        <v>16496.87</v>
      </c>
      <c r="BK149" s="6">
        <v>4817.67</v>
      </c>
      <c r="BL149" s="6">
        <v>4525.69</v>
      </c>
      <c r="BM149" s="6">
        <v>4379.7</v>
      </c>
      <c r="BN149" s="6">
        <v>4379.7</v>
      </c>
      <c r="BO149" s="6">
        <v>6715.54</v>
      </c>
      <c r="BP149" s="6">
        <v>4379.7</v>
      </c>
      <c r="BQ149" s="6">
        <v>6131.58</v>
      </c>
      <c r="BR149" s="6">
        <v>5976.16</v>
      </c>
      <c r="BS149" s="6">
        <v>4911.9</v>
      </c>
      <c r="BT149" s="6">
        <v>4379.7</v>
      </c>
      <c r="BU149" s="6">
        <v>4233.71</v>
      </c>
      <c r="BV149" s="6">
        <v>6715.54</v>
      </c>
      <c r="BW149" s="6">
        <v>5255.64</v>
      </c>
      <c r="BX149" s="6">
        <v>4233.71</v>
      </c>
      <c r="BY149" s="6">
        <v>3357.77</v>
      </c>
      <c r="BZ149" s="6">
        <v>2481.83</v>
      </c>
      <c r="CA149" s="6">
        <v>3941.73</v>
      </c>
      <c r="CB149" s="6">
        <v>2189.85</v>
      </c>
      <c r="CC149" s="6">
        <v>2189.85</v>
      </c>
      <c r="CD149" s="6">
        <v>3649.75</v>
      </c>
      <c r="CE149" s="6">
        <v>3357.77</v>
      </c>
      <c r="CF149" s="6">
        <v>3795.74</v>
      </c>
      <c r="CG149" s="6">
        <v>5255.64</v>
      </c>
      <c r="CH149" s="6">
        <v>11966.9</v>
      </c>
      <c r="CI149" s="6">
        <v>8839.35</v>
      </c>
    </row>
    <row r="150" ht="60" customHeight="1" spans="1:87">
      <c r="A150" s="22" t="s">
        <v>1511</v>
      </c>
      <c r="B150" s="5" t="str">
        <f>_xlfn.DISPIMG("ID_B5D7A3CA267B4D33B49D3ACD5618EB7D",1)</f>
        <v>=DISPIMG("ID_B5D7A3CA267B4D33B49D3ACD5618EB7D",1)</v>
      </c>
      <c r="C150" s="6">
        <v>89.99</v>
      </c>
      <c r="D150" s="6">
        <v>243</v>
      </c>
      <c r="E150" s="6">
        <v>50</v>
      </c>
      <c r="F150" s="6">
        <v>126</v>
      </c>
      <c r="G150" s="6">
        <v>1</v>
      </c>
      <c r="H150" s="6" t="s">
        <v>169</v>
      </c>
      <c r="I150" s="7">
        <v>45133</v>
      </c>
      <c r="J150" s="6">
        <v>4.2</v>
      </c>
      <c r="K150" s="6">
        <v>5</v>
      </c>
      <c r="L150" s="8">
        <v>0.0397</v>
      </c>
      <c r="M150" s="24" t="s">
        <v>1512</v>
      </c>
      <c r="N150" s="22" t="s">
        <v>137</v>
      </c>
      <c r="O150" s="6" t="s">
        <v>1014</v>
      </c>
      <c r="P150" s="22" t="s">
        <v>1513</v>
      </c>
      <c r="Q150" s="6">
        <v>5.94</v>
      </c>
      <c r="R150" s="6" t="s">
        <v>515</v>
      </c>
      <c r="S150" s="6" t="s">
        <v>515</v>
      </c>
      <c r="T150" s="6" t="s">
        <v>1514</v>
      </c>
      <c r="U150" s="6" t="s">
        <v>1515</v>
      </c>
      <c r="V150" s="6" t="s">
        <v>128</v>
      </c>
      <c r="W150" s="6">
        <v>115913</v>
      </c>
      <c r="X150" s="6">
        <v>12885</v>
      </c>
      <c r="Y150" s="6" t="s">
        <v>176</v>
      </c>
      <c r="Z150" s="6">
        <v>1394</v>
      </c>
      <c r="AA150" s="6" t="s">
        <v>145</v>
      </c>
      <c r="AB150" s="6" t="s">
        <v>1516</v>
      </c>
      <c r="AC150" s="16" t="s">
        <v>1423</v>
      </c>
      <c r="AE150" s="25" t="s">
        <v>1517</v>
      </c>
      <c r="AF150" s="25" t="s">
        <v>1518</v>
      </c>
      <c r="AG150" s="25" t="s">
        <v>1519</v>
      </c>
      <c r="AH150" s="6">
        <v>93</v>
      </c>
      <c r="AI150" s="6">
        <v>300</v>
      </c>
      <c r="AJ150" s="6">
        <v>146</v>
      </c>
      <c r="AK150" s="6">
        <v>107</v>
      </c>
      <c r="AL150" s="6">
        <v>230</v>
      </c>
      <c r="AM150" s="6">
        <v>211</v>
      </c>
      <c r="AN150" s="6">
        <v>202</v>
      </c>
      <c r="AO150" s="6">
        <v>180</v>
      </c>
      <c r="AP150" s="6">
        <v>84</v>
      </c>
      <c r="AQ150" s="6">
        <v>59</v>
      </c>
      <c r="AR150" s="6">
        <v>114</v>
      </c>
      <c r="AS150" s="6">
        <v>174</v>
      </c>
      <c r="AT150" s="6">
        <v>148</v>
      </c>
      <c r="AU150" s="6">
        <v>747</v>
      </c>
      <c r="AV150" s="6">
        <v>349</v>
      </c>
      <c r="AW150" s="6">
        <v>236</v>
      </c>
      <c r="AX150" s="6">
        <v>210</v>
      </c>
      <c r="AY150" s="6">
        <v>402</v>
      </c>
      <c r="AZ150" s="6">
        <v>553</v>
      </c>
      <c r="BA150" s="6">
        <v>713</v>
      </c>
      <c r="BB150" s="6">
        <v>1467</v>
      </c>
      <c r="BC150" s="6">
        <v>0</v>
      </c>
      <c r="BD150" s="6">
        <v>0</v>
      </c>
      <c r="BE150" s="6">
        <v>1750</v>
      </c>
      <c r="BF150" s="6">
        <v>26</v>
      </c>
      <c r="BG150" s="6">
        <v>723</v>
      </c>
      <c r="BH150" s="6">
        <v>0</v>
      </c>
      <c r="BI150" s="6">
        <v>8369.069</v>
      </c>
      <c r="BJ150" s="6">
        <v>26997</v>
      </c>
      <c r="BK150" s="6">
        <v>11903.38</v>
      </c>
      <c r="BL150" s="6">
        <v>9628.93</v>
      </c>
      <c r="BM150" s="6">
        <v>20697.7</v>
      </c>
      <c r="BN150" s="6">
        <v>18987.89</v>
      </c>
      <c r="BO150" s="6">
        <v>18177.98</v>
      </c>
      <c r="BP150" s="6">
        <v>17998.2</v>
      </c>
      <c r="BQ150" s="6">
        <v>5039.16</v>
      </c>
      <c r="BR150" s="6">
        <v>5320.03</v>
      </c>
      <c r="BS150" s="6">
        <v>10258.86</v>
      </c>
      <c r="BT150" s="6">
        <v>15658.26</v>
      </c>
      <c r="BU150" s="6">
        <v>13920.88</v>
      </c>
      <c r="BV150" s="6">
        <v>69336.54</v>
      </c>
      <c r="BW150" s="6">
        <v>31486.78</v>
      </c>
      <c r="BX150" s="6">
        <v>21237.64</v>
      </c>
      <c r="BY150" s="6">
        <v>21384.3</v>
      </c>
      <c r="BZ150" s="6">
        <v>38998.02</v>
      </c>
      <c r="CA150" s="6">
        <v>60841.06</v>
      </c>
      <c r="CB150" s="6">
        <v>79207.16</v>
      </c>
      <c r="CC150" s="6">
        <v>161355.33</v>
      </c>
      <c r="CD150" s="6">
        <v>0</v>
      </c>
      <c r="CE150" s="6">
        <v>0</v>
      </c>
      <c r="CF150" s="6">
        <v>217157.5</v>
      </c>
      <c r="CG150" s="6">
        <v>3078.66</v>
      </c>
      <c r="CH150" s="6">
        <v>93982.77</v>
      </c>
      <c r="CI150" s="6">
        <v>0</v>
      </c>
    </row>
    <row r="151" ht="60" customHeight="1" spans="1:87">
      <c r="A151" s="22" t="s">
        <v>1520</v>
      </c>
      <c r="B151" s="5" t="str">
        <f>_xlfn.DISPIMG("ID_FDFAF205F2AD4B3D9CF23ECFC3D71F4E",1)</f>
        <v>=DISPIMG("ID_FDFAF205F2AD4B3D9CF23ECFC3D71F4E",1)</v>
      </c>
      <c r="C151" s="6">
        <v>42.49</v>
      </c>
      <c r="D151" s="6">
        <v>53</v>
      </c>
      <c r="E151" s="6">
        <v>50</v>
      </c>
      <c r="F151" s="6">
        <v>220</v>
      </c>
      <c r="G151" s="6">
        <v>2</v>
      </c>
      <c r="H151" s="6" t="s">
        <v>152</v>
      </c>
      <c r="I151" s="7">
        <v>45789</v>
      </c>
      <c r="J151" s="6">
        <v>3.9</v>
      </c>
      <c r="K151" s="6">
        <v>7</v>
      </c>
      <c r="L151" s="8">
        <v>0.0318</v>
      </c>
      <c r="M151" s="24" t="s">
        <v>1398</v>
      </c>
      <c r="N151" s="22" t="s">
        <v>137</v>
      </c>
      <c r="O151" s="6" t="s">
        <v>121</v>
      </c>
      <c r="P151" s="22" t="s">
        <v>1521</v>
      </c>
      <c r="Q151" s="6">
        <v>6.37</v>
      </c>
      <c r="R151" s="6" t="s">
        <v>1267</v>
      </c>
      <c r="S151" s="6" t="s">
        <v>1281</v>
      </c>
      <c r="T151" s="6" t="s">
        <v>1522</v>
      </c>
      <c r="U151" s="6" t="s">
        <v>1523</v>
      </c>
      <c r="V151" s="6" t="s">
        <v>160</v>
      </c>
      <c r="W151" s="6">
        <v>103971</v>
      </c>
      <c r="X151" s="6">
        <v>-9420</v>
      </c>
      <c r="Y151" s="6" t="s">
        <v>161</v>
      </c>
      <c r="Z151" s="6">
        <v>493</v>
      </c>
      <c r="AA151" s="6" t="s">
        <v>162</v>
      </c>
      <c r="AB151" s="6" t="s">
        <v>1524</v>
      </c>
      <c r="AC151" s="16" t="s">
        <v>1525</v>
      </c>
      <c r="AE151" s="25" t="s">
        <v>1526</v>
      </c>
      <c r="AF151" s="25" t="s">
        <v>1527</v>
      </c>
      <c r="AG151" s="25" t="s">
        <v>1405</v>
      </c>
      <c r="AH151" s="6">
        <v>217</v>
      </c>
      <c r="AI151" s="6">
        <v>508</v>
      </c>
      <c r="AJ151" s="6">
        <v>176</v>
      </c>
      <c r="AK151" s="6">
        <v>46</v>
      </c>
      <c r="AL151" s="6">
        <v>44</v>
      </c>
      <c r="AM151" s="6">
        <v>76</v>
      </c>
      <c r="AN151" s="6">
        <v>210</v>
      </c>
      <c r="AO151" s="6">
        <v>146</v>
      </c>
      <c r="AP151" s="6">
        <v>28</v>
      </c>
      <c r="BI151" s="6">
        <v>10359.58</v>
      </c>
      <c r="BJ151" s="6">
        <v>23037.8</v>
      </c>
      <c r="BK151" s="6">
        <v>6158.24</v>
      </c>
      <c r="BL151" s="6">
        <v>1655.54</v>
      </c>
      <c r="BM151" s="6">
        <v>1583.56</v>
      </c>
      <c r="BN151" s="6">
        <v>2735.24</v>
      </c>
      <c r="BO151" s="6">
        <v>7557.9</v>
      </c>
      <c r="BP151" s="6">
        <v>5254.54</v>
      </c>
      <c r="BQ151" s="6">
        <v>1079.12</v>
      </c>
    </row>
    <row r="152" ht="60" customHeight="1" spans="1:87">
      <c r="A152" s="22" t="s">
        <v>1528</v>
      </c>
      <c r="B152" s="5" t="str">
        <f>_xlfn.DISPIMG("ID_002D74D76459434CB1ADDA933C274AA0",1)</f>
        <v>=DISPIMG("ID_002D74D76459434CB1ADDA933C274AA0",1)</v>
      </c>
      <c r="C152" s="6">
        <v>79.99</v>
      </c>
      <c r="D152" s="6">
        <v>13</v>
      </c>
      <c r="E152" s="6">
        <v>50</v>
      </c>
      <c r="F152" s="6">
        <v>97</v>
      </c>
      <c r="G152" s="6">
        <v>1</v>
      </c>
      <c r="H152" s="6" t="s">
        <v>199</v>
      </c>
      <c r="I152" s="7">
        <v>45874</v>
      </c>
      <c r="J152" s="6">
        <v>4.7</v>
      </c>
      <c r="K152" s="6">
        <v>10</v>
      </c>
      <c r="L152" s="8">
        <v>0.1031</v>
      </c>
      <c r="M152" s="24" t="s">
        <v>1529</v>
      </c>
      <c r="N152" s="22" t="s">
        <v>137</v>
      </c>
      <c r="O152" s="6" t="s">
        <v>300</v>
      </c>
      <c r="P152" s="22" t="s">
        <v>1387</v>
      </c>
      <c r="Q152" s="6">
        <v>6.63</v>
      </c>
      <c r="R152" s="6" t="s">
        <v>188</v>
      </c>
      <c r="S152" s="6" t="s">
        <v>188</v>
      </c>
      <c r="T152" s="6" t="s">
        <v>1530</v>
      </c>
      <c r="U152" s="6" t="s">
        <v>1531</v>
      </c>
      <c r="V152" s="6" t="s">
        <v>160</v>
      </c>
      <c r="W152" s="6">
        <v>256501</v>
      </c>
      <c r="X152" s="6">
        <v>-66366</v>
      </c>
      <c r="Y152" s="6" t="s">
        <v>161</v>
      </c>
      <c r="Z152" s="6">
        <v>1254</v>
      </c>
      <c r="AA152" s="6" t="s">
        <v>162</v>
      </c>
      <c r="AB152" s="6" t="s">
        <v>1532</v>
      </c>
      <c r="AC152" s="16" t="s">
        <v>1533</v>
      </c>
      <c r="AE152" s="25" t="s">
        <v>1534</v>
      </c>
      <c r="AF152" s="25" t="s">
        <v>1535</v>
      </c>
      <c r="AG152" s="25" t="s">
        <v>1536</v>
      </c>
      <c r="AH152" s="6">
        <v>93</v>
      </c>
      <c r="AI152" s="6">
        <v>167</v>
      </c>
      <c r="AJ152" s="6">
        <v>325</v>
      </c>
      <c r="AK152" s="6">
        <v>102</v>
      </c>
      <c r="AL152" s="6">
        <v>59</v>
      </c>
      <c r="AM152" s="6">
        <v>13</v>
      </c>
      <c r="BI152" s="6">
        <v>7618.56</v>
      </c>
      <c r="BJ152" s="6">
        <v>14033.01</v>
      </c>
      <c r="BK152" s="6">
        <v>29159</v>
      </c>
      <c r="BL152" s="6">
        <v>8908.68</v>
      </c>
      <c r="BM152" s="6">
        <v>5663.41</v>
      </c>
      <c r="BN152" s="6">
        <v>1757.73</v>
      </c>
    </row>
    <row r="153" ht="60" customHeight="1" spans="1:87">
      <c r="A153" s="22" t="s">
        <v>1537</v>
      </c>
      <c r="B153" s="5" t="str">
        <f>_xlfn.DISPIMG("ID_69D75246A5214984AF97E0FF7DF4AD06",1)</f>
        <v>=DISPIMG("ID_69D75246A5214984AF97E0FF7DF4AD06",1)</v>
      </c>
      <c r="C153" s="6">
        <v>199</v>
      </c>
      <c r="D153" s="6">
        <v>108</v>
      </c>
      <c r="E153" s="6">
        <v>50</v>
      </c>
      <c r="F153" s="6">
        <v>153</v>
      </c>
      <c r="G153" s="6">
        <v>2</v>
      </c>
      <c r="H153" s="6" t="s">
        <v>169</v>
      </c>
      <c r="I153" s="7">
        <v>45618</v>
      </c>
      <c r="J153" s="6">
        <v>4.1</v>
      </c>
      <c r="K153" s="6">
        <v>6</v>
      </c>
      <c r="L153" s="8">
        <v>0.0392</v>
      </c>
      <c r="M153" s="24" t="s">
        <v>1329</v>
      </c>
      <c r="N153" s="22" t="s">
        <v>137</v>
      </c>
      <c r="O153" s="6" t="s">
        <v>1538</v>
      </c>
      <c r="P153" s="22" t="s">
        <v>1539</v>
      </c>
      <c r="Q153" s="6">
        <v>6.63</v>
      </c>
      <c r="R153" s="6" t="s">
        <v>482</v>
      </c>
      <c r="S153" s="6" t="s">
        <v>482</v>
      </c>
      <c r="T153" s="6" t="s">
        <v>1540</v>
      </c>
      <c r="U153" s="6" t="s">
        <v>1541</v>
      </c>
      <c r="V153" s="6" t="s">
        <v>160</v>
      </c>
      <c r="W153" s="6">
        <v>122505</v>
      </c>
      <c r="X153" s="6">
        <v>-23764</v>
      </c>
      <c r="Y153" s="6" t="s">
        <v>161</v>
      </c>
      <c r="Z153" s="6">
        <v>606</v>
      </c>
      <c r="AA153" s="6" t="s">
        <v>162</v>
      </c>
      <c r="AB153" s="6" t="s">
        <v>1542</v>
      </c>
      <c r="AC153" s="16" t="s">
        <v>1543</v>
      </c>
      <c r="AE153" s="25" t="s">
        <v>1544</v>
      </c>
      <c r="AF153" s="25" t="s">
        <v>1545</v>
      </c>
      <c r="AG153" s="25" t="s">
        <v>1336</v>
      </c>
      <c r="AH153" s="6">
        <v>155</v>
      </c>
      <c r="AI153" s="6">
        <v>236</v>
      </c>
      <c r="AJ153" s="6">
        <v>161</v>
      </c>
      <c r="AK153" s="6">
        <v>101</v>
      </c>
      <c r="AL153" s="6">
        <v>86</v>
      </c>
      <c r="AM153" s="6">
        <v>95</v>
      </c>
      <c r="AN153" s="6">
        <v>146</v>
      </c>
      <c r="AO153" s="6">
        <v>76</v>
      </c>
      <c r="AP153" s="6">
        <v>184</v>
      </c>
      <c r="AQ153" s="6">
        <v>178</v>
      </c>
      <c r="AR153" s="6">
        <v>197</v>
      </c>
      <c r="AS153" s="6">
        <v>195</v>
      </c>
      <c r="AT153" s="6">
        <v>100</v>
      </c>
      <c r="AU153" s="6">
        <v>65</v>
      </c>
      <c r="AV153" s="6">
        <v>7</v>
      </c>
      <c r="AW153" s="6">
        <v>0</v>
      </c>
      <c r="BI153" s="6">
        <v>30845</v>
      </c>
      <c r="BJ153" s="6">
        <v>46964</v>
      </c>
      <c r="BK153" s="6">
        <v>29994.3</v>
      </c>
      <c r="BL153" s="6">
        <v>19875.79</v>
      </c>
      <c r="BM153" s="6">
        <v>15023.34</v>
      </c>
      <c r="BN153" s="6">
        <v>17298.55</v>
      </c>
      <c r="BO153" s="6">
        <v>30605.98</v>
      </c>
      <c r="BP153" s="6">
        <v>17375.12</v>
      </c>
      <c r="BQ153" s="6">
        <v>48358.88</v>
      </c>
      <c r="BR153" s="6">
        <v>48378.62</v>
      </c>
      <c r="BS153" s="6">
        <v>50540.35</v>
      </c>
      <c r="BT153" s="6">
        <v>45573.45</v>
      </c>
      <c r="BU153" s="6">
        <v>30177</v>
      </c>
      <c r="BV153" s="6">
        <v>27949.35</v>
      </c>
      <c r="BW153" s="6">
        <v>3009.93</v>
      </c>
      <c r="BX153" s="6">
        <v>0</v>
      </c>
    </row>
    <row r="154" ht="60" customHeight="1" spans="1:87">
      <c r="A154" s="22" t="s">
        <v>1546</v>
      </c>
      <c r="B154" s="5" t="str">
        <f>_xlfn.DISPIMG("ID_23C027515D654EBCB578149E9F97D49E",1)</f>
        <v>=DISPIMG("ID_23C027515D654EBCB578149E9F97D49E",1)</v>
      </c>
      <c r="C154" s="6">
        <v>45.99</v>
      </c>
      <c r="D154" s="6">
        <v>15</v>
      </c>
      <c r="E154" s="6">
        <v>50</v>
      </c>
      <c r="F154" s="6">
        <v>72</v>
      </c>
      <c r="G154" s="6">
        <v>1</v>
      </c>
      <c r="H154" s="6" t="s">
        <v>152</v>
      </c>
      <c r="I154" s="7">
        <v>45850</v>
      </c>
      <c r="J154" s="6">
        <v>4</v>
      </c>
      <c r="K154" s="6">
        <v>5</v>
      </c>
      <c r="L154" s="8">
        <v>0.0694</v>
      </c>
      <c r="M154" s="24" t="s">
        <v>1547</v>
      </c>
      <c r="N154" s="22" t="s">
        <v>213</v>
      </c>
      <c r="O154" s="6" t="s">
        <v>256</v>
      </c>
      <c r="P154" s="22" t="s">
        <v>1548</v>
      </c>
      <c r="Q154" s="6">
        <v>6.78</v>
      </c>
      <c r="R154" s="6" t="s">
        <v>1483</v>
      </c>
      <c r="S154" s="6" t="s">
        <v>1483</v>
      </c>
      <c r="T154" s="6" t="s">
        <v>1549</v>
      </c>
      <c r="U154" s="6" t="s">
        <v>1550</v>
      </c>
      <c r="V154" s="6" t="s">
        <v>160</v>
      </c>
      <c r="W154" s="6">
        <v>245422</v>
      </c>
      <c r="X154" s="6">
        <v>-65170</v>
      </c>
      <c r="Y154" s="6" t="s">
        <v>161</v>
      </c>
      <c r="Z154" s="6">
        <v>1212</v>
      </c>
      <c r="AA154" s="6" t="s">
        <v>162</v>
      </c>
      <c r="AB154" s="6" t="s">
        <v>1551</v>
      </c>
      <c r="AC154" s="16" t="s">
        <v>1501</v>
      </c>
      <c r="AE154" s="25" t="s">
        <v>1552</v>
      </c>
      <c r="AF154" s="25" t="s">
        <v>1553</v>
      </c>
      <c r="AG154" s="25" t="s">
        <v>1554</v>
      </c>
      <c r="AH154" s="6">
        <v>62</v>
      </c>
      <c r="AI154" s="6">
        <v>75</v>
      </c>
      <c r="AJ154" s="6">
        <v>43</v>
      </c>
      <c r="AK154" s="6">
        <v>5</v>
      </c>
      <c r="AL154" s="6">
        <v>20</v>
      </c>
      <c r="AM154" s="6">
        <v>4</v>
      </c>
      <c r="AN154" s="6">
        <v>12</v>
      </c>
      <c r="AO154" s="6">
        <v>0</v>
      </c>
      <c r="AP154" s="6">
        <v>0</v>
      </c>
      <c r="BI154" s="6">
        <v>2838.98</v>
      </c>
      <c r="BJ154" s="6">
        <v>3594.75</v>
      </c>
      <c r="BK154" s="6">
        <v>2205.04</v>
      </c>
      <c r="BL154" s="6">
        <v>463.6</v>
      </c>
      <c r="BM154" s="6">
        <v>1999.8</v>
      </c>
      <c r="BN154" s="6">
        <v>466.4</v>
      </c>
      <c r="BO154" s="6">
        <v>1335.84</v>
      </c>
      <c r="BP154" s="6">
        <v>0</v>
      </c>
      <c r="BQ154" s="6">
        <v>0</v>
      </c>
    </row>
    <row r="155" ht="60" customHeight="1" spans="1:87">
      <c r="A155" s="22" t="s">
        <v>1555</v>
      </c>
      <c r="B155" s="5" t="str">
        <f>_xlfn.DISPIMG("ID_063005874B4941F1AE354E542F985011",1)</f>
        <v>=DISPIMG("ID_063005874B4941F1AE354E542F985011",1)</v>
      </c>
      <c r="C155" s="6">
        <v>77.99</v>
      </c>
      <c r="D155" s="6">
        <v>18</v>
      </c>
      <c r="E155" s="6">
        <v>50</v>
      </c>
      <c r="F155" s="6">
        <v>86</v>
      </c>
      <c r="G155" s="6">
        <v>1</v>
      </c>
      <c r="H155" s="6" t="s">
        <v>152</v>
      </c>
      <c r="I155" s="7">
        <v>45783</v>
      </c>
      <c r="J155" s="6">
        <v>4.4</v>
      </c>
      <c r="K155" s="6">
        <v>5</v>
      </c>
      <c r="L155" s="8">
        <v>0.0581</v>
      </c>
      <c r="M155" s="24" t="s">
        <v>1556</v>
      </c>
      <c r="N155" s="22" t="s">
        <v>137</v>
      </c>
      <c r="O155" s="6" t="s">
        <v>171</v>
      </c>
      <c r="P155" s="22" t="s">
        <v>1557</v>
      </c>
      <c r="Q155" s="6">
        <v>5.79</v>
      </c>
      <c r="R155" s="6" t="s">
        <v>440</v>
      </c>
      <c r="S155" s="6" t="s">
        <v>440</v>
      </c>
      <c r="T155" s="6" t="s">
        <v>1558</v>
      </c>
      <c r="U155" s="6" t="s">
        <v>362</v>
      </c>
      <c r="V155" s="6" t="s">
        <v>160</v>
      </c>
      <c r="W155" s="6">
        <v>289805</v>
      </c>
      <c r="X155" s="6">
        <v>-73344</v>
      </c>
      <c r="Y155" s="6" t="s">
        <v>161</v>
      </c>
      <c r="Z155" s="6">
        <v>1388</v>
      </c>
      <c r="AA155" s="6" t="s">
        <v>162</v>
      </c>
      <c r="AB155" s="6" t="s">
        <v>1559</v>
      </c>
      <c r="AC155" s="16" t="s">
        <v>1560</v>
      </c>
      <c r="AE155" s="25" t="s">
        <v>1561</v>
      </c>
      <c r="AF155" s="25" t="s">
        <v>1562</v>
      </c>
      <c r="AG155" s="25" t="s">
        <v>1563</v>
      </c>
      <c r="AH155" s="6">
        <v>62</v>
      </c>
      <c r="AI155" s="6">
        <v>171</v>
      </c>
      <c r="AJ155" s="6">
        <v>41</v>
      </c>
      <c r="AK155" s="6">
        <v>37</v>
      </c>
      <c r="AL155" s="6">
        <v>34</v>
      </c>
      <c r="AM155" s="6">
        <v>31</v>
      </c>
      <c r="AN155" s="6">
        <v>47</v>
      </c>
      <c r="AO155" s="6">
        <v>11</v>
      </c>
      <c r="AP155" s="6">
        <v>8</v>
      </c>
      <c r="AQ155" s="6">
        <v>0</v>
      </c>
      <c r="BI155" s="6">
        <v>4835.38</v>
      </c>
      <c r="BJ155" s="6">
        <v>11848.59</v>
      </c>
      <c r="BK155" s="6">
        <v>2850.73</v>
      </c>
      <c r="BL155" s="6">
        <v>2323.6</v>
      </c>
      <c r="BM155" s="6">
        <v>2216.12</v>
      </c>
      <c r="BN155" s="6">
        <v>2041.66</v>
      </c>
      <c r="BO155" s="6">
        <v>3885.02</v>
      </c>
      <c r="BP155" s="6">
        <v>1152.69</v>
      </c>
      <c r="BQ155" s="6">
        <v>1060.88</v>
      </c>
      <c r="BR155" s="6">
        <v>0</v>
      </c>
    </row>
    <row r="156" ht="60" customHeight="1" spans="1:87">
      <c r="A156" s="22" t="s">
        <v>1564</v>
      </c>
      <c r="B156" s="5" t="str">
        <f>_xlfn.DISPIMG("ID_F63A86BEA9C149138150026473F5C50B",1)</f>
        <v>=DISPIMG("ID_F63A86BEA9C149138150026473F5C50B",1)</v>
      </c>
      <c r="C156" s="23">
        <v>549.99</v>
      </c>
      <c r="D156" s="6">
        <v>51</v>
      </c>
      <c r="E156" s="6">
        <v>50</v>
      </c>
      <c r="F156" s="6">
        <v>108</v>
      </c>
      <c r="G156" s="6">
        <v>1</v>
      </c>
      <c r="H156" s="6" t="s">
        <v>152</v>
      </c>
      <c r="I156" s="7">
        <v>45845</v>
      </c>
      <c r="J156" s="6">
        <v>4.8</v>
      </c>
      <c r="K156" s="6">
        <v>4</v>
      </c>
      <c r="L156" s="8">
        <v>0.037</v>
      </c>
      <c r="M156" s="24" t="s">
        <v>1565</v>
      </c>
      <c r="N156" s="22" t="s">
        <v>213</v>
      </c>
      <c r="O156" s="6" t="s">
        <v>1415</v>
      </c>
      <c r="P156" s="22" t="s">
        <v>695</v>
      </c>
      <c r="Q156" s="6">
        <v>7.66</v>
      </c>
      <c r="R156" s="6" t="s">
        <v>552</v>
      </c>
      <c r="S156" s="6" t="s">
        <v>552</v>
      </c>
      <c r="T156" s="6" t="s">
        <v>1566</v>
      </c>
      <c r="U156" s="6" t="s">
        <v>1567</v>
      </c>
      <c r="V156" s="6" t="s">
        <v>128</v>
      </c>
      <c r="W156" s="6">
        <v>122273</v>
      </c>
      <c r="X156" s="6">
        <v>7489</v>
      </c>
      <c r="Y156" s="6" t="s">
        <v>176</v>
      </c>
      <c r="Z156" s="6">
        <v>1477</v>
      </c>
      <c r="AA156" s="6" t="s">
        <v>145</v>
      </c>
      <c r="AB156" s="6" t="s">
        <v>1568</v>
      </c>
      <c r="AC156" s="16" t="s">
        <v>1569</v>
      </c>
      <c r="AD156" s="6" t="s">
        <v>1570</v>
      </c>
      <c r="AE156" s="25" t="s">
        <v>1571</v>
      </c>
      <c r="AF156" s="25" t="s">
        <v>1572</v>
      </c>
      <c r="AG156" s="25" t="s">
        <v>1573</v>
      </c>
      <c r="AH156" s="6">
        <v>124</v>
      </c>
      <c r="AI156" s="6">
        <v>93</v>
      </c>
      <c r="AJ156" s="6">
        <v>135</v>
      </c>
      <c r="AK156" s="6">
        <v>65</v>
      </c>
      <c r="AL156" s="6">
        <v>57</v>
      </c>
      <c r="AM156" s="6">
        <v>22</v>
      </c>
      <c r="BI156" s="6">
        <v>68198.76</v>
      </c>
      <c r="BJ156" s="6">
        <v>51149.07</v>
      </c>
      <c r="BK156" s="6">
        <v>74248.65</v>
      </c>
      <c r="BL156" s="6">
        <v>35749.35</v>
      </c>
      <c r="BM156" s="6">
        <v>31349.43</v>
      </c>
      <c r="BN156" s="6">
        <v>13178</v>
      </c>
    </row>
    <row r="157" ht="60" customHeight="1" spans="1:87">
      <c r="A157" s="22" t="s">
        <v>1574</v>
      </c>
      <c r="B157" s="5" t="str">
        <f>_xlfn.DISPIMG("ID_0A7C482EB8F045098502BDF740D48CD1",1)</f>
        <v>=DISPIMG("ID_0A7C482EB8F045098502BDF740D48CD1",1)</v>
      </c>
      <c r="C157" s="6">
        <v>326.65</v>
      </c>
      <c r="D157" s="6">
        <v>23</v>
      </c>
      <c r="E157" s="6">
        <v>50</v>
      </c>
      <c r="F157" s="6">
        <v>453</v>
      </c>
      <c r="G157" s="6">
        <v>2</v>
      </c>
      <c r="H157" s="6" t="s">
        <v>465</v>
      </c>
      <c r="I157" s="7">
        <v>46002</v>
      </c>
      <c r="J157" s="6">
        <v>4.4</v>
      </c>
      <c r="K157" s="6">
        <v>0</v>
      </c>
      <c r="L157" s="8">
        <v>0</v>
      </c>
      <c r="M157" s="24" t="s">
        <v>938</v>
      </c>
      <c r="N157" s="22" t="s">
        <v>137</v>
      </c>
      <c r="O157" s="6" t="s">
        <v>121</v>
      </c>
      <c r="P157" s="22" t="s">
        <v>656</v>
      </c>
      <c r="Q157" s="6">
        <v>7.5</v>
      </c>
      <c r="R157" s="6" t="s">
        <v>687</v>
      </c>
      <c r="S157" s="6" t="s">
        <v>687</v>
      </c>
      <c r="T157" s="6" t="s">
        <v>1575</v>
      </c>
      <c r="U157" s="6" t="s">
        <v>1576</v>
      </c>
      <c r="V157" s="6" t="s">
        <v>128</v>
      </c>
      <c r="W157" s="6">
        <v>79780</v>
      </c>
      <c r="X157" s="6">
        <v>-23878</v>
      </c>
      <c r="Y157" s="6" t="s">
        <v>129</v>
      </c>
      <c r="Z157" s="6">
        <v>112</v>
      </c>
      <c r="AA157" s="6" t="s">
        <v>130</v>
      </c>
      <c r="AB157" s="6" t="s">
        <v>942</v>
      </c>
      <c r="AC157" s="16" t="s">
        <v>1577</v>
      </c>
      <c r="AE157" s="25" t="s">
        <v>1578</v>
      </c>
      <c r="AF157" s="25" t="s">
        <v>1579</v>
      </c>
      <c r="AG157" s="25" t="s">
        <v>946</v>
      </c>
      <c r="AH157" s="6">
        <v>403</v>
      </c>
      <c r="AI157" s="6">
        <v>825</v>
      </c>
      <c r="BI157" s="6">
        <v>97912.88</v>
      </c>
      <c r="BJ157" s="6">
        <v>257796.02</v>
      </c>
    </row>
    <row r="158" ht="60" customHeight="1" spans="1:87">
      <c r="A158" s="22" t="s">
        <v>1580</v>
      </c>
      <c r="B158" s="5" t="str">
        <f>_xlfn.DISPIMG("ID_0F00136F5CB24DF3A25C45EE0E83E4D6",1)</f>
        <v>=DISPIMG("ID_0F00136F5CB24DF3A25C45EE0E83E4D6",1)</v>
      </c>
      <c r="C158" s="23">
        <v>89.99</v>
      </c>
      <c r="D158" s="6">
        <v>45</v>
      </c>
      <c r="E158" s="6">
        <v>50</v>
      </c>
      <c r="F158" s="6">
        <v>198</v>
      </c>
      <c r="G158" s="6">
        <v>1</v>
      </c>
      <c r="H158" s="6" t="s">
        <v>199</v>
      </c>
      <c r="I158" s="7">
        <v>45944</v>
      </c>
      <c r="J158" s="6">
        <v>4.7</v>
      </c>
      <c r="K158" s="6">
        <v>6</v>
      </c>
      <c r="L158" s="8">
        <v>0.0303</v>
      </c>
      <c r="M158" s="24" t="s">
        <v>1581</v>
      </c>
      <c r="N158" s="22" t="s">
        <v>137</v>
      </c>
      <c r="O158" s="6" t="s">
        <v>121</v>
      </c>
      <c r="P158" s="22" t="s">
        <v>1539</v>
      </c>
      <c r="Q158" s="6">
        <v>5.79</v>
      </c>
      <c r="R158" s="6" t="s">
        <v>1123</v>
      </c>
      <c r="S158" s="6" t="s">
        <v>1123</v>
      </c>
      <c r="T158" s="6" t="s">
        <v>1582</v>
      </c>
      <c r="U158" s="6" t="s">
        <v>1583</v>
      </c>
      <c r="V158" s="6" t="s">
        <v>160</v>
      </c>
      <c r="W158" s="6">
        <v>132921</v>
      </c>
      <c r="X158" s="6">
        <v>-27023</v>
      </c>
      <c r="Y158" s="6" t="s">
        <v>161</v>
      </c>
      <c r="Z158" s="6">
        <v>667</v>
      </c>
      <c r="AA158" s="6" t="s">
        <v>162</v>
      </c>
      <c r="AB158" s="6" t="s">
        <v>1584</v>
      </c>
      <c r="AC158" s="16" t="s">
        <v>1585</v>
      </c>
      <c r="AD158" s="6" t="s">
        <v>1586</v>
      </c>
      <c r="AE158" s="25" t="s">
        <v>1587</v>
      </c>
      <c r="AF158" s="25" t="s">
        <v>1588</v>
      </c>
      <c r="AG158" s="25" t="s">
        <v>1589</v>
      </c>
      <c r="AH158" s="6">
        <v>155</v>
      </c>
      <c r="AI158" s="6">
        <v>635</v>
      </c>
      <c r="AJ158" s="6">
        <v>112</v>
      </c>
      <c r="AK158" s="6">
        <v>15</v>
      </c>
      <c r="AL158" s="6">
        <v>0</v>
      </c>
      <c r="AM158" s="6">
        <v>0</v>
      </c>
      <c r="BI158" s="6">
        <v>13948.449</v>
      </c>
      <c r="BJ158" s="6">
        <v>57143.65</v>
      </c>
      <c r="BK158" s="6">
        <v>10309.6</v>
      </c>
      <c r="BL158" s="6">
        <v>2001.9</v>
      </c>
      <c r="BM158" s="6">
        <v>0</v>
      </c>
      <c r="BN158" s="6">
        <v>0</v>
      </c>
    </row>
    <row r="159" ht="60" customHeight="1" spans="1:87">
      <c r="A159" s="22" t="s">
        <v>1590</v>
      </c>
      <c r="B159" s="5" t="str">
        <f>_xlfn.DISPIMG("ID_070D4AC9B2044B1BB32A9EB5BB433EA3",1)</f>
        <v>=DISPIMG("ID_070D4AC9B2044B1BB32A9EB5BB433EA3",1)</v>
      </c>
      <c r="C159" s="6">
        <v>69.99</v>
      </c>
      <c r="D159" s="6">
        <v>10</v>
      </c>
      <c r="E159" s="6">
        <v>50</v>
      </c>
      <c r="F159" s="6">
        <v>83</v>
      </c>
      <c r="G159" s="6">
        <v>1</v>
      </c>
      <c r="H159" s="6" t="s">
        <v>199</v>
      </c>
      <c r="I159" s="7">
        <v>45868</v>
      </c>
      <c r="J159" s="6">
        <v>4.1</v>
      </c>
      <c r="K159" s="6">
        <v>1</v>
      </c>
      <c r="L159" s="8">
        <v>0.012</v>
      </c>
      <c r="M159" s="24" t="s">
        <v>1591</v>
      </c>
      <c r="N159" s="22" t="s">
        <v>137</v>
      </c>
      <c r="O159" s="6" t="s">
        <v>878</v>
      </c>
      <c r="P159" s="22" t="s">
        <v>695</v>
      </c>
      <c r="Q159" s="6">
        <v>7.81</v>
      </c>
      <c r="R159" s="6" t="s">
        <v>929</v>
      </c>
      <c r="S159" s="6" t="s">
        <v>929</v>
      </c>
      <c r="T159" s="6" t="s">
        <v>1592</v>
      </c>
      <c r="U159" s="6" t="s">
        <v>1593</v>
      </c>
      <c r="V159" s="6" t="s">
        <v>160</v>
      </c>
      <c r="W159" s="6">
        <v>264954</v>
      </c>
      <c r="X159" s="6">
        <v>-151426</v>
      </c>
      <c r="Y159" s="6" t="s">
        <v>161</v>
      </c>
      <c r="Z159" s="6">
        <v>1329</v>
      </c>
      <c r="AA159" s="6" t="s">
        <v>162</v>
      </c>
      <c r="AB159" s="6" t="s">
        <v>1594</v>
      </c>
      <c r="AC159" s="16" t="s">
        <v>1595</v>
      </c>
      <c r="AE159" s="25" t="s">
        <v>1596</v>
      </c>
      <c r="AF159" s="25" t="s">
        <v>1597</v>
      </c>
      <c r="AG159" s="25" t="s">
        <v>1598</v>
      </c>
      <c r="AH159" s="6">
        <v>93</v>
      </c>
      <c r="AI159" s="6">
        <v>47</v>
      </c>
      <c r="AJ159" s="6">
        <v>41</v>
      </c>
      <c r="AK159" s="6">
        <v>30</v>
      </c>
      <c r="AL159" s="6">
        <v>0</v>
      </c>
      <c r="AM159" s="6">
        <v>0</v>
      </c>
      <c r="BI159" s="6">
        <v>6509.07</v>
      </c>
      <c r="BJ159" s="6">
        <v>4723.5</v>
      </c>
      <c r="BK159" s="6">
        <v>4623.16</v>
      </c>
      <c r="BL159" s="6">
        <v>3937.2</v>
      </c>
      <c r="BM159" s="6">
        <v>0</v>
      </c>
      <c r="BN159" s="6">
        <v>0</v>
      </c>
    </row>
    <row r="160" ht="60" customHeight="1" spans="1:87">
      <c r="A160" s="22" t="s">
        <v>1363</v>
      </c>
      <c r="B160" s="5" t="str">
        <f>_xlfn.DISPIMG("ID_913E1D360D244D25BD65E9911DA80957",1)</f>
        <v>=DISPIMG("ID_913E1D360D244D25BD65E9911DA80957",1)</v>
      </c>
      <c r="C160" s="6">
        <v>44.99</v>
      </c>
      <c r="D160" s="6">
        <v>64</v>
      </c>
      <c r="E160" s="6">
        <v>50</v>
      </c>
      <c r="F160" s="6">
        <v>128</v>
      </c>
      <c r="G160" s="6">
        <v>1</v>
      </c>
      <c r="H160" s="6" t="s">
        <v>152</v>
      </c>
      <c r="I160" s="7">
        <v>45806</v>
      </c>
      <c r="J160" s="6">
        <v>4</v>
      </c>
      <c r="K160" s="6">
        <v>2</v>
      </c>
      <c r="L160" s="8">
        <v>0.0156</v>
      </c>
      <c r="M160" s="24" t="s">
        <v>1599</v>
      </c>
      <c r="N160" s="22" t="s">
        <v>137</v>
      </c>
      <c r="O160" s="6" t="s">
        <v>1538</v>
      </c>
      <c r="P160" s="22" t="s">
        <v>1539</v>
      </c>
      <c r="Q160" s="6">
        <v>6.37</v>
      </c>
      <c r="R160" s="6" t="s">
        <v>1600</v>
      </c>
      <c r="S160" s="6" t="s">
        <v>1600</v>
      </c>
      <c r="T160" s="6" t="s">
        <v>1601</v>
      </c>
      <c r="U160" s="6" t="s">
        <v>1602</v>
      </c>
      <c r="V160" s="6" t="s">
        <v>160</v>
      </c>
      <c r="W160" s="6">
        <v>122760</v>
      </c>
      <c r="X160" s="6">
        <v>-28502</v>
      </c>
      <c r="Y160" s="6" t="s">
        <v>161</v>
      </c>
      <c r="Z160" s="6">
        <v>588</v>
      </c>
      <c r="AA160" s="6" t="s">
        <v>162</v>
      </c>
      <c r="AB160" s="6" t="s">
        <v>1603</v>
      </c>
      <c r="AC160" s="16" t="s">
        <v>1604</v>
      </c>
      <c r="AE160" s="25" t="s">
        <v>1605</v>
      </c>
      <c r="AF160" s="25" t="s">
        <v>1606</v>
      </c>
      <c r="AG160" s="25" t="s">
        <v>1607</v>
      </c>
      <c r="AH160" s="6">
        <v>155</v>
      </c>
      <c r="AI160" s="6">
        <v>96</v>
      </c>
      <c r="AJ160" s="6">
        <v>66</v>
      </c>
      <c r="AK160" s="6">
        <v>54</v>
      </c>
      <c r="AL160" s="6">
        <v>64</v>
      </c>
      <c r="AM160" s="6">
        <v>97</v>
      </c>
      <c r="AN160" s="6">
        <v>69</v>
      </c>
      <c r="AO160" s="6">
        <v>59</v>
      </c>
      <c r="AP160" s="6">
        <v>0</v>
      </c>
      <c r="BI160" s="6">
        <v>6973.45</v>
      </c>
      <c r="BJ160" s="6">
        <v>4180.8</v>
      </c>
      <c r="BK160" s="6">
        <v>2204.4</v>
      </c>
      <c r="BL160" s="6">
        <v>1619.46</v>
      </c>
      <c r="BM160" s="6">
        <v>1919.36</v>
      </c>
      <c r="BN160" s="6">
        <v>2909.03</v>
      </c>
      <c r="BO160" s="6">
        <v>2265.96</v>
      </c>
      <c r="BP160" s="6">
        <v>2750.58</v>
      </c>
      <c r="BQ160" s="6">
        <v>0</v>
      </c>
    </row>
    <row r="161" ht="60" customHeight="1" spans="1:80">
      <c r="A161" s="22" t="s">
        <v>1608</v>
      </c>
      <c r="B161" s="5" t="str">
        <f>_xlfn.DISPIMG("ID_47A1318DAB5B4D7B8E5693660DCEE421",1)</f>
        <v>=DISPIMG("ID_47A1318DAB5B4D7B8E5693660DCEE421",1)</v>
      </c>
      <c r="C161" s="6">
        <v>199</v>
      </c>
      <c r="D161" s="6">
        <v>19</v>
      </c>
      <c r="E161" s="6">
        <v>50</v>
      </c>
      <c r="F161" s="6">
        <v>135</v>
      </c>
      <c r="G161" s="6">
        <v>1</v>
      </c>
      <c r="H161" s="6" t="s">
        <v>465</v>
      </c>
      <c r="I161" s="7">
        <v>45973</v>
      </c>
      <c r="J161" s="6">
        <v>4.8</v>
      </c>
      <c r="K161" s="6">
        <v>17</v>
      </c>
      <c r="L161" s="8">
        <v>0.1259</v>
      </c>
      <c r="M161" s="24" t="s">
        <v>136</v>
      </c>
      <c r="N161" s="22" t="s">
        <v>137</v>
      </c>
      <c r="O161" s="6" t="s">
        <v>300</v>
      </c>
      <c r="P161" s="22" t="s">
        <v>695</v>
      </c>
      <c r="Q161" s="6">
        <v>5.95</v>
      </c>
      <c r="R161" s="6" t="s">
        <v>571</v>
      </c>
      <c r="S161" s="6" t="s">
        <v>571</v>
      </c>
      <c r="T161" s="6" t="s">
        <v>1609</v>
      </c>
      <c r="U161" s="6" t="s">
        <v>1610</v>
      </c>
      <c r="V161" s="6" t="s">
        <v>128</v>
      </c>
      <c r="W161" s="6">
        <v>117643</v>
      </c>
      <c r="X161" s="6">
        <v>-7132</v>
      </c>
      <c r="Y161" s="6" t="s">
        <v>129</v>
      </c>
      <c r="Z161" s="6">
        <v>181</v>
      </c>
      <c r="AA161" s="6" t="s">
        <v>130</v>
      </c>
      <c r="AB161" s="6" t="s">
        <v>1611</v>
      </c>
      <c r="AC161" s="16" t="s">
        <v>1604</v>
      </c>
      <c r="AE161" s="25" t="s">
        <v>1612</v>
      </c>
      <c r="AF161" s="25" t="s">
        <v>1613</v>
      </c>
      <c r="AG161" s="25" t="s">
        <v>150</v>
      </c>
      <c r="AH161" s="6">
        <v>155</v>
      </c>
      <c r="AI161" s="6">
        <v>87</v>
      </c>
      <c r="AJ161" s="6">
        <v>7</v>
      </c>
      <c r="BI161" s="6">
        <v>29153.95</v>
      </c>
      <c r="BJ161" s="6">
        <v>17313</v>
      </c>
      <c r="BK161" s="6">
        <v>1393</v>
      </c>
    </row>
    <row r="162" ht="60" customHeight="1" spans="1:80">
      <c r="A162" s="22" t="s">
        <v>1614</v>
      </c>
      <c r="B162" s="5" t="str">
        <f>_xlfn.DISPIMG("ID_24C4C6A55B24445290A3533D3B6CFD21",1)</f>
        <v>=DISPIMG("ID_24C4C6A55B24445290A3533D3B6CFD21",1)</v>
      </c>
      <c r="C162" s="6">
        <v>79.98</v>
      </c>
      <c r="D162" s="6">
        <v>63</v>
      </c>
      <c r="E162" s="6">
        <v>50</v>
      </c>
      <c r="F162" s="6">
        <v>418</v>
      </c>
      <c r="G162" s="6">
        <v>3</v>
      </c>
      <c r="H162" s="6" t="s">
        <v>465</v>
      </c>
      <c r="I162" s="7">
        <v>45973</v>
      </c>
      <c r="J162" s="6">
        <v>4.6</v>
      </c>
      <c r="K162" s="6">
        <v>0</v>
      </c>
      <c r="L162" s="8">
        <v>0</v>
      </c>
      <c r="M162" s="24" t="s">
        <v>1368</v>
      </c>
      <c r="N162" s="22" t="s">
        <v>213</v>
      </c>
      <c r="O162" s="6" t="s">
        <v>1615</v>
      </c>
      <c r="P162" s="22" t="s">
        <v>695</v>
      </c>
      <c r="Q162" s="6">
        <v>5.79</v>
      </c>
      <c r="R162" s="6" t="s">
        <v>504</v>
      </c>
      <c r="S162" s="6" t="s">
        <v>1369</v>
      </c>
      <c r="T162" s="6" t="s">
        <v>1616</v>
      </c>
      <c r="U162" s="6" t="s">
        <v>1617</v>
      </c>
      <c r="V162" s="6" t="s">
        <v>160</v>
      </c>
      <c r="W162" s="6">
        <v>75443</v>
      </c>
      <c r="X162" s="6">
        <v>-16311</v>
      </c>
      <c r="Y162" s="6" t="s">
        <v>161</v>
      </c>
      <c r="Z162" s="6">
        <v>316</v>
      </c>
      <c r="AA162" s="6" t="s">
        <v>162</v>
      </c>
      <c r="AB162" s="6" t="s">
        <v>1618</v>
      </c>
      <c r="AC162" s="16" t="s">
        <v>1619</v>
      </c>
      <c r="AE162" s="25" t="s">
        <v>1620</v>
      </c>
      <c r="AF162" s="25" t="s">
        <v>1621</v>
      </c>
      <c r="AG162" s="25" t="s">
        <v>827</v>
      </c>
      <c r="AH162" s="6">
        <v>403</v>
      </c>
      <c r="AI162" s="6">
        <v>466</v>
      </c>
      <c r="AJ162" s="6">
        <v>163</v>
      </c>
      <c r="BI162" s="6">
        <v>41396.16</v>
      </c>
      <c r="BJ162" s="6">
        <v>55915.34</v>
      </c>
      <c r="BK162" s="6">
        <v>22818.37</v>
      </c>
    </row>
    <row r="163" ht="60" customHeight="1" spans="1:80">
      <c r="A163" s="22" t="s">
        <v>1622</v>
      </c>
      <c r="B163" s="5" t="str">
        <f>_xlfn.DISPIMG("ID_6654D6695A214110ADF66BB4DBE86F83",1)</f>
        <v>=DISPIMG("ID_6654D6695A214110ADF66BB4DBE86F83",1)</v>
      </c>
      <c r="C163" s="23">
        <v>369</v>
      </c>
      <c r="D163" s="6">
        <v>5</v>
      </c>
      <c r="E163" s="6">
        <v>50</v>
      </c>
      <c r="F163" s="6">
        <v>73</v>
      </c>
      <c r="G163" s="6">
        <v>1</v>
      </c>
      <c r="H163" s="6" t="s">
        <v>169</v>
      </c>
      <c r="I163" s="7">
        <v>45586</v>
      </c>
      <c r="J163" s="6">
        <v>5</v>
      </c>
      <c r="K163" s="6">
        <v>1</v>
      </c>
      <c r="L163" s="8">
        <v>0.0137</v>
      </c>
      <c r="M163" s="24" t="s">
        <v>1623</v>
      </c>
      <c r="N163" s="22" t="s">
        <v>185</v>
      </c>
      <c r="O163" s="6" t="s">
        <v>1248</v>
      </c>
      <c r="P163" s="22" t="s">
        <v>695</v>
      </c>
      <c r="Q163" s="6">
        <v>6.36</v>
      </c>
      <c r="R163" s="6" t="s">
        <v>764</v>
      </c>
      <c r="S163" s="6" t="s">
        <v>764</v>
      </c>
      <c r="T163" s="6" t="s">
        <v>1624</v>
      </c>
      <c r="U163" s="6" t="s">
        <v>1625</v>
      </c>
      <c r="V163" s="6" t="s">
        <v>128</v>
      </c>
      <c r="W163" s="6">
        <v>138744</v>
      </c>
      <c r="X163" s="6">
        <v>-18215</v>
      </c>
      <c r="Y163" s="6" t="s">
        <v>176</v>
      </c>
      <c r="Z163" s="6">
        <v>1667</v>
      </c>
      <c r="AA163" s="6" t="s">
        <v>145</v>
      </c>
      <c r="AB163" s="6" t="s">
        <v>1626</v>
      </c>
      <c r="AC163" s="16" t="s">
        <v>1627</v>
      </c>
      <c r="AD163" s="6" t="s">
        <v>536</v>
      </c>
      <c r="AE163" s="25" t="s">
        <v>1628</v>
      </c>
      <c r="AF163" s="25" t="s">
        <v>1629</v>
      </c>
      <c r="AG163" s="25" t="s">
        <v>1630</v>
      </c>
      <c r="AH163" s="6">
        <v>93</v>
      </c>
      <c r="AI163" s="6">
        <v>82</v>
      </c>
      <c r="AJ163" s="6">
        <v>26</v>
      </c>
      <c r="AK163" s="6">
        <v>19</v>
      </c>
      <c r="AL163" s="6">
        <v>16</v>
      </c>
      <c r="AM163" s="6">
        <v>12</v>
      </c>
      <c r="AN163" s="6">
        <v>29</v>
      </c>
      <c r="AO163" s="6">
        <v>18</v>
      </c>
      <c r="AP163" s="6">
        <v>35</v>
      </c>
      <c r="AQ163" s="6">
        <v>24</v>
      </c>
      <c r="AR163" s="6">
        <v>28</v>
      </c>
      <c r="AS163" s="6">
        <v>17</v>
      </c>
      <c r="AT163" s="6">
        <v>13</v>
      </c>
      <c r="AU163" s="6">
        <v>2</v>
      </c>
      <c r="BI163" s="6">
        <v>34317</v>
      </c>
      <c r="BJ163" s="6">
        <v>30258</v>
      </c>
      <c r="BK163" s="6">
        <v>9666.54</v>
      </c>
      <c r="BL163" s="6">
        <v>7011</v>
      </c>
      <c r="BM163" s="6">
        <v>5969.92</v>
      </c>
      <c r="BN163" s="6">
        <v>4428</v>
      </c>
      <c r="BO163" s="6">
        <v>10701</v>
      </c>
      <c r="BP163" s="6">
        <v>6642</v>
      </c>
      <c r="BQ163" s="6">
        <v>12915</v>
      </c>
      <c r="BR163" s="6">
        <v>8856</v>
      </c>
      <c r="BS163" s="6">
        <v>10332</v>
      </c>
      <c r="BT163" s="6">
        <v>6273</v>
      </c>
      <c r="BU163" s="6">
        <v>4837.43</v>
      </c>
      <c r="BV163" s="6">
        <v>738</v>
      </c>
    </row>
    <row r="164" ht="60" customHeight="1" spans="1:80">
      <c r="A164" s="22" t="s">
        <v>1631</v>
      </c>
      <c r="B164" s="5" t="str">
        <f>_xlfn.DISPIMG("ID_B6CB3E68C5BC40B59DF53939EB2D461F",1)</f>
        <v>=DISPIMG("ID_B6CB3E68C5BC40B59DF53939EB2D461F",1)</v>
      </c>
      <c r="C164" s="6">
        <v>119.99</v>
      </c>
      <c r="D164" s="6">
        <v>1</v>
      </c>
      <c r="E164" s="6">
        <v>50</v>
      </c>
      <c r="F164" s="6">
        <v>21</v>
      </c>
      <c r="G164" s="6">
        <v>1</v>
      </c>
      <c r="H164" s="6" t="s">
        <v>465</v>
      </c>
      <c r="I164" s="7">
        <v>45958</v>
      </c>
      <c r="J164" s="6">
        <v>5</v>
      </c>
      <c r="K164" s="6">
        <v>0</v>
      </c>
      <c r="L164" s="8">
        <v>0</v>
      </c>
      <c r="M164" s="24" t="s">
        <v>1632</v>
      </c>
      <c r="N164" s="22" t="s">
        <v>137</v>
      </c>
      <c r="O164" s="6" t="s">
        <v>1633</v>
      </c>
      <c r="P164" s="22" t="s">
        <v>337</v>
      </c>
      <c r="Q164" s="6">
        <v>6.63</v>
      </c>
      <c r="R164" s="6" t="s">
        <v>929</v>
      </c>
      <c r="S164" s="6" t="s">
        <v>929</v>
      </c>
      <c r="T164" s="6" t="s">
        <v>1634</v>
      </c>
      <c r="U164" s="6" t="s">
        <v>1635</v>
      </c>
      <c r="V164" s="6" t="s">
        <v>160</v>
      </c>
      <c r="W164" s="6">
        <v>187885</v>
      </c>
      <c r="X164" s="6">
        <v>143018</v>
      </c>
      <c r="Y164" s="6" t="s">
        <v>161</v>
      </c>
      <c r="Z164" s="6">
        <v>935</v>
      </c>
      <c r="AA164" s="6" t="s">
        <v>162</v>
      </c>
      <c r="AB164" s="6" t="s">
        <v>1636</v>
      </c>
      <c r="AC164" s="16" t="s">
        <v>1637</v>
      </c>
      <c r="AE164" s="25" t="s">
        <v>1638</v>
      </c>
      <c r="AF164" s="25" t="s">
        <v>1639</v>
      </c>
      <c r="AG164" s="25" t="s">
        <v>1640</v>
      </c>
      <c r="AH164" s="6">
        <v>62</v>
      </c>
      <c r="AI164" s="6">
        <v>16</v>
      </c>
      <c r="AJ164" s="6">
        <v>3</v>
      </c>
      <c r="AK164" s="6">
        <v>0</v>
      </c>
      <c r="BI164" s="6">
        <v>7326.54</v>
      </c>
      <c r="BJ164" s="6">
        <v>1953.6</v>
      </c>
      <c r="BK164" s="6">
        <v>389.88</v>
      </c>
      <c r="BL164" s="6">
        <v>0</v>
      </c>
    </row>
    <row r="165" ht="60" customHeight="1" spans="1:80">
      <c r="A165" s="22" t="s">
        <v>1641</v>
      </c>
      <c r="B165" s="5" t="str">
        <f>_xlfn.DISPIMG("ID_C50D58F792474DBC849E63A2B2F626C7",1)</f>
        <v>=DISPIMG("ID_C50D58F792474DBC849E63A2B2F626C7",1)</v>
      </c>
      <c r="C165" s="6">
        <v>299.99</v>
      </c>
      <c r="D165" s="6">
        <v>17</v>
      </c>
      <c r="E165" s="6">
        <v>50</v>
      </c>
      <c r="F165" s="6">
        <v>380</v>
      </c>
      <c r="G165" s="6">
        <v>3</v>
      </c>
      <c r="H165" s="6" t="s">
        <v>465</v>
      </c>
      <c r="I165" s="7">
        <v>45980</v>
      </c>
      <c r="J165" s="6">
        <v>4.4</v>
      </c>
      <c r="K165" s="6">
        <v>1</v>
      </c>
      <c r="L165" s="8">
        <v>0.0026</v>
      </c>
      <c r="M165" s="24" t="s">
        <v>1642</v>
      </c>
      <c r="N165" s="22" t="s">
        <v>213</v>
      </c>
      <c r="O165" s="6" t="s">
        <v>1643</v>
      </c>
      <c r="P165" s="22" t="s">
        <v>1644</v>
      </c>
      <c r="Q165" s="6" t="s">
        <v>419</v>
      </c>
      <c r="S165" s="6" t="s">
        <v>1645</v>
      </c>
      <c r="T165" s="6" t="s">
        <v>1646</v>
      </c>
      <c r="V165" s="6" t="s">
        <v>160</v>
      </c>
      <c r="W165" s="6">
        <v>67265</v>
      </c>
      <c r="X165" s="6">
        <v>-4696</v>
      </c>
      <c r="Y165" s="6" t="s">
        <v>161</v>
      </c>
      <c r="Z165" s="6">
        <v>268</v>
      </c>
      <c r="AA165" s="6" t="s">
        <v>162</v>
      </c>
      <c r="AB165" s="6" t="s">
        <v>1647</v>
      </c>
      <c r="AC165" s="16" t="s">
        <v>1622</v>
      </c>
      <c r="AE165" s="25" t="s">
        <v>1648</v>
      </c>
      <c r="AF165" s="25" t="s">
        <v>1649</v>
      </c>
      <c r="AG165" s="25" t="s">
        <v>1650</v>
      </c>
      <c r="AH165" s="6">
        <v>310</v>
      </c>
      <c r="AI165" s="6">
        <v>3</v>
      </c>
      <c r="AJ165" s="6">
        <v>0</v>
      </c>
      <c r="BI165" s="6">
        <v>88768.5</v>
      </c>
      <c r="BJ165" s="6">
        <v>834.96</v>
      </c>
      <c r="BK165" s="6">
        <v>0</v>
      </c>
    </row>
    <row r="166" ht="60" customHeight="1" spans="1:80">
      <c r="A166" s="22" t="s">
        <v>1651</v>
      </c>
      <c r="B166" s="5" t="str">
        <f>_xlfn.DISPIMG("ID_CEF8F97438E44CA892D0964ADF31200F",1)</f>
        <v>=DISPIMG("ID_CEF8F97438E44CA892D0964ADF31200F",1)</v>
      </c>
      <c r="C166" s="6">
        <v>49.99</v>
      </c>
      <c r="D166" s="6">
        <v>11</v>
      </c>
      <c r="E166" s="6">
        <v>50</v>
      </c>
      <c r="F166" s="6">
        <v>88</v>
      </c>
      <c r="G166" s="6">
        <v>1</v>
      </c>
      <c r="H166" s="6" t="s">
        <v>465</v>
      </c>
      <c r="I166" s="7">
        <v>46013</v>
      </c>
      <c r="J166" s="6">
        <v>4.5</v>
      </c>
      <c r="K166" s="6">
        <v>7</v>
      </c>
      <c r="L166" s="8">
        <v>0.0795</v>
      </c>
      <c r="M166" s="24" t="s">
        <v>1652</v>
      </c>
      <c r="N166" s="22" t="s">
        <v>185</v>
      </c>
      <c r="O166" s="6" t="s">
        <v>121</v>
      </c>
      <c r="P166" s="22" t="s">
        <v>1653</v>
      </c>
      <c r="Q166" s="6" t="s">
        <v>123</v>
      </c>
      <c r="R166" s="6" t="s">
        <v>189</v>
      </c>
      <c r="S166" s="6" t="s">
        <v>189</v>
      </c>
      <c r="T166" s="6" t="s">
        <v>1654</v>
      </c>
      <c r="U166" s="6" t="s">
        <v>1655</v>
      </c>
      <c r="V166" s="6" t="s">
        <v>160</v>
      </c>
      <c r="W166" s="6">
        <v>320570</v>
      </c>
      <c r="X166" s="6">
        <v>-88380</v>
      </c>
      <c r="Y166" s="6" t="s">
        <v>161</v>
      </c>
      <c r="Z166" s="6">
        <v>1577</v>
      </c>
      <c r="AA166" s="6" t="s">
        <v>162</v>
      </c>
      <c r="AB166" s="6" t="s">
        <v>1656</v>
      </c>
      <c r="AC166" s="16" t="s">
        <v>1657</v>
      </c>
      <c r="AE166" s="25" t="s">
        <v>1658</v>
      </c>
      <c r="AF166" s="25" t="s">
        <v>1659</v>
      </c>
      <c r="AG166" s="25" t="s">
        <v>1660</v>
      </c>
      <c r="AH166" s="6">
        <v>93</v>
      </c>
      <c r="AI166" s="6">
        <v>53</v>
      </c>
      <c r="BI166" s="6">
        <v>7600.89</v>
      </c>
      <c r="BJ166" s="6">
        <v>2472.98</v>
      </c>
    </row>
    <row r="167" ht="60" customHeight="1" spans="1:80">
      <c r="A167" s="22" t="s">
        <v>1661</v>
      </c>
      <c r="B167" s="5" t="str">
        <f>_xlfn.DISPIMG("ID_F9BF7C725C244B5D9AE282CD40C8AD9A",1)</f>
        <v>=DISPIMG("ID_F9BF7C725C244B5D9AE282CD40C8AD9A",1)</v>
      </c>
      <c r="C167" s="6">
        <v>99.99</v>
      </c>
      <c r="D167" s="6">
        <v>34</v>
      </c>
      <c r="E167" s="6">
        <v>50</v>
      </c>
      <c r="F167" s="6">
        <v>106</v>
      </c>
      <c r="G167" s="6">
        <v>1</v>
      </c>
      <c r="H167" s="6" t="s">
        <v>465</v>
      </c>
      <c r="I167" s="7">
        <v>45982</v>
      </c>
      <c r="J167" s="6">
        <v>4.7</v>
      </c>
      <c r="K167" s="6">
        <v>32</v>
      </c>
      <c r="L167" s="8">
        <v>0.3019</v>
      </c>
      <c r="M167" s="24" t="s">
        <v>1662</v>
      </c>
      <c r="N167" s="22" t="s">
        <v>137</v>
      </c>
      <c r="O167" s="6" t="s">
        <v>1014</v>
      </c>
      <c r="P167" s="22" t="s">
        <v>928</v>
      </c>
      <c r="Q167" s="6">
        <v>6.19</v>
      </c>
      <c r="R167" s="6" t="s">
        <v>248</v>
      </c>
      <c r="S167" s="6" t="s">
        <v>248</v>
      </c>
      <c r="T167" s="6" t="s">
        <v>1663</v>
      </c>
      <c r="U167" s="6" t="s">
        <v>1664</v>
      </c>
      <c r="V167" s="6" t="s">
        <v>128</v>
      </c>
      <c r="W167" s="6">
        <v>128321</v>
      </c>
      <c r="X167" s="6">
        <v>-36010</v>
      </c>
      <c r="Y167" s="6" t="s">
        <v>176</v>
      </c>
      <c r="Z167" s="6">
        <v>1554</v>
      </c>
      <c r="AA167" s="6" t="s">
        <v>145</v>
      </c>
      <c r="AB167" s="6" t="s">
        <v>1665</v>
      </c>
      <c r="AC167" s="16" t="s">
        <v>1666</v>
      </c>
      <c r="AE167" s="25" t="s">
        <v>1667</v>
      </c>
      <c r="AF167" s="25" t="s">
        <v>1668</v>
      </c>
      <c r="AG167" s="25" t="s">
        <v>1669</v>
      </c>
      <c r="AH167" s="6">
        <v>93</v>
      </c>
      <c r="AI167" s="6">
        <v>103</v>
      </c>
      <c r="AJ167" s="6">
        <v>0</v>
      </c>
      <c r="BI167" s="6">
        <v>9299.069</v>
      </c>
      <c r="BJ167" s="6">
        <v>10964.35</v>
      </c>
      <c r="BK167" s="6">
        <v>0</v>
      </c>
    </row>
    <row r="168" ht="60" customHeight="1" spans="1:80">
      <c r="A168" s="22" t="s">
        <v>1619</v>
      </c>
      <c r="B168" s="5" t="str">
        <f>_xlfn.DISPIMG("ID_2E6817AE30D84D6C91B9FAF55FC21998",1)</f>
        <v>=DISPIMG("ID_2E6817AE30D84D6C91B9FAF55FC21998",1)</v>
      </c>
      <c r="C168" s="6">
        <v>599</v>
      </c>
      <c r="D168" s="6">
        <v>127</v>
      </c>
      <c r="E168" s="6">
        <v>50</v>
      </c>
      <c r="F168" s="6">
        <v>177</v>
      </c>
      <c r="G168" s="6">
        <v>1</v>
      </c>
      <c r="H168" s="6" t="s">
        <v>169</v>
      </c>
      <c r="I168" s="7">
        <v>45527</v>
      </c>
      <c r="J168" s="6">
        <v>3.7</v>
      </c>
      <c r="K168" s="6">
        <v>0</v>
      </c>
      <c r="L168" s="8">
        <v>0</v>
      </c>
      <c r="M168" s="24" t="s">
        <v>1329</v>
      </c>
      <c r="N168" s="22" t="s">
        <v>137</v>
      </c>
      <c r="O168" s="6" t="s">
        <v>1187</v>
      </c>
      <c r="P168" s="22" t="s">
        <v>1548</v>
      </c>
      <c r="Q168" s="6">
        <v>7.9</v>
      </c>
      <c r="R168" s="6" t="s">
        <v>1330</v>
      </c>
      <c r="S168" s="6" t="s">
        <v>1330</v>
      </c>
      <c r="T168" s="6" t="s">
        <v>1670</v>
      </c>
      <c r="U168" s="6" t="s">
        <v>1332</v>
      </c>
      <c r="V168" s="6" t="s">
        <v>128</v>
      </c>
      <c r="W168" s="6">
        <v>104504</v>
      </c>
      <c r="X168" s="6">
        <v>-20151</v>
      </c>
      <c r="Y168" s="6" t="s">
        <v>1671</v>
      </c>
      <c r="Z168" s="6" t="s">
        <v>1672</v>
      </c>
      <c r="AA168" s="6" t="s">
        <v>1427</v>
      </c>
      <c r="AB168" s="6" t="s">
        <v>1673</v>
      </c>
      <c r="AC168" s="16" t="s">
        <v>1674</v>
      </c>
      <c r="AE168" s="25" t="s">
        <v>1675</v>
      </c>
      <c r="AF168" s="25" t="s">
        <v>1676</v>
      </c>
      <c r="AG168" s="25" t="s">
        <v>1336</v>
      </c>
      <c r="AH168" s="6">
        <v>155</v>
      </c>
      <c r="AI168" s="6">
        <v>263</v>
      </c>
      <c r="AJ168" s="6">
        <v>104</v>
      </c>
      <c r="AK168" s="6">
        <v>61</v>
      </c>
      <c r="AL168" s="6">
        <v>51</v>
      </c>
      <c r="AM168" s="6">
        <v>62</v>
      </c>
      <c r="AN168" s="6">
        <v>80</v>
      </c>
      <c r="AO168" s="6">
        <v>82</v>
      </c>
      <c r="AP168" s="6">
        <v>118</v>
      </c>
      <c r="AQ168" s="6">
        <v>87</v>
      </c>
      <c r="AR168" s="6">
        <v>244</v>
      </c>
      <c r="AS168" s="6">
        <v>343</v>
      </c>
      <c r="AT168" s="6">
        <v>269</v>
      </c>
      <c r="AU168" s="6">
        <v>300</v>
      </c>
      <c r="AV168" s="6">
        <v>278</v>
      </c>
      <c r="AW168" s="6">
        <v>118</v>
      </c>
      <c r="AX168" s="6">
        <v>71</v>
      </c>
      <c r="AY168" s="6">
        <v>11</v>
      </c>
      <c r="BI168" s="6">
        <v>96650.25</v>
      </c>
      <c r="BJ168" s="6">
        <v>165427</v>
      </c>
      <c r="BK168" s="6">
        <v>62568.48</v>
      </c>
      <c r="BL168" s="6">
        <v>38398.89</v>
      </c>
      <c r="BM168" s="6">
        <v>32079</v>
      </c>
      <c r="BN168" s="6">
        <v>38998</v>
      </c>
      <c r="BO168" s="6">
        <v>50532</v>
      </c>
      <c r="BP168" s="6">
        <v>58680.02</v>
      </c>
      <c r="BQ168" s="6">
        <v>85714.02</v>
      </c>
      <c r="BR168" s="6">
        <v>72645</v>
      </c>
      <c r="BS168" s="6">
        <v>198935.64</v>
      </c>
      <c r="BT168" s="6">
        <v>291546.56</v>
      </c>
      <c r="BU168" s="6">
        <v>228381</v>
      </c>
      <c r="BV168" s="6">
        <v>221505</v>
      </c>
      <c r="BW168" s="6">
        <v>228974.7</v>
      </c>
      <c r="BX168" s="6">
        <v>97760.64</v>
      </c>
      <c r="BY168" s="6">
        <v>55918.18</v>
      </c>
      <c r="BZ168" s="6">
        <v>7919.89</v>
      </c>
    </row>
    <row r="169" ht="60" customHeight="1" spans="1:80">
      <c r="A169" s="22" t="s">
        <v>1677</v>
      </c>
      <c r="B169" s="5" t="str">
        <f>_xlfn.DISPIMG("ID_45D6B28233E7449FA23009D8BDC799A5",1)</f>
        <v>=DISPIMG("ID_45D6B28233E7449FA23009D8BDC799A5",1)</v>
      </c>
      <c r="C169" s="6">
        <v>69.99</v>
      </c>
      <c r="D169" s="6">
        <v>174</v>
      </c>
      <c r="E169" s="6">
        <v>50</v>
      </c>
      <c r="F169" s="6">
        <v>155</v>
      </c>
      <c r="G169" s="6">
        <v>2</v>
      </c>
      <c r="H169" s="6" t="s">
        <v>169</v>
      </c>
      <c r="I169" s="7">
        <v>45469</v>
      </c>
      <c r="J169" s="6">
        <v>4.3</v>
      </c>
      <c r="K169" s="6">
        <v>7</v>
      </c>
      <c r="L169" s="8">
        <v>0.0452</v>
      </c>
      <c r="M169" s="24" t="s">
        <v>323</v>
      </c>
      <c r="N169" s="22" t="s">
        <v>137</v>
      </c>
      <c r="O169" s="6" t="s">
        <v>1177</v>
      </c>
      <c r="P169" s="22" t="s">
        <v>695</v>
      </c>
      <c r="Q169" s="6">
        <v>5.94</v>
      </c>
      <c r="R169" s="6" t="s">
        <v>491</v>
      </c>
      <c r="S169" s="6" t="s">
        <v>515</v>
      </c>
      <c r="T169" s="6" t="s">
        <v>1678</v>
      </c>
      <c r="U169" s="6" t="s">
        <v>1125</v>
      </c>
      <c r="V169" s="6" t="s">
        <v>128</v>
      </c>
      <c r="W169" s="6">
        <v>107623</v>
      </c>
      <c r="X169" s="6">
        <v>-7258</v>
      </c>
      <c r="Y169" s="6" t="s">
        <v>176</v>
      </c>
      <c r="Z169" s="6">
        <v>1295</v>
      </c>
      <c r="AA169" s="6" t="s">
        <v>145</v>
      </c>
      <c r="AB169" s="6" t="s">
        <v>1679</v>
      </c>
      <c r="AC169" s="16" t="s">
        <v>1680</v>
      </c>
      <c r="AE169" s="25" t="s">
        <v>1681</v>
      </c>
      <c r="AF169" s="25" t="s">
        <v>1682</v>
      </c>
      <c r="AG169" s="25" t="s">
        <v>1683</v>
      </c>
      <c r="AH169" s="6">
        <v>155</v>
      </c>
      <c r="AI169" s="6">
        <v>267</v>
      </c>
      <c r="AJ169" s="6">
        <v>140</v>
      </c>
      <c r="AK169" s="6">
        <v>90</v>
      </c>
      <c r="AL169" s="6">
        <v>59</v>
      </c>
      <c r="AM169" s="6">
        <v>56</v>
      </c>
      <c r="AN169" s="6">
        <v>345</v>
      </c>
      <c r="AO169" s="6">
        <v>201</v>
      </c>
      <c r="AP169" s="6">
        <v>248</v>
      </c>
      <c r="AQ169" s="6">
        <v>301</v>
      </c>
      <c r="AR169" s="6">
        <v>126</v>
      </c>
      <c r="AS169" s="6">
        <v>254</v>
      </c>
      <c r="AT169" s="6">
        <v>17</v>
      </c>
      <c r="AU169" s="6">
        <v>433</v>
      </c>
      <c r="AV169" s="6">
        <v>200</v>
      </c>
      <c r="AW169" s="6">
        <v>85</v>
      </c>
      <c r="AX169" s="6">
        <v>48</v>
      </c>
      <c r="AY169" s="6">
        <v>60</v>
      </c>
      <c r="AZ169" s="6">
        <v>41</v>
      </c>
      <c r="BA169" s="6">
        <v>0</v>
      </c>
      <c r="BI169" s="6">
        <v>10848.449</v>
      </c>
      <c r="BJ169" s="6">
        <v>19277.4</v>
      </c>
      <c r="BK169" s="6">
        <v>8857.8</v>
      </c>
      <c r="BL169" s="6">
        <v>5399.1</v>
      </c>
      <c r="BM169" s="6">
        <v>4203.16</v>
      </c>
      <c r="BN169" s="6">
        <v>4479.44</v>
      </c>
      <c r="BO169" s="6">
        <v>22676.85</v>
      </c>
      <c r="BP169" s="6">
        <v>12057.99</v>
      </c>
      <c r="BQ169" s="6">
        <v>14878</v>
      </c>
      <c r="BR169" s="6">
        <v>14122.92</v>
      </c>
      <c r="BS169" s="6">
        <v>7614.18</v>
      </c>
      <c r="BT169" s="6">
        <v>17739.36</v>
      </c>
      <c r="BU169" s="6">
        <v>1189.83</v>
      </c>
      <c r="BV169" s="6">
        <v>31877.46</v>
      </c>
      <c r="BW169" s="6">
        <v>16724</v>
      </c>
      <c r="BX169" s="6">
        <v>7649.15</v>
      </c>
      <c r="BY169" s="6">
        <v>4795.2</v>
      </c>
      <c r="BZ169" s="6">
        <v>5999.4</v>
      </c>
      <c r="CA169" s="6">
        <v>4099.59</v>
      </c>
      <c r="CB169" s="6">
        <v>0</v>
      </c>
    </row>
    <row r="170" ht="60" customHeight="1" spans="1:80">
      <c r="A170" s="22" t="s">
        <v>1684</v>
      </c>
      <c r="B170" s="5" t="str">
        <f>_xlfn.DISPIMG("ID_B45C1B902B40454AAC6D297168CC9C66",1)</f>
        <v>=DISPIMG("ID_B45C1B902B40454AAC6D297168CC9C66",1)</v>
      </c>
      <c r="C170" s="6">
        <v>59.99</v>
      </c>
      <c r="D170" s="6">
        <v>59</v>
      </c>
      <c r="E170" s="6">
        <v>50</v>
      </c>
      <c r="F170" s="6">
        <v>146</v>
      </c>
      <c r="G170" s="6">
        <v>1</v>
      </c>
      <c r="H170" s="6" t="s">
        <v>465</v>
      </c>
      <c r="I170" s="7">
        <v>45973</v>
      </c>
      <c r="J170" s="6">
        <v>4.3</v>
      </c>
      <c r="K170" s="6">
        <v>15</v>
      </c>
      <c r="L170" s="8">
        <v>0.1027</v>
      </c>
      <c r="M170" s="24" t="s">
        <v>1685</v>
      </c>
      <c r="N170" s="22" t="s">
        <v>137</v>
      </c>
      <c r="O170" s="6" t="s">
        <v>121</v>
      </c>
      <c r="P170" s="22" t="s">
        <v>705</v>
      </c>
      <c r="Q170" s="6">
        <v>6.63</v>
      </c>
      <c r="R170" s="6" t="s">
        <v>1281</v>
      </c>
      <c r="S170" s="6" t="s">
        <v>1281</v>
      </c>
      <c r="T170" s="6" t="s">
        <v>1686</v>
      </c>
      <c r="U170" s="6" t="s">
        <v>1687</v>
      </c>
      <c r="V170" s="6" t="s">
        <v>128</v>
      </c>
      <c r="W170" s="6">
        <v>171782</v>
      </c>
      <c r="X170" s="6">
        <v>-23395</v>
      </c>
      <c r="Y170" s="6" t="s">
        <v>176</v>
      </c>
      <c r="Z170" s="6">
        <v>2096</v>
      </c>
      <c r="AA170" s="6" t="s">
        <v>145</v>
      </c>
      <c r="AB170" s="6" t="s">
        <v>1688</v>
      </c>
      <c r="AC170" s="16" t="s">
        <v>1373</v>
      </c>
      <c r="AE170" s="25" t="s">
        <v>1689</v>
      </c>
      <c r="AF170" s="25" t="s">
        <v>1690</v>
      </c>
      <c r="AG170" s="25" t="s">
        <v>1691</v>
      </c>
      <c r="AH170" s="6">
        <v>124</v>
      </c>
      <c r="AI170" s="6">
        <v>745</v>
      </c>
      <c r="AJ170" s="6">
        <v>244</v>
      </c>
      <c r="AK170" s="6">
        <v>155</v>
      </c>
      <c r="AL170" s="6">
        <v>151</v>
      </c>
      <c r="AM170" s="6">
        <v>218</v>
      </c>
      <c r="AN170" s="6">
        <v>226</v>
      </c>
      <c r="AO170" s="6">
        <v>163</v>
      </c>
      <c r="AP170" s="6">
        <v>5</v>
      </c>
      <c r="AQ170" s="6">
        <v>0</v>
      </c>
      <c r="BI170" s="6">
        <v>9624.88</v>
      </c>
      <c r="BJ170" s="6">
        <v>41414.55</v>
      </c>
      <c r="BK170" s="6">
        <v>9686.8</v>
      </c>
      <c r="BL170" s="6">
        <v>6508.45</v>
      </c>
      <c r="BM170" s="6">
        <v>5491.87</v>
      </c>
      <c r="BN170" s="6">
        <v>8379.92</v>
      </c>
      <c r="BO170" s="6">
        <v>9247.92</v>
      </c>
      <c r="BP170" s="6">
        <v>6132.06</v>
      </c>
      <c r="BQ170" s="6">
        <v>149.95</v>
      </c>
      <c r="BR170" s="6">
        <v>0</v>
      </c>
    </row>
    <row r="171" ht="60" customHeight="1" spans="1:80">
      <c r="A171" s="22" t="s">
        <v>1692</v>
      </c>
      <c r="B171" s="5" t="str">
        <f>_xlfn.DISPIMG("ID_CD196C303DA64F4EA99F4CCC8C6CA7E2",1)</f>
        <v>=DISPIMG("ID_CD196C303DA64F4EA99F4CCC8C6CA7E2",1)</v>
      </c>
      <c r="C171" s="23">
        <v>152.99</v>
      </c>
      <c r="D171" s="6">
        <v>59</v>
      </c>
      <c r="E171" s="6">
        <v>50</v>
      </c>
      <c r="F171" s="6">
        <v>320</v>
      </c>
      <c r="G171" s="6">
        <v>1</v>
      </c>
      <c r="H171" s="6" t="s">
        <v>199</v>
      </c>
      <c r="I171" s="7">
        <v>45918</v>
      </c>
      <c r="J171" s="6">
        <v>4.5</v>
      </c>
      <c r="K171" s="6">
        <v>0</v>
      </c>
      <c r="L171" s="8">
        <v>0</v>
      </c>
      <c r="M171" s="24" t="s">
        <v>808</v>
      </c>
      <c r="N171" s="22" t="s">
        <v>137</v>
      </c>
      <c r="O171" s="6" t="s">
        <v>121</v>
      </c>
      <c r="P171" s="22" t="s">
        <v>686</v>
      </c>
      <c r="Q171" s="6">
        <v>7.5</v>
      </c>
      <c r="R171" s="6" t="s">
        <v>1309</v>
      </c>
      <c r="S171" s="6" t="s">
        <v>687</v>
      </c>
      <c r="T171" s="6" t="s">
        <v>1693</v>
      </c>
      <c r="U171" s="6" t="s">
        <v>1694</v>
      </c>
      <c r="V171" s="6" t="s">
        <v>160</v>
      </c>
      <c r="W171" s="6">
        <v>158553</v>
      </c>
      <c r="X171" s="6">
        <v>6799</v>
      </c>
      <c r="Y171" s="6" t="s">
        <v>161</v>
      </c>
      <c r="Z171" s="6">
        <v>800</v>
      </c>
      <c r="AA171" s="6" t="s">
        <v>162</v>
      </c>
      <c r="AB171" s="6" t="s">
        <v>873</v>
      </c>
      <c r="AC171" s="16" t="s">
        <v>1555</v>
      </c>
      <c r="AD171" s="6" t="s">
        <v>1695</v>
      </c>
      <c r="AE171" s="25" t="s">
        <v>1696</v>
      </c>
      <c r="AF171" s="25" t="s">
        <v>1697</v>
      </c>
      <c r="AG171" s="25" t="s">
        <v>1698</v>
      </c>
      <c r="AH171" s="6">
        <v>217</v>
      </c>
      <c r="AI171" s="6">
        <v>2084</v>
      </c>
      <c r="AJ171" s="6">
        <v>3107</v>
      </c>
      <c r="AK171" s="6">
        <v>391</v>
      </c>
      <c r="AL171" s="6">
        <v>15</v>
      </c>
      <c r="AM171" s="6">
        <v>0</v>
      </c>
      <c r="BI171" s="6">
        <v>33198.832</v>
      </c>
      <c r="BJ171" s="6">
        <v>318831.16</v>
      </c>
      <c r="BK171" s="6">
        <v>461544.88</v>
      </c>
      <c r="BL171" s="6">
        <v>59815.18</v>
      </c>
      <c r="BM171" s="6">
        <v>2544.15</v>
      </c>
      <c r="BN171" s="6">
        <v>0</v>
      </c>
    </row>
    <row r="172" ht="60" customHeight="1" spans="1:80">
      <c r="A172" s="22" t="s">
        <v>1699</v>
      </c>
      <c r="B172" s="5" t="str">
        <f>_xlfn.DISPIMG("ID_B5866614593F4C9A831EED94E9152B31",1)</f>
        <v>=DISPIMG("ID_B5866614593F4C9A831EED94E9152B31",1)</v>
      </c>
      <c r="C172" s="23">
        <v>109.99</v>
      </c>
      <c r="D172" s="6">
        <v>4</v>
      </c>
      <c r="E172" s="6">
        <v>50</v>
      </c>
      <c r="F172" s="6">
        <v>3124</v>
      </c>
      <c r="G172" s="6">
        <v>2</v>
      </c>
      <c r="H172" s="6" t="s">
        <v>465</v>
      </c>
      <c r="I172" s="7">
        <v>45990</v>
      </c>
      <c r="J172" s="6">
        <v>5</v>
      </c>
      <c r="K172" s="6">
        <v>0</v>
      </c>
      <c r="L172" s="8">
        <v>0</v>
      </c>
      <c r="M172" s="24" t="s">
        <v>200</v>
      </c>
      <c r="N172" s="22" t="s">
        <v>137</v>
      </c>
      <c r="O172" s="6" t="s">
        <v>1700</v>
      </c>
      <c r="P172" s="22" t="s">
        <v>695</v>
      </c>
      <c r="Q172" s="6">
        <v>6.63</v>
      </c>
      <c r="R172" s="6" t="s">
        <v>1701</v>
      </c>
      <c r="S172" s="6" t="s">
        <v>1702</v>
      </c>
      <c r="T172" s="6" t="s">
        <v>371</v>
      </c>
      <c r="U172" s="6" t="s">
        <v>1703</v>
      </c>
      <c r="V172" s="6" t="s">
        <v>160</v>
      </c>
      <c r="W172" s="6">
        <v>38775</v>
      </c>
      <c r="X172" s="6">
        <v>-10941</v>
      </c>
      <c r="Y172" s="6" t="s">
        <v>161</v>
      </c>
      <c r="Z172" s="6">
        <v>118</v>
      </c>
      <c r="AA172" s="6" t="s">
        <v>162</v>
      </c>
      <c r="AB172" s="6" t="s">
        <v>1704</v>
      </c>
      <c r="AC172" s="16" t="s">
        <v>1684</v>
      </c>
      <c r="AD172" s="6" t="s">
        <v>375</v>
      </c>
      <c r="AE172" s="25" t="s">
        <v>1705</v>
      </c>
      <c r="AF172" s="25" t="s">
        <v>1706</v>
      </c>
      <c r="AG172" s="25" t="s">
        <v>210</v>
      </c>
      <c r="AH172" s="6">
        <v>4278</v>
      </c>
      <c r="AI172" s="6">
        <v>10735</v>
      </c>
      <c r="AJ172" s="6">
        <v>3939</v>
      </c>
      <c r="BI172" s="6">
        <v>470537.22</v>
      </c>
      <c r="BJ172" s="6">
        <v>1102269.8</v>
      </c>
      <c r="BK172" s="6">
        <v>275690.6</v>
      </c>
    </row>
    <row r="173" ht="60" customHeight="1" spans="1:80">
      <c r="A173" s="22" t="s">
        <v>1569</v>
      </c>
      <c r="B173" s="5" t="str">
        <f>_xlfn.DISPIMG("ID_35F6C08CB985463AB97CCCC8C4E158F4",1)</f>
        <v>=DISPIMG("ID_35F6C08CB985463AB97CCCC8C4E158F4",1)</v>
      </c>
      <c r="C173" s="6">
        <v>79.98</v>
      </c>
      <c r="D173" s="6">
        <v>37</v>
      </c>
      <c r="E173" s="6">
        <v>50</v>
      </c>
      <c r="F173" s="6">
        <v>536</v>
      </c>
      <c r="G173" s="6">
        <v>1</v>
      </c>
      <c r="H173" s="6" t="s">
        <v>152</v>
      </c>
      <c r="I173" s="7">
        <v>45849</v>
      </c>
      <c r="J173" s="6">
        <v>4.9</v>
      </c>
      <c r="K173" s="6">
        <v>0</v>
      </c>
      <c r="L173" s="8">
        <v>0</v>
      </c>
      <c r="M173" s="24" t="s">
        <v>844</v>
      </c>
      <c r="N173" s="22" t="s">
        <v>137</v>
      </c>
      <c r="O173" s="6" t="s">
        <v>121</v>
      </c>
      <c r="P173" s="22" t="s">
        <v>695</v>
      </c>
      <c r="Q173" s="6">
        <v>6.29</v>
      </c>
      <c r="R173" s="6" t="s">
        <v>1041</v>
      </c>
      <c r="S173" s="6" t="s">
        <v>1041</v>
      </c>
      <c r="T173" s="6" t="s">
        <v>1707</v>
      </c>
      <c r="U173" s="6" t="s">
        <v>1708</v>
      </c>
      <c r="V173" s="6" t="s">
        <v>128</v>
      </c>
      <c r="W173" s="6">
        <v>223888</v>
      </c>
      <c r="X173" s="6">
        <v>-220346</v>
      </c>
      <c r="Y173" s="6" t="s">
        <v>176</v>
      </c>
      <c r="Z173" s="6">
        <v>2761</v>
      </c>
      <c r="AA173" s="6" t="s">
        <v>145</v>
      </c>
      <c r="AB173" s="6" t="s">
        <v>1709</v>
      </c>
      <c r="AC173" s="16" t="s">
        <v>1710</v>
      </c>
      <c r="AE173" s="25" t="s">
        <v>1711</v>
      </c>
      <c r="AF173" s="25" t="s">
        <v>1712</v>
      </c>
      <c r="AG173" s="25" t="s">
        <v>853</v>
      </c>
      <c r="AH173" s="6">
        <v>465</v>
      </c>
      <c r="AI173" s="6">
        <v>764</v>
      </c>
      <c r="AJ173" s="6">
        <v>616</v>
      </c>
      <c r="AK173" s="6">
        <v>298</v>
      </c>
      <c r="AL173" s="6">
        <v>61</v>
      </c>
      <c r="AM173" s="6">
        <v>8</v>
      </c>
      <c r="BI173" s="6">
        <v>37190.703</v>
      </c>
      <c r="BJ173" s="6">
        <v>63541.88</v>
      </c>
      <c r="BK173" s="6">
        <v>47783.12</v>
      </c>
      <c r="BL173" s="6">
        <v>23837.02</v>
      </c>
      <c r="BM173" s="6">
        <v>6159.17</v>
      </c>
      <c r="BN173" s="6">
        <v>759.84</v>
      </c>
    </row>
    <row r="174" ht="60" customHeight="1" spans="1:80">
      <c r="A174" s="22" t="s">
        <v>1713</v>
      </c>
      <c r="B174" s="5" t="str">
        <f>_xlfn.DISPIMG("ID_EE677772954A4DDC81E206891330ECEB",1)</f>
        <v>=DISPIMG("ID_EE677772954A4DDC81E206891330ECEB",1)</v>
      </c>
      <c r="C174" s="23">
        <v>75.98</v>
      </c>
      <c r="D174" s="6">
        <v>3</v>
      </c>
      <c r="E174" s="6">
        <v>50</v>
      </c>
      <c r="F174" s="6">
        <v>89</v>
      </c>
      <c r="G174" s="6">
        <v>1</v>
      </c>
      <c r="H174" s="6" t="s">
        <v>465</v>
      </c>
      <c r="I174" s="7">
        <v>45965</v>
      </c>
      <c r="J174" s="6">
        <v>5</v>
      </c>
      <c r="K174" s="6">
        <v>1</v>
      </c>
      <c r="L174" s="8">
        <v>0.0112</v>
      </c>
      <c r="M174" s="24" t="s">
        <v>1714</v>
      </c>
      <c r="N174" s="22" t="s">
        <v>137</v>
      </c>
      <c r="O174" s="6" t="s">
        <v>1014</v>
      </c>
      <c r="P174" s="22" t="s">
        <v>695</v>
      </c>
      <c r="Q174" s="6">
        <v>6.63</v>
      </c>
      <c r="R174" s="6" t="s">
        <v>278</v>
      </c>
      <c r="S174" s="6" t="s">
        <v>278</v>
      </c>
      <c r="T174" s="6" t="s">
        <v>516</v>
      </c>
      <c r="U174" s="6" t="s">
        <v>205</v>
      </c>
      <c r="V174" s="6" t="s">
        <v>160</v>
      </c>
      <c r="W174" s="6">
        <v>99559</v>
      </c>
      <c r="X174" s="6">
        <v>18335</v>
      </c>
      <c r="Y174" s="6" t="s">
        <v>161</v>
      </c>
      <c r="Z174" s="6">
        <v>452</v>
      </c>
      <c r="AA174" s="6" t="s">
        <v>162</v>
      </c>
      <c r="AB174" s="6" t="s">
        <v>1715</v>
      </c>
      <c r="AC174" s="16" t="s">
        <v>1716</v>
      </c>
      <c r="AD174" s="6" t="s">
        <v>423</v>
      </c>
      <c r="AE174" s="25" t="s">
        <v>1717</v>
      </c>
      <c r="AF174" s="25" t="s">
        <v>1718</v>
      </c>
      <c r="AG174" s="25" t="s">
        <v>1719</v>
      </c>
      <c r="AH174" s="6">
        <v>124</v>
      </c>
      <c r="AI174" s="6">
        <v>8</v>
      </c>
      <c r="AJ174" s="6">
        <v>0</v>
      </c>
      <c r="BI174" s="6">
        <v>9777.399</v>
      </c>
      <c r="BJ174" s="6">
        <v>639.92</v>
      </c>
      <c r="BK174" s="6">
        <v>0</v>
      </c>
    </row>
    <row r="175" ht="60" customHeight="1" spans="1:80">
      <c r="A175" s="22" t="s">
        <v>1720</v>
      </c>
      <c r="B175" s="5" t="str">
        <f>_xlfn.DISPIMG("ID_1599B401BC00481C82E2E1E3F0F70531",1)</f>
        <v>=DISPIMG("ID_1599B401BC00481C82E2E1E3F0F70531",1)</v>
      </c>
      <c r="C175" s="23">
        <v>89.99</v>
      </c>
      <c r="D175" s="6">
        <v>72</v>
      </c>
      <c r="E175" s="6">
        <v>50</v>
      </c>
      <c r="F175" s="6">
        <v>2035</v>
      </c>
      <c r="G175" s="6">
        <v>3</v>
      </c>
      <c r="H175" s="6" t="s">
        <v>465</v>
      </c>
      <c r="I175" s="7">
        <v>45999</v>
      </c>
      <c r="J175" s="6">
        <v>4.4</v>
      </c>
      <c r="K175" s="6">
        <v>0</v>
      </c>
      <c r="L175" s="8">
        <v>0</v>
      </c>
      <c r="M175" s="24" t="s">
        <v>212</v>
      </c>
      <c r="N175" s="22" t="s">
        <v>213</v>
      </c>
      <c r="O175" s="6" t="s">
        <v>121</v>
      </c>
      <c r="P175" s="22" t="s">
        <v>1653</v>
      </c>
      <c r="Q175" s="6">
        <v>5.79</v>
      </c>
      <c r="R175" s="6" t="s">
        <v>440</v>
      </c>
      <c r="S175" s="6" t="s">
        <v>360</v>
      </c>
      <c r="T175" s="6" t="s">
        <v>1721</v>
      </c>
      <c r="U175" s="6" t="s">
        <v>1722</v>
      </c>
      <c r="V175" s="6" t="s">
        <v>128</v>
      </c>
      <c r="W175" s="6">
        <v>24785</v>
      </c>
      <c r="X175" s="6">
        <v>-12060</v>
      </c>
      <c r="Y175" s="6" t="s">
        <v>129</v>
      </c>
      <c r="Z175" s="6">
        <v>22</v>
      </c>
      <c r="AA175" s="6" t="s">
        <v>130</v>
      </c>
      <c r="AB175" s="6" t="s">
        <v>1723</v>
      </c>
      <c r="AC175" s="16" t="s">
        <v>893</v>
      </c>
      <c r="AD175" s="6" t="s">
        <v>365</v>
      </c>
      <c r="AE175" s="25" t="s">
        <v>1724</v>
      </c>
      <c r="AF175" s="25" t="s">
        <v>1725</v>
      </c>
      <c r="AG175" s="25" t="s">
        <v>220</v>
      </c>
      <c r="AH175" s="6">
        <v>186</v>
      </c>
      <c r="AI175" s="6">
        <v>3090</v>
      </c>
      <c r="BI175" s="6">
        <v>17729.52</v>
      </c>
      <c r="BJ175" s="6">
        <v>310205.1</v>
      </c>
    </row>
    <row r="176" ht="60" customHeight="1" spans="1:80">
      <c r="A176" s="22" t="s">
        <v>1726</v>
      </c>
      <c r="B176" s="5" t="str">
        <f>_xlfn.DISPIMG("ID_ADD7C3A905FF478396E1C107DEE06114",1)</f>
        <v>=DISPIMG("ID_ADD7C3A905FF478396E1C107DEE06114",1)</v>
      </c>
      <c r="C176" s="23">
        <v>629</v>
      </c>
      <c r="D176" s="6">
        <v>39</v>
      </c>
      <c r="E176" s="6">
        <v>50</v>
      </c>
      <c r="F176" s="6">
        <v>155</v>
      </c>
      <c r="G176" s="6">
        <v>4</v>
      </c>
      <c r="H176" s="6" t="s">
        <v>152</v>
      </c>
      <c r="I176" s="7">
        <v>45789</v>
      </c>
      <c r="J176" s="6">
        <v>4</v>
      </c>
      <c r="K176" s="6">
        <v>8</v>
      </c>
      <c r="L176" s="8">
        <v>0.0516</v>
      </c>
      <c r="M176" s="24" t="s">
        <v>1329</v>
      </c>
      <c r="N176" s="22" t="s">
        <v>137</v>
      </c>
      <c r="O176" s="6" t="s">
        <v>1727</v>
      </c>
      <c r="P176" s="22" t="s">
        <v>695</v>
      </c>
      <c r="Q176" s="6">
        <v>8.06</v>
      </c>
      <c r="R176" s="6" t="s">
        <v>504</v>
      </c>
      <c r="S176" s="6" t="s">
        <v>1728</v>
      </c>
      <c r="T176" s="6" t="s">
        <v>1729</v>
      </c>
      <c r="U176" s="6" t="s">
        <v>1730</v>
      </c>
      <c r="V176" s="6" t="s">
        <v>128</v>
      </c>
      <c r="W176" s="6">
        <v>63460</v>
      </c>
      <c r="X176" s="6">
        <v>24970</v>
      </c>
      <c r="Y176" s="6" t="s">
        <v>129</v>
      </c>
      <c r="Z176" s="6">
        <v>72</v>
      </c>
      <c r="AA176" s="6" t="s">
        <v>130</v>
      </c>
      <c r="AB176" s="6" t="s">
        <v>1731</v>
      </c>
      <c r="AC176" s="16" t="s">
        <v>1382</v>
      </c>
      <c r="AD176" s="6" t="s">
        <v>365</v>
      </c>
      <c r="AE176" s="25" t="s">
        <v>1732</v>
      </c>
      <c r="AF176" s="25" t="s">
        <v>1733</v>
      </c>
      <c r="AG176" s="25" t="s">
        <v>1336</v>
      </c>
      <c r="AH176" s="6">
        <v>155</v>
      </c>
      <c r="AI176" s="6">
        <v>288</v>
      </c>
      <c r="AJ176" s="6">
        <v>189</v>
      </c>
      <c r="AK176" s="6">
        <v>93</v>
      </c>
      <c r="AL176" s="6">
        <v>95</v>
      </c>
      <c r="AM176" s="6">
        <v>66</v>
      </c>
      <c r="AN176" s="6">
        <v>89</v>
      </c>
      <c r="AO176" s="6">
        <v>36</v>
      </c>
      <c r="AP176" s="6">
        <v>2</v>
      </c>
      <c r="BI176" s="6">
        <v>97495</v>
      </c>
      <c r="BJ176" s="6">
        <v>181152</v>
      </c>
      <c r="BK176" s="6">
        <v>112489</v>
      </c>
      <c r="BL176" s="6">
        <v>58969.44</v>
      </c>
      <c r="BM176" s="6">
        <v>59755</v>
      </c>
      <c r="BN176" s="6">
        <v>41514</v>
      </c>
      <c r="BO176" s="6">
        <v>56733.94</v>
      </c>
      <c r="BP176" s="6">
        <v>26228.52</v>
      </c>
      <c r="BQ176" s="6">
        <v>1699.98</v>
      </c>
    </row>
    <row r="177" ht="60" customHeight="1" spans="1:87">
      <c r="A177" s="22" t="s">
        <v>1734</v>
      </c>
      <c r="B177" s="5" t="str">
        <f>_xlfn.DISPIMG("ID_227854CFE69D421B8E3EF27A4841AF82",1)</f>
        <v>=DISPIMG("ID_227854CFE69D421B8E3EF27A4841AF82",1)</v>
      </c>
      <c r="C177" s="6">
        <v>59.99</v>
      </c>
      <c r="D177" s="6">
        <v>3</v>
      </c>
      <c r="E177" s="6">
        <v>50</v>
      </c>
      <c r="F177" s="6">
        <v>89</v>
      </c>
      <c r="G177" s="6">
        <v>1</v>
      </c>
      <c r="H177" s="6" t="s">
        <v>465</v>
      </c>
      <c r="I177" s="7">
        <v>46004</v>
      </c>
      <c r="J177" s="6">
        <v>5</v>
      </c>
      <c r="K177" s="6">
        <v>0</v>
      </c>
      <c r="L177" s="8">
        <v>0</v>
      </c>
      <c r="M177" s="24" t="s">
        <v>1735</v>
      </c>
      <c r="N177" s="22" t="s">
        <v>137</v>
      </c>
      <c r="O177" s="6" t="s">
        <v>121</v>
      </c>
      <c r="P177" s="22" t="s">
        <v>224</v>
      </c>
      <c r="Q177" s="6">
        <v>5.94</v>
      </c>
      <c r="R177" s="6" t="s">
        <v>515</v>
      </c>
      <c r="S177" s="6" t="s">
        <v>515</v>
      </c>
      <c r="T177" s="6" t="s">
        <v>1736</v>
      </c>
      <c r="U177" s="6" t="s">
        <v>1737</v>
      </c>
      <c r="V177" s="6" t="s">
        <v>160</v>
      </c>
      <c r="W177" s="6">
        <v>344897</v>
      </c>
      <c r="X177" s="6">
        <v>-185397</v>
      </c>
      <c r="Y177" s="6" t="s">
        <v>161</v>
      </c>
      <c r="Z177" s="6">
        <v>1519</v>
      </c>
      <c r="AA177" s="6" t="s">
        <v>162</v>
      </c>
      <c r="AB177" s="6" t="s">
        <v>1738</v>
      </c>
      <c r="AC177" s="16" t="s">
        <v>1739</v>
      </c>
      <c r="AE177" s="25" t="s">
        <v>1740</v>
      </c>
      <c r="AF177" s="25" t="s">
        <v>1741</v>
      </c>
      <c r="AG177" s="25" t="s">
        <v>1742</v>
      </c>
      <c r="AH177" s="6">
        <v>93</v>
      </c>
      <c r="AI177" s="6">
        <v>66</v>
      </c>
      <c r="BI177" s="6">
        <v>7100.55</v>
      </c>
      <c r="BJ177" s="6">
        <v>4174.5</v>
      </c>
    </row>
    <row r="178" ht="60" customHeight="1" spans="1:87">
      <c r="A178" s="22" t="s">
        <v>1743</v>
      </c>
      <c r="B178" s="5" t="str">
        <f>_xlfn.DISPIMG("ID_ED674D8451044D48BF8578BB2A40E0D4",1)</f>
        <v>=DISPIMG("ID_ED674D8451044D48BF8578BB2A40E0D4",1)</v>
      </c>
      <c r="C178" s="23">
        <v>79.99</v>
      </c>
      <c r="D178" s="6">
        <v>45</v>
      </c>
      <c r="E178" s="6">
        <v>50</v>
      </c>
      <c r="F178" s="6">
        <v>121</v>
      </c>
      <c r="G178" s="6">
        <v>1</v>
      </c>
      <c r="H178" s="6" t="s">
        <v>465</v>
      </c>
      <c r="I178" s="7">
        <v>45975</v>
      </c>
      <c r="J178" s="6">
        <v>4.2</v>
      </c>
      <c r="K178" s="6">
        <v>1</v>
      </c>
      <c r="L178" s="8">
        <v>0.0083</v>
      </c>
      <c r="M178" s="24" t="s">
        <v>1744</v>
      </c>
      <c r="N178" s="22" t="s">
        <v>137</v>
      </c>
      <c r="O178" s="6" t="s">
        <v>121</v>
      </c>
      <c r="P178" s="22" t="s">
        <v>695</v>
      </c>
      <c r="Q178" s="6">
        <v>5.94</v>
      </c>
      <c r="R178" s="6" t="s">
        <v>889</v>
      </c>
      <c r="S178" s="6" t="s">
        <v>889</v>
      </c>
      <c r="T178" s="6" t="s">
        <v>1745</v>
      </c>
      <c r="U178" s="6" t="s">
        <v>1490</v>
      </c>
      <c r="V178" s="6" t="s">
        <v>160</v>
      </c>
      <c r="W178" s="6">
        <v>118000</v>
      </c>
      <c r="X178" s="6">
        <v>19805</v>
      </c>
      <c r="Y178" s="6" t="s">
        <v>161</v>
      </c>
      <c r="Z178" s="6">
        <v>578</v>
      </c>
      <c r="AA178" s="6" t="s">
        <v>162</v>
      </c>
      <c r="AB178" s="6" t="s">
        <v>1746</v>
      </c>
      <c r="AC178" s="16" t="s">
        <v>1747</v>
      </c>
      <c r="AD178" s="6" t="s">
        <v>423</v>
      </c>
      <c r="AE178" s="25" t="s">
        <v>1748</v>
      </c>
      <c r="AF178" s="25" t="s">
        <v>1749</v>
      </c>
      <c r="AG178" s="25" t="s">
        <v>1750</v>
      </c>
      <c r="AH178" s="6">
        <v>124</v>
      </c>
      <c r="AI178" s="6">
        <v>171</v>
      </c>
      <c r="AJ178" s="6">
        <v>30</v>
      </c>
      <c r="BI178" s="6">
        <v>9918.76</v>
      </c>
      <c r="BJ178" s="6">
        <v>14738.49</v>
      </c>
      <c r="BK178" s="6">
        <v>3210.9</v>
      </c>
    </row>
    <row r="179" ht="60" customHeight="1" spans="1:87">
      <c r="A179" s="22" t="s">
        <v>1666</v>
      </c>
      <c r="B179" s="5" t="str">
        <f>_xlfn.DISPIMG("ID_0EDF46CA74F4455F8F5A24CD349B0724",1)</f>
        <v>=DISPIMG("ID_0EDF46CA74F4455F8F5A24CD349B0724",1)</v>
      </c>
      <c r="C179" s="6">
        <v>400</v>
      </c>
      <c r="D179" s="6">
        <v>11</v>
      </c>
      <c r="E179" s="6">
        <v>50</v>
      </c>
      <c r="F179" s="6">
        <v>122</v>
      </c>
      <c r="G179" s="6">
        <v>1</v>
      </c>
      <c r="H179" s="6" t="s">
        <v>169</v>
      </c>
      <c r="I179" s="7">
        <v>45588</v>
      </c>
      <c r="J179" s="6">
        <v>5</v>
      </c>
      <c r="K179" s="6">
        <v>2</v>
      </c>
      <c r="L179" s="8">
        <v>0.0164</v>
      </c>
      <c r="M179" s="24" t="s">
        <v>170</v>
      </c>
      <c r="N179" s="22" t="s">
        <v>137</v>
      </c>
      <c r="O179" s="6" t="s">
        <v>256</v>
      </c>
      <c r="P179" s="22" t="s">
        <v>234</v>
      </c>
      <c r="Q179" s="6">
        <v>7.66</v>
      </c>
      <c r="R179" s="6" t="s">
        <v>1751</v>
      </c>
      <c r="S179" s="6" t="s">
        <v>1751</v>
      </c>
      <c r="T179" s="6" t="s">
        <v>1752</v>
      </c>
      <c r="U179" s="6" t="s">
        <v>1753</v>
      </c>
      <c r="V179" s="6" t="s">
        <v>128</v>
      </c>
      <c r="W179" s="6">
        <v>203212</v>
      </c>
      <c r="X179" s="6">
        <v>59737</v>
      </c>
      <c r="Y179" s="6" t="s">
        <v>176</v>
      </c>
      <c r="Z179" s="6">
        <v>2508</v>
      </c>
      <c r="AA179" s="6" t="s">
        <v>145</v>
      </c>
      <c r="AB179" s="6" t="s">
        <v>1754</v>
      </c>
      <c r="AC179" s="16" t="s">
        <v>1692</v>
      </c>
      <c r="AE179" s="25" t="s">
        <v>1755</v>
      </c>
      <c r="AF179" s="25" t="s">
        <v>1756</v>
      </c>
      <c r="AG179" s="25" t="s">
        <v>182</v>
      </c>
      <c r="AH179" s="6">
        <v>124</v>
      </c>
      <c r="AI179" s="6">
        <v>157</v>
      </c>
      <c r="AJ179" s="6">
        <v>114</v>
      </c>
      <c r="AK179" s="6">
        <v>16</v>
      </c>
      <c r="AL179" s="6">
        <v>25</v>
      </c>
      <c r="AM179" s="6">
        <v>50</v>
      </c>
      <c r="AN179" s="6">
        <v>78</v>
      </c>
      <c r="AO179" s="6">
        <v>58</v>
      </c>
      <c r="AP179" s="6">
        <v>133</v>
      </c>
      <c r="AQ179" s="6">
        <v>119</v>
      </c>
      <c r="AR179" s="6">
        <v>117</v>
      </c>
      <c r="AS179" s="6">
        <v>134</v>
      </c>
      <c r="AT179" s="6">
        <v>74</v>
      </c>
      <c r="AU179" s="6">
        <v>156</v>
      </c>
      <c r="AV179" s="6">
        <v>73</v>
      </c>
      <c r="AW179" s="6">
        <v>3</v>
      </c>
      <c r="BI179" s="6">
        <v>49600</v>
      </c>
      <c r="BJ179" s="6">
        <v>62800</v>
      </c>
      <c r="BK179" s="6">
        <v>45600</v>
      </c>
      <c r="BL179" s="6">
        <v>6400</v>
      </c>
      <c r="BM179" s="6">
        <v>10000</v>
      </c>
      <c r="BN179" s="6">
        <v>20000</v>
      </c>
      <c r="BO179" s="6">
        <v>31200</v>
      </c>
      <c r="BP179" s="6">
        <v>23200</v>
      </c>
      <c r="BQ179" s="6">
        <v>50563.94</v>
      </c>
      <c r="BR179" s="6">
        <v>47600</v>
      </c>
      <c r="BS179" s="6">
        <v>46800</v>
      </c>
      <c r="BT179" s="6">
        <v>53600</v>
      </c>
      <c r="BU179" s="6">
        <v>29600</v>
      </c>
      <c r="BV179" s="6">
        <v>62400</v>
      </c>
      <c r="BW179" s="6">
        <v>29200</v>
      </c>
      <c r="BX179" s="6">
        <v>1200</v>
      </c>
    </row>
    <row r="180" ht="60" customHeight="1" spans="1:87">
      <c r="A180" s="22" t="s">
        <v>1757</v>
      </c>
      <c r="B180" s="5" t="str">
        <f>_xlfn.DISPIMG("ID_547DB474912340DF822D408624004F60",1)</f>
        <v>=DISPIMG("ID_547DB474912340DF822D408624004F60",1)</v>
      </c>
      <c r="C180" s="6">
        <v>59.99</v>
      </c>
      <c r="D180" s="6">
        <v>10</v>
      </c>
      <c r="E180" s="6">
        <v>50</v>
      </c>
      <c r="F180" s="6">
        <v>316</v>
      </c>
      <c r="G180" s="6">
        <v>3</v>
      </c>
      <c r="H180" s="6" t="s">
        <v>199</v>
      </c>
      <c r="I180" s="7">
        <v>45950</v>
      </c>
      <c r="J180" s="6">
        <v>5</v>
      </c>
      <c r="K180" s="6">
        <v>7</v>
      </c>
      <c r="L180" s="8">
        <v>0.0222</v>
      </c>
      <c r="M180" s="24" t="s">
        <v>1096</v>
      </c>
      <c r="N180" s="22" t="s">
        <v>137</v>
      </c>
      <c r="O180" s="6" t="s">
        <v>1758</v>
      </c>
      <c r="P180" s="22" t="s">
        <v>695</v>
      </c>
      <c r="Q180" s="6">
        <v>6.19</v>
      </c>
      <c r="R180" s="6" t="s">
        <v>314</v>
      </c>
      <c r="S180" s="6" t="s">
        <v>1098</v>
      </c>
      <c r="T180" s="6" t="s">
        <v>1759</v>
      </c>
      <c r="U180" s="6" t="s">
        <v>1760</v>
      </c>
      <c r="V180" s="6" t="s">
        <v>160</v>
      </c>
      <c r="W180" s="6">
        <v>127231</v>
      </c>
      <c r="X180" s="6">
        <v>-54439</v>
      </c>
      <c r="Y180" s="6" t="s">
        <v>161</v>
      </c>
      <c r="Z180" s="6">
        <v>432</v>
      </c>
      <c r="AA180" s="6" t="s">
        <v>162</v>
      </c>
      <c r="AB180" s="6" t="s">
        <v>1761</v>
      </c>
      <c r="AC180" s="16" t="s">
        <v>433</v>
      </c>
      <c r="AE180" s="25" t="s">
        <v>1762</v>
      </c>
      <c r="AF180" s="25" t="s">
        <v>1763</v>
      </c>
      <c r="AG180" s="25" t="s">
        <v>1104</v>
      </c>
      <c r="AH180" s="6">
        <v>310</v>
      </c>
      <c r="AI180" s="6">
        <v>238</v>
      </c>
      <c r="AJ180" s="6">
        <v>13</v>
      </c>
      <c r="AK180" s="6">
        <v>3</v>
      </c>
      <c r="BI180" s="6">
        <v>22825.299</v>
      </c>
      <c r="BJ180" s="6">
        <v>19037.62</v>
      </c>
      <c r="BK180" s="6">
        <v>1039.87</v>
      </c>
      <c r="BL180" s="6">
        <v>239.97</v>
      </c>
    </row>
    <row r="181" ht="60" customHeight="1" spans="1:87">
      <c r="A181" s="22" t="s">
        <v>1466</v>
      </c>
      <c r="B181" s="5" t="str">
        <f>_xlfn.DISPIMG("ID_6FDC7141203B4DAC965581954E4C43A6",1)</f>
        <v>=DISPIMG("ID_6FDC7141203B4DAC965581954E4C43A6",1)</v>
      </c>
      <c r="C181" s="6">
        <v>89.99</v>
      </c>
      <c r="D181" s="6">
        <v>28</v>
      </c>
      <c r="E181" s="6">
        <v>50</v>
      </c>
      <c r="F181" s="6">
        <v>117</v>
      </c>
      <c r="G181" s="6">
        <v>1</v>
      </c>
      <c r="H181" s="6" t="s">
        <v>199</v>
      </c>
      <c r="I181" s="7">
        <v>45918</v>
      </c>
      <c r="J181" s="6">
        <v>4.6</v>
      </c>
      <c r="K181" s="6">
        <v>5</v>
      </c>
      <c r="L181" s="8">
        <v>0.0427</v>
      </c>
      <c r="M181" s="24" t="s">
        <v>1764</v>
      </c>
      <c r="N181" s="22" t="s">
        <v>137</v>
      </c>
      <c r="O181" s="6" t="s">
        <v>1014</v>
      </c>
      <c r="P181" s="22" t="s">
        <v>909</v>
      </c>
      <c r="Q181" s="6">
        <v>6.47</v>
      </c>
      <c r="R181" s="6" t="s">
        <v>610</v>
      </c>
      <c r="S181" s="6" t="s">
        <v>610</v>
      </c>
      <c r="T181" s="6" t="s">
        <v>1765</v>
      </c>
      <c r="U181" s="6" t="s">
        <v>1766</v>
      </c>
      <c r="V181" s="6" t="s">
        <v>128</v>
      </c>
      <c r="W181" s="6">
        <v>139438</v>
      </c>
      <c r="X181" s="6">
        <v>-35646</v>
      </c>
      <c r="Y181" s="6" t="s">
        <v>129</v>
      </c>
      <c r="Z181" s="6">
        <v>227</v>
      </c>
      <c r="AA181" s="6" t="s">
        <v>130</v>
      </c>
      <c r="AB181" s="6" t="s">
        <v>1767</v>
      </c>
      <c r="AC181" s="16" t="s">
        <v>1768</v>
      </c>
      <c r="AE181" s="25" t="s">
        <v>1769</v>
      </c>
      <c r="AF181" s="25" t="s">
        <v>1770</v>
      </c>
      <c r="AG181" s="25" t="s">
        <v>1771</v>
      </c>
      <c r="AH181" s="6">
        <v>124</v>
      </c>
      <c r="AI181" s="6">
        <v>111</v>
      </c>
      <c r="AJ181" s="6">
        <v>20</v>
      </c>
      <c r="AK181" s="6">
        <v>0</v>
      </c>
      <c r="AL181" s="6">
        <v>0</v>
      </c>
      <c r="BI181" s="6">
        <v>11158.76</v>
      </c>
      <c r="BJ181" s="6">
        <v>10177.59</v>
      </c>
      <c r="BK181" s="6">
        <v>2501.2</v>
      </c>
      <c r="BL181" s="6">
        <v>0</v>
      </c>
      <c r="BM181" s="6">
        <v>0</v>
      </c>
    </row>
    <row r="182" ht="60" customHeight="1" spans="1:87">
      <c r="A182" s="22" t="s">
        <v>1772</v>
      </c>
      <c r="B182" s="5" t="str">
        <f>_xlfn.DISPIMG("ID_00DFBD8854154F89BED5C3EDCDB1BE83",1)</f>
        <v>=DISPIMG("ID_00DFBD8854154F89BED5C3EDCDB1BE83",1)</v>
      </c>
      <c r="C182" s="6">
        <v>260</v>
      </c>
      <c r="D182" s="6">
        <v>451</v>
      </c>
      <c r="E182" s="6">
        <v>50</v>
      </c>
      <c r="F182" s="6">
        <v>114</v>
      </c>
      <c r="G182" s="6">
        <v>1</v>
      </c>
      <c r="H182" s="6" t="s">
        <v>169</v>
      </c>
      <c r="I182" s="7">
        <v>45504</v>
      </c>
      <c r="J182" s="6">
        <v>4.2</v>
      </c>
      <c r="K182" s="6">
        <v>0</v>
      </c>
      <c r="L182" s="8">
        <v>0</v>
      </c>
      <c r="M182" s="24" t="s">
        <v>779</v>
      </c>
      <c r="N182" s="22" t="s">
        <v>137</v>
      </c>
      <c r="O182" s="6" t="s">
        <v>201</v>
      </c>
      <c r="P182" s="22" t="s">
        <v>1448</v>
      </c>
      <c r="Q182" s="6">
        <v>7.55</v>
      </c>
      <c r="R182" s="6" t="s">
        <v>1773</v>
      </c>
      <c r="S182" s="6" t="s">
        <v>1773</v>
      </c>
      <c r="T182" s="6" t="s">
        <v>1774</v>
      </c>
      <c r="U182" s="6" t="s">
        <v>1775</v>
      </c>
      <c r="V182" s="6" t="s">
        <v>128</v>
      </c>
      <c r="W182" s="6">
        <v>178402</v>
      </c>
      <c r="X182" s="6">
        <v>-61202</v>
      </c>
      <c r="Y182" s="6" t="s">
        <v>176</v>
      </c>
      <c r="Z182" s="6">
        <v>2170</v>
      </c>
      <c r="AA182" s="6" t="s">
        <v>145</v>
      </c>
      <c r="AB182" s="6" t="s">
        <v>1776</v>
      </c>
      <c r="AC182" s="16" t="s">
        <v>1777</v>
      </c>
      <c r="AE182" s="25" t="s">
        <v>1778</v>
      </c>
      <c r="AF182" s="25" t="s">
        <v>1779</v>
      </c>
      <c r="AG182" s="25" t="s">
        <v>787</v>
      </c>
      <c r="AH182" s="6">
        <v>124</v>
      </c>
      <c r="AI182" s="6">
        <v>83</v>
      </c>
      <c r="AJ182" s="6">
        <v>48</v>
      </c>
      <c r="AK182" s="6">
        <v>21</v>
      </c>
      <c r="AL182" s="6">
        <v>26</v>
      </c>
      <c r="AM182" s="6">
        <v>14</v>
      </c>
      <c r="AN182" s="6">
        <v>26</v>
      </c>
      <c r="AO182" s="6">
        <v>32</v>
      </c>
      <c r="AP182" s="6">
        <v>35</v>
      </c>
      <c r="AQ182" s="6">
        <v>135</v>
      </c>
      <c r="AR182" s="6">
        <v>224</v>
      </c>
      <c r="AS182" s="6">
        <v>77</v>
      </c>
      <c r="AT182" s="6">
        <v>300</v>
      </c>
      <c r="AU182" s="6">
        <v>224</v>
      </c>
      <c r="AV182" s="6">
        <v>116</v>
      </c>
      <c r="AW182" s="6">
        <v>9</v>
      </c>
      <c r="BI182" s="6">
        <v>32240</v>
      </c>
      <c r="BJ182" s="6">
        <v>21580</v>
      </c>
      <c r="BK182" s="6">
        <v>11969.76</v>
      </c>
      <c r="BL182" s="6">
        <v>5460</v>
      </c>
      <c r="BM182" s="6">
        <v>6760</v>
      </c>
      <c r="BN182" s="6">
        <v>3640</v>
      </c>
      <c r="BO182" s="6">
        <v>6760</v>
      </c>
      <c r="BP182" s="6">
        <v>5011.52</v>
      </c>
      <c r="BQ182" s="6">
        <v>8175.65</v>
      </c>
      <c r="BR182" s="6">
        <v>35100</v>
      </c>
      <c r="BS182" s="6">
        <v>53538.24</v>
      </c>
      <c r="BT182" s="6">
        <v>20020</v>
      </c>
      <c r="BU182" s="6">
        <v>78000</v>
      </c>
      <c r="BV182" s="6">
        <v>58240</v>
      </c>
      <c r="BW182" s="6">
        <v>30160</v>
      </c>
      <c r="BX182" s="6">
        <v>2340</v>
      </c>
    </row>
    <row r="183" ht="60" customHeight="1" spans="1:87">
      <c r="A183" s="22" t="s">
        <v>1747</v>
      </c>
      <c r="B183" s="5" t="str">
        <f>_xlfn.DISPIMG("ID_6552EF4EBF37432FAA6328F44AC7A0E1",1)</f>
        <v>=DISPIMG("ID_6552EF4EBF37432FAA6328F44AC7A0E1",1)</v>
      </c>
      <c r="C183" s="6">
        <v>59.99</v>
      </c>
      <c r="D183" s="6">
        <v>21</v>
      </c>
      <c r="E183" s="6">
        <v>50</v>
      </c>
      <c r="F183" s="6">
        <v>81</v>
      </c>
      <c r="G183" s="6">
        <v>1</v>
      </c>
      <c r="H183" s="6" t="s">
        <v>152</v>
      </c>
      <c r="I183" s="7">
        <v>45844</v>
      </c>
      <c r="J183" s="6">
        <v>4.4</v>
      </c>
      <c r="K183" s="6">
        <v>4</v>
      </c>
      <c r="L183" s="8">
        <v>0.0494</v>
      </c>
      <c r="M183" s="24" t="s">
        <v>1547</v>
      </c>
      <c r="N183" s="22" t="s">
        <v>213</v>
      </c>
      <c r="O183" s="6" t="s">
        <v>1780</v>
      </c>
      <c r="P183" s="22" t="s">
        <v>928</v>
      </c>
      <c r="Q183" s="6">
        <v>6.47</v>
      </c>
      <c r="R183" s="6" t="s">
        <v>1483</v>
      </c>
      <c r="S183" s="6" t="s">
        <v>1483</v>
      </c>
      <c r="T183" s="6" t="s">
        <v>1781</v>
      </c>
      <c r="U183" s="6" t="s">
        <v>1782</v>
      </c>
      <c r="V183" s="6" t="s">
        <v>160</v>
      </c>
      <c r="W183" s="6">
        <v>194622</v>
      </c>
      <c r="X183" s="6">
        <v>-56244</v>
      </c>
      <c r="Y183" s="6" t="s">
        <v>161</v>
      </c>
      <c r="Z183" s="6">
        <v>970</v>
      </c>
      <c r="AA183" s="6" t="s">
        <v>162</v>
      </c>
      <c r="AB183" s="6" t="s">
        <v>1783</v>
      </c>
      <c r="AC183" s="16" t="s">
        <v>1546</v>
      </c>
      <c r="AE183" s="25" t="s">
        <v>1784</v>
      </c>
      <c r="AF183" s="25" t="s">
        <v>1785</v>
      </c>
      <c r="AG183" s="25" t="s">
        <v>1554</v>
      </c>
      <c r="AH183" s="6">
        <v>93</v>
      </c>
      <c r="AI183" s="6">
        <v>188</v>
      </c>
      <c r="AJ183" s="6">
        <v>144</v>
      </c>
      <c r="AK183" s="6">
        <v>18</v>
      </c>
      <c r="AL183" s="6">
        <v>21</v>
      </c>
      <c r="AM183" s="6">
        <v>49</v>
      </c>
      <c r="AN183" s="6">
        <v>26</v>
      </c>
      <c r="AO183" s="6">
        <v>0</v>
      </c>
      <c r="BI183" s="6">
        <v>5566.05</v>
      </c>
      <c r="BJ183" s="6">
        <v>9896.32</v>
      </c>
      <c r="BK183" s="6">
        <v>6026.4</v>
      </c>
      <c r="BL183" s="6">
        <v>1186.92</v>
      </c>
      <c r="BM183" s="6">
        <v>1469.79</v>
      </c>
      <c r="BN183" s="6">
        <v>3797.01</v>
      </c>
      <c r="BO183" s="6">
        <v>2466.88</v>
      </c>
      <c r="BP183" s="6">
        <v>0</v>
      </c>
    </row>
    <row r="184" ht="60" customHeight="1" spans="1:87">
      <c r="A184" s="22" t="s">
        <v>1786</v>
      </c>
      <c r="B184" s="5" t="str">
        <f>_xlfn.DISPIMG("ID_B104609C80134CA6BC3AB2FBEB68E1EF",1)</f>
        <v>=DISPIMG("ID_B104609C80134CA6BC3AB2FBEB68E1EF",1)</v>
      </c>
      <c r="C184" s="6">
        <v>99.99</v>
      </c>
      <c r="D184" s="6">
        <v>21</v>
      </c>
      <c r="E184" s="6">
        <v>50</v>
      </c>
      <c r="F184" s="6">
        <v>70</v>
      </c>
      <c r="G184" s="6">
        <v>1</v>
      </c>
      <c r="H184" s="6" t="s">
        <v>465</v>
      </c>
      <c r="I184" s="7">
        <v>45961</v>
      </c>
      <c r="J184" s="6">
        <v>4.4</v>
      </c>
      <c r="K184" s="6">
        <v>9</v>
      </c>
      <c r="L184" s="8">
        <v>0.1286</v>
      </c>
      <c r="M184" s="24" t="s">
        <v>1787</v>
      </c>
      <c r="N184" s="22" t="s">
        <v>137</v>
      </c>
      <c r="O184" s="6" t="s">
        <v>154</v>
      </c>
      <c r="P184" s="22" t="s">
        <v>1788</v>
      </c>
      <c r="Q184" s="6">
        <v>7.89</v>
      </c>
      <c r="R184" s="6" t="s">
        <v>1789</v>
      </c>
      <c r="S184" s="6" t="s">
        <v>1789</v>
      </c>
      <c r="T184" s="6" t="s">
        <v>1790</v>
      </c>
      <c r="U184" s="6" t="s">
        <v>1791</v>
      </c>
      <c r="V184" s="6" t="s">
        <v>128</v>
      </c>
      <c r="W184" s="6">
        <v>221638</v>
      </c>
      <c r="X184" s="6">
        <v>-48180</v>
      </c>
      <c r="Y184" s="6" t="s">
        <v>129</v>
      </c>
      <c r="Z184" s="6">
        <v>346</v>
      </c>
      <c r="AA184" s="6" t="s">
        <v>130</v>
      </c>
      <c r="AB184" s="6" t="s">
        <v>1792</v>
      </c>
      <c r="AC184" s="16" t="s">
        <v>1777</v>
      </c>
      <c r="AE184" s="25" t="s">
        <v>1793</v>
      </c>
      <c r="AF184" s="25" t="s">
        <v>1794</v>
      </c>
      <c r="AG184" s="25" t="s">
        <v>1795</v>
      </c>
      <c r="AH184" s="6">
        <v>62</v>
      </c>
      <c r="AI184" s="6">
        <v>124</v>
      </c>
      <c r="AJ184" s="6">
        <v>22</v>
      </c>
      <c r="AK184" s="6">
        <v>0</v>
      </c>
      <c r="BI184" s="6">
        <v>6767.9204</v>
      </c>
      <c r="BJ184" s="6">
        <v>16975.6</v>
      </c>
      <c r="BK184" s="6">
        <v>3396.36</v>
      </c>
      <c r="BL184" s="6">
        <v>0</v>
      </c>
    </row>
    <row r="185" ht="60" customHeight="1" spans="1:87">
      <c r="A185" s="22" t="s">
        <v>1796</v>
      </c>
      <c r="B185" s="5" t="str">
        <f>_xlfn.DISPIMG("ID_F75383A46A314759A9DFC88CC61D73B3",1)</f>
        <v>=DISPIMG("ID_F75383A46A314759A9DFC88CC61D73B3",1)</v>
      </c>
      <c r="C185" s="6">
        <v>79.99</v>
      </c>
      <c r="D185" s="6">
        <v>10</v>
      </c>
      <c r="E185" s="6">
        <v>50</v>
      </c>
      <c r="F185" s="6">
        <v>316</v>
      </c>
      <c r="G185" s="6">
        <v>3</v>
      </c>
      <c r="H185" s="6" t="s">
        <v>465</v>
      </c>
      <c r="I185" s="7">
        <v>45958</v>
      </c>
      <c r="J185" s="6">
        <v>5</v>
      </c>
      <c r="K185" s="6">
        <v>7</v>
      </c>
      <c r="L185" s="8">
        <v>0.0222</v>
      </c>
      <c r="M185" s="24" t="s">
        <v>1096</v>
      </c>
      <c r="N185" s="22" t="s">
        <v>137</v>
      </c>
      <c r="O185" s="6" t="s">
        <v>121</v>
      </c>
      <c r="P185" s="22" t="s">
        <v>1797</v>
      </c>
      <c r="Q185" s="6">
        <v>5.95</v>
      </c>
      <c r="R185" s="6" t="s">
        <v>1098</v>
      </c>
      <c r="S185" s="6" t="s">
        <v>1098</v>
      </c>
      <c r="T185" s="6" t="s">
        <v>1759</v>
      </c>
      <c r="U185" s="6" t="s">
        <v>1798</v>
      </c>
      <c r="V185" s="6" t="s">
        <v>160</v>
      </c>
      <c r="W185" s="6">
        <v>127231</v>
      </c>
      <c r="X185" s="6">
        <v>-54439</v>
      </c>
      <c r="Y185" s="6" t="s">
        <v>161</v>
      </c>
      <c r="Z185" s="6">
        <v>432</v>
      </c>
      <c r="AA185" s="6" t="s">
        <v>162</v>
      </c>
      <c r="AB185" s="6" t="s">
        <v>1799</v>
      </c>
      <c r="AC185" s="16" t="s">
        <v>453</v>
      </c>
      <c r="AE185" s="25" t="s">
        <v>1800</v>
      </c>
      <c r="AF185" s="25" t="s">
        <v>1801</v>
      </c>
      <c r="AG185" s="25" t="s">
        <v>1104</v>
      </c>
      <c r="AH185" s="6">
        <v>310</v>
      </c>
      <c r="AI185" s="6">
        <v>238</v>
      </c>
      <c r="AJ185" s="6">
        <v>13</v>
      </c>
      <c r="AK185" s="6">
        <v>3</v>
      </c>
      <c r="BI185" s="6">
        <v>24796.898</v>
      </c>
      <c r="BJ185" s="6">
        <v>19037.62</v>
      </c>
      <c r="BK185" s="6">
        <v>1039.87</v>
      </c>
      <c r="BL185" s="6">
        <v>239.97</v>
      </c>
    </row>
    <row r="186" ht="60" customHeight="1" spans="1:87">
      <c r="A186" s="22" t="s">
        <v>1802</v>
      </c>
      <c r="B186" s="5" t="str">
        <f>_xlfn.DISPIMG("ID_F14C9E8ABC474B8B88B038D34DD35D76",1)</f>
        <v>=DISPIMG("ID_F14C9E8ABC474B8B88B038D34DD35D76",1)</v>
      </c>
      <c r="C186" s="6">
        <v>269</v>
      </c>
      <c r="D186" s="6">
        <v>17</v>
      </c>
      <c r="E186" s="6">
        <v>50</v>
      </c>
      <c r="F186" s="6">
        <v>71</v>
      </c>
      <c r="G186" s="6">
        <v>1</v>
      </c>
      <c r="H186" s="6" t="s">
        <v>465</v>
      </c>
      <c r="I186" s="7">
        <v>45970</v>
      </c>
      <c r="J186" s="6">
        <v>4.4</v>
      </c>
      <c r="K186" s="6">
        <v>10</v>
      </c>
      <c r="L186" s="8">
        <v>0.1408</v>
      </c>
      <c r="M186" s="24" t="s">
        <v>1803</v>
      </c>
      <c r="N186" s="22" t="s">
        <v>213</v>
      </c>
      <c r="O186" s="6" t="s">
        <v>347</v>
      </c>
      <c r="P186" s="22" t="s">
        <v>695</v>
      </c>
      <c r="Q186" s="6">
        <v>8.3</v>
      </c>
      <c r="R186" s="6" t="s">
        <v>338</v>
      </c>
      <c r="S186" s="6" t="s">
        <v>929</v>
      </c>
      <c r="T186" s="6" t="s">
        <v>1804</v>
      </c>
      <c r="U186" s="6" t="s">
        <v>1804</v>
      </c>
      <c r="V186" s="6" t="s">
        <v>128</v>
      </c>
      <c r="W186" s="6">
        <v>234634</v>
      </c>
      <c r="X186" s="6">
        <v>-49313</v>
      </c>
      <c r="Y186" s="6" t="s">
        <v>129</v>
      </c>
      <c r="Z186" s="6">
        <v>362</v>
      </c>
      <c r="AA186" s="6" t="s">
        <v>130</v>
      </c>
      <c r="AB186" s="6" t="s">
        <v>1805</v>
      </c>
      <c r="AC186" s="16" t="s">
        <v>1560</v>
      </c>
      <c r="AE186" s="25" t="s">
        <v>1806</v>
      </c>
      <c r="AF186" s="25" t="s">
        <v>1807</v>
      </c>
      <c r="AG186" s="25" t="s">
        <v>1808</v>
      </c>
      <c r="AH186" s="6">
        <v>62</v>
      </c>
      <c r="AI186" s="6">
        <v>109</v>
      </c>
      <c r="AJ186" s="6">
        <v>7</v>
      </c>
      <c r="BI186" s="6">
        <v>16981.182</v>
      </c>
      <c r="BJ186" s="6">
        <v>30923.3</v>
      </c>
      <c r="BK186" s="6">
        <v>1953</v>
      </c>
    </row>
    <row r="187" ht="60" customHeight="1" spans="1:87">
      <c r="A187" s="22" t="s">
        <v>1809</v>
      </c>
      <c r="B187" s="5" t="str">
        <f>_xlfn.DISPIMG("ID_B45A4285F3B84D9DA35BE5BCDAB655C3",1)</f>
        <v>=DISPIMG("ID_B45A4285F3B84D9DA35BE5BCDAB655C3",1)</v>
      </c>
      <c r="C187" s="6">
        <v>89.97</v>
      </c>
      <c r="D187" s="6">
        <v>116</v>
      </c>
      <c r="E187" s="6">
        <v>0</v>
      </c>
      <c r="F187" s="6">
        <v>4979</v>
      </c>
      <c r="G187" s="6">
        <v>2</v>
      </c>
      <c r="H187" s="6" t="s">
        <v>199</v>
      </c>
      <c r="I187" s="7">
        <v>45915</v>
      </c>
      <c r="J187" s="6">
        <v>4.6</v>
      </c>
      <c r="K187" s="6">
        <v>0</v>
      </c>
      <c r="L187" s="8">
        <v>0</v>
      </c>
      <c r="M187" s="24" t="s">
        <v>245</v>
      </c>
      <c r="N187" s="22" t="s">
        <v>185</v>
      </c>
      <c r="O187" s="6" t="s">
        <v>121</v>
      </c>
      <c r="P187" s="22" t="s">
        <v>1810</v>
      </c>
      <c r="Q187" s="6">
        <v>6.63</v>
      </c>
      <c r="R187" s="6" t="s">
        <v>1811</v>
      </c>
      <c r="S187" s="6" t="s">
        <v>1811</v>
      </c>
      <c r="T187" s="6" t="s">
        <v>1812</v>
      </c>
      <c r="U187" s="6" t="s">
        <v>774</v>
      </c>
      <c r="V187" s="6" t="s">
        <v>160</v>
      </c>
      <c r="W187" s="6">
        <v>19786</v>
      </c>
      <c r="X187" s="6">
        <v>-9758</v>
      </c>
      <c r="Y187" s="6" t="s">
        <v>161</v>
      </c>
      <c r="Z187" s="6">
        <v>44</v>
      </c>
      <c r="AA187" s="6" t="s">
        <v>162</v>
      </c>
      <c r="AB187" s="6" t="s">
        <v>1813</v>
      </c>
      <c r="AC187" s="16" t="s">
        <v>1590</v>
      </c>
      <c r="AE187" s="25" t="s">
        <v>1814</v>
      </c>
      <c r="AF187" s="25" t="s">
        <v>1815</v>
      </c>
      <c r="AG187" s="25" t="s">
        <v>254</v>
      </c>
      <c r="AH187" s="6">
        <v>5673</v>
      </c>
      <c r="AI187" s="6">
        <v>6014</v>
      </c>
      <c r="AJ187" s="6">
        <v>5548</v>
      </c>
      <c r="AK187" s="6">
        <v>2043</v>
      </c>
      <c r="AL187" s="6">
        <v>750</v>
      </c>
      <c r="BI187" s="6">
        <v>506939.28</v>
      </c>
      <c r="BJ187" s="6">
        <v>634236.44</v>
      </c>
      <c r="BK187" s="6">
        <v>508030.34</v>
      </c>
      <c r="BL187" s="6">
        <v>217497.78</v>
      </c>
      <c r="BM187" s="6">
        <v>74700</v>
      </c>
    </row>
    <row r="188" ht="60" customHeight="1" spans="1:87">
      <c r="A188" s="22" t="s">
        <v>1816</v>
      </c>
      <c r="B188" s="5" t="str">
        <f>_xlfn.DISPIMG("ID_5369D02A263A48AE8132030C37FDE1AC",1)</f>
        <v>=DISPIMG("ID_5369D02A263A48AE8132030C37FDE1AC",1)</v>
      </c>
      <c r="C188" s="23">
        <v>109.99</v>
      </c>
      <c r="D188" s="6">
        <v>58</v>
      </c>
      <c r="E188" s="6">
        <v>0</v>
      </c>
      <c r="F188" s="6">
        <v>733</v>
      </c>
      <c r="G188" s="6">
        <v>1</v>
      </c>
      <c r="H188" s="6" t="s">
        <v>465</v>
      </c>
      <c r="I188" s="7">
        <v>46006</v>
      </c>
      <c r="J188" s="6">
        <v>4.7</v>
      </c>
      <c r="K188" s="6">
        <v>7</v>
      </c>
      <c r="L188" s="8">
        <v>0.0095</v>
      </c>
      <c r="M188" s="24" t="s">
        <v>1817</v>
      </c>
      <c r="N188" s="22" t="s">
        <v>137</v>
      </c>
      <c r="O188" s="6" t="s">
        <v>1177</v>
      </c>
      <c r="P188" s="22" t="s">
        <v>1818</v>
      </c>
      <c r="Q188" s="6">
        <v>4.32</v>
      </c>
      <c r="R188" s="6" t="s">
        <v>1416</v>
      </c>
      <c r="S188" s="6" t="s">
        <v>1416</v>
      </c>
      <c r="T188" s="6" t="s">
        <v>1819</v>
      </c>
      <c r="U188" s="6" t="s">
        <v>1819</v>
      </c>
      <c r="V188" s="6" t="s">
        <v>160</v>
      </c>
      <c r="W188" s="6">
        <v>37451</v>
      </c>
      <c r="X188" s="6">
        <v>-251</v>
      </c>
      <c r="Y188" s="6" t="s">
        <v>161</v>
      </c>
      <c r="Z188" s="6">
        <v>113</v>
      </c>
      <c r="AA188" s="6" t="s">
        <v>162</v>
      </c>
      <c r="AB188" s="6" t="s">
        <v>1820</v>
      </c>
      <c r="AC188" s="16" t="s">
        <v>1110</v>
      </c>
      <c r="AD188" s="6" t="s">
        <v>1821</v>
      </c>
      <c r="AE188" s="25" t="s">
        <v>1822</v>
      </c>
      <c r="AF188" s="25" t="s">
        <v>1823</v>
      </c>
      <c r="AG188" s="25" t="s">
        <v>1824</v>
      </c>
      <c r="AH188" s="6">
        <v>961</v>
      </c>
      <c r="AI188" s="6">
        <v>144</v>
      </c>
      <c r="BI188" s="6">
        <v>103807.22</v>
      </c>
      <c r="BJ188" s="6">
        <v>16558.56</v>
      </c>
    </row>
    <row r="189" ht="60" customHeight="1" spans="1:87">
      <c r="A189" s="22" t="s">
        <v>1825</v>
      </c>
      <c r="B189" s="5" t="str">
        <f>_xlfn.DISPIMG("ID_75E6925B6ECB4C038B9505283E665093",1)</f>
        <v>=DISPIMG("ID_75E6925B6ECB4C038B9505283E665093",1)</v>
      </c>
      <c r="C189" s="6">
        <v>69.99</v>
      </c>
      <c r="D189" s="6">
        <v>96</v>
      </c>
      <c r="E189" s="6">
        <v>0</v>
      </c>
      <c r="F189" s="6">
        <v>2298</v>
      </c>
      <c r="G189" s="6">
        <v>2</v>
      </c>
      <c r="H189" s="6" t="s">
        <v>118</v>
      </c>
      <c r="I189" s="7">
        <v>45702</v>
      </c>
      <c r="J189" s="6">
        <v>4.5</v>
      </c>
      <c r="K189" s="6">
        <v>0</v>
      </c>
      <c r="L189" s="8">
        <v>0</v>
      </c>
      <c r="M189" s="24" t="s">
        <v>501</v>
      </c>
      <c r="N189" s="22" t="s">
        <v>137</v>
      </c>
      <c r="O189" s="6" t="s">
        <v>201</v>
      </c>
      <c r="P189" s="22" t="s">
        <v>975</v>
      </c>
      <c r="Q189" s="6">
        <v>5.94</v>
      </c>
      <c r="R189" s="6" t="s">
        <v>505</v>
      </c>
      <c r="S189" s="6" t="s">
        <v>505</v>
      </c>
      <c r="T189" s="6" t="s">
        <v>1826</v>
      </c>
      <c r="U189" s="6" t="s">
        <v>1208</v>
      </c>
      <c r="V189" s="6" t="s">
        <v>160</v>
      </c>
      <c r="W189" s="6">
        <v>29526</v>
      </c>
      <c r="X189" s="6">
        <v>-11638</v>
      </c>
      <c r="Y189" s="6" t="s">
        <v>161</v>
      </c>
      <c r="Z189" s="6">
        <v>83</v>
      </c>
      <c r="AA189" s="6" t="s">
        <v>162</v>
      </c>
      <c r="AB189" s="6" t="s">
        <v>1827</v>
      </c>
      <c r="AC189" s="16" t="s">
        <v>1110</v>
      </c>
      <c r="AE189" s="25" t="s">
        <v>1828</v>
      </c>
      <c r="AF189" s="25" t="s">
        <v>1829</v>
      </c>
      <c r="AG189" s="25" t="s">
        <v>511</v>
      </c>
      <c r="AH189" s="6">
        <v>2232</v>
      </c>
      <c r="AI189" s="6">
        <v>3901</v>
      </c>
      <c r="AJ189" s="6">
        <v>6072</v>
      </c>
      <c r="AK189" s="6">
        <v>1019</v>
      </c>
      <c r="AL189" s="6">
        <v>273</v>
      </c>
      <c r="AM189" s="6">
        <v>153</v>
      </c>
      <c r="BI189" s="6">
        <v>141620.4</v>
      </c>
      <c r="BJ189" s="6">
        <v>234021</v>
      </c>
      <c r="BK189" s="6">
        <v>345618.22</v>
      </c>
      <c r="BL189" s="6">
        <v>51408.55</v>
      </c>
      <c r="BM189" s="6">
        <v>19724.25</v>
      </c>
      <c r="BN189" s="6">
        <v>9811.89</v>
      </c>
    </row>
    <row r="190" ht="60" customHeight="1" spans="1:87">
      <c r="A190" s="22" t="s">
        <v>1830</v>
      </c>
      <c r="B190" s="5" t="str">
        <f>_xlfn.DISPIMG("ID_1ADD8292F2EC4318B691BCDDC5D373AE",1)</f>
        <v>=DISPIMG("ID_1ADD8292F2EC4318B691BCDDC5D373AE",1)</v>
      </c>
      <c r="C190" s="6">
        <v>45.99</v>
      </c>
      <c r="D190" s="6">
        <v>117</v>
      </c>
      <c r="E190" s="6">
        <v>0</v>
      </c>
      <c r="F190" s="6">
        <v>63</v>
      </c>
      <c r="G190" s="6">
        <v>2</v>
      </c>
      <c r="H190" s="6" t="s">
        <v>169</v>
      </c>
      <c r="I190" s="7">
        <v>45539</v>
      </c>
      <c r="J190" s="6">
        <v>4.1</v>
      </c>
      <c r="K190" s="6">
        <v>5</v>
      </c>
      <c r="L190" s="8">
        <v>0.0794</v>
      </c>
      <c r="M190" s="24" t="s">
        <v>1063</v>
      </c>
      <c r="N190" s="22" t="s">
        <v>137</v>
      </c>
      <c r="O190" s="6" t="s">
        <v>121</v>
      </c>
      <c r="P190" s="22" t="s">
        <v>407</v>
      </c>
      <c r="Q190" s="6">
        <v>5.93</v>
      </c>
      <c r="R190" s="6" t="s">
        <v>1831</v>
      </c>
      <c r="S190" s="6" t="s">
        <v>1832</v>
      </c>
      <c r="T190" s="6" t="s">
        <v>1833</v>
      </c>
      <c r="U190" s="6" t="s">
        <v>1834</v>
      </c>
      <c r="V190" s="6" t="s">
        <v>160</v>
      </c>
      <c r="W190" s="6">
        <v>174364</v>
      </c>
      <c r="X190" s="6">
        <v>39744</v>
      </c>
      <c r="Y190" s="6" t="s">
        <v>161</v>
      </c>
      <c r="Z190" s="6">
        <v>856</v>
      </c>
      <c r="AA190" s="6" t="s">
        <v>162</v>
      </c>
      <c r="AB190" s="6" t="s">
        <v>1835</v>
      </c>
      <c r="AC190" s="16" t="s">
        <v>1528</v>
      </c>
      <c r="AE190" s="25" t="s">
        <v>1836</v>
      </c>
      <c r="AF190" s="25" t="s">
        <v>1837</v>
      </c>
      <c r="AG190" s="25" t="s">
        <v>1838</v>
      </c>
      <c r="AH190" s="6">
        <v>62</v>
      </c>
      <c r="AI190" s="6">
        <v>155</v>
      </c>
      <c r="AJ190" s="6">
        <v>94</v>
      </c>
      <c r="AK190" s="6">
        <v>129</v>
      </c>
      <c r="AL190" s="6">
        <v>388</v>
      </c>
      <c r="AM190" s="6">
        <v>48</v>
      </c>
      <c r="AN190" s="6">
        <v>47</v>
      </c>
      <c r="AO190" s="6">
        <v>41</v>
      </c>
      <c r="AP190" s="6">
        <v>49</v>
      </c>
      <c r="AQ190" s="6">
        <v>73</v>
      </c>
      <c r="AR190" s="6">
        <v>155</v>
      </c>
      <c r="AS190" s="6">
        <v>116</v>
      </c>
      <c r="AT190" s="6">
        <v>141</v>
      </c>
      <c r="AU190" s="6">
        <v>281</v>
      </c>
      <c r="AV190" s="6">
        <v>67</v>
      </c>
      <c r="AW190" s="6">
        <v>0</v>
      </c>
      <c r="AX190" s="6">
        <v>0</v>
      </c>
      <c r="BI190" s="6">
        <v>2990.26</v>
      </c>
      <c r="BJ190" s="6">
        <v>6744.05</v>
      </c>
      <c r="BK190" s="6">
        <v>3678.22</v>
      </c>
      <c r="BL190" s="6">
        <v>5239.98</v>
      </c>
      <c r="BM190" s="6">
        <v>14387.04</v>
      </c>
      <c r="BN190" s="6">
        <v>3023.04</v>
      </c>
      <c r="BO190" s="6">
        <v>3247.23</v>
      </c>
      <c r="BP190" s="6">
        <v>2664.59</v>
      </c>
      <c r="BQ190" s="6">
        <v>3184.51</v>
      </c>
      <c r="BR190" s="6">
        <v>5058.17</v>
      </c>
      <c r="BS190" s="6">
        <v>11986.15</v>
      </c>
      <c r="BT190" s="6">
        <v>8604.88</v>
      </c>
      <c r="BU190" s="6">
        <v>10442.46</v>
      </c>
      <c r="BV190" s="6">
        <v>20740.61</v>
      </c>
      <c r="BW190" s="6">
        <v>4440.09</v>
      </c>
      <c r="BX190" s="6">
        <v>0</v>
      </c>
      <c r="BY190" s="6">
        <v>0</v>
      </c>
    </row>
    <row r="191" ht="60" customHeight="1" spans="1:87">
      <c r="A191" s="22" t="s">
        <v>1839</v>
      </c>
      <c r="B191" s="5" t="str">
        <f>_xlfn.DISPIMG("ID_2254282F00754919AE271B689EED2CD0",1)</f>
        <v>=DISPIMG("ID_2254282F00754919AE271B689EED2CD0",1)</v>
      </c>
      <c r="C191" s="6">
        <v>179.99</v>
      </c>
      <c r="D191" s="6">
        <v>2187</v>
      </c>
      <c r="E191" s="6">
        <v>0</v>
      </c>
      <c r="F191" s="6">
        <v>1071</v>
      </c>
      <c r="G191" s="6">
        <v>2</v>
      </c>
      <c r="H191" s="6" t="s">
        <v>169</v>
      </c>
      <c r="I191" s="7">
        <v>44319</v>
      </c>
      <c r="J191" s="6">
        <v>4.3</v>
      </c>
      <c r="K191" s="6">
        <v>22</v>
      </c>
      <c r="L191" s="8">
        <v>0.0205</v>
      </c>
      <c r="M191" s="24" t="s">
        <v>1840</v>
      </c>
      <c r="N191" s="22" t="s">
        <v>213</v>
      </c>
      <c r="O191" s="6" t="s">
        <v>666</v>
      </c>
      <c r="P191" s="22" t="s">
        <v>1521</v>
      </c>
      <c r="Q191" s="6">
        <v>7.56</v>
      </c>
      <c r="R191" s="6" t="s">
        <v>504</v>
      </c>
      <c r="S191" s="6" t="s">
        <v>1841</v>
      </c>
      <c r="T191" s="6" t="s">
        <v>1842</v>
      </c>
      <c r="U191" s="6" t="s">
        <v>1843</v>
      </c>
      <c r="V191" s="6" t="s">
        <v>128</v>
      </c>
      <c r="W191" s="6">
        <v>25337</v>
      </c>
      <c r="X191" s="6">
        <v>-3972</v>
      </c>
      <c r="Y191" s="6" t="s">
        <v>176</v>
      </c>
      <c r="Z191" s="6">
        <v>236</v>
      </c>
      <c r="AA191" s="6" t="s">
        <v>145</v>
      </c>
      <c r="AB191" s="6" t="s">
        <v>1844</v>
      </c>
      <c r="AC191" s="16" t="s">
        <v>1845</v>
      </c>
      <c r="AE191" s="25" t="s">
        <v>1846</v>
      </c>
      <c r="AF191" s="25" t="s">
        <v>1847</v>
      </c>
      <c r="AG191" s="25" t="s">
        <v>1848</v>
      </c>
      <c r="AH191" s="6">
        <v>1085</v>
      </c>
      <c r="AI191" s="6">
        <v>2224</v>
      </c>
      <c r="AJ191" s="6">
        <v>1057</v>
      </c>
      <c r="AK191" s="6">
        <v>589</v>
      </c>
      <c r="AL191" s="6">
        <v>571</v>
      </c>
      <c r="AM191" s="6">
        <v>441</v>
      </c>
      <c r="AN191" s="6">
        <v>583</v>
      </c>
      <c r="AO191" s="6">
        <v>510</v>
      </c>
      <c r="AP191" s="6">
        <v>558</v>
      </c>
      <c r="AQ191" s="6">
        <v>315</v>
      </c>
      <c r="AR191" s="6">
        <v>430</v>
      </c>
      <c r="AS191" s="6">
        <v>614</v>
      </c>
      <c r="AT191" s="6">
        <v>1178</v>
      </c>
      <c r="AU191" s="6">
        <v>3506</v>
      </c>
      <c r="AV191" s="6">
        <v>784</v>
      </c>
      <c r="AW191" s="6">
        <v>419</v>
      </c>
      <c r="AX191" s="6">
        <v>527</v>
      </c>
      <c r="AY191" s="6">
        <v>662</v>
      </c>
      <c r="AZ191" s="6">
        <v>1509</v>
      </c>
      <c r="BA191" s="6">
        <v>584</v>
      </c>
      <c r="BB191" s="6">
        <v>883</v>
      </c>
      <c r="BC191" s="6">
        <v>1110</v>
      </c>
      <c r="BD191" s="6">
        <v>1369</v>
      </c>
      <c r="BE191" s="6">
        <v>1310</v>
      </c>
      <c r="BF191" s="6">
        <v>1409</v>
      </c>
      <c r="BG191" s="6">
        <v>1786</v>
      </c>
      <c r="BH191" s="6">
        <v>889</v>
      </c>
      <c r="BI191" s="6">
        <v>195289.16</v>
      </c>
      <c r="BJ191" s="6">
        <v>394493.12</v>
      </c>
      <c r="BK191" s="6">
        <v>172438.98</v>
      </c>
      <c r="BL191" s="6">
        <v>106014.11</v>
      </c>
      <c r="BM191" s="6">
        <v>93860.98</v>
      </c>
      <c r="BN191" s="6">
        <v>64346.31</v>
      </c>
      <c r="BO191" s="6">
        <v>87619.06</v>
      </c>
      <c r="BP191" s="6">
        <v>80355.6</v>
      </c>
      <c r="BQ191" s="6">
        <v>100434.42</v>
      </c>
      <c r="BR191" s="6">
        <v>56696.85</v>
      </c>
      <c r="BS191" s="6">
        <v>77395.7</v>
      </c>
      <c r="BT191" s="6">
        <v>110513.87</v>
      </c>
      <c r="BU191" s="6">
        <v>212028.22</v>
      </c>
      <c r="BV191" s="6">
        <v>631044.94</v>
      </c>
      <c r="BW191" s="6">
        <v>141112.17</v>
      </c>
      <c r="BX191" s="6">
        <v>75415.81</v>
      </c>
      <c r="BY191" s="6">
        <v>94854.73</v>
      </c>
      <c r="BZ191" s="6">
        <v>118829</v>
      </c>
      <c r="CA191" s="6">
        <v>271604.9</v>
      </c>
      <c r="CB191" s="6">
        <v>105114</v>
      </c>
      <c r="CC191" s="6">
        <v>158454.34</v>
      </c>
      <c r="CD191" s="6">
        <v>199788.9</v>
      </c>
      <c r="CE191" s="6">
        <v>246406.31</v>
      </c>
      <c r="CF191" s="6">
        <v>234765.11</v>
      </c>
      <c r="CG191" s="6">
        <v>253986.33</v>
      </c>
      <c r="CH191" s="6">
        <v>321462.16</v>
      </c>
      <c r="CI191" s="6">
        <v>160011.11</v>
      </c>
    </row>
    <row r="192" ht="60" customHeight="1" spans="1:87">
      <c r="A192" s="22" t="s">
        <v>1849</v>
      </c>
      <c r="B192" s="5" t="str">
        <f>_xlfn.DISPIMG("ID_4B99D4A9A4B74A1DAE3BD747615CB7AA",1)</f>
        <v>=DISPIMG("ID_4B99D4A9A4B74A1DAE3BD747615CB7AA",1)</v>
      </c>
      <c r="C192" s="23">
        <v>75.99</v>
      </c>
      <c r="D192" s="6">
        <v>5</v>
      </c>
      <c r="E192" s="6">
        <v>0</v>
      </c>
      <c r="F192" s="6">
        <v>55</v>
      </c>
      <c r="G192" s="6">
        <v>1</v>
      </c>
      <c r="H192" s="6" t="s">
        <v>465</v>
      </c>
      <c r="I192" s="7">
        <v>45988</v>
      </c>
      <c r="J192" s="6">
        <v>5</v>
      </c>
      <c r="K192" s="6">
        <v>0</v>
      </c>
      <c r="L192" s="8">
        <v>0</v>
      </c>
      <c r="M192" s="24" t="s">
        <v>1247</v>
      </c>
      <c r="N192" s="22" t="s">
        <v>137</v>
      </c>
      <c r="O192" s="6" t="s">
        <v>266</v>
      </c>
      <c r="P192" s="22" t="s">
        <v>1850</v>
      </c>
      <c r="Q192" s="6">
        <v>6.19</v>
      </c>
      <c r="R192" s="6" t="s">
        <v>235</v>
      </c>
      <c r="S192" s="6" t="s">
        <v>706</v>
      </c>
      <c r="T192" s="6" t="s">
        <v>1851</v>
      </c>
      <c r="U192" s="6" t="s">
        <v>1250</v>
      </c>
      <c r="V192" s="6" t="s">
        <v>160</v>
      </c>
      <c r="W192" s="6">
        <v>151477</v>
      </c>
      <c r="X192" s="6">
        <v>108442</v>
      </c>
      <c r="Y192" s="6" t="s">
        <v>161</v>
      </c>
      <c r="Z192" s="6">
        <v>746</v>
      </c>
      <c r="AA192" s="6" t="s">
        <v>162</v>
      </c>
      <c r="AB192" s="6" t="s">
        <v>1852</v>
      </c>
      <c r="AC192" s="16" t="s">
        <v>1845</v>
      </c>
      <c r="AD192" s="6" t="s">
        <v>365</v>
      </c>
      <c r="AE192" s="25" t="s">
        <v>1853</v>
      </c>
      <c r="AF192" s="25" t="s">
        <v>1854</v>
      </c>
      <c r="AG192" s="25" t="s">
        <v>1254</v>
      </c>
      <c r="AH192" s="6">
        <v>31</v>
      </c>
      <c r="AI192" s="6">
        <v>107</v>
      </c>
      <c r="AJ192" s="6">
        <v>0</v>
      </c>
      <c r="BI192" s="6">
        <v>2665.69</v>
      </c>
      <c r="BJ192" s="6">
        <v>10245.25</v>
      </c>
      <c r="BK192" s="6">
        <v>0</v>
      </c>
    </row>
    <row r="193" ht="60" customHeight="1" spans="1:87">
      <c r="A193" s="22" t="s">
        <v>1855</v>
      </c>
      <c r="B193" s="5" t="str">
        <f>_xlfn.DISPIMG("ID_78DD3607FB1045E4A0980BE3C0747467",1)</f>
        <v>=DISPIMG("ID_78DD3607FB1045E4A0980BE3C0747467",1)</v>
      </c>
      <c r="C193" s="6">
        <v>56.99</v>
      </c>
      <c r="D193" s="6">
        <v>188</v>
      </c>
      <c r="E193" s="6">
        <v>0</v>
      </c>
      <c r="F193" s="6">
        <v>319</v>
      </c>
      <c r="G193" s="6">
        <v>2</v>
      </c>
      <c r="H193" s="6" t="s">
        <v>169</v>
      </c>
      <c r="I193" s="7">
        <v>45680</v>
      </c>
      <c r="J193" s="6">
        <v>4.1</v>
      </c>
      <c r="K193" s="6">
        <v>14</v>
      </c>
      <c r="L193" s="8">
        <v>0.0439</v>
      </c>
      <c r="M193" s="24" t="s">
        <v>1856</v>
      </c>
      <c r="N193" s="22" t="s">
        <v>137</v>
      </c>
      <c r="O193" s="6" t="s">
        <v>1187</v>
      </c>
      <c r="P193" s="22" t="s">
        <v>1857</v>
      </c>
      <c r="Q193" s="6">
        <v>9.1</v>
      </c>
      <c r="R193" s="6" t="s">
        <v>1858</v>
      </c>
      <c r="S193" s="6" t="s">
        <v>1859</v>
      </c>
      <c r="T193" s="6" t="s">
        <v>1860</v>
      </c>
      <c r="U193" s="6" t="s">
        <v>1861</v>
      </c>
      <c r="V193" s="6" t="s">
        <v>160</v>
      </c>
      <c r="W193" s="6">
        <v>84918</v>
      </c>
      <c r="X193" s="6">
        <v>-2896</v>
      </c>
      <c r="Y193" s="6" t="s">
        <v>161</v>
      </c>
      <c r="Z193" s="6">
        <v>373</v>
      </c>
      <c r="AA193" s="6" t="s">
        <v>162</v>
      </c>
      <c r="AB193" s="6" t="s">
        <v>1862</v>
      </c>
      <c r="AC193" s="16" t="s">
        <v>1863</v>
      </c>
      <c r="AE193" s="25" t="s">
        <v>1864</v>
      </c>
      <c r="AF193" s="25" t="s">
        <v>1865</v>
      </c>
      <c r="AG193" s="25" t="s">
        <v>1866</v>
      </c>
      <c r="AH193" s="6">
        <v>310</v>
      </c>
      <c r="AI193" s="6">
        <v>30</v>
      </c>
      <c r="AJ193" s="6">
        <v>842</v>
      </c>
      <c r="AK193" s="6">
        <v>295</v>
      </c>
      <c r="AL193" s="6">
        <v>264</v>
      </c>
      <c r="AM193" s="6">
        <v>310</v>
      </c>
      <c r="AN193" s="6">
        <v>510</v>
      </c>
      <c r="AO193" s="6">
        <v>378</v>
      </c>
      <c r="AP193" s="6">
        <v>603</v>
      </c>
      <c r="AQ193" s="6">
        <v>97</v>
      </c>
      <c r="AR193" s="6">
        <v>576</v>
      </c>
      <c r="AS193" s="6">
        <v>151</v>
      </c>
      <c r="AT193" s="6">
        <v>12</v>
      </c>
      <c r="AU193" s="6">
        <v>0</v>
      </c>
      <c r="BI193" s="6">
        <v>17666.9</v>
      </c>
      <c r="BJ193" s="6">
        <v>1694.1</v>
      </c>
      <c r="BK193" s="6">
        <v>34825.12</v>
      </c>
      <c r="BL193" s="6">
        <v>11829.5</v>
      </c>
      <c r="BM193" s="6">
        <v>10594.32</v>
      </c>
      <c r="BN193" s="6">
        <v>11727.3</v>
      </c>
      <c r="BO193" s="6">
        <v>19216.8</v>
      </c>
      <c r="BP193" s="6">
        <v>14515.2</v>
      </c>
      <c r="BQ193" s="6">
        <v>22907.97</v>
      </c>
      <c r="BR193" s="6">
        <v>3593.85</v>
      </c>
      <c r="BS193" s="6">
        <v>21513.6</v>
      </c>
      <c r="BT193" s="6">
        <v>9058.49</v>
      </c>
      <c r="BU193" s="6">
        <v>719.88</v>
      </c>
      <c r="BV193" s="6">
        <v>0</v>
      </c>
    </row>
    <row r="194" ht="60" customHeight="1" spans="1:87">
      <c r="A194" s="22" t="s">
        <v>1867</v>
      </c>
      <c r="B194" s="5" t="str">
        <f>_xlfn.DISPIMG("ID_26FCCEE7B55643DF8610980C54A52A18",1)</f>
        <v>=DISPIMG("ID_26FCCEE7B55643DF8610980C54A52A18",1)</v>
      </c>
      <c r="C194" s="6">
        <v>62.99</v>
      </c>
      <c r="D194" s="6">
        <v>126</v>
      </c>
      <c r="E194" s="6">
        <v>0</v>
      </c>
      <c r="F194" s="6">
        <v>23</v>
      </c>
      <c r="G194" s="6">
        <v>1</v>
      </c>
      <c r="H194" s="6" t="s">
        <v>465</v>
      </c>
      <c r="I194" s="7">
        <v>46017</v>
      </c>
      <c r="J194" s="6">
        <v>4.9</v>
      </c>
      <c r="K194" s="6">
        <v>0</v>
      </c>
      <c r="L194" s="8">
        <v>0</v>
      </c>
      <c r="M194" s="24" t="s">
        <v>513</v>
      </c>
      <c r="N194" s="22" t="s">
        <v>137</v>
      </c>
      <c r="O194" s="6" t="s">
        <v>138</v>
      </c>
      <c r="P194" s="22" t="s">
        <v>1868</v>
      </c>
      <c r="Q194" s="6">
        <v>7.5</v>
      </c>
      <c r="R194" s="6" t="s">
        <v>482</v>
      </c>
      <c r="S194" s="6" t="s">
        <v>482</v>
      </c>
      <c r="T194" s="6" t="s">
        <v>1869</v>
      </c>
      <c r="U194" s="6" t="s">
        <v>1870</v>
      </c>
      <c r="V194" s="6" t="s">
        <v>128</v>
      </c>
      <c r="W194" s="6">
        <v>48701</v>
      </c>
      <c r="X194" s="6">
        <v>713415</v>
      </c>
      <c r="Y194" s="6" t="s">
        <v>1426</v>
      </c>
      <c r="Z194" s="6">
        <v>1917</v>
      </c>
      <c r="AA194" s="6" t="s">
        <v>1427</v>
      </c>
      <c r="AB194" s="6" t="s">
        <v>1871</v>
      </c>
      <c r="AC194" s="16" t="s">
        <v>1872</v>
      </c>
      <c r="AE194" s="25" t="s">
        <v>1873</v>
      </c>
      <c r="AF194" s="25" t="s">
        <v>1874</v>
      </c>
      <c r="AG194" s="25" t="s">
        <v>511</v>
      </c>
      <c r="AH194" s="6">
        <v>310</v>
      </c>
      <c r="AI194" s="6">
        <v>0</v>
      </c>
      <c r="BI194" s="6">
        <v>37537.9</v>
      </c>
      <c r="BJ194" s="6">
        <v>0</v>
      </c>
    </row>
    <row r="195" ht="60" customHeight="1" spans="1:87">
      <c r="A195" s="22" t="s">
        <v>1863</v>
      </c>
      <c r="B195" s="5" t="str">
        <f>_xlfn.DISPIMG("ID_624CA7AA2110469BB7915ACC140AB104",1)</f>
        <v>=DISPIMG("ID_624CA7AA2110469BB7915ACC140AB104",1)</v>
      </c>
      <c r="C195" s="6">
        <v>189.99</v>
      </c>
      <c r="D195" s="6">
        <v>52</v>
      </c>
      <c r="E195" s="6">
        <v>0</v>
      </c>
      <c r="F195" s="6">
        <v>70</v>
      </c>
      <c r="G195" s="6">
        <v>1</v>
      </c>
      <c r="H195" s="6" t="s">
        <v>199</v>
      </c>
      <c r="I195" s="7">
        <v>45887</v>
      </c>
      <c r="J195" s="6">
        <v>4.6</v>
      </c>
      <c r="K195" s="6">
        <v>1</v>
      </c>
      <c r="L195" s="8">
        <v>0.0143</v>
      </c>
      <c r="M195" s="24" t="s">
        <v>877</v>
      </c>
      <c r="N195" s="22" t="s">
        <v>213</v>
      </c>
      <c r="O195" s="6" t="s">
        <v>1875</v>
      </c>
      <c r="P195" s="22" t="s">
        <v>1876</v>
      </c>
      <c r="Q195" s="6">
        <v>7.9</v>
      </c>
      <c r="R195" s="6" t="s">
        <v>189</v>
      </c>
      <c r="S195" s="6" t="s">
        <v>189</v>
      </c>
      <c r="T195" s="6" t="s">
        <v>1877</v>
      </c>
      <c r="U195" s="6" t="s">
        <v>1878</v>
      </c>
      <c r="V195" s="6" t="s">
        <v>128</v>
      </c>
      <c r="W195" s="6">
        <v>162324</v>
      </c>
      <c r="X195" s="6">
        <v>21874</v>
      </c>
      <c r="Y195" s="6" t="s">
        <v>129</v>
      </c>
      <c r="Z195" s="6">
        <v>264</v>
      </c>
      <c r="AA195" s="6" t="s">
        <v>130</v>
      </c>
      <c r="AB195" s="6" t="s">
        <v>1879</v>
      </c>
      <c r="AC195" s="16" t="s">
        <v>1631</v>
      </c>
      <c r="AE195" s="25" t="s">
        <v>1880</v>
      </c>
      <c r="AF195" s="25" t="s">
        <v>1881</v>
      </c>
      <c r="AG195" s="25" t="s">
        <v>887</v>
      </c>
      <c r="AH195" s="6">
        <v>62</v>
      </c>
      <c r="AI195" s="6">
        <v>137</v>
      </c>
      <c r="AJ195" s="6">
        <v>127</v>
      </c>
      <c r="AK195" s="6">
        <v>58</v>
      </c>
      <c r="AL195" s="6">
        <v>44</v>
      </c>
      <c r="AM195" s="6">
        <v>17</v>
      </c>
      <c r="BI195" s="6">
        <v>11147.601</v>
      </c>
      <c r="BJ195" s="6">
        <v>27316.43</v>
      </c>
      <c r="BK195" s="6">
        <v>22942.55</v>
      </c>
      <c r="BL195" s="6">
        <v>11019.42</v>
      </c>
      <c r="BM195" s="6">
        <v>8014.16</v>
      </c>
      <c r="BN195" s="6">
        <v>3272.33</v>
      </c>
    </row>
    <row r="196" ht="60" customHeight="1" spans="1:87">
      <c r="A196" s="22" t="s">
        <v>1882</v>
      </c>
      <c r="B196" s="5" t="str">
        <f>_xlfn.DISPIMG("ID_140209261FEA41D2A6E678BF38DF2EF6",1)</f>
        <v>=DISPIMG("ID_140209261FEA41D2A6E678BF38DF2EF6",1)</v>
      </c>
      <c r="C196" s="6">
        <v>69.99</v>
      </c>
      <c r="D196" s="6">
        <v>4</v>
      </c>
      <c r="E196" s="6">
        <v>0</v>
      </c>
      <c r="F196" s="6">
        <v>23</v>
      </c>
      <c r="G196" s="6">
        <v>1</v>
      </c>
      <c r="H196" s="6" t="s">
        <v>199</v>
      </c>
      <c r="I196" s="7">
        <v>45947</v>
      </c>
      <c r="J196" s="6">
        <v>5</v>
      </c>
      <c r="K196" s="6">
        <v>0</v>
      </c>
      <c r="L196" s="8">
        <v>0</v>
      </c>
      <c r="M196" s="24" t="s">
        <v>1447</v>
      </c>
      <c r="N196" s="22" t="s">
        <v>137</v>
      </c>
      <c r="O196" s="6" t="s">
        <v>121</v>
      </c>
      <c r="P196" s="22" t="s">
        <v>686</v>
      </c>
      <c r="Q196" s="6">
        <v>6.47</v>
      </c>
      <c r="R196" s="6" t="s">
        <v>610</v>
      </c>
      <c r="S196" s="6" t="s">
        <v>610</v>
      </c>
      <c r="T196" s="6" t="s">
        <v>1883</v>
      </c>
      <c r="U196" s="6" t="s">
        <v>1884</v>
      </c>
      <c r="V196" s="6" t="s">
        <v>160</v>
      </c>
      <c r="W196" s="6">
        <v>171488</v>
      </c>
      <c r="X196" s="6">
        <v>40163</v>
      </c>
      <c r="Y196" s="6" t="s">
        <v>161</v>
      </c>
      <c r="Z196" s="6">
        <v>873</v>
      </c>
      <c r="AA196" s="6" t="s">
        <v>162</v>
      </c>
      <c r="AB196" s="6" t="s">
        <v>1885</v>
      </c>
      <c r="AC196" s="16" t="s">
        <v>1886</v>
      </c>
      <c r="AE196" s="25" t="s">
        <v>1887</v>
      </c>
      <c r="AF196" s="25" t="s">
        <v>1888</v>
      </c>
      <c r="AG196" s="25" t="s">
        <v>1889</v>
      </c>
      <c r="AH196" s="6">
        <v>31</v>
      </c>
      <c r="AI196" s="6">
        <v>0</v>
      </c>
      <c r="AJ196" s="6">
        <v>0</v>
      </c>
      <c r="BI196" s="6">
        <v>2169.69</v>
      </c>
      <c r="BJ196" s="6">
        <v>0</v>
      </c>
      <c r="BK196" s="6">
        <v>0</v>
      </c>
    </row>
    <row r="197" ht="60" customHeight="1" spans="1:87">
      <c r="A197" s="22" t="s">
        <v>1680</v>
      </c>
      <c r="B197" s="5" t="str">
        <f>_xlfn.DISPIMG("ID_9432C2B7FAF740BFBAFEE5A229C37D28",1)</f>
        <v>=DISPIMG("ID_9432C2B7FAF740BFBAFEE5A229C37D28",1)</v>
      </c>
      <c r="C197" s="6">
        <v>104.49</v>
      </c>
      <c r="D197" s="6">
        <v>146</v>
      </c>
      <c r="E197" s="6">
        <v>0</v>
      </c>
      <c r="F197" s="6">
        <v>47</v>
      </c>
      <c r="G197" s="6">
        <v>1</v>
      </c>
      <c r="H197" s="6" t="s">
        <v>169</v>
      </c>
      <c r="I197" s="7">
        <v>45641</v>
      </c>
      <c r="J197" s="6">
        <v>4.2</v>
      </c>
      <c r="K197" s="6">
        <v>19</v>
      </c>
      <c r="L197" s="8">
        <v>0.4043</v>
      </c>
      <c r="M197" s="24" t="s">
        <v>992</v>
      </c>
      <c r="N197" s="22" t="s">
        <v>993</v>
      </c>
      <c r="O197" s="6" t="s">
        <v>201</v>
      </c>
      <c r="P197" s="22" t="s">
        <v>439</v>
      </c>
      <c r="Q197" s="6">
        <v>6.29</v>
      </c>
      <c r="R197" s="6" t="s">
        <v>1281</v>
      </c>
      <c r="S197" s="6" t="s">
        <v>257</v>
      </c>
      <c r="T197" s="6" t="s">
        <v>1890</v>
      </c>
      <c r="U197" s="6" t="s">
        <v>1891</v>
      </c>
      <c r="V197" s="6" t="s">
        <v>128</v>
      </c>
      <c r="W197" s="6">
        <v>309337</v>
      </c>
      <c r="X197" s="6">
        <v>-126505</v>
      </c>
      <c r="Y197" s="6" t="s">
        <v>176</v>
      </c>
      <c r="Z197" s="6">
        <v>3789</v>
      </c>
      <c r="AA197" s="6" t="s">
        <v>145</v>
      </c>
      <c r="AB197" s="6" t="s">
        <v>1892</v>
      </c>
      <c r="AC197" s="16" t="s">
        <v>1411</v>
      </c>
      <c r="AE197" s="25" t="s">
        <v>1893</v>
      </c>
      <c r="AF197" s="25" t="s">
        <v>1894</v>
      </c>
      <c r="AG197" s="25" t="s">
        <v>1002</v>
      </c>
      <c r="AH197" s="6">
        <v>31</v>
      </c>
      <c r="AI197" s="6">
        <v>156</v>
      </c>
      <c r="AJ197" s="6">
        <v>13</v>
      </c>
      <c r="AK197" s="6">
        <v>28</v>
      </c>
      <c r="AL197" s="6">
        <v>20</v>
      </c>
      <c r="AM197" s="6">
        <v>23</v>
      </c>
      <c r="AN197" s="6">
        <v>37</v>
      </c>
      <c r="AO197" s="6">
        <v>15</v>
      </c>
      <c r="AP197" s="6">
        <v>15</v>
      </c>
      <c r="AQ197" s="6">
        <v>3</v>
      </c>
      <c r="AR197" s="6">
        <v>0</v>
      </c>
      <c r="BI197" s="6">
        <v>5579.69</v>
      </c>
      <c r="BJ197" s="6">
        <v>28078.44</v>
      </c>
      <c r="BK197" s="6">
        <v>2210.78</v>
      </c>
      <c r="BL197" s="6">
        <v>5039.72</v>
      </c>
      <c r="BM197" s="6">
        <v>3599.8</v>
      </c>
      <c r="BN197" s="6">
        <v>4139.77</v>
      </c>
      <c r="BO197" s="6">
        <v>6734.37</v>
      </c>
      <c r="BP197" s="6">
        <v>2691.6</v>
      </c>
      <c r="BQ197" s="6">
        <v>2699.85</v>
      </c>
      <c r="BR197" s="6">
        <v>539.97</v>
      </c>
      <c r="BS197" s="6">
        <v>0</v>
      </c>
    </row>
    <row r="198" ht="60" customHeight="1" spans="1:87">
      <c r="A198" s="22" t="s">
        <v>1895</v>
      </c>
      <c r="B198" s="5" t="str">
        <f>_xlfn.DISPIMG("ID_76F22F09B70D40DCB40750253A8E73F0",1)</f>
        <v>=DISPIMG("ID_76F22F09B70D40DCB40750253A8E73F0",1)</v>
      </c>
      <c r="C198" s="23">
        <v>79.99</v>
      </c>
      <c r="D198" s="6">
        <v>138</v>
      </c>
      <c r="E198" s="6">
        <v>0</v>
      </c>
      <c r="F198" s="6">
        <v>334</v>
      </c>
      <c r="G198" s="6">
        <v>1</v>
      </c>
      <c r="H198" s="6" t="s">
        <v>465</v>
      </c>
      <c r="I198" s="7">
        <v>45955</v>
      </c>
      <c r="J198" s="6">
        <v>5</v>
      </c>
      <c r="K198" s="6">
        <v>0</v>
      </c>
      <c r="L198" s="8">
        <v>0</v>
      </c>
      <c r="M198" s="24" t="s">
        <v>513</v>
      </c>
      <c r="N198" s="22" t="s">
        <v>137</v>
      </c>
      <c r="O198" s="6" t="s">
        <v>1256</v>
      </c>
      <c r="P198" s="22" t="s">
        <v>1455</v>
      </c>
      <c r="Q198" s="6">
        <v>6.19</v>
      </c>
      <c r="R198" s="6" t="s">
        <v>658</v>
      </c>
      <c r="S198" s="6" t="s">
        <v>658</v>
      </c>
      <c r="T198" s="6" t="s">
        <v>1896</v>
      </c>
      <c r="U198" s="6" t="s">
        <v>1380</v>
      </c>
      <c r="V198" s="6" t="s">
        <v>160</v>
      </c>
      <c r="W198" s="6">
        <v>106124</v>
      </c>
      <c r="X198" s="6">
        <v>84457</v>
      </c>
      <c r="Y198" s="6" t="s">
        <v>161</v>
      </c>
      <c r="Z198" s="6">
        <v>492</v>
      </c>
      <c r="AA198" s="6" t="s">
        <v>162</v>
      </c>
      <c r="AB198" s="6" t="s">
        <v>1897</v>
      </c>
      <c r="AC198" s="16" t="s">
        <v>1802</v>
      </c>
      <c r="AD198" s="6" t="s">
        <v>536</v>
      </c>
      <c r="AE198" s="25" t="s">
        <v>1898</v>
      </c>
      <c r="AF198" s="25" t="s">
        <v>1899</v>
      </c>
      <c r="AG198" s="25" t="s">
        <v>1900</v>
      </c>
      <c r="AH198" s="6">
        <v>124</v>
      </c>
      <c r="AI198" s="6">
        <v>4943</v>
      </c>
      <c r="AJ198" s="6">
        <v>2499</v>
      </c>
      <c r="AK198" s="6">
        <v>61</v>
      </c>
      <c r="BI198" s="6">
        <v>9629.841</v>
      </c>
      <c r="BJ198" s="6">
        <v>294701.66</v>
      </c>
      <c r="BK198" s="6">
        <v>167957.78</v>
      </c>
      <c r="BL198" s="6">
        <v>9077.41</v>
      </c>
    </row>
    <row r="199" ht="60" customHeight="1" spans="1:87">
      <c r="A199" s="22" t="s">
        <v>1901</v>
      </c>
      <c r="B199" s="5" t="str">
        <f>_xlfn.DISPIMG("ID_4A081C7865974E5CAF5A69154069781F",1)</f>
        <v>=DISPIMG("ID_4A081C7865974E5CAF5A69154069781F",1)</v>
      </c>
      <c r="C199" s="23">
        <v>109.99</v>
      </c>
      <c r="D199" s="6">
        <v>64</v>
      </c>
      <c r="E199" s="6">
        <v>0</v>
      </c>
      <c r="F199" s="6">
        <v>48</v>
      </c>
      <c r="G199" s="6">
        <v>2</v>
      </c>
      <c r="H199" s="6" t="s">
        <v>169</v>
      </c>
      <c r="I199" s="7">
        <v>44686</v>
      </c>
      <c r="J199" s="6">
        <v>4.2</v>
      </c>
      <c r="K199" s="6">
        <v>4</v>
      </c>
      <c r="L199" s="8">
        <v>0.0833</v>
      </c>
      <c r="M199" s="24" t="s">
        <v>1840</v>
      </c>
      <c r="N199" s="22" t="s">
        <v>213</v>
      </c>
      <c r="O199" s="6" t="s">
        <v>1074</v>
      </c>
      <c r="P199" s="22" t="s">
        <v>1197</v>
      </c>
      <c r="Q199" s="6">
        <v>6.06</v>
      </c>
      <c r="R199" s="6" t="s">
        <v>976</v>
      </c>
      <c r="S199" s="6" t="s">
        <v>976</v>
      </c>
      <c r="T199" s="6" t="s">
        <v>1902</v>
      </c>
      <c r="U199" s="6" t="s">
        <v>1903</v>
      </c>
      <c r="V199" s="6" t="s">
        <v>128</v>
      </c>
      <c r="W199" s="6">
        <v>287999</v>
      </c>
      <c r="X199" s="6">
        <v>-47527</v>
      </c>
      <c r="Y199" s="6" t="s">
        <v>176</v>
      </c>
      <c r="Z199" s="6">
        <v>2806</v>
      </c>
      <c r="AA199" s="6" t="s">
        <v>145</v>
      </c>
      <c r="AB199" s="6" t="s">
        <v>1904</v>
      </c>
      <c r="AC199" s="16" t="s">
        <v>1849</v>
      </c>
      <c r="AD199" s="6" t="s">
        <v>1905</v>
      </c>
      <c r="AE199" s="25" t="s">
        <v>1906</v>
      </c>
      <c r="AF199" s="25" t="s">
        <v>1907</v>
      </c>
      <c r="AG199" s="25" t="s">
        <v>1848</v>
      </c>
      <c r="AH199" s="6">
        <v>31</v>
      </c>
      <c r="AI199" s="6">
        <v>76</v>
      </c>
      <c r="AJ199" s="6">
        <v>46</v>
      </c>
      <c r="AK199" s="6">
        <v>43</v>
      </c>
      <c r="AL199" s="6">
        <v>43</v>
      </c>
      <c r="AM199" s="6">
        <v>40</v>
      </c>
      <c r="AN199" s="6">
        <v>34</v>
      </c>
      <c r="AO199" s="6">
        <v>43</v>
      </c>
      <c r="AP199" s="6">
        <v>60</v>
      </c>
      <c r="AQ199" s="6">
        <v>5</v>
      </c>
      <c r="AR199" s="6">
        <v>9</v>
      </c>
      <c r="AS199" s="6">
        <v>0</v>
      </c>
      <c r="AT199" s="6">
        <v>0</v>
      </c>
      <c r="AU199" s="6">
        <v>0</v>
      </c>
      <c r="AV199" s="6">
        <v>11</v>
      </c>
      <c r="AW199" s="6">
        <v>9</v>
      </c>
      <c r="AX199" s="6">
        <v>4</v>
      </c>
      <c r="AY199" s="6">
        <v>5</v>
      </c>
      <c r="AZ199" s="6">
        <v>3</v>
      </c>
      <c r="BA199" s="6">
        <v>1</v>
      </c>
      <c r="BB199" s="6">
        <v>3</v>
      </c>
      <c r="BC199" s="6">
        <v>6</v>
      </c>
      <c r="BD199" s="6">
        <v>4</v>
      </c>
      <c r="BE199" s="6">
        <v>13</v>
      </c>
      <c r="BF199" s="6">
        <v>0</v>
      </c>
      <c r="BG199" s="6">
        <v>20</v>
      </c>
      <c r="BH199" s="6">
        <v>3</v>
      </c>
      <c r="BI199" s="6">
        <v>3409.69</v>
      </c>
      <c r="BJ199" s="6">
        <v>8359.24</v>
      </c>
      <c r="BK199" s="6">
        <v>4903.14</v>
      </c>
      <c r="BL199" s="6">
        <v>4729.57</v>
      </c>
      <c r="BM199" s="6">
        <v>4747.63</v>
      </c>
      <c r="BN199" s="6">
        <v>4799.6</v>
      </c>
      <c r="BO199" s="6">
        <v>4079.66</v>
      </c>
      <c r="BP199" s="6">
        <v>5703.52</v>
      </c>
      <c r="BQ199" s="6">
        <v>8399.4</v>
      </c>
      <c r="BR199" s="6">
        <v>749.95</v>
      </c>
      <c r="BS199" s="6">
        <v>1349.91</v>
      </c>
      <c r="BT199" s="6">
        <v>0</v>
      </c>
      <c r="BU199" s="6">
        <v>0</v>
      </c>
      <c r="BV199" s="6">
        <v>0</v>
      </c>
      <c r="BW199" s="6">
        <v>1649.89</v>
      </c>
      <c r="BX199" s="6">
        <v>1373.31</v>
      </c>
      <c r="BY199" s="6">
        <v>679.96</v>
      </c>
      <c r="BZ199" s="6">
        <v>809.9</v>
      </c>
      <c r="CA199" s="6">
        <v>482.97</v>
      </c>
      <c r="CB199" s="6">
        <v>160.99</v>
      </c>
      <c r="CC199" s="6">
        <v>482.97</v>
      </c>
      <c r="CD199" s="6">
        <v>965.94</v>
      </c>
      <c r="CE199" s="6">
        <v>643.96</v>
      </c>
      <c r="CF199" s="6">
        <v>2092.87</v>
      </c>
      <c r="CG199" s="6">
        <v>0</v>
      </c>
      <c r="CH199" s="6">
        <v>3219.8</v>
      </c>
      <c r="CI199" s="6">
        <v>482.97</v>
      </c>
    </row>
    <row r="200" ht="60" customHeight="1" spans="1:87">
      <c r="A200" s="22" t="s">
        <v>1908</v>
      </c>
      <c r="B200" s="5" t="str">
        <f>_xlfn.DISPIMG("ID_DC04EB726CF74D309DE8067EF4210B70",1)</f>
        <v>=DISPIMG("ID_DC04EB726CF74D309DE8067EF4210B70",1)</v>
      </c>
      <c r="C200" s="6">
        <v>109.99</v>
      </c>
      <c r="D200" s="6">
        <v>16</v>
      </c>
      <c r="E200" s="6">
        <v>0</v>
      </c>
      <c r="F200" s="6">
        <v>0</v>
      </c>
      <c r="G200" s="6">
        <v>1</v>
      </c>
      <c r="H200" s="6" t="s">
        <v>199</v>
      </c>
      <c r="I200" s="7">
        <v>45887</v>
      </c>
      <c r="J200" s="6">
        <v>5</v>
      </c>
      <c r="K200" s="6">
        <v>0</v>
      </c>
      <c r="L200" s="8">
        <v>0</v>
      </c>
      <c r="M200" s="24" t="s">
        <v>1909</v>
      </c>
      <c r="N200" s="22" t="s">
        <v>137</v>
      </c>
      <c r="O200" s="6" t="s">
        <v>1910</v>
      </c>
      <c r="P200" s="22" t="s">
        <v>695</v>
      </c>
      <c r="Q200" s="6">
        <v>6.19</v>
      </c>
      <c r="R200" s="6" t="s">
        <v>504</v>
      </c>
      <c r="S200" s="6" t="s">
        <v>504</v>
      </c>
      <c r="T200" s="6" t="s">
        <v>1911</v>
      </c>
      <c r="U200" s="6" t="s">
        <v>1912</v>
      </c>
      <c r="V200" s="6" t="s">
        <v>160</v>
      </c>
      <c r="W200" s="6">
        <v>561611</v>
      </c>
      <c r="X200" s="6">
        <v>-26819</v>
      </c>
      <c r="Y200" s="6" t="s">
        <v>161</v>
      </c>
      <c r="Z200" s="6">
        <v>2624</v>
      </c>
      <c r="AA200" s="6" t="s">
        <v>162</v>
      </c>
      <c r="AB200" s="6" t="s">
        <v>1913</v>
      </c>
      <c r="AC200" s="16" t="s">
        <v>952</v>
      </c>
      <c r="AE200" s="25" t="s">
        <v>1914</v>
      </c>
      <c r="AF200" s="25" t="s">
        <v>1915</v>
      </c>
      <c r="AG200" s="25" t="s">
        <v>1916</v>
      </c>
      <c r="AH200" s="6">
        <v>1</v>
      </c>
      <c r="AI200" s="6">
        <v>5</v>
      </c>
      <c r="AJ200" s="6">
        <v>70</v>
      </c>
      <c r="AK200" s="6">
        <v>34</v>
      </c>
      <c r="AL200" s="6">
        <v>37</v>
      </c>
      <c r="AM200" s="6">
        <v>10</v>
      </c>
      <c r="AN200" s="6">
        <v>0</v>
      </c>
      <c r="AO200" s="6">
        <v>0</v>
      </c>
      <c r="BI200" s="6">
        <v>109.99</v>
      </c>
      <c r="BJ200" s="6">
        <v>549.95</v>
      </c>
      <c r="BK200" s="6">
        <v>6983.9</v>
      </c>
      <c r="BL200" s="6">
        <v>4450.6</v>
      </c>
      <c r="BM200" s="6">
        <v>5918.89</v>
      </c>
      <c r="BN200" s="6">
        <v>1599.9</v>
      </c>
      <c r="BO200" s="6">
        <v>0</v>
      </c>
      <c r="BP200" s="6">
        <v>0</v>
      </c>
    </row>
    <row r="201" ht="60" customHeight="1" spans="1:87">
      <c r="A201" s="22" t="s">
        <v>1917</v>
      </c>
      <c r="B201" s="5" t="str">
        <f>_xlfn.DISPIMG("ID_D91D8858B9E54D4C81D47FD7BEDD5BEE",1)</f>
        <v>=DISPIMG("ID_D91D8858B9E54D4C81D47FD7BEDD5BEE",1)</v>
      </c>
      <c r="C201" s="6">
        <v>95.99</v>
      </c>
      <c r="D201" s="6">
        <v>98</v>
      </c>
      <c r="E201" s="6">
        <v>0</v>
      </c>
      <c r="F201" s="6">
        <v>123</v>
      </c>
      <c r="G201" s="6">
        <v>3</v>
      </c>
      <c r="H201" s="6" t="s">
        <v>169</v>
      </c>
      <c r="I201" s="7">
        <v>45578</v>
      </c>
      <c r="J201" s="6">
        <v>4.4</v>
      </c>
      <c r="K201" s="6">
        <v>4</v>
      </c>
      <c r="L201" s="8">
        <v>0.0325</v>
      </c>
      <c r="M201" s="24" t="s">
        <v>1030</v>
      </c>
      <c r="N201" s="22" t="s">
        <v>137</v>
      </c>
      <c r="O201" s="6" t="s">
        <v>121</v>
      </c>
      <c r="P201" s="22" t="s">
        <v>1918</v>
      </c>
      <c r="Q201" s="6">
        <v>5.94</v>
      </c>
      <c r="R201" s="6" t="s">
        <v>696</v>
      </c>
      <c r="S201" s="6" t="s">
        <v>696</v>
      </c>
      <c r="T201" s="6" t="s">
        <v>1919</v>
      </c>
      <c r="U201" s="6" t="s">
        <v>1920</v>
      </c>
      <c r="V201" s="6" t="s">
        <v>160</v>
      </c>
      <c r="W201" s="6">
        <v>176593</v>
      </c>
      <c r="X201" s="6">
        <v>-25350</v>
      </c>
      <c r="Y201" s="6" t="s">
        <v>161</v>
      </c>
      <c r="Z201" s="6">
        <v>881</v>
      </c>
      <c r="AA201" s="6" t="s">
        <v>162</v>
      </c>
      <c r="AB201" s="6" t="s">
        <v>1921</v>
      </c>
      <c r="AC201" s="16" t="s">
        <v>1713</v>
      </c>
      <c r="AE201" s="25" t="s">
        <v>1922</v>
      </c>
      <c r="AF201" s="25" t="s">
        <v>1923</v>
      </c>
      <c r="AG201" s="25" t="s">
        <v>1038</v>
      </c>
      <c r="AH201" s="6">
        <v>93</v>
      </c>
      <c r="AI201" s="6">
        <v>565</v>
      </c>
      <c r="AJ201" s="6">
        <v>150</v>
      </c>
      <c r="AK201" s="6">
        <v>34</v>
      </c>
      <c r="AL201" s="6">
        <v>33</v>
      </c>
      <c r="AM201" s="6">
        <v>91</v>
      </c>
      <c r="AN201" s="6">
        <v>313</v>
      </c>
      <c r="AO201" s="6">
        <v>391</v>
      </c>
      <c r="AP201" s="6">
        <v>82</v>
      </c>
      <c r="AQ201" s="6">
        <v>76</v>
      </c>
      <c r="AR201" s="6">
        <v>71</v>
      </c>
      <c r="AS201" s="6">
        <v>167</v>
      </c>
      <c r="AT201" s="6">
        <v>57</v>
      </c>
      <c r="AU201" s="6">
        <v>578</v>
      </c>
      <c r="AV201" s="6">
        <v>325</v>
      </c>
      <c r="AW201" s="6">
        <v>0</v>
      </c>
      <c r="BI201" s="6">
        <v>8927.069</v>
      </c>
      <c r="BJ201" s="6">
        <v>44442.9</v>
      </c>
      <c r="BK201" s="6">
        <v>13498.5</v>
      </c>
      <c r="BL201" s="6">
        <v>3263.66</v>
      </c>
      <c r="BM201" s="6">
        <v>2955.48</v>
      </c>
      <c r="BN201" s="6">
        <v>7279.09</v>
      </c>
      <c r="BO201" s="6">
        <v>25036.87</v>
      </c>
      <c r="BP201" s="6">
        <v>31604.53</v>
      </c>
      <c r="BQ201" s="6">
        <v>8063.88</v>
      </c>
      <c r="BR201" s="6">
        <v>6871.16</v>
      </c>
      <c r="BS201" s="6">
        <v>6071.92</v>
      </c>
      <c r="BT201" s="6">
        <v>14863</v>
      </c>
      <c r="BU201" s="6">
        <v>5073</v>
      </c>
      <c r="BV201" s="6">
        <v>56632.44</v>
      </c>
      <c r="BW201" s="6">
        <v>32860.75</v>
      </c>
      <c r="BX201" s="6">
        <v>0</v>
      </c>
    </row>
    <row r="202" ht="60" customHeight="1" spans="1:87">
      <c r="A202" s="22" t="s">
        <v>1924</v>
      </c>
      <c r="B202" s="5" t="str">
        <f>_xlfn.DISPIMG("ID_5D8CCF98A85641BF89B70CA5BAC699AA",1)</f>
        <v>=DISPIMG("ID_5D8CCF98A85641BF89B70CA5BAC699AA",1)</v>
      </c>
      <c r="C202" s="23">
        <v>399</v>
      </c>
      <c r="D202" s="6">
        <v>1</v>
      </c>
      <c r="E202" s="6">
        <v>0</v>
      </c>
      <c r="F202" s="6">
        <v>84</v>
      </c>
      <c r="G202" s="6">
        <v>1</v>
      </c>
      <c r="H202" s="6" t="s">
        <v>465</v>
      </c>
      <c r="I202" s="7">
        <v>46037</v>
      </c>
      <c r="J202" s="6">
        <v>5</v>
      </c>
      <c r="K202" s="6">
        <v>0</v>
      </c>
      <c r="L202" s="8">
        <v>0</v>
      </c>
      <c r="M202" s="24" t="s">
        <v>1925</v>
      </c>
      <c r="N202" s="22" t="s">
        <v>1926</v>
      </c>
      <c r="O202" s="6" t="s">
        <v>1502</v>
      </c>
      <c r="P202" s="22" t="s">
        <v>695</v>
      </c>
      <c r="Q202" s="6" t="s">
        <v>419</v>
      </c>
      <c r="R202" s="6" t="s">
        <v>1927</v>
      </c>
      <c r="S202" s="6" t="s">
        <v>1330</v>
      </c>
      <c r="T202" s="6" t="s">
        <v>1928</v>
      </c>
      <c r="U202" s="6" t="s">
        <v>1929</v>
      </c>
      <c r="V202" s="6" t="s">
        <v>128</v>
      </c>
      <c r="W202" s="6">
        <v>61644</v>
      </c>
      <c r="Y202" s="6" t="s">
        <v>176</v>
      </c>
      <c r="Z202" s="6">
        <v>677</v>
      </c>
      <c r="AA202" s="6" t="s">
        <v>145</v>
      </c>
      <c r="AB202" s="6" t="s">
        <v>1930</v>
      </c>
      <c r="AC202" s="16" t="s">
        <v>1786</v>
      </c>
      <c r="AD202" s="6" t="s">
        <v>1931</v>
      </c>
      <c r="AE202" s="25" t="s">
        <v>1932</v>
      </c>
      <c r="AF202" s="25" t="s">
        <v>1933</v>
      </c>
      <c r="AG202" s="25" t="s">
        <v>1934</v>
      </c>
      <c r="AH202" s="6">
        <v>248</v>
      </c>
      <c r="BI202" s="6">
        <v>98952</v>
      </c>
    </row>
    <row r="203" ht="60" customHeight="1" spans="1:87">
      <c r="A203" s="22" t="s">
        <v>1935</v>
      </c>
      <c r="B203" s="5" t="str">
        <f>_xlfn.DISPIMG("ID_EEA445751A574116AC9977ED7F73ACAE",1)</f>
        <v>=DISPIMG("ID_EEA445751A574116AC9977ED7F73ACAE",1)</v>
      </c>
      <c r="C203" s="6">
        <v>59.99</v>
      </c>
      <c r="E203" s="6">
        <v>0</v>
      </c>
      <c r="F203" s="6">
        <v>7</v>
      </c>
      <c r="G203" s="6">
        <v>1</v>
      </c>
      <c r="H203" s="6" t="s">
        <v>465</v>
      </c>
      <c r="I203" s="7">
        <v>46033</v>
      </c>
      <c r="M203" s="24" t="s">
        <v>1936</v>
      </c>
      <c r="N203" s="22" t="s">
        <v>137</v>
      </c>
      <c r="O203" s="6" t="s">
        <v>121</v>
      </c>
      <c r="P203" s="22" t="s">
        <v>1937</v>
      </c>
      <c r="Q203" s="6">
        <v>5.4</v>
      </c>
      <c r="R203" s="6" t="s">
        <v>1938</v>
      </c>
      <c r="S203" s="6" t="s">
        <v>1938</v>
      </c>
      <c r="T203" s="6" t="s">
        <v>1939</v>
      </c>
      <c r="U203" s="6" t="s">
        <v>1940</v>
      </c>
      <c r="V203" s="6" t="s">
        <v>160</v>
      </c>
      <c r="W203" s="6">
        <v>323707</v>
      </c>
      <c r="Y203" s="6" t="s">
        <v>161</v>
      </c>
      <c r="Z203" s="6">
        <v>1591</v>
      </c>
      <c r="AA203" s="6" t="s">
        <v>162</v>
      </c>
      <c r="AB203" s="6" t="s">
        <v>1941</v>
      </c>
      <c r="AC203" s="16" t="s">
        <v>1942</v>
      </c>
      <c r="AE203" s="25" t="s">
        <v>1943</v>
      </c>
      <c r="AF203" s="25" t="s">
        <v>1944</v>
      </c>
      <c r="AG203" s="25" t="s">
        <v>1945</v>
      </c>
      <c r="AH203" s="6">
        <v>31</v>
      </c>
      <c r="BI203" s="6">
        <v>1859.6901</v>
      </c>
    </row>
    <row r="204" ht="60" customHeight="1" spans="1:87">
      <c r="A204" s="22" t="s">
        <v>1942</v>
      </c>
      <c r="B204" s="5" t="str">
        <f>_xlfn.DISPIMG("ID_2B858BDFD42043F0838531F5CC024C62",1)</f>
        <v>=DISPIMG("ID_2B858BDFD42043F0838531F5CC024C62",1)</v>
      </c>
      <c r="C204" s="23">
        <v>89.99</v>
      </c>
      <c r="D204" s="6">
        <v>25</v>
      </c>
      <c r="E204" s="6">
        <v>0</v>
      </c>
      <c r="F204" s="6">
        <v>58</v>
      </c>
      <c r="G204" s="6">
        <v>1</v>
      </c>
      <c r="H204" s="6" t="s">
        <v>465</v>
      </c>
      <c r="I204" s="7">
        <v>45957</v>
      </c>
      <c r="J204" s="6">
        <v>4.5</v>
      </c>
      <c r="K204" s="6">
        <v>14</v>
      </c>
      <c r="L204" s="8">
        <v>0.2414</v>
      </c>
      <c r="M204" s="24" t="s">
        <v>1946</v>
      </c>
      <c r="N204" s="22" t="s">
        <v>137</v>
      </c>
      <c r="O204" s="6" t="s">
        <v>1947</v>
      </c>
      <c r="P204" s="22" t="s">
        <v>695</v>
      </c>
      <c r="Q204" s="6">
        <v>5.94</v>
      </c>
      <c r="R204" s="6" t="s">
        <v>504</v>
      </c>
      <c r="S204" s="6" t="s">
        <v>504</v>
      </c>
      <c r="T204" s="6" t="s">
        <v>1948</v>
      </c>
      <c r="U204" s="6" t="s">
        <v>1949</v>
      </c>
      <c r="V204" s="6" t="s">
        <v>160</v>
      </c>
      <c r="W204" s="6">
        <v>136755</v>
      </c>
      <c r="X204" s="6">
        <v>-5360</v>
      </c>
      <c r="Y204" s="6" t="s">
        <v>161</v>
      </c>
      <c r="Z204" s="6">
        <v>674</v>
      </c>
      <c r="AA204" s="6" t="s">
        <v>162</v>
      </c>
      <c r="AB204" s="6" t="s">
        <v>1950</v>
      </c>
      <c r="AC204" s="16" t="s">
        <v>1951</v>
      </c>
      <c r="AD204" s="6" t="s">
        <v>1821</v>
      </c>
      <c r="AE204" s="25" t="s">
        <v>1952</v>
      </c>
      <c r="AF204" s="25" t="s">
        <v>1953</v>
      </c>
      <c r="AG204" s="25" t="s">
        <v>1954</v>
      </c>
      <c r="AH204" s="6">
        <v>62</v>
      </c>
      <c r="AI204" s="6">
        <v>39</v>
      </c>
      <c r="AJ204" s="6">
        <v>16</v>
      </c>
      <c r="AK204" s="6">
        <v>0</v>
      </c>
      <c r="BI204" s="6">
        <v>5699.04</v>
      </c>
      <c r="BJ204" s="6">
        <v>4184.7</v>
      </c>
      <c r="BK204" s="6">
        <v>2079.84</v>
      </c>
      <c r="BL204" s="6">
        <v>0</v>
      </c>
    </row>
    <row r="205" ht="60" customHeight="1" spans="1:87">
      <c r="A205" s="22" t="s">
        <v>1955</v>
      </c>
      <c r="B205" s="5" t="str">
        <f>_xlfn.DISPIMG("ID_1982C7DFDB4B4271B761C3DF2D8ACD30",1)</f>
        <v>=DISPIMG("ID_1982C7DFDB4B4271B761C3DF2D8ACD30",1)</v>
      </c>
      <c r="C205" s="6">
        <v>599</v>
      </c>
      <c r="D205" s="6">
        <v>44</v>
      </c>
      <c r="E205" s="6">
        <v>0</v>
      </c>
      <c r="F205" s="6">
        <v>45</v>
      </c>
      <c r="G205" s="6">
        <v>1</v>
      </c>
      <c r="H205" s="6" t="s">
        <v>169</v>
      </c>
      <c r="I205" s="7">
        <v>45497</v>
      </c>
      <c r="J205" s="6">
        <v>4.4</v>
      </c>
      <c r="K205" s="6">
        <v>2</v>
      </c>
      <c r="L205" s="8">
        <v>0.0444</v>
      </c>
      <c r="M205" s="24" t="s">
        <v>1956</v>
      </c>
      <c r="N205" s="22" t="s">
        <v>213</v>
      </c>
      <c r="O205" s="6" t="s">
        <v>121</v>
      </c>
      <c r="P205" s="22" t="s">
        <v>1378</v>
      </c>
      <c r="Q205" s="6" t="s">
        <v>123</v>
      </c>
      <c r="R205" s="6" t="s">
        <v>390</v>
      </c>
      <c r="S205" s="6" t="s">
        <v>390</v>
      </c>
      <c r="T205" s="6" t="s">
        <v>1957</v>
      </c>
      <c r="U205" s="6" t="s">
        <v>1958</v>
      </c>
      <c r="V205" s="6" t="s">
        <v>128</v>
      </c>
      <c r="W205" s="6">
        <v>222756</v>
      </c>
      <c r="X205" s="6">
        <v>96793</v>
      </c>
      <c r="Y205" s="6" t="s">
        <v>176</v>
      </c>
      <c r="Z205" s="6">
        <v>3210</v>
      </c>
      <c r="AA205" s="6" t="s">
        <v>145</v>
      </c>
      <c r="AB205" s="6" t="s">
        <v>1959</v>
      </c>
      <c r="AC205" s="16" t="s">
        <v>1608</v>
      </c>
      <c r="AE205" s="25" t="s">
        <v>1960</v>
      </c>
      <c r="AF205" s="25" t="s">
        <v>1961</v>
      </c>
      <c r="AG205" s="25" t="s">
        <v>1962</v>
      </c>
      <c r="AH205" s="6">
        <v>31</v>
      </c>
      <c r="AI205" s="6">
        <v>84</v>
      </c>
      <c r="AJ205" s="6">
        <v>66</v>
      </c>
      <c r="AK205" s="6">
        <v>41</v>
      </c>
      <c r="AL205" s="6">
        <v>21</v>
      </c>
      <c r="AM205" s="6">
        <v>73</v>
      </c>
      <c r="AN205" s="6">
        <v>77</v>
      </c>
      <c r="AO205" s="6">
        <v>51</v>
      </c>
      <c r="AP205" s="6">
        <v>93</v>
      </c>
      <c r="AQ205" s="6">
        <v>52</v>
      </c>
      <c r="AR205" s="6">
        <v>35</v>
      </c>
      <c r="AS205" s="6">
        <v>8</v>
      </c>
      <c r="AT205" s="6">
        <v>47</v>
      </c>
      <c r="AU205" s="6">
        <v>70</v>
      </c>
      <c r="AV205" s="6">
        <v>0</v>
      </c>
      <c r="BI205" s="6">
        <v>18569</v>
      </c>
      <c r="BJ205" s="6">
        <v>50247.12</v>
      </c>
      <c r="BK205" s="6">
        <v>38010.72</v>
      </c>
      <c r="BL205" s="6">
        <v>24559</v>
      </c>
      <c r="BM205" s="6">
        <v>12579</v>
      </c>
      <c r="BN205" s="6">
        <v>43727</v>
      </c>
      <c r="BO205" s="6">
        <v>46123</v>
      </c>
      <c r="BP205" s="6">
        <v>30549</v>
      </c>
      <c r="BQ205" s="6">
        <v>55707</v>
      </c>
      <c r="BR205" s="6">
        <v>31148</v>
      </c>
      <c r="BS205" s="6">
        <v>20965</v>
      </c>
      <c r="BT205" s="6">
        <v>4792</v>
      </c>
      <c r="BU205" s="6">
        <v>28153</v>
      </c>
      <c r="BV205" s="6">
        <v>41930</v>
      </c>
    </row>
    <row r="206" ht="60" customHeight="1" spans="1:87">
      <c r="A206" s="22" t="s">
        <v>1963</v>
      </c>
      <c r="B206" s="5" t="str">
        <f>_xlfn.DISPIMG("ID_609336E46DE0400091F1001C71FD708F",1)</f>
        <v>=DISPIMG("ID_609336E46DE0400091F1001C71FD708F",1)</v>
      </c>
      <c r="C206" s="23">
        <v>129.99</v>
      </c>
      <c r="D206" s="6">
        <v>15</v>
      </c>
      <c r="E206" s="6">
        <v>0</v>
      </c>
      <c r="F206" s="6">
        <v>67</v>
      </c>
      <c r="G206" s="6">
        <v>1</v>
      </c>
      <c r="H206" s="6" t="s">
        <v>465</v>
      </c>
      <c r="I206" s="7">
        <v>46017</v>
      </c>
      <c r="J206" s="6">
        <v>5</v>
      </c>
      <c r="K206" s="6">
        <v>2</v>
      </c>
      <c r="L206" s="8">
        <v>0.0299</v>
      </c>
      <c r="M206" s="24" t="s">
        <v>1964</v>
      </c>
      <c r="N206" s="22" t="s">
        <v>137</v>
      </c>
      <c r="O206" s="6" t="s">
        <v>597</v>
      </c>
      <c r="P206" s="22" t="s">
        <v>1653</v>
      </c>
      <c r="Q206" s="6">
        <v>5.79</v>
      </c>
      <c r="R206" s="6" t="s">
        <v>1123</v>
      </c>
      <c r="S206" s="6" t="s">
        <v>1123</v>
      </c>
      <c r="T206" s="6" t="s">
        <v>1965</v>
      </c>
      <c r="U206" s="6" t="s">
        <v>1966</v>
      </c>
      <c r="V206" s="6" t="s">
        <v>160</v>
      </c>
      <c r="W206" s="6">
        <v>98900</v>
      </c>
      <c r="X206" s="6">
        <v>34258</v>
      </c>
      <c r="Y206" s="6" t="s">
        <v>161</v>
      </c>
      <c r="Z206" s="6">
        <v>453</v>
      </c>
      <c r="AA206" s="6" t="s">
        <v>162</v>
      </c>
      <c r="AB206" s="6" t="s">
        <v>1967</v>
      </c>
      <c r="AC206" s="16" t="s">
        <v>1661</v>
      </c>
      <c r="AD206" s="6" t="s">
        <v>1695</v>
      </c>
      <c r="AE206" s="25" t="s">
        <v>1968</v>
      </c>
      <c r="AF206" s="25" t="s">
        <v>1969</v>
      </c>
      <c r="AG206" s="25" t="s">
        <v>1970</v>
      </c>
      <c r="AH206" s="6">
        <v>124</v>
      </c>
      <c r="AI206" s="6">
        <v>9</v>
      </c>
      <c r="BI206" s="6">
        <v>15343.76</v>
      </c>
      <c r="BJ206" s="6">
        <v>863.91</v>
      </c>
    </row>
    <row r="207" ht="60" customHeight="1" spans="1:87">
      <c r="A207" s="22" t="s">
        <v>1739</v>
      </c>
      <c r="B207" s="5" t="str">
        <f>_xlfn.DISPIMG("ID_A990A64E18224CDBA9581C0067E4FC81",1)</f>
        <v>=DISPIMG("ID_A990A64E18224CDBA9581C0067E4FC81",1)</v>
      </c>
      <c r="C207" s="6">
        <v>142.49</v>
      </c>
      <c r="D207" s="6">
        <v>29</v>
      </c>
      <c r="E207" s="6">
        <v>0</v>
      </c>
      <c r="F207" s="6">
        <v>58</v>
      </c>
      <c r="G207" s="6">
        <v>1</v>
      </c>
      <c r="H207" s="6" t="s">
        <v>152</v>
      </c>
      <c r="I207" s="7">
        <v>45791</v>
      </c>
      <c r="J207" s="6">
        <v>3.9</v>
      </c>
      <c r="K207" s="6">
        <v>2</v>
      </c>
      <c r="L207" s="8">
        <v>0.0345</v>
      </c>
      <c r="M207" s="24" t="s">
        <v>1971</v>
      </c>
      <c r="N207" s="22" t="s">
        <v>137</v>
      </c>
      <c r="O207" s="6" t="s">
        <v>223</v>
      </c>
      <c r="P207" s="22" t="s">
        <v>1788</v>
      </c>
      <c r="Q207" s="6">
        <v>6.19</v>
      </c>
      <c r="R207" s="6" t="s">
        <v>724</v>
      </c>
      <c r="S207" s="6" t="s">
        <v>724</v>
      </c>
      <c r="T207" s="6" t="s">
        <v>1972</v>
      </c>
      <c r="U207" s="6" t="s">
        <v>1973</v>
      </c>
      <c r="V207" s="6" t="s">
        <v>160</v>
      </c>
      <c r="W207" s="6">
        <v>226521</v>
      </c>
      <c r="X207" s="6">
        <v>5544</v>
      </c>
      <c r="Y207" s="6" t="s">
        <v>161</v>
      </c>
      <c r="Z207" s="6">
        <v>1127</v>
      </c>
      <c r="AA207" s="6" t="s">
        <v>162</v>
      </c>
      <c r="AB207" s="6" t="s">
        <v>1974</v>
      </c>
      <c r="AC207" s="16" t="s">
        <v>1975</v>
      </c>
      <c r="AE207" s="25" t="s">
        <v>1976</v>
      </c>
      <c r="AF207" s="25" t="s">
        <v>1977</v>
      </c>
      <c r="AG207" s="25" t="s">
        <v>1978</v>
      </c>
      <c r="AH207" s="6">
        <v>31</v>
      </c>
      <c r="AI207" s="6">
        <v>180</v>
      </c>
      <c r="AJ207" s="6">
        <v>125</v>
      </c>
      <c r="AK207" s="6">
        <v>124</v>
      </c>
      <c r="AL207" s="6">
        <v>92</v>
      </c>
      <c r="AM207" s="6">
        <v>82</v>
      </c>
      <c r="AN207" s="6">
        <v>83</v>
      </c>
      <c r="AO207" s="6">
        <v>14</v>
      </c>
      <c r="BI207" s="6">
        <v>5324.87</v>
      </c>
      <c r="BJ207" s="6">
        <v>35998.2</v>
      </c>
      <c r="BK207" s="6">
        <v>20840</v>
      </c>
      <c r="BL207" s="6">
        <v>18598.76</v>
      </c>
      <c r="BM207" s="6">
        <v>17530.6</v>
      </c>
      <c r="BN207" s="6">
        <v>19750.52</v>
      </c>
      <c r="BO207" s="6">
        <v>16599.17</v>
      </c>
      <c r="BP207" s="6">
        <v>2799.44</v>
      </c>
    </row>
    <row r="208" ht="60" customHeight="1" spans="1:87">
      <c r="A208" s="22" t="s">
        <v>1979</v>
      </c>
      <c r="B208" s="5" t="str">
        <f>_xlfn.DISPIMG("ID_0E99667ABEDD40A387178DB236D72481",1)</f>
        <v>=DISPIMG("ID_0E99667ABEDD40A387178DB236D72481",1)</v>
      </c>
      <c r="C208" s="6">
        <v>95.99</v>
      </c>
      <c r="D208" s="6">
        <v>4</v>
      </c>
      <c r="E208" s="6">
        <v>0</v>
      </c>
      <c r="F208" s="6">
        <v>60</v>
      </c>
      <c r="G208" s="6">
        <v>2</v>
      </c>
      <c r="H208" s="6" t="s">
        <v>199</v>
      </c>
      <c r="I208" s="7">
        <v>45944</v>
      </c>
      <c r="J208" s="6">
        <v>5</v>
      </c>
      <c r="K208" s="6">
        <v>1</v>
      </c>
      <c r="L208" s="8">
        <v>0.0167</v>
      </c>
      <c r="M208" s="24" t="s">
        <v>1980</v>
      </c>
      <c r="N208" s="22" t="s">
        <v>137</v>
      </c>
      <c r="O208" s="6" t="s">
        <v>789</v>
      </c>
      <c r="P208" s="22" t="s">
        <v>1981</v>
      </c>
      <c r="Q208" s="6">
        <v>5.79</v>
      </c>
      <c r="R208" s="6" t="s">
        <v>1123</v>
      </c>
      <c r="S208" s="6" t="s">
        <v>1123</v>
      </c>
      <c r="T208" s="6" t="s">
        <v>1982</v>
      </c>
      <c r="U208" s="6" t="s">
        <v>1983</v>
      </c>
      <c r="V208" s="6" t="s">
        <v>128</v>
      </c>
      <c r="W208" s="6">
        <v>243200</v>
      </c>
      <c r="X208" s="6">
        <v>-13354</v>
      </c>
      <c r="Y208" s="6" t="s">
        <v>176</v>
      </c>
      <c r="Z208" s="6">
        <v>2997</v>
      </c>
      <c r="AA208" s="6" t="s">
        <v>145</v>
      </c>
      <c r="AB208" s="6" t="s">
        <v>1984</v>
      </c>
      <c r="AC208" s="16" t="s">
        <v>1985</v>
      </c>
      <c r="AE208" s="25" t="s">
        <v>1986</v>
      </c>
      <c r="AF208" s="25" t="s">
        <v>1987</v>
      </c>
      <c r="AG208" s="25" t="s">
        <v>1988</v>
      </c>
      <c r="AH208" s="6">
        <v>62</v>
      </c>
      <c r="AI208" s="6">
        <v>111</v>
      </c>
      <c r="AJ208" s="6">
        <v>309</v>
      </c>
      <c r="AK208" s="6">
        <v>85</v>
      </c>
      <c r="AL208" s="6">
        <v>0</v>
      </c>
      <c r="BI208" s="6">
        <v>6673.06</v>
      </c>
      <c r="BJ208" s="6">
        <v>18060.81</v>
      </c>
      <c r="BK208" s="6">
        <v>47867.19</v>
      </c>
      <c r="BL208" s="6">
        <v>14008</v>
      </c>
      <c r="BM208" s="6">
        <v>0</v>
      </c>
    </row>
    <row r="209" ht="60" customHeight="1" spans="1:76">
      <c r="A209" s="22" t="s">
        <v>1989</v>
      </c>
      <c r="B209" s="5" t="str">
        <f>_xlfn.DISPIMG("ID_3AE3368DE6B742A6837BE582F6783EEB",1)</f>
        <v>=DISPIMG("ID_3AE3368DE6B742A6837BE582F6783EEB",1)</v>
      </c>
      <c r="C209" s="6">
        <v>59.99</v>
      </c>
      <c r="D209" s="6">
        <v>3</v>
      </c>
      <c r="E209" s="6">
        <v>0</v>
      </c>
      <c r="F209" s="6">
        <v>18</v>
      </c>
      <c r="G209" s="6">
        <v>1</v>
      </c>
      <c r="H209" s="6" t="s">
        <v>465</v>
      </c>
      <c r="I209" s="7">
        <v>45983</v>
      </c>
      <c r="J209" s="6">
        <v>5</v>
      </c>
      <c r="K209" s="6">
        <v>2</v>
      </c>
      <c r="L209" s="8">
        <v>0.1111</v>
      </c>
      <c r="M209" s="24" t="s">
        <v>1990</v>
      </c>
      <c r="N209" s="22" t="s">
        <v>137</v>
      </c>
      <c r="O209" s="6" t="s">
        <v>256</v>
      </c>
      <c r="P209" s="22" t="s">
        <v>224</v>
      </c>
      <c r="Q209" s="6">
        <v>5.4</v>
      </c>
      <c r="R209" s="6" t="s">
        <v>1991</v>
      </c>
      <c r="S209" s="6" t="s">
        <v>1991</v>
      </c>
      <c r="T209" s="6" t="s">
        <v>1992</v>
      </c>
      <c r="U209" s="6" t="s">
        <v>1993</v>
      </c>
      <c r="V209" s="6" t="s">
        <v>160</v>
      </c>
      <c r="W209" s="6">
        <v>268564</v>
      </c>
      <c r="X209" s="6">
        <v>-9313</v>
      </c>
      <c r="Y209" s="6" t="s">
        <v>161</v>
      </c>
      <c r="Z209" s="6">
        <v>1302</v>
      </c>
      <c r="AA209" s="6" t="s">
        <v>162</v>
      </c>
      <c r="AB209" s="6" t="s">
        <v>1994</v>
      </c>
      <c r="AC209" s="16" t="s">
        <v>1995</v>
      </c>
      <c r="AE209" s="25" t="s">
        <v>1996</v>
      </c>
      <c r="AF209" s="25" t="s">
        <v>1997</v>
      </c>
      <c r="AG209" s="25" t="s">
        <v>1998</v>
      </c>
      <c r="AH209" s="6">
        <v>31</v>
      </c>
      <c r="AI209" s="6">
        <v>0</v>
      </c>
      <c r="AJ209" s="6">
        <v>0</v>
      </c>
      <c r="BI209" s="6">
        <v>2723.97</v>
      </c>
      <c r="BJ209" s="6">
        <v>0</v>
      </c>
      <c r="BK209" s="6">
        <v>0</v>
      </c>
    </row>
    <row r="210" ht="60" customHeight="1" spans="1:76">
      <c r="A210" s="22" t="s">
        <v>1999</v>
      </c>
      <c r="B210" s="5" t="str">
        <f>_xlfn.DISPIMG("ID_58230F4CE154431C88CD95C4649EAF88",1)</f>
        <v>=DISPIMG("ID_58230F4CE154431C88CD95C4649EAF88",1)</v>
      </c>
      <c r="C210" s="6">
        <v>127.99</v>
      </c>
      <c r="D210" s="6">
        <v>4</v>
      </c>
      <c r="E210" s="6">
        <v>0</v>
      </c>
      <c r="F210" s="6">
        <v>10</v>
      </c>
      <c r="G210" s="6">
        <v>1</v>
      </c>
      <c r="H210" s="6" t="s">
        <v>465</v>
      </c>
      <c r="I210" s="7">
        <v>46030</v>
      </c>
      <c r="J210" s="6">
        <v>5</v>
      </c>
      <c r="K210" s="6">
        <v>2</v>
      </c>
      <c r="L210" s="8">
        <v>0.2</v>
      </c>
      <c r="M210" s="24" t="s">
        <v>2000</v>
      </c>
      <c r="N210" s="22" t="s">
        <v>137</v>
      </c>
      <c r="O210" s="6" t="s">
        <v>2001</v>
      </c>
      <c r="P210" s="22" t="s">
        <v>695</v>
      </c>
      <c r="Q210" s="6" t="s">
        <v>419</v>
      </c>
      <c r="V210" s="6" t="s">
        <v>160</v>
      </c>
      <c r="W210" s="6">
        <v>275773</v>
      </c>
      <c r="Y210" s="6" t="s">
        <v>161</v>
      </c>
      <c r="Z210" s="6">
        <v>1336</v>
      </c>
      <c r="AA210" s="6" t="s">
        <v>162</v>
      </c>
      <c r="AB210" s="6" t="s">
        <v>2002</v>
      </c>
      <c r="AC210" s="16" t="s">
        <v>2003</v>
      </c>
      <c r="AE210" s="25" t="s">
        <v>2004</v>
      </c>
      <c r="AF210" s="25" t="s">
        <v>2005</v>
      </c>
      <c r="AG210" s="25" t="s">
        <v>2006</v>
      </c>
      <c r="AH210" s="6">
        <v>31</v>
      </c>
      <c r="BI210" s="6">
        <v>4704.25</v>
      </c>
    </row>
    <row r="211" ht="60" customHeight="1" spans="1:76">
      <c r="A211" s="22" t="s">
        <v>2007</v>
      </c>
      <c r="B211" s="5" t="str">
        <f>_xlfn.DISPIMG("ID_17A8E71E72604E98B0BBF1D7AA235868",1)</f>
        <v>=DISPIMG("ID_17A8E71E72604E98B0BBF1D7AA235868",1)</v>
      </c>
      <c r="C211" s="6">
        <v>79.99</v>
      </c>
      <c r="D211" s="6">
        <v>21</v>
      </c>
      <c r="E211" s="6">
        <v>0</v>
      </c>
      <c r="F211" s="6">
        <v>15</v>
      </c>
      <c r="G211" s="6">
        <v>2</v>
      </c>
      <c r="H211" s="6" t="s">
        <v>465</v>
      </c>
      <c r="I211" s="7">
        <v>46008</v>
      </c>
      <c r="J211" s="6">
        <v>4.6</v>
      </c>
      <c r="K211" s="6">
        <v>2</v>
      </c>
      <c r="L211" s="8">
        <v>0.1333</v>
      </c>
      <c r="M211" s="24" t="s">
        <v>2008</v>
      </c>
      <c r="N211" s="22" t="s">
        <v>137</v>
      </c>
      <c r="O211" s="6" t="s">
        <v>1392</v>
      </c>
      <c r="P211" s="22" t="s">
        <v>1644</v>
      </c>
      <c r="Q211" s="6">
        <v>5.95</v>
      </c>
      <c r="R211" s="6" t="s">
        <v>1123</v>
      </c>
      <c r="S211" s="6" t="s">
        <v>1123</v>
      </c>
      <c r="T211" s="6" t="s">
        <v>2009</v>
      </c>
      <c r="U211" s="6" t="s">
        <v>2010</v>
      </c>
      <c r="V211" s="6" t="s">
        <v>128</v>
      </c>
      <c r="W211" s="6">
        <v>365145</v>
      </c>
      <c r="X211" s="6">
        <v>-109914</v>
      </c>
      <c r="Y211" s="6" t="s">
        <v>176</v>
      </c>
      <c r="Z211" s="6">
        <v>4086</v>
      </c>
      <c r="AA211" s="6" t="s">
        <v>145</v>
      </c>
      <c r="AB211" s="6" t="s">
        <v>2011</v>
      </c>
      <c r="AC211" s="16" t="s">
        <v>2012</v>
      </c>
      <c r="AE211" s="25" t="s">
        <v>2013</v>
      </c>
      <c r="AF211" s="25" t="s">
        <v>2014</v>
      </c>
      <c r="AG211" s="25" t="s">
        <v>2015</v>
      </c>
      <c r="AH211" s="6">
        <v>31</v>
      </c>
      <c r="AI211" s="6">
        <v>1</v>
      </c>
      <c r="BI211" s="6">
        <v>2479.69</v>
      </c>
      <c r="BJ211" s="6">
        <v>79.99</v>
      </c>
    </row>
    <row r="212" ht="60" customHeight="1" spans="1:76">
      <c r="A212" s="22" t="s">
        <v>2016</v>
      </c>
      <c r="B212" s="5" t="str">
        <f>_xlfn.DISPIMG("ID_49DD5263E60B4D08813ADF0CD502F524",1)</f>
        <v>=DISPIMG("ID_49DD5263E60B4D08813ADF0CD502F524",1)</v>
      </c>
      <c r="C212" s="6">
        <v>569.99</v>
      </c>
      <c r="D212" s="6">
        <v>9</v>
      </c>
      <c r="E212" s="6">
        <v>0</v>
      </c>
      <c r="F212" s="6">
        <v>11</v>
      </c>
      <c r="G212" s="6">
        <v>1</v>
      </c>
      <c r="H212" s="6" t="s">
        <v>465</v>
      </c>
      <c r="I212" s="7">
        <v>45993</v>
      </c>
      <c r="J212" s="6">
        <v>4.8</v>
      </c>
      <c r="K212" s="6">
        <v>6</v>
      </c>
      <c r="L212" s="8">
        <v>0.5455</v>
      </c>
      <c r="M212" s="24" t="s">
        <v>2017</v>
      </c>
      <c r="N212" s="22" t="s">
        <v>137</v>
      </c>
      <c r="O212" s="6" t="s">
        <v>2018</v>
      </c>
      <c r="P212" s="22" t="s">
        <v>1653</v>
      </c>
      <c r="Q212" s="6">
        <v>7.14</v>
      </c>
      <c r="R212" s="6" t="s">
        <v>2019</v>
      </c>
      <c r="S212" s="6" t="s">
        <v>561</v>
      </c>
      <c r="T212" s="6" t="s">
        <v>2020</v>
      </c>
      <c r="U212" s="6" t="s">
        <v>2021</v>
      </c>
      <c r="V212" s="6" t="s">
        <v>128</v>
      </c>
      <c r="W212" s="6">
        <v>226465</v>
      </c>
      <c r="X212" s="6">
        <v>250007</v>
      </c>
      <c r="Y212" s="6" t="s">
        <v>129</v>
      </c>
      <c r="Z212" s="6">
        <v>357</v>
      </c>
      <c r="AA212" s="6" t="s">
        <v>130</v>
      </c>
      <c r="AB212" s="6" t="s">
        <v>2022</v>
      </c>
      <c r="AC212" s="16" t="s">
        <v>2023</v>
      </c>
      <c r="AE212" s="25" t="s">
        <v>2024</v>
      </c>
      <c r="AF212" s="25" t="s">
        <v>2025</v>
      </c>
      <c r="AG212" s="25" t="s">
        <v>2026</v>
      </c>
      <c r="AH212" s="6">
        <v>31</v>
      </c>
      <c r="AI212" s="6">
        <v>4</v>
      </c>
      <c r="BI212" s="6">
        <v>17669.69</v>
      </c>
      <c r="BJ212" s="6">
        <v>2279.96</v>
      </c>
    </row>
    <row r="213" ht="60" customHeight="1" spans="1:76">
      <c r="A213" s="22" t="s">
        <v>2027</v>
      </c>
      <c r="B213" s="5" t="str">
        <f>_xlfn.DISPIMG("ID_4228FC9907724BFA8A59428428DA2752",1)</f>
        <v>=DISPIMG("ID_4228FC9907724BFA8A59428428DA2752",1)</v>
      </c>
      <c r="C213" s="6">
        <v>109.99</v>
      </c>
      <c r="D213" s="6">
        <v>412</v>
      </c>
      <c r="E213" s="6">
        <v>0</v>
      </c>
      <c r="F213" s="6">
        <v>5056</v>
      </c>
      <c r="G213" s="6">
        <v>4</v>
      </c>
      <c r="H213" s="6" t="s">
        <v>169</v>
      </c>
      <c r="I213" s="7">
        <v>45601</v>
      </c>
      <c r="J213" s="6">
        <v>4.6</v>
      </c>
      <c r="K213" s="6">
        <v>132</v>
      </c>
      <c r="L213" s="8">
        <v>0.0261</v>
      </c>
      <c r="M213" s="24" t="s">
        <v>184</v>
      </c>
      <c r="N213" s="22" t="s">
        <v>185</v>
      </c>
      <c r="O213" s="6" t="s">
        <v>2028</v>
      </c>
      <c r="P213" s="22" t="s">
        <v>695</v>
      </c>
      <c r="Q213" s="6">
        <v>5.79</v>
      </c>
      <c r="R213" s="6" t="s">
        <v>966</v>
      </c>
      <c r="S213" s="6" t="s">
        <v>189</v>
      </c>
      <c r="T213" s="6" t="s">
        <v>2029</v>
      </c>
      <c r="U213" s="6" t="s">
        <v>2030</v>
      </c>
      <c r="V213" s="6" t="s">
        <v>160</v>
      </c>
      <c r="W213" s="6">
        <v>7409</v>
      </c>
      <c r="X213" s="6">
        <v>2204</v>
      </c>
      <c r="Y213" s="6" t="s">
        <v>161</v>
      </c>
      <c r="Z213" s="6">
        <v>10</v>
      </c>
      <c r="AA213" s="6" t="s">
        <v>162</v>
      </c>
      <c r="AB213" s="6" t="s">
        <v>2031</v>
      </c>
      <c r="AC213" s="16" t="s">
        <v>2032</v>
      </c>
      <c r="AE213" s="25" t="s">
        <v>2033</v>
      </c>
      <c r="AF213" s="25" t="s">
        <v>2034</v>
      </c>
      <c r="AG213" s="25" t="s">
        <v>197</v>
      </c>
      <c r="AH213" s="6">
        <v>4402</v>
      </c>
      <c r="AI213" s="6">
        <v>4216</v>
      </c>
      <c r="AJ213" s="6">
        <v>0</v>
      </c>
      <c r="BI213" s="6">
        <v>484175.97</v>
      </c>
      <c r="BJ213" s="6">
        <v>500818.66</v>
      </c>
      <c r="BK213" s="6">
        <v>0</v>
      </c>
    </row>
    <row r="214" ht="60" customHeight="1" spans="1:76">
      <c r="A214" s="22" t="s">
        <v>2035</v>
      </c>
      <c r="B214" s="5" t="str">
        <f>_xlfn.DISPIMG("ID_92974FAC72A54B13A8ECB5F961A7C2FE",1)</f>
        <v>=DISPIMG("ID_92974FAC72A54B13A8ECB5F961A7C2FE",1)</v>
      </c>
      <c r="C214" s="6">
        <v>49.99</v>
      </c>
      <c r="E214" s="6">
        <v>0</v>
      </c>
      <c r="F214" s="6">
        <v>6</v>
      </c>
      <c r="G214" s="6">
        <v>1</v>
      </c>
      <c r="H214" s="6" t="s">
        <v>465</v>
      </c>
      <c r="I214" s="7">
        <v>46011</v>
      </c>
      <c r="M214" s="24" t="s">
        <v>513</v>
      </c>
      <c r="N214" s="22" t="s">
        <v>137</v>
      </c>
      <c r="O214" s="6" t="s">
        <v>2036</v>
      </c>
      <c r="P214" s="22" t="s">
        <v>695</v>
      </c>
      <c r="Q214" s="6">
        <v>6.63</v>
      </c>
      <c r="R214" s="6" t="s">
        <v>278</v>
      </c>
      <c r="S214" s="6" t="s">
        <v>278</v>
      </c>
      <c r="T214" s="6" t="s">
        <v>2037</v>
      </c>
      <c r="U214" s="6" t="s">
        <v>2038</v>
      </c>
      <c r="V214" s="6" t="s">
        <v>160</v>
      </c>
      <c r="W214" s="6">
        <v>302063</v>
      </c>
      <c r="Y214" s="6" t="s">
        <v>161</v>
      </c>
      <c r="Z214" s="6">
        <v>1458</v>
      </c>
      <c r="AA214" s="6" t="s">
        <v>162</v>
      </c>
      <c r="AB214" s="6" t="s">
        <v>2039</v>
      </c>
      <c r="AC214" s="16" t="s">
        <v>2040</v>
      </c>
      <c r="AE214" s="25" t="s">
        <v>2041</v>
      </c>
      <c r="AF214" s="25" t="s">
        <v>2042</v>
      </c>
      <c r="AG214" s="25" t="s">
        <v>511</v>
      </c>
      <c r="AH214" s="6">
        <v>124</v>
      </c>
      <c r="AI214" s="6">
        <v>0</v>
      </c>
      <c r="BI214" s="6">
        <v>12624.439</v>
      </c>
      <c r="BJ214" s="6">
        <v>0</v>
      </c>
    </row>
    <row r="215" ht="60" customHeight="1" spans="1:76">
      <c r="A215" s="22" t="s">
        <v>2043</v>
      </c>
      <c r="B215" s="5" t="str">
        <f>_xlfn.DISPIMG("ID_79B6EF73620649F597B8452E5FA1609A",1)</f>
        <v>=DISPIMG("ID_79B6EF73620649F597B8452E5FA1609A",1)</v>
      </c>
      <c r="C215" s="6">
        <v>430</v>
      </c>
      <c r="D215" s="6">
        <v>34</v>
      </c>
      <c r="E215" s="6">
        <v>0</v>
      </c>
      <c r="F215" s="6">
        <v>53</v>
      </c>
      <c r="G215" s="6">
        <v>1</v>
      </c>
      <c r="H215" s="6" t="s">
        <v>152</v>
      </c>
      <c r="I215" s="7">
        <v>45798</v>
      </c>
      <c r="J215" s="6">
        <v>4.8</v>
      </c>
      <c r="K215" s="6">
        <v>0</v>
      </c>
      <c r="L215" s="8">
        <v>0</v>
      </c>
      <c r="M215" s="24" t="s">
        <v>170</v>
      </c>
      <c r="N215" s="22" t="s">
        <v>137</v>
      </c>
      <c r="O215" s="6" t="s">
        <v>256</v>
      </c>
      <c r="P215" s="22" t="s">
        <v>155</v>
      </c>
      <c r="Q215" s="6">
        <v>7.42</v>
      </c>
      <c r="R215" s="6" t="s">
        <v>2044</v>
      </c>
      <c r="S215" s="6" t="s">
        <v>2044</v>
      </c>
      <c r="T215" s="6" t="s">
        <v>174</v>
      </c>
      <c r="U215" s="6" t="s">
        <v>783</v>
      </c>
      <c r="V215" s="6" t="s">
        <v>128</v>
      </c>
      <c r="W215" s="6">
        <v>329185</v>
      </c>
      <c r="X215" s="6">
        <v>-26678</v>
      </c>
      <c r="Y215" s="6" t="s">
        <v>176</v>
      </c>
      <c r="Z215" s="6">
        <v>4085</v>
      </c>
      <c r="AA215" s="6" t="s">
        <v>145</v>
      </c>
      <c r="AB215" s="6" t="s">
        <v>2045</v>
      </c>
      <c r="AC215" s="16" t="s">
        <v>2046</v>
      </c>
      <c r="AE215" s="25" t="s">
        <v>2047</v>
      </c>
      <c r="AF215" s="25" t="s">
        <v>2048</v>
      </c>
      <c r="AG215" s="25" t="s">
        <v>182</v>
      </c>
      <c r="AH215" s="6">
        <v>62</v>
      </c>
      <c r="AI215" s="6">
        <v>56</v>
      </c>
      <c r="AJ215" s="6">
        <v>25</v>
      </c>
      <c r="AK215" s="6">
        <v>42</v>
      </c>
      <c r="AL215" s="6">
        <v>78</v>
      </c>
      <c r="AM215" s="6">
        <v>126</v>
      </c>
      <c r="AN215" s="6">
        <v>196</v>
      </c>
      <c r="AO215" s="6">
        <v>133</v>
      </c>
      <c r="AP215" s="6">
        <v>16</v>
      </c>
      <c r="BI215" s="6">
        <v>26660</v>
      </c>
      <c r="BJ215" s="6">
        <v>22960</v>
      </c>
      <c r="BK215" s="6">
        <v>10000</v>
      </c>
      <c r="BL215" s="6">
        <v>16800</v>
      </c>
      <c r="BM215" s="6">
        <v>31200</v>
      </c>
      <c r="BN215" s="6">
        <v>50400</v>
      </c>
      <c r="BO215" s="6">
        <v>78400</v>
      </c>
      <c r="BP215" s="6">
        <v>53200</v>
      </c>
      <c r="BQ215" s="6">
        <v>6400</v>
      </c>
    </row>
    <row r="216" ht="60" customHeight="1" spans="1:76">
      <c r="A216" s="22" t="s">
        <v>2049</v>
      </c>
      <c r="B216" s="5" t="str">
        <f>_xlfn.DISPIMG("ID_0CB9C936A01043A0A36962C1CF2E07E3",1)</f>
        <v>=DISPIMG("ID_0CB9C936A01043A0A36962C1CF2E07E3",1)</v>
      </c>
      <c r="C216" s="23">
        <v>152.99</v>
      </c>
      <c r="D216" s="6">
        <v>3</v>
      </c>
      <c r="E216" s="6">
        <v>0</v>
      </c>
      <c r="F216" s="6">
        <v>11</v>
      </c>
      <c r="G216" s="6">
        <v>1</v>
      </c>
      <c r="H216" s="6" t="s">
        <v>465</v>
      </c>
      <c r="I216" s="7">
        <v>46010</v>
      </c>
      <c r="J216" s="6">
        <v>5</v>
      </c>
      <c r="K216" s="6">
        <v>0</v>
      </c>
      <c r="L216" s="8">
        <v>0</v>
      </c>
      <c r="M216" s="24" t="s">
        <v>1022</v>
      </c>
      <c r="N216" s="22" t="s">
        <v>185</v>
      </c>
      <c r="O216" s="6" t="s">
        <v>121</v>
      </c>
      <c r="P216" s="22" t="s">
        <v>2050</v>
      </c>
      <c r="Q216" s="6">
        <v>7.5</v>
      </c>
      <c r="R216" s="6" t="s">
        <v>532</v>
      </c>
      <c r="S216" s="6" t="s">
        <v>532</v>
      </c>
      <c r="T216" s="6" t="s">
        <v>2051</v>
      </c>
      <c r="U216" s="6" t="s">
        <v>2052</v>
      </c>
      <c r="V216" s="6" t="s">
        <v>160</v>
      </c>
      <c r="W216" s="6">
        <v>301008</v>
      </c>
      <c r="Y216" s="6" t="s">
        <v>161</v>
      </c>
      <c r="Z216" s="6">
        <v>1426</v>
      </c>
      <c r="AA216" s="6" t="s">
        <v>162</v>
      </c>
      <c r="AB216" s="6" t="s">
        <v>2053</v>
      </c>
      <c r="AC216" s="16" t="s">
        <v>2054</v>
      </c>
      <c r="AD216" s="6" t="s">
        <v>815</v>
      </c>
      <c r="AE216" s="25" t="s">
        <v>2055</v>
      </c>
      <c r="AF216" s="25" t="s">
        <v>2056</v>
      </c>
      <c r="AG216" s="25" t="s">
        <v>1028</v>
      </c>
      <c r="AH216" s="6">
        <v>31</v>
      </c>
      <c r="AI216" s="6">
        <v>0</v>
      </c>
      <c r="BI216" s="6">
        <v>5471.81</v>
      </c>
      <c r="BJ216" s="6">
        <v>0</v>
      </c>
    </row>
    <row r="217" ht="60" customHeight="1" spans="1:76">
      <c r="A217" s="22" t="s">
        <v>2057</v>
      </c>
      <c r="B217" s="5" t="str">
        <f>_xlfn.DISPIMG("ID_DC2CE9CB6A8A4347BCF17C1AB50AD8A0",1)</f>
        <v>=DISPIMG("ID_DC2CE9CB6A8A4347BCF17C1AB50AD8A0",1)</v>
      </c>
      <c r="C217" s="23">
        <v>99.99</v>
      </c>
      <c r="D217" s="6">
        <v>7</v>
      </c>
      <c r="E217" s="6">
        <v>0</v>
      </c>
      <c r="F217" s="6">
        <v>375</v>
      </c>
      <c r="G217" s="6">
        <v>2</v>
      </c>
      <c r="H217" s="6" t="s">
        <v>465</v>
      </c>
      <c r="I217" s="7">
        <v>46022</v>
      </c>
      <c r="J217" s="6">
        <v>5</v>
      </c>
      <c r="K217" s="6">
        <v>0</v>
      </c>
      <c r="L217" s="8">
        <v>0</v>
      </c>
      <c r="M217" s="24" t="s">
        <v>948</v>
      </c>
      <c r="N217" s="22" t="s">
        <v>137</v>
      </c>
      <c r="O217" s="6" t="s">
        <v>1643</v>
      </c>
      <c r="P217" s="22" t="s">
        <v>695</v>
      </c>
      <c r="Q217" s="6">
        <v>6.29</v>
      </c>
      <c r="R217" s="6" t="s">
        <v>668</v>
      </c>
      <c r="S217" s="6" t="s">
        <v>668</v>
      </c>
      <c r="T217" s="6" t="s">
        <v>2058</v>
      </c>
      <c r="U217" s="6" t="s">
        <v>2059</v>
      </c>
      <c r="V217" s="6" t="s">
        <v>160</v>
      </c>
      <c r="W217" s="6">
        <v>70092</v>
      </c>
      <c r="X217" s="6">
        <v>-7403</v>
      </c>
      <c r="Y217" s="6" t="s">
        <v>161</v>
      </c>
      <c r="Z217" s="6">
        <v>284</v>
      </c>
      <c r="AA217" s="6" t="s">
        <v>162</v>
      </c>
      <c r="AB217" s="6" t="s">
        <v>2060</v>
      </c>
      <c r="AC217" s="16" t="s">
        <v>1577</v>
      </c>
      <c r="AD217" s="6" t="s">
        <v>2061</v>
      </c>
      <c r="AE217" s="25" t="s">
        <v>2062</v>
      </c>
      <c r="AF217" s="25" t="s">
        <v>2063</v>
      </c>
      <c r="AG217" s="25" t="s">
        <v>955</v>
      </c>
      <c r="AH217" s="6">
        <v>248</v>
      </c>
      <c r="AI217" s="6">
        <v>0</v>
      </c>
      <c r="BI217" s="6">
        <v>36465.918</v>
      </c>
      <c r="BJ217" s="6">
        <v>0</v>
      </c>
    </row>
    <row r="218" ht="60" customHeight="1" spans="1:76">
      <c r="A218" s="22" t="s">
        <v>2064</v>
      </c>
      <c r="B218" s="5" t="str">
        <f>_xlfn.DISPIMG("ID_62B10DE395364F97BF0E9B96B4A3A4EA",1)</f>
        <v>=DISPIMG("ID_62B10DE395364F97BF0E9B96B4A3A4EA",1)</v>
      </c>
      <c r="C218" s="23">
        <v>59.98</v>
      </c>
      <c r="D218" s="6">
        <v>7</v>
      </c>
      <c r="E218" s="6">
        <v>0</v>
      </c>
      <c r="F218" s="6">
        <v>33</v>
      </c>
      <c r="G218" s="6">
        <v>1</v>
      </c>
      <c r="H218" s="6" t="s">
        <v>465</v>
      </c>
      <c r="I218" s="7">
        <v>46009</v>
      </c>
      <c r="J218" s="6">
        <v>5</v>
      </c>
      <c r="K218" s="6">
        <v>0</v>
      </c>
      <c r="L218" s="8">
        <v>0</v>
      </c>
      <c r="M218" s="24" t="s">
        <v>2065</v>
      </c>
      <c r="N218" s="22" t="s">
        <v>137</v>
      </c>
      <c r="O218" s="6" t="s">
        <v>121</v>
      </c>
      <c r="P218" s="22" t="s">
        <v>1653</v>
      </c>
      <c r="Q218" s="6">
        <v>6.47</v>
      </c>
      <c r="R218" s="6" t="s">
        <v>764</v>
      </c>
      <c r="S218" s="6" t="s">
        <v>764</v>
      </c>
      <c r="T218" s="6" t="s">
        <v>2066</v>
      </c>
      <c r="U218" s="6" t="s">
        <v>1215</v>
      </c>
      <c r="V218" s="6" t="s">
        <v>160</v>
      </c>
      <c r="W218" s="6">
        <v>208532</v>
      </c>
      <c r="X218" s="6">
        <v>7110</v>
      </c>
      <c r="Y218" s="6" t="s">
        <v>161</v>
      </c>
      <c r="Z218" s="6">
        <v>1064</v>
      </c>
      <c r="AA218" s="6" t="s">
        <v>162</v>
      </c>
      <c r="AB218" s="6" t="s">
        <v>2067</v>
      </c>
      <c r="AC218" s="16" t="s">
        <v>2068</v>
      </c>
      <c r="AD218" s="6" t="s">
        <v>423</v>
      </c>
      <c r="AE218" s="25" t="s">
        <v>2069</v>
      </c>
      <c r="AF218" s="25" t="s">
        <v>2070</v>
      </c>
      <c r="AG218" s="25" t="s">
        <v>2071</v>
      </c>
      <c r="AH218" s="6">
        <v>62</v>
      </c>
      <c r="AI218" s="6">
        <v>10</v>
      </c>
      <c r="BI218" s="6">
        <v>3718.76</v>
      </c>
      <c r="BJ218" s="6">
        <v>733.2</v>
      </c>
    </row>
    <row r="219" ht="60" customHeight="1" spans="1:76">
      <c r="A219" s="22" t="s">
        <v>2072</v>
      </c>
      <c r="B219" s="5" t="str">
        <f>_xlfn.DISPIMG("ID_50CCC4E8D1D8481FA9AB819387904C05",1)</f>
        <v>=DISPIMG("ID_50CCC4E8D1D8481FA9AB819387904C05",1)</v>
      </c>
      <c r="C219" s="6">
        <v>269.9</v>
      </c>
      <c r="D219" s="6">
        <v>3</v>
      </c>
      <c r="E219" s="6">
        <v>0</v>
      </c>
      <c r="F219" s="6">
        <v>12</v>
      </c>
      <c r="G219" s="6">
        <v>1</v>
      </c>
      <c r="H219" s="6" t="s">
        <v>465</v>
      </c>
      <c r="I219" s="7">
        <v>46029</v>
      </c>
      <c r="J219" s="6">
        <v>5</v>
      </c>
      <c r="K219" s="6">
        <v>2</v>
      </c>
      <c r="L219" s="8">
        <v>0.1667</v>
      </c>
      <c r="M219" s="24" t="s">
        <v>2073</v>
      </c>
      <c r="N219" s="22" t="s">
        <v>137</v>
      </c>
      <c r="O219" s="6" t="s">
        <v>417</v>
      </c>
      <c r="P219" s="22" t="s">
        <v>224</v>
      </c>
      <c r="Q219" s="6">
        <v>6.63</v>
      </c>
      <c r="R219" s="6" t="s">
        <v>203</v>
      </c>
      <c r="S219" s="6" t="s">
        <v>203</v>
      </c>
      <c r="T219" s="6" t="s">
        <v>2074</v>
      </c>
      <c r="U219" s="6" t="s">
        <v>2075</v>
      </c>
      <c r="V219" s="6" t="s">
        <v>128</v>
      </c>
      <c r="W219" s="6">
        <v>245452</v>
      </c>
      <c r="X219" s="6">
        <v>123515</v>
      </c>
      <c r="Y219" s="6" t="s">
        <v>129</v>
      </c>
      <c r="Z219" s="6">
        <v>384</v>
      </c>
      <c r="AA219" s="6" t="s">
        <v>130</v>
      </c>
      <c r="AB219" s="6" t="s">
        <v>2076</v>
      </c>
      <c r="AC219" s="16" t="s">
        <v>207</v>
      </c>
      <c r="AE219" s="25" t="s">
        <v>2077</v>
      </c>
      <c r="AF219" s="25" t="s">
        <v>2078</v>
      </c>
      <c r="AG219" s="25" t="s">
        <v>2079</v>
      </c>
      <c r="AH219" s="6">
        <v>31</v>
      </c>
      <c r="BI219" s="6">
        <v>10846.899</v>
      </c>
    </row>
    <row r="220" ht="60" customHeight="1" spans="1:76">
      <c r="A220" s="22" t="s">
        <v>2080</v>
      </c>
      <c r="B220" s="5" t="str">
        <f>_xlfn.DISPIMG("ID_7DD889759ED143B0B5740D506727E4F7",1)</f>
        <v>=DISPIMG("ID_7DD889759ED143B0B5740D506727E4F7",1)</v>
      </c>
      <c r="C220" s="6">
        <v>208.99</v>
      </c>
      <c r="D220" s="6">
        <v>8</v>
      </c>
      <c r="E220" s="6">
        <v>0</v>
      </c>
      <c r="F220" s="6">
        <v>33</v>
      </c>
      <c r="G220" s="6">
        <v>1</v>
      </c>
      <c r="H220" s="6" t="s">
        <v>169</v>
      </c>
      <c r="I220" s="7">
        <v>45555</v>
      </c>
      <c r="J220" s="6">
        <v>4</v>
      </c>
      <c r="K220" s="6">
        <v>1</v>
      </c>
      <c r="L220" s="8">
        <v>0.0303</v>
      </c>
      <c r="M220" s="24" t="s">
        <v>675</v>
      </c>
      <c r="N220" s="22" t="s">
        <v>137</v>
      </c>
      <c r="O220" s="6" t="s">
        <v>685</v>
      </c>
      <c r="P220" s="22" t="s">
        <v>695</v>
      </c>
      <c r="Q220" s="6">
        <v>7.58</v>
      </c>
      <c r="R220" s="6" t="s">
        <v>278</v>
      </c>
      <c r="S220" s="6" t="s">
        <v>278</v>
      </c>
      <c r="T220" s="6" t="s">
        <v>2081</v>
      </c>
      <c r="U220" s="6" t="s">
        <v>2082</v>
      </c>
      <c r="V220" s="6" t="s">
        <v>128</v>
      </c>
      <c r="W220" s="6">
        <v>257161</v>
      </c>
      <c r="X220" s="6">
        <v>47180</v>
      </c>
      <c r="Y220" s="6" t="s">
        <v>176</v>
      </c>
      <c r="Z220" s="6">
        <v>3133</v>
      </c>
      <c r="AA220" s="6" t="s">
        <v>145</v>
      </c>
      <c r="AB220" s="6" t="s">
        <v>2083</v>
      </c>
      <c r="AC220" s="16" t="s">
        <v>1955</v>
      </c>
      <c r="AE220" s="25" t="s">
        <v>2084</v>
      </c>
      <c r="AF220" s="25" t="s">
        <v>2085</v>
      </c>
      <c r="AG220" s="25" t="s">
        <v>683</v>
      </c>
      <c r="AH220" s="6">
        <v>31</v>
      </c>
      <c r="AI220" s="6">
        <v>56</v>
      </c>
      <c r="AJ220" s="6">
        <v>20</v>
      </c>
      <c r="AK220" s="6">
        <v>12</v>
      </c>
      <c r="AL220" s="6">
        <v>11</v>
      </c>
      <c r="AM220" s="6">
        <v>12</v>
      </c>
      <c r="AN220" s="6">
        <v>15</v>
      </c>
      <c r="AO220" s="6">
        <v>14</v>
      </c>
      <c r="AP220" s="6">
        <v>20</v>
      </c>
      <c r="AQ220" s="6">
        <v>11</v>
      </c>
      <c r="AR220" s="6">
        <v>22</v>
      </c>
      <c r="AS220" s="6">
        <v>23</v>
      </c>
      <c r="AT220" s="6">
        <v>9</v>
      </c>
      <c r="AU220" s="6">
        <v>70</v>
      </c>
      <c r="AV220" s="6">
        <v>48</v>
      </c>
      <c r="AW220" s="6">
        <v>4</v>
      </c>
      <c r="BI220" s="6">
        <v>6478.69</v>
      </c>
      <c r="BJ220" s="6">
        <v>11703.44</v>
      </c>
      <c r="BK220" s="6">
        <v>4045.6</v>
      </c>
      <c r="BL220" s="6">
        <v>2507.88</v>
      </c>
      <c r="BM220" s="6">
        <v>2298.89</v>
      </c>
      <c r="BN220" s="6">
        <v>2507.88</v>
      </c>
      <c r="BO220" s="6">
        <v>3134.85</v>
      </c>
      <c r="BP220" s="6">
        <v>2925.86</v>
      </c>
      <c r="BQ220" s="6">
        <v>4179.8</v>
      </c>
      <c r="BR220" s="6">
        <v>2295.15</v>
      </c>
      <c r="BS220" s="6">
        <v>4392.3</v>
      </c>
      <c r="BT220" s="6">
        <v>4806.77</v>
      </c>
      <c r="BU220" s="6">
        <v>1880.91</v>
      </c>
      <c r="BV220" s="6">
        <v>16029.3</v>
      </c>
      <c r="BW220" s="6">
        <v>10992</v>
      </c>
      <c r="BX220" s="6">
        <v>901.68</v>
      </c>
    </row>
    <row r="221" ht="60" customHeight="1" spans="1:76">
      <c r="A221" s="22" t="s">
        <v>2086</v>
      </c>
      <c r="B221" s="5" t="str">
        <f>_xlfn.DISPIMG("ID_8FD99E4F29A24CAF9D9ECF5BDF759B42",1)</f>
        <v>=DISPIMG("ID_8FD99E4F29A24CAF9D9ECF5BDF759B42",1)</v>
      </c>
      <c r="C221" s="6">
        <v>399</v>
      </c>
      <c r="D221" s="6">
        <v>5</v>
      </c>
      <c r="E221" s="6">
        <v>0</v>
      </c>
      <c r="F221" s="6">
        <v>27</v>
      </c>
      <c r="G221" s="6">
        <v>1</v>
      </c>
      <c r="H221" s="6" t="s">
        <v>118</v>
      </c>
      <c r="I221" s="7">
        <v>45703</v>
      </c>
      <c r="J221" s="6">
        <v>2.5</v>
      </c>
      <c r="K221" s="6">
        <v>2</v>
      </c>
      <c r="L221" s="8">
        <v>0.0741</v>
      </c>
      <c r="M221" s="24" t="s">
        <v>586</v>
      </c>
      <c r="N221" s="22" t="s">
        <v>137</v>
      </c>
      <c r="O221" s="6" t="s">
        <v>2087</v>
      </c>
      <c r="P221" s="22" t="s">
        <v>2088</v>
      </c>
      <c r="Q221" s="6">
        <v>8.37</v>
      </c>
      <c r="R221" s="6" t="s">
        <v>2089</v>
      </c>
      <c r="S221" s="6" t="s">
        <v>2089</v>
      </c>
      <c r="T221" s="6" t="s">
        <v>2090</v>
      </c>
      <c r="U221" s="6" t="s">
        <v>2091</v>
      </c>
      <c r="V221" s="6" t="s">
        <v>160</v>
      </c>
      <c r="W221" s="6">
        <v>388984</v>
      </c>
      <c r="X221" s="6">
        <v>-68393</v>
      </c>
      <c r="Y221" s="6" t="s">
        <v>161</v>
      </c>
      <c r="Z221" s="6">
        <v>1866</v>
      </c>
      <c r="AA221" s="6" t="s">
        <v>162</v>
      </c>
      <c r="AB221" s="6" t="s">
        <v>2092</v>
      </c>
      <c r="AC221" s="16" t="s">
        <v>2093</v>
      </c>
      <c r="AE221" s="25" t="s">
        <v>2094</v>
      </c>
      <c r="AF221" s="25" t="s">
        <v>2095</v>
      </c>
      <c r="AG221" s="25" t="s">
        <v>2096</v>
      </c>
      <c r="AH221" s="6">
        <v>31</v>
      </c>
      <c r="AI221" s="6">
        <v>36</v>
      </c>
      <c r="AJ221" s="6">
        <v>44</v>
      </c>
      <c r="AK221" s="6">
        <v>17</v>
      </c>
      <c r="AL221" s="6">
        <v>5</v>
      </c>
      <c r="AM221" s="6">
        <v>10</v>
      </c>
      <c r="AN221" s="6">
        <v>4</v>
      </c>
      <c r="AO221" s="6">
        <v>1</v>
      </c>
      <c r="AP221" s="6">
        <v>0</v>
      </c>
      <c r="BI221" s="6">
        <v>12369</v>
      </c>
      <c r="BJ221" s="6">
        <v>14659.56</v>
      </c>
      <c r="BK221" s="6">
        <v>26536.4</v>
      </c>
      <c r="BL221" s="6">
        <v>11883</v>
      </c>
      <c r="BM221" s="6">
        <v>3495</v>
      </c>
      <c r="BN221" s="6">
        <v>6990</v>
      </c>
      <c r="BO221" s="6">
        <v>2796</v>
      </c>
      <c r="BP221" s="6">
        <v>699</v>
      </c>
      <c r="BQ221" s="6">
        <v>0</v>
      </c>
    </row>
    <row r="222" ht="60" customHeight="1" spans="1:76">
      <c r="A222" s="22" t="s">
        <v>2093</v>
      </c>
      <c r="B222" s="5" t="str">
        <f>_xlfn.DISPIMG("ID_663A70A8818C48E09CBF52EC482812A1",1)</f>
        <v>=DISPIMG("ID_663A70A8818C48E09CBF52EC482812A1",1)</v>
      </c>
      <c r="C222" s="6">
        <v>605</v>
      </c>
      <c r="D222" s="6">
        <v>9</v>
      </c>
      <c r="E222" s="6">
        <v>0</v>
      </c>
      <c r="F222" s="6">
        <v>19</v>
      </c>
      <c r="G222" s="6">
        <v>1</v>
      </c>
      <c r="H222" s="6" t="s">
        <v>169</v>
      </c>
      <c r="I222" s="7">
        <v>45501</v>
      </c>
      <c r="J222" s="6">
        <v>2.8</v>
      </c>
      <c r="K222" s="6">
        <v>0</v>
      </c>
      <c r="L222" s="8">
        <v>0</v>
      </c>
      <c r="M222" s="24" t="s">
        <v>1623</v>
      </c>
      <c r="N222" s="22" t="s">
        <v>185</v>
      </c>
      <c r="O222" s="6" t="s">
        <v>1947</v>
      </c>
      <c r="P222" s="22" t="s">
        <v>695</v>
      </c>
      <c r="Q222" s="6">
        <v>7.55</v>
      </c>
      <c r="R222" s="6" t="s">
        <v>408</v>
      </c>
      <c r="S222" s="6" t="s">
        <v>408</v>
      </c>
      <c r="T222" s="6" t="s">
        <v>2097</v>
      </c>
      <c r="U222" s="6" t="s">
        <v>2097</v>
      </c>
      <c r="V222" s="6" t="s">
        <v>128</v>
      </c>
      <c r="W222" s="6">
        <v>234096</v>
      </c>
      <c r="X222" s="6">
        <v>158296</v>
      </c>
      <c r="Y222" s="6" t="s">
        <v>176</v>
      </c>
      <c r="Z222" s="6">
        <v>2851</v>
      </c>
      <c r="AA222" s="6" t="s">
        <v>145</v>
      </c>
      <c r="AB222" s="6" t="s">
        <v>2098</v>
      </c>
      <c r="AC222" s="16" t="s">
        <v>2099</v>
      </c>
      <c r="AE222" s="25" t="s">
        <v>2100</v>
      </c>
      <c r="AF222" s="25" t="s">
        <v>2101</v>
      </c>
      <c r="AG222" s="25" t="s">
        <v>1630</v>
      </c>
      <c r="AH222" s="6">
        <v>31</v>
      </c>
      <c r="AI222" s="6">
        <v>40</v>
      </c>
      <c r="AJ222" s="6">
        <v>8</v>
      </c>
      <c r="AK222" s="6">
        <v>8</v>
      </c>
      <c r="AL222" s="6">
        <v>9</v>
      </c>
      <c r="AM222" s="6">
        <v>11</v>
      </c>
      <c r="AN222" s="6">
        <v>22</v>
      </c>
      <c r="AO222" s="6">
        <v>26</v>
      </c>
      <c r="AP222" s="6">
        <v>35</v>
      </c>
      <c r="AQ222" s="6">
        <v>24</v>
      </c>
      <c r="AR222" s="6">
        <v>28</v>
      </c>
      <c r="AS222" s="6">
        <v>17</v>
      </c>
      <c r="AT222" s="6">
        <v>13</v>
      </c>
      <c r="AU222" s="6">
        <v>13</v>
      </c>
      <c r="AV222" s="6">
        <v>1</v>
      </c>
      <c r="BI222" s="6">
        <v>19991.28</v>
      </c>
      <c r="BJ222" s="6">
        <v>20000</v>
      </c>
      <c r="BK222" s="6">
        <v>4546.32</v>
      </c>
      <c r="BL222" s="6">
        <v>4640</v>
      </c>
      <c r="BM222" s="6">
        <v>5220</v>
      </c>
      <c r="BN222" s="6">
        <v>6350.63</v>
      </c>
      <c r="BO222" s="6">
        <v>12369.28</v>
      </c>
      <c r="BP222" s="6">
        <v>14794</v>
      </c>
      <c r="BQ222" s="6">
        <v>19915</v>
      </c>
      <c r="BR222" s="6">
        <v>13656</v>
      </c>
      <c r="BS222" s="6">
        <v>15498.56</v>
      </c>
      <c r="BT222" s="6">
        <v>9091.09</v>
      </c>
      <c r="BU222" s="6">
        <v>6617.52</v>
      </c>
      <c r="BV222" s="6">
        <v>6331.26</v>
      </c>
      <c r="BW222" s="6">
        <v>569</v>
      </c>
    </row>
    <row r="223" ht="60" customHeight="1" spans="1:76">
      <c r="A223" s="22" t="s">
        <v>2102</v>
      </c>
      <c r="B223" s="5" t="str">
        <f>_xlfn.DISPIMG("ID_1775C6A2E1834E63A9C8DBE99305DA5D",1)</f>
        <v>=DISPIMG("ID_1775C6A2E1834E63A9C8DBE99305DA5D",1)</v>
      </c>
      <c r="C223" s="6">
        <v>799</v>
      </c>
      <c r="D223" s="6">
        <v>1</v>
      </c>
      <c r="E223" s="6">
        <v>0</v>
      </c>
      <c r="F223" s="6">
        <v>15</v>
      </c>
      <c r="G223" s="6">
        <v>1</v>
      </c>
      <c r="H223" s="6" t="s">
        <v>465</v>
      </c>
      <c r="I223" s="7">
        <v>45980</v>
      </c>
      <c r="J223" s="6">
        <v>5</v>
      </c>
      <c r="K223" s="6">
        <v>0</v>
      </c>
      <c r="L223" s="8">
        <v>0</v>
      </c>
      <c r="M223" s="24" t="s">
        <v>586</v>
      </c>
      <c r="N223" s="22" t="s">
        <v>137</v>
      </c>
      <c r="O223" s="6" t="s">
        <v>2018</v>
      </c>
      <c r="P223" s="22" t="s">
        <v>695</v>
      </c>
      <c r="Q223" s="6">
        <v>14.19</v>
      </c>
      <c r="R223" s="6" t="s">
        <v>2103</v>
      </c>
      <c r="S223" s="6" t="s">
        <v>2103</v>
      </c>
      <c r="T223" s="6" t="s">
        <v>2104</v>
      </c>
      <c r="U223" s="6" t="s">
        <v>2105</v>
      </c>
      <c r="V223" s="6" t="s">
        <v>160</v>
      </c>
      <c r="W223" s="6">
        <v>267761</v>
      </c>
      <c r="X223" s="6">
        <v>26637</v>
      </c>
      <c r="Y223" s="6" t="s">
        <v>161</v>
      </c>
      <c r="Z223" s="6">
        <v>1297</v>
      </c>
      <c r="AA223" s="6" t="s">
        <v>162</v>
      </c>
      <c r="AB223" s="6" t="s">
        <v>2106</v>
      </c>
      <c r="AC223" s="16" t="s">
        <v>2107</v>
      </c>
      <c r="AE223" s="25" t="s">
        <v>2108</v>
      </c>
      <c r="AF223" s="25" t="s">
        <v>2109</v>
      </c>
      <c r="AG223" s="25" t="s">
        <v>2096</v>
      </c>
      <c r="AH223" s="6">
        <v>31</v>
      </c>
      <c r="AI223" s="6">
        <v>9</v>
      </c>
      <c r="AJ223" s="6">
        <v>8</v>
      </c>
      <c r="BI223" s="6">
        <v>24769</v>
      </c>
      <c r="BJ223" s="6">
        <v>7191</v>
      </c>
      <c r="BK223" s="6">
        <v>6392</v>
      </c>
    </row>
    <row r="224" ht="60" customHeight="1" spans="1:76">
      <c r="A224" s="22" t="s">
        <v>2110</v>
      </c>
      <c r="B224" s="5" t="str">
        <f>_xlfn.DISPIMG("ID_B2E7AFD63F0B4C39BAF888E3408AE526",1)</f>
        <v>=DISPIMG("ID_B2E7AFD63F0B4C39BAF888E3408AE526",1)</v>
      </c>
      <c r="C224" s="6">
        <v>69.99</v>
      </c>
      <c r="D224" s="6">
        <v>14</v>
      </c>
      <c r="E224" s="6">
        <v>0</v>
      </c>
      <c r="F224" s="6">
        <v>484</v>
      </c>
      <c r="G224" s="6">
        <v>1</v>
      </c>
      <c r="H224" s="6" t="s">
        <v>152</v>
      </c>
      <c r="I224" s="7">
        <v>45863</v>
      </c>
      <c r="J224" s="6">
        <v>4</v>
      </c>
      <c r="K224" s="6">
        <v>0</v>
      </c>
      <c r="L224" s="8">
        <v>0</v>
      </c>
      <c r="M224" s="24" t="s">
        <v>212</v>
      </c>
      <c r="N224" s="22" t="s">
        <v>213</v>
      </c>
      <c r="O224" s="6" t="s">
        <v>2111</v>
      </c>
      <c r="P224" s="22" t="s">
        <v>2112</v>
      </c>
      <c r="Q224" s="6" t="s">
        <v>123</v>
      </c>
      <c r="R224" s="6" t="s">
        <v>1399</v>
      </c>
      <c r="S224" s="6" t="s">
        <v>1399</v>
      </c>
      <c r="T224" s="6" t="s">
        <v>2113</v>
      </c>
      <c r="U224" s="6" t="s">
        <v>2114</v>
      </c>
      <c r="V224" s="6" t="s">
        <v>160</v>
      </c>
      <c r="W224" s="6">
        <v>216679</v>
      </c>
      <c r="X224" s="6">
        <v>-51335</v>
      </c>
      <c r="Y224" s="6" t="s">
        <v>161</v>
      </c>
      <c r="Z224" s="6">
        <v>1076</v>
      </c>
      <c r="AA224" s="6" t="s">
        <v>162</v>
      </c>
      <c r="AB224" s="6" t="s">
        <v>2115</v>
      </c>
      <c r="AC224" s="16" t="s">
        <v>2080</v>
      </c>
      <c r="AE224" s="25" t="s">
        <v>2116</v>
      </c>
      <c r="AF224" s="25" t="s">
        <v>2117</v>
      </c>
      <c r="AG224" s="25" t="s">
        <v>220</v>
      </c>
      <c r="AH224" s="6">
        <v>124</v>
      </c>
      <c r="AI224" s="6">
        <v>9584</v>
      </c>
      <c r="AJ224" s="6">
        <v>1569</v>
      </c>
      <c r="AK224" s="6">
        <v>130</v>
      </c>
      <c r="AL224" s="6">
        <v>383</v>
      </c>
      <c r="AM224" s="6">
        <v>747</v>
      </c>
      <c r="AN224" s="6">
        <v>1216</v>
      </c>
      <c r="BI224" s="6">
        <v>8630.399</v>
      </c>
      <c r="BJ224" s="6">
        <v>815885.9</v>
      </c>
      <c r="BK224" s="6">
        <v>165215.7</v>
      </c>
      <c r="BL224" s="6">
        <v>15210</v>
      </c>
      <c r="BM224" s="6">
        <v>44699.93</v>
      </c>
      <c r="BN224" s="6">
        <v>83021.58</v>
      </c>
      <c r="BO224" s="6">
        <v>162117.12</v>
      </c>
    </row>
    <row r="225" ht="60" customHeight="1" spans="1:87">
      <c r="A225" s="22" t="s">
        <v>2118</v>
      </c>
      <c r="B225" s="5" t="str">
        <f>_xlfn.DISPIMG("ID_9769393F9C1849E0B523BA8A03242B2D",1)</f>
        <v>=DISPIMG("ID_9769393F9C1849E0B523BA8A03242B2D",1)</v>
      </c>
      <c r="C225" s="6">
        <v>159</v>
      </c>
      <c r="D225" s="6">
        <v>3</v>
      </c>
      <c r="E225" s="6">
        <v>0</v>
      </c>
      <c r="F225" s="6">
        <v>25</v>
      </c>
      <c r="G225" s="6">
        <v>1</v>
      </c>
      <c r="H225" s="6" t="s">
        <v>465</v>
      </c>
      <c r="I225" s="7">
        <v>46006</v>
      </c>
      <c r="J225" s="6">
        <v>5</v>
      </c>
      <c r="K225" s="6">
        <v>1</v>
      </c>
      <c r="L225" s="8">
        <v>0.04</v>
      </c>
      <c r="M225" s="24" t="s">
        <v>2119</v>
      </c>
      <c r="N225" s="22" t="s">
        <v>137</v>
      </c>
      <c r="O225" s="6" t="s">
        <v>2120</v>
      </c>
      <c r="P225" s="22" t="s">
        <v>695</v>
      </c>
      <c r="Q225" s="6">
        <v>5.95</v>
      </c>
      <c r="R225" s="6" t="s">
        <v>338</v>
      </c>
      <c r="S225" s="6" t="s">
        <v>1832</v>
      </c>
      <c r="T225" s="6" t="s">
        <v>2121</v>
      </c>
      <c r="U225" s="6" t="s">
        <v>2122</v>
      </c>
      <c r="V225" s="6" t="s">
        <v>128</v>
      </c>
      <c r="W225" s="6">
        <v>320759</v>
      </c>
      <c r="X225" s="6">
        <v>-113603</v>
      </c>
      <c r="Y225" s="6" t="s">
        <v>129</v>
      </c>
      <c r="Z225" s="6">
        <v>509</v>
      </c>
      <c r="AA225" s="6" t="s">
        <v>130</v>
      </c>
      <c r="AB225" s="6" t="s">
        <v>2123</v>
      </c>
      <c r="AC225" s="16" t="s">
        <v>2124</v>
      </c>
      <c r="AE225" s="25" t="s">
        <v>2125</v>
      </c>
      <c r="AF225" s="25" t="s">
        <v>2126</v>
      </c>
      <c r="AG225" s="25" t="s">
        <v>2127</v>
      </c>
      <c r="AH225" s="6">
        <v>62</v>
      </c>
      <c r="AI225" s="6">
        <v>0</v>
      </c>
      <c r="BI225" s="6">
        <v>9858</v>
      </c>
      <c r="BJ225" s="6">
        <v>0</v>
      </c>
    </row>
    <row r="226" ht="60" customHeight="1" spans="1:87">
      <c r="A226" s="22" t="s">
        <v>2128</v>
      </c>
      <c r="B226" s="5" t="str">
        <f>_xlfn.DISPIMG("ID_37C41807CB544204BED6621318D81D8E",1)</f>
        <v>=DISPIMG("ID_37C41807CB544204BED6621318D81D8E",1)</v>
      </c>
      <c r="C226" s="23">
        <v>89.99</v>
      </c>
      <c r="D226" s="6">
        <v>9</v>
      </c>
      <c r="E226" s="6">
        <v>0</v>
      </c>
      <c r="F226" s="6">
        <v>716</v>
      </c>
      <c r="G226" s="6">
        <v>1</v>
      </c>
      <c r="H226" s="6" t="s">
        <v>465</v>
      </c>
      <c r="I226" s="7">
        <v>46016</v>
      </c>
      <c r="J226" s="6">
        <v>5</v>
      </c>
      <c r="K226" s="6">
        <v>0</v>
      </c>
      <c r="L226" s="8">
        <v>0</v>
      </c>
      <c r="M226" s="24" t="s">
        <v>212</v>
      </c>
      <c r="N226" s="22" t="s">
        <v>213</v>
      </c>
      <c r="O226" s="6" t="s">
        <v>2129</v>
      </c>
      <c r="P226" s="22" t="s">
        <v>695</v>
      </c>
      <c r="Q226" s="6">
        <v>6.29</v>
      </c>
      <c r="R226" s="6" t="s">
        <v>668</v>
      </c>
      <c r="S226" s="6" t="s">
        <v>668</v>
      </c>
      <c r="T226" s="6" t="s">
        <v>361</v>
      </c>
      <c r="U226" s="6" t="s">
        <v>2114</v>
      </c>
      <c r="V226" s="6" t="s">
        <v>160</v>
      </c>
      <c r="W226" s="6">
        <v>170548</v>
      </c>
      <c r="X226" s="6">
        <v>-16389</v>
      </c>
      <c r="Y226" s="6" t="s">
        <v>161</v>
      </c>
      <c r="Z226" s="6">
        <v>865</v>
      </c>
      <c r="AA226" s="6" t="s">
        <v>162</v>
      </c>
      <c r="AB226" s="6" t="s">
        <v>2130</v>
      </c>
      <c r="AC226" s="16" t="s">
        <v>2124</v>
      </c>
      <c r="AD226" s="6" t="s">
        <v>1821</v>
      </c>
      <c r="AE226" s="25" t="s">
        <v>2131</v>
      </c>
      <c r="AF226" s="25" t="s">
        <v>2132</v>
      </c>
      <c r="AG226" s="25" t="s">
        <v>220</v>
      </c>
      <c r="AH226" s="6">
        <v>1116</v>
      </c>
      <c r="AI226" s="6">
        <v>3867</v>
      </c>
      <c r="BI226" s="6">
        <v>85920.836</v>
      </c>
      <c r="BJ226" s="6">
        <v>262917.3</v>
      </c>
    </row>
    <row r="227" ht="60" customHeight="1" spans="1:87">
      <c r="A227" s="22" t="s">
        <v>2133</v>
      </c>
      <c r="B227" s="5" t="str">
        <f>_xlfn.DISPIMG("ID_0F3D0D2244A04105B6F52E3DAAA91E92",1)</f>
        <v>=DISPIMG("ID_0F3D0D2244A04105B6F52E3DAAA91E92",1)</v>
      </c>
      <c r="C227" s="23">
        <v>97.99</v>
      </c>
      <c r="D227" s="6">
        <v>100</v>
      </c>
      <c r="E227" s="6">
        <v>0</v>
      </c>
      <c r="F227" s="6">
        <v>171</v>
      </c>
      <c r="G227" s="6">
        <v>4</v>
      </c>
      <c r="H227" s="6" t="s">
        <v>169</v>
      </c>
      <c r="I227" s="7">
        <v>45530</v>
      </c>
      <c r="J227" s="6">
        <v>4.5</v>
      </c>
      <c r="K227" s="6">
        <v>9</v>
      </c>
      <c r="L227" s="8">
        <v>0.0526</v>
      </c>
      <c r="M227" s="24" t="s">
        <v>1030</v>
      </c>
      <c r="N227" s="22" t="s">
        <v>137</v>
      </c>
      <c r="O227" s="6" t="s">
        <v>2018</v>
      </c>
      <c r="P227" s="22" t="s">
        <v>686</v>
      </c>
      <c r="Q227" s="6">
        <v>5.94</v>
      </c>
      <c r="R227" s="6" t="s">
        <v>1031</v>
      </c>
      <c r="S227" s="6" t="s">
        <v>505</v>
      </c>
      <c r="T227" s="6" t="s">
        <v>2134</v>
      </c>
      <c r="U227" s="6" t="s">
        <v>2135</v>
      </c>
      <c r="V227" s="6" t="s">
        <v>128</v>
      </c>
      <c r="W227" s="6">
        <v>112652</v>
      </c>
      <c r="X227" s="6">
        <v>-16860</v>
      </c>
      <c r="Y227" s="6" t="s">
        <v>176</v>
      </c>
      <c r="Z227" s="6">
        <v>1358</v>
      </c>
      <c r="AA227" s="6" t="s">
        <v>145</v>
      </c>
      <c r="AB227" s="6" t="s">
        <v>2136</v>
      </c>
      <c r="AC227" s="16" t="s">
        <v>2137</v>
      </c>
      <c r="AD227" s="6" t="s">
        <v>1437</v>
      </c>
      <c r="AE227" s="25" t="s">
        <v>2138</v>
      </c>
      <c r="AF227" s="25" t="s">
        <v>2139</v>
      </c>
      <c r="AG227" s="25" t="s">
        <v>1038</v>
      </c>
      <c r="AH227" s="6">
        <v>155</v>
      </c>
      <c r="AI227" s="6">
        <v>839</v>
      </c>
      <c r="AJ227" s="6">
        <v>120</v>
      </c>
      <c r="AK227" s="6">
        <v>61</v>
      </c>
      <c r="AL227" s="6">
        <v>119</v>
      </c>
      <c r="AM227" s="6">
        <v>227</v>
      </c>
      <c r="AN227" s="6">
        <v>164</v>
      </c>
      <c r="AO227" s="6">
        <v>229</v>
      </c>
      <c r="AP227" s="6">
        <v>57</v>
      </c>
      <c r="AQ227" s="6">
        <v>63</v>
      </c>
      <c r="AR227" s="6">
        <v>93</v>
      </c>
      <c r="AS227" s="6">
        <v>192</v>
      </c>
      <c r="AT227" s="6">
        <v>113</v>
      </c>
      <c r="AU227" s="6">
        <v>281</v>
      </c>
      <c r="AV227" s="6">
        <v>1176</v>
      </c>
      <c r="AW227" s="6">
        <v>19</v>
      </c>
      <c r="AX227" s="6">
        <v>0</v>
      </c>
      <c r="BI227" s="6">
        <v>13697.351</v>
      </c>
      <c r="BJ227" s="6">
        <v>60013.67</v>
      </c>
      <c r="BK227" s="6">
        <v>10280.4</v>
      </c>
      <c r="BL227" s="6">
        <v>5855.39</v>
      </c>
      <c r="BM227" s="6">
        <v>10494.61</v>
      </c>
      <c r="BN227" s="6">
        <v>18157.73</v>
      </c>
      <c r="BO227" s="6">
        <v>13118.36</v>
      </c>
      <c r="BP227" s="6">
        <v>18594.8</v>
      </c>
      <c r="BQ227" s="6">
        <v>5423.55</v>
      </c>
      <c r="BR227" s="6">
        <v>5778.36</v>
      </c>
      <c r="BS227" s="6">
        <v>7865.94</v>
      </c>
      <c r="BT227" s="6">
        <v>17278.08</v>
      </c>
      <c r="BU227" s="6">
        <v>10605.05</v>
      </c>
      <c r="BV227" s="6">
        <v>28043.8</v>
      </c>
      <c r="BW227" s="6">
        <v>119846</v>
      </c>
      <c r="BX227" s="6">
        <v>2070.81</v>
      </c>
      <c r="BY227" s="6">
        <v>0</v>
      </c>
    </row>
    <row r="228" ht="60" customHeight="1" spans="1:87">
      <c r="A228" s="22" t="s">
        <v>2046</v>
      </c>
      <c r="B228" s="5" t="str">
        <f>_xlfn.DISPIMG("ID_5B9481FA36DC4C04AE53F368567F83B3",1)</f>
        <v>=DISPIMG("ID_5B9481FA36DC4C04AE53F368567F83B3",1)</v>
      </c>
      <c r="C228" s="23">
        <v>34.99</v>
      </c>
      <c r="D228" s="6">
        <v>26</v>
      </c>
      <c r="E228" s="6">
        <v>0</v>
      </c>
      <c r="F228" s="6">
        <v>15</v>
      </c>
      <c r="G228" s="6">
        <v>1</v>
      </c>
      <c r="H228" s="6" t="s">
        <v>169</v>
      </c>
      <c r="I228" s="7">
        <v>45275</v>
      </c>
      <c r="J228" s="6">
        <v>3.8</v>
      </c>
      <c r="K228" s="6">
        <v>2</v>
      </c>
      <c r="L228" s="8">
        <v>0.1333</v>
      </c>
      <c r="M228" s="24" t="s">
        <v>2140</v>
      </c>
      <c r="N228" s="22" t="s">
        <v>137</v>
      </c>
      <c r="O228" s="6" t="s">
        <v>266</v>
      </c>
      <c r="P228" s="22" t="s">
        <v>695</v>
      </c>
      <c r="Q228" s="6">
        <v>7.13</v>
      </c>
      <c r="R228" s="6" t="s">
        <v>1179</v>
      </c>
      <c r="S228" s="6" t="s">
        <v>1179</v>
      </c>
      <c r="T228" s="6" t="s">
        <v>2141</v>
      </c>
      <c r="U228" s="6" t="s">
        <v>2142</v>
      </c>
      <c r="V228" s="6" t="s">
        <v>128</v>
      </c>
      <c r="W228" s="6">
        <v>420359</v>
      </c>
      <c r="X228" s="6">
        <v>-46723</v>
      </c>
      <c r="Y228" s="6" t="s">
        <v>176</v>
      </c>
      <c r="Z228" s="6">
        <v>5223</v>
      </c>
      <c r="AA228" s="6" t="s">
        <v>145</v>
      </c>
      <c r="AB228" s="6" t="s">
        <v>2143</v>
      </c>
      <c r="AC228" s="16" t="s">
        <v>2144</v>
      </c>
      <c r="AD228" s="6" t="s">
        <v>2145</v>
      </c>
      <c r="AE228" s="25" t="s">
        <v>2146</v>
      </c>
      <c r="AF228" s="25" t="s">
        <v>2147</v>
      </c>
      <c r="AG228" s="25" t="s">
        <v>2148</v>
      </c>
      <c r="AH228" s="6">
        <v>31</v>
      </c>
      <c r="AI228" s="6">
        <v>113</v>
      </c>
      <c r="AJ228" s="6">
        <v>38</v>
      </c>
      <c r="AK228" s="6">
        <v>6</v>
      </c>
      <c r="AL228" s="6">
        <v>4</v>
      </c>
      <c r="AM228" s="6">
        <v>4</v>
      </c>
      <c r="AN228" s="6">
        <v>0</v>
      </c>
      <c r="AO228" s="6">
        <v>1</v>
      </c>
      <c r="AP228" s="6">
        <v>1</v>
      </c>
      <c r="AQ228" s="6">
        <v>1</v>
      </c>
      <c r="AR228" s="6">
        <v>0</v>
      </c>
      <c r="AS228" s="6">
        <v>1</v>
      </c>
      <c r="AT228" s="6">
        <v>5</v>
      </c>
      <c r="AU228" s="6">
        <v>9</v>
      </c>
      <c r="AV228" s="6">
        <v>1</v>
      </c>
      <c r="AW228" s="6">
        <v>0</v>
      </c>
      <c r="AX228" s="6">
        <v>0</v>
      </c>
      <c r="AY228" s="6">
        <v>0</v>
      </c>
      <c r="AZ228" s="6">
        <v>2</v>
      </c>
      <c r="BA228" s="6">
        <v>2</v>
      </c>
      <c r="BB228" s="6">
        <v>14</v>
      </c>
      <c r="BC228" s="6">
        <v>31</v>
      </c>
      <c r="BD228" s="6">
        <v>45</v>
      </c>
      <c r="BE228" s="6">
        <v>60</v>
      </c>
      <c r="BF228" s="6">
        <v>37</v>
      </c>
      <c r="BI228" s="6">
        <v>1084.6901</v>
      </c>
      <c r="BJ228" s="6">
        <v>3953.87</v>
      </c>
      <c r="BK228" s="6">
        <v>1329.62</v>
      </c>
      <c r="BL228" s="6">
        <v>208.62</v>
      </c>
      <c r="BM228" s="6">
        <v>142.6</v>
      </c>
      <c r="BN228" s="6">
        <v>155.96</v>
      </c>
      <c r="BO228" s="6">
        <v>0</v>
      </c>
      <c r="BP228" s="6">
        <v>39.99</v>
      </c>
      <c r="BQ228" s="6">
        <v>39.99</v>
      </c>
      <c r="BR228" s="6">
        <v>39.99</v>
      </c>
      <c r="BS228" s="6">
        <v>0</v>
      </c>
      <c r="BT228" s="6">
        <v>48.97</v>
      </c>
      <c r="BU228" s="6">
        <v>259.1</v>
      </c>
      <c r="BV228" s="6">
        <v>491.31</v>
      </c>
      <c r="BW228" s="6">
        <v>40.99</v>
      </c>
      <c r="BX228" s="6">
        <v>0</v>
      </c>
      <c r="BY228" s="6">
        <v>0</v>
      </c>
      <c r="BZ228" s="6">
        <v>0</v>
      </c>
      <c r="CA228" s="6">
        <v>103.84</v>
      </c>
      <c r="CB228" s="6">
        <v>113</v>
      </c>
      <c r="CC228" s="6">
        <v>955.08</v>
      </c>
      <c r="CD228" s="6">
        <v>2132.8</v>
      </c>
      <c r="CE228" s="6">
        <v>3074.85</v>
      </c>
      <c r="CF228" s="6">
        <v>4102.8</v>
      </c>
      <c r="CG228" s="6">
        <v>2043.14</v>
      </c>
    </row>
    <row r="229" ht="60" customHeight="1" spans="1:87">
      <c r="A229" s="22" t="s">
        <v>2149</v>
      </c>
      <c r="B229" s="5" t="str">
        <f>_xlfn.DISPIMG("ID_792978F907C442CCA17D2607070D655F",1)</f>
        <v>=DISPIMG("ID_792978F907C442CCA17D2607070D655F",1)</v>
      </c>
      <c r="C229" s="6">
        <v>99.99</v>
      </c>
      <c r="D229" s="6">
        <v>190</v>
      </c>
      <c r="E229" s="6">
        <v>0</v>
      </c>
      <c r="F229" s="6">
        <v>78</v>
      </c>
      <c r="G229" s="6">
        <v>2</v>
      </c>
      <c r="H229" s="6" t="s">
        <v>169</v>
      </c>
      <c r="I229" s="7">
        <v>45505</v>
      </c>
      <c r="J229" s="6">
        <v>4.3</v>
      </c>
      <c r="K229" s="6">
        <v>0</v>
      </c>
      <c r="L229" s="8">
        <v>0</v>
      </c>
      <c r="M229" s="24" t="s">
        <v>2150</v>
      </c>
      <c r="N229" s="22" t="s">
        <v>137</v>
      </c>
      <c r="O229" s="6" t="s">
        <v>121</v>
      </c>
      <c r="P229" s="22" t="s">
        <v>224</v>
      </c>
      <c r="Q229" s="6">
        <v>6.29</v>
      </c>
      <c r="R229" s="6" t="s">
        <v>1041</v>
      </c>
      <c r="S229" s="6" t="s">
        <v>1041</v>
      </c>
      <c r="T229" s="6" t="s">
        <v>2151</v>
      </c>
      <c r="U229" s="6" t="s">
        <v>2152</v>
      </c>
      <c r="V229" s="6" t="s">
        <v>128</v>
      </c>
      <c r="W229" s="6">
        <v>231422</v>
      </c>
      <c r="X229" s="6">
        <v>-98587</v>
      </c>
      <c r="Y229" s="6" t="s">
        <v>176</v>
      </c>
      <c r="Z229" s="6">
        <v>2850</v>
      </c>
      <c r="AA229" s="6" t="s">
        <v>145</v>
      </c>
      <c r="AB229" s="6" t="s">
        <v>2153</v>
      </c>
      <c r="AC229" s="16" t="s">
        <v>2154</v>
      </c>
      <c r="AE229" s="25" t="s">
        <v>2155</v>
      </c>
      <c r="AF229" s="25" t="s">
        <v>2156</v>
      </c>
      <c r="AG229" s="25" t="s">
        <v>2157</v>
      </c>
      <c r="AH229" s="6">
        <v>62</v>
      </c>
      <c r="AI229" s="6">
        <v>171</v>
      </c>
      <c r="AJ229" s="6">
        <v>141</v>
      </c>
      <c r="AK229" s="6">
        <v>463</v>
      </c>
      <c r="AL229" s="6">
        <v>556</v>
      </c>
      <c r="AM229" s="6">
        <v>470</v>
      </c>
      <c r="AN229" s="6">
        <v>387</v>
      </c>
      <c r="AO229" s="6">
        <v>201</v>
      </c>
      <c r="AP229" s="6">
        <v>205</v>
      </c>
      <c r="AQ229" s="6">
        <v>347</v>
      </c>
      <c r="AR229" s="6">
        <v>947</v>
      </c>
      <c r="AS229" s="6">
        <v>1440</v>
      </c>
      <c r="AT229" s="6">
        <v>817</v>
      </c>
      <c r="AU229" s="6">
        <v>785</v>
      </c>
      <c r="AV229" s="6">
        <v>778</v>
      </c>
      <c r="AW229" s="6">
        <v>303</v>
      </c>
      <c r="AX229" s="6">
        <v>219</v>
      </c>
      <c r="AY229" s="6">
        <v>144</v>
      </c>
      <c r="AZ229" s="6">
        <v>8</v>
      </c>
      <c r="BA229" s="6">
        <v>0</v>
      </c>
      <c r="BI229" s="6">
        <v>6199.38</v>
      </c>
      <c r="BJ229" s="6">
        <v>17098.29</v>
      </c>
      <c r="BK229" s="6">
        <v>14875.5</v>
      </c>
      <c r="BL229" s="6">
        <v>51661.54</v>
      </c>
      <c r="BM229" s="6">
        <v>64056.76</v>
      </c>
      <c r="BN229" s="6">
        <v>48170.3</v>
      </c>
      <c r="BO229" s="6">
        <v>44121.87</v>
      </c>
      <c r="BP229" s="6">
        <v>25141.08</v>
      </c>
      <c r="BQ229" s="6">
        <v>25389.25</v>
      </c>
      <c r="BR229" s="6">
        <v>42715.7</v>
      </c>
      <c r="BS229" s="6">
        <v>138176.78</v>
      </c>
      <c r="BT229" s="6">
        <v>230385.61</v>
      </c>
      <c r="BU229" s="6">
        <v>130785.36</v>
      </c>
      <c r="BV229" s="6">
        <v>125592.16</v>
      </c>
      <c r="BW229" s="6">
        <v>124464.44</v>
      </c>
      <c r="BX229" s="6">
        <v>48467.88</v>
      </c>
      <c r="BY229" s="6">
        <v>34218.75</v>
      </c>
      <c r="BZ229" s="6">
        <v>21160.8</v>
      </c>
      <c r="CA229" s="6">
        <v>1359.92</v>
      </c>
      <c r="CB229" s="6">
        <v>0</v>
      </c>
    </row>
    <row r="230" ht="60" customHeight="1" spans="1:87">
      <c r="A230" s="22" t="s">
        <v>2158</v>
      </c>
      <c r="B230" s="5" t="str">
        <f>_xlfn.DISPIMG("ID_E6534F18FFCF44008BE64E5769279F99",1)</f>
        <v>=DISPIMG("ID_E6534F18FFCF44008BE64E5769279F99",1)</v>
      </c>
      <c r="C230" s="6">
        <v>299</v>
      </c>
      <c r="D230" s="6">
        <v>2</v>
      </c>
      <c r="E230" s="6">
        <v>0</v>
      </c>
      <c r="F230" s="6">
        <v>1</v>
      </c>
      <c r="G230" s="6">
        <v>1</v>
      </c>
      <c r="H230" s="6" t="s">
        <v>199</v>
      </c>
      <c r="I230" s="7">
        <v>45871</v>
      </c>
      <c r="J230" s="6">
        <v>5</v>
      </c>
      <c r="K230" s="6">
        <v>0</v>
      </c>
      <c r="L230" s="8">
        <v>0</v>
      </c>
      <c r="M230" s="24" t="s">
        <v>2159</v>
      </c>
      <c r="N230" s="22" t="s">
        <v>137</v>
      </c>
      <c r="O230" s="6" t="s">
        <v>1074</v>
      </c>
      <c r="P230" s="22" t="s">
        <v>695</v>
      </c>
      <c r="Q230" s="6">
        <v>8.45</v>
      </c>
      <c r="R230" s="6" t="s">
        <v>2160</v>
      </c>
      <c r="S230" s="6" t="s">
        <v>2160</v>
      </c>
      <c r="T230" s="6" t="s">
        <v>2161</v>
      </c>
      <c r="U230" s="6" t="s">
        <v>2162</v>
      </c>
      <c r="V230" s="6" t="s">
        <v>128</v>
      </c>
      <c r="W230" s="6">
        <v>756533</v>
      </c>
      <c r="X230" s="6">
        <v>-95298</v>
      </c>
      <c r="Y230" s="6" t="s">
        <v>176</v>
      </c>
      <c r="Z230" s="6">
        <v>9313</v>
      </c>
      <c r="AA230" s="6" t="s">
        <v>145</v>
      </c>
      <c r="AB230" s="6" t="s">
        <v>2163</v>
      </c>
      <c r="AC230" s="16" t="s">
        <v>2164</v>
      </c>
      <c r="AE230" s="25" t="s">
        <v>2165</v>
      </c>
      <c r="AF230" s="25" t="s">
        <v>2166</v>
      </c>
      <c r="AG230" s="25" t="s">
        <v>2167</v>
      </c>
      <c r="AH230" s="6">
        <v>0</v>
      </c>
      <c r="AI230" s="6">
        <v>6</v>
      </c>
      <c r="AJ230" s="6">
        <v>1</v>
      </c>
      <c r="AK230" s="6">
        <v>0</v>
      </c>
      <c r="AL230" s="6">
        <v>2</v>
      </c>
      <c r="BI230" s="6">
        <v>0</v>
      </c>
      <c r="BJ230" s="6">
        <v>1797.48</v>
      </c>
      <c r="BK230" s="6">
        <v>329</v>
      </c>
      <c r="BL230" s="6">
        <v>0</v>
      </c>
      <c r="BM230" s="6">
        <v>658</v>
      </c>
    </row>
    <row r="231" ht="60" customHeight="1" spans="1:87">
      <c r="A231" s="22" t="s">
        <v>2168</v>
      </c>
      <c r="B231" s="5" t="str">
        <f>_xlfn.DISPIMG("ID_2756342BA72947A98AA3AD4D91E0AA84",1)</f>
        <v>=DISPIMG("ID_2756342BA72947A98AA3AD4D91E0AA84",1)</v>
      </c>
      <c r="C231" s="6">
        <v>59.99</v>
      </c>
      <c r="E231" s="6">
        <v>0</v>
      </c>
      <c r="G231" s="6">
        <v>1</v>
      </c>
      <c r="I231" s="6"/>
      <c r="M231" s="24" t="s">
        <v>1856</v>
      </c>
      <c r="N231" s="22" t="s">
        <v>137</v>
      </c>
      <c r="O231" s="6" t="s">
        <v>121</v>
      </c>
      <c r="P231" s="22" t="s">
        <v>348</v>
      </c>
      <c r="AA231" s="6" t="s">
        <v>145</v>
      </c>
      <c r="AB231" s="6" t="s">
        <v>2169</v>
      </c>
      <c r="AC231" s="16" t="s">
        <v>2170</v>
      </c>
      <c r="AE231" s="25" t="s">
        <v>2171</v>
      </c>
      <c r="AF231" s="25" t="s">
        <v>2172</v>
      </c>
      <c r="AG231" s="25" t="s">
        <v>1866</v>
      </c>
    </row>
    <row r="232" ht="60" customHeight="1" spans="1:87">
      <c r="A232" s="22" t="s">
        <v>2173</v>
      </c>
      <c r="B232" s="5" t="str">
        <f>_xlfn.DISPIMG("ID_2F023F4BF89A42D29FFB7BF471B0ED29",1)</f>
        <v>=DISPIMG("ID_2F023F4BF89A42D29FFB7BF471B0ED29",1)</v>
      </c>
      <c r="C232" s="6">
        <v>71.99</v>
      </c>
      <c r="D232" s="6">
        <v>98</v>
      </c>
      <c r="E232" s="6">
        <v>0</v>
      </c>
      <c r="F232" s="6">
        <v>123</v>
      </c>
      <c r="G232" s="6">
        <v>3</v>
      </c>
      <c r="H232" s="6" t="s">
        <v>169</v>
      </c>
      <c r="I232" s="7">
        <v>45547</v>
      </c>
      <c r="J232" s="6">
        <v>4.4</v>
      </c>
      <c r="K232" s="6">
        <v>4</v>
      </c>
      <c r="L232" s="8">
        <v>0.0325</v>
      </c>
      <c r="M232" s="24" t="s">
        <v>1030</v>
      </c>
      <c r="N232" s="22" t="s">
        <v>137</v>
      </c>
      <c r="O232" s="6" t="s">
        <v>2111</v>
      </c>
      <c r="P232" s="22" t="s">
        <v>2174</v>
      </c>
      <c r="Q232" s="6">
        <v>5.94</v>
      </c>
      <c r="R232" s="6" t="s">
        <v>1031</v>
      </c>
      <c r="S232" s="6" t="s">
        <v>696</v>
      </c>
      <c r="T232" s="6" t="s">
        <v>2175</v>
      </c>
      <c r="U232" s="6" t="s">
        <v>1033</v>
      </c>
      <c r="V232" s="6" t="s">
        <v>160</v>
      </c>
      <c r="W232" s="6">
        <v>176593</v>
      </c>
      <c r="X232" s="6">
        <v>-25350</v>
      </c>
      <c r="Y232" s="6" t="s">
        <v>161</v>
      </c>
      <c r="Z232" s="6">
        <v>881</v>
      </c>
      <c r="AA232" s="6" t="s">
        <v>162</v>
      </c>
      <c r="AB232" s="6" t="s">
        <v>2176</v>
      </c>
      <c r="AC232" s="16" t="s">
        <v>1657</v>
      </c>
      <c r="AE232" s="25" t="s">
        <v>2177</v>
      </c>
      <c r="AF232" s="25" t="s">
        <v>2178</v>
      </c>
      <c r="AG232" s="25" t="s">
        <v>1038</v>
      </c>
      <c r="AH232" s="6">
        <v>93</v>
      </c>
      <c r="AI232" s="6">
        <v>565</v>
      </c>
      <c r="AJ232" s="6">
        <v>150</v>
      </c>
      <c r="AK232" s="6">
        <v>34</v>
      </c>
      <c r="AL232" s="6">
        <v>33</v>
      </c>
      <c r="AM232" s="6">
        <v>91</v>
      </c>
      <c r="AN232" s="6">
        <v>313</v>
      </c>
      <c r="AO232" s="6">
        <v>391</v>
      </c>
      <c r="AP232" s="6">
        <v>82</v>
      </c>
      <c r="AQ232" s="6">
        <v>76</v>
      </c>
      <c r="AR232" s="6">
        <v>71</v>
      </c>
      <c r="AS232" s="6">
        <v>50</v>
      </c>
      <c r="AT232" s="6">
        <v>177</v>
      </c>
      <c r="AU232" s="6">
        <v>580</v>
      </c>
      <c r="AV232" s="6">
        <v>325</v>
      </c>
      <c r="AW232" s="6">
        <v>75</v>
      </c>
      <c r="AX232" s="6">
        <v>0</v>
      </c>
      <c r="BI232" s="6">
        <v>8622.96</v>
      </c>
      <c r="BJ232" s="6">
        <v>45572.9</v>
      </c>
      <c r="BK232" s="6">
        <v>13665</v>
      </c>
      <c r="BL232" s="6">
        <v>3263.66</v>
      </c>
      <c r="BM232" s="6">
        <v>2916.87</v>
      </c>
      <c r="BN232" s="6">
        <v>7279.09</v>
      </c>
      <c r="BO232" s="6">
        <v>25036.87</v>
      </c>
      <c r="BP232" s="6">
        <v>31682.73</v>
      </c>
      <c r="BQ232" s="6">
        <v>8015.5</v>
      </c>
      <c r="BR232" s="6">
        <v>6598.32</v>
      </c>
      <c r="BS232" s="6">
        <v>5794.31</v>
      </c>
      <c r="BT232" s="6">
        <v>4200</v>
      </c>
      <c r="BU232" s="6">
        <v>14868</v>
      </c>
      <c r="BV232" s="6">
        <v>48720</v>
      </c>
      <c r="BW232" s="6">
        <v>25658.75</v>
      </c>
      <c r="BX232" s="6">
        <v>7125</v>
      </c>
      <c r="BY232" s="6">
        <v>0</v>
      </c>
    </row>
    <row r="233" ht="60" customHeight="1" spans="1:87">
      <c r="A233" s="22" t="s">
        <v>2032</v>
      </c>
      <c r="B233" s="5" t="str">
        <f>_xlfn.DISPIMG("ID_436E542870444DC791E7D921A09D96BB",1)</f>
        <v>=DISPIMG("ID_436E542870444DC791E7D921A09D96BB",1)</v>
      </c>
      <c r="C233" s="6">
        <v>164.99</v>
      </c>
      <c r="D233" s="6">
        <v>77</v>
      </c>
      <c r="E233" s="6">
        <v>0</v>
      </c>
      <c r="F233" s="6">
        <v>46</v>
      </c>
      <c r="G233" s="6">
        <v>1</v>
      </c>
      <c r="H233" s="6" t="s">
        <v>169</v>
      </c>
      <c r="I233" s="7">
        <v>45209</v>
      </c>
      <c r="J233" s="6">
        <v>2.6</v>
      </c>
      <c r="K233" s="6">
        <v>1</v>
      </c>
      <c r="L233" s="8">
        <v>0.0217</v>
      </c>
      <c r="M233" s="24" t="s">
        <v>530</v>
      </c>
      <c r="N233" s="22" t="s">
        <v>137</v>
      </c>
      <c r="O233" s="6" t="s">
        <v>121</v>
      </c>
      <c r="P233" s="22" t="s">
        <v>2179</v>
      </c>
      <c r="Q233" s="6" t="s">
        <v>123</v>
      </c>
      <c r="R233" s="6" t="s">
        <v>1483</v>
      </c>
      <c r="S233" s="6" t="s">
        <v>791</v>
      </c>
      <c r="T233" s="6" t="s">
        <v>2180</v>
      </c>
      <c r="U233" s="6" t="s">
        <v>2181</v>
      </c>
      <c r="V233" s="6" t="s">
        <v>128</v>
      </c>
      <c r="W233" s="6">
        <v>345433</v>
      </c>
      <c r="X233" s="6">
        <v>-22246</v>
      </c>
      <c r="Y233" s="6" t="s">
        <v>1506</v>
      </c>
      <c r="Z233" s="6">
        <v>23</v>
      </c>
      <c r="AA233" s="6" t="s">
        <v>1507</v>
      </c>
      <c r="AB233" s="6" t="s">
        <v>2182</v>
      </c>
      <c r="AC233" s="16" t="s">
        <v>2086</v>
      </c>
      <c r="AE233" s="25" t="s">
        <v>2183</v>
      </c>
      <c r="AF233" s="25" t="s">
        <v>2184</v>
      </c>
      <c r="AG233" s="25" t="s">
        <v>798</v>
      </c>
      <c r="AH233" s="6">
        <v>31</v>
      </c>
      <c r="AI233" s="6">
        <v>101</v>
      </c>
      <c r="AJ233" s="6">
        <v>56</v>
      </c>
      <c r="AK233" s="6">
        <v>34</v>
      </c>
      <c r="AL233" s="6">
        <v>26</v>
      </c>
      <c r="AM233" s="6">
        <v>33</v>
      </c>
      <c r="AN233" s="6">
        <v>29</v>
      </c>
      <c r="AO233" s="6">
        <v>32</v>
      </c>
      <c r="AP233" s="6">
        <v>25</v>
      </c>
      <c r="AQ233" s="6">
        <v>34</v>
      </c>
      <c r="AR233" s="6">
        <v>36</v>
      </c>
      <c r="AS233" s="6">
        <v>29</v>
      </c>
      <c r="AT233" s="6">
        <v>61</v>
      </c>
      <c r="AU233" s="6">
        <v>101</v>
      </c>
      <c r="AV233" s="6">
        <v>42</v>
      </c>
      <c r="AW233" s="6">
        <v>36</v>
      </c>
      <c r="AX233" s="6">
        <v>29</v>
      </c>
      <c r="AY233" s="6">
        <v>3</v>
      </c>
      <c r="AZ233" s="6">
        <v>11</v>
      </c>
      <c r="BA233" s="6">
        <v>69</v>
      </c>
      <c r="BB233" s="6">
        <v>109</v>
      </c>
      <c r="BC233" s="6">
        <v>66</v>
      </c>
      <c r="BD233" s="6">
        <v>98</v>
      </c>
      <c r="BE233" s="6">
        <v>104</v>
      </c>
      <c r="BF233" s="6">
        <v>132</v>
      </c>
      <c r="BG233" s="6">
        <v>392</v>
      </c>
      <c r="BH233" s="6">
        <v>267</v>
      </c>
      <c r="BI233" s="6">
        <v>5114.69</v>
      </c>
      <c r="BJ233" s="6">
        <v>16679.14</v>
      </c>
      <c r="BK233" s="6">
        <v>9097.76</v>
      </c>
      <c r="BL233" s="6">
        <v>5269.66</v>
      </c>
      <c r="BM233" s="6">
        <v>4029.74</v>
      </c>
      <c r="BN233" s="6">
        <v>5114.67</v>
      </c>
      <c r="BO233" s="6">
        <v>4494.71</v>
      </c>
      <c r="BP233" s="6">
        <v>5109.44</v>
      </c>
      <c r="BQ233" s="6">
        <v>4227.25</v>
      </c>
      <c r="BR233" s="6">
        <v>5779.66</v>
      </c>
      <c r="BS233" s="6">
        <v>6119.64</v>
      </c>
      <c r="BT233" s="6">
        <v>4929.71</v>
      </c>
      <c r="BU233" s="6">
        <v>10369.39</v>
      </c>
      <c r="BV233" s="6">
        <v>17631.57</v>
      </c>
      <c r="BW233" s="6">
        <v>7559.58</v>
      </c>
      <c r="BX233" s="6">
        <v>6479.64</v>
      </c>
      <c r="BY233" s="6">
        <v>5219.71</v>
      </c>
      <c r="BZ233" s="6">
        <v>539.97</v>
      </c>
      <c r="CA233" s="6">
        <v>2107.16</v>
      </c>
      <c r="CB233" s="6">
        <v>13799.31</v>
      </c>
      <c r="CC233" s="6">
        <v>21798.91</v>
      </c>
      <c r="CD233" s="6">
        <v>13710.18</v>
      </c>
      <c r="CE233" s="6">
        <v>21420.84</v>
      </c>
      <c r="CF233" s="6">
        <v>24958.96</v>
      </c>
      <c r="CG233" s="6">
        <v>32046.96</v>
      </c>
      <c r="CH233" s="6">
        <v>98039.2</v>
      </c>
      <c r="CI233" s="6">
        <v>65679.33</v>
      </c>
    </row>
    <row r="234" ht="60" customHeight="1" spans="1:87">
      <c r="A234" s="22" t="s">
        <v>2185</v>
      </c>
      <c r="B234" s="5" t="str">
        <f>_xlfn.DISPIMG("ID_9DF06CCACFD0406E91990CBB3CDD6F23",1)</f>
        <v>=DISPIMG("ID_9DF06CCACFD0406E91990CBB3CDD6F23",1)</v>
      </c>
      <c r="C234" s="6">
        <v>105</v>
      </c>
      <c r="D234" s="6">
        <v>918</v>
      </c>
      <c r="E234" s="6">
        <v>0</v>
      </c>
      <c r="F234" s="6">
        <v>14</v>
      </c>
      <c r="G234" s="6">
        <v>1</v>
      </c>
      <c r="H234" s="6" t="s">
        <v>169</v>
      </c>
      <c r="I234" s="7">
        <v>44403</v>
      </c>
      <c r="J234" s="6">
        <v>4.2</v>
      </c>
      <c r="K234" s="6">
        <v>0</v>
      </c>
      <c r="L234" s="8">
        <v>0</v>
      </c>
      <c r="M234" s="24" t="s">
        <v>2186</v>
      </c>
      <c r="N234" s="22" t="s">
        <v>137</v>
      </c>
      <c r="O234" s="6" t="s">
        <v>1415</v>
      </c>
      <c r="P234" s="22" t="s">
        <v>695</v>
      </c>
      <c r="Q234" s="6">
        <v>7.39</v>
      </c>
      <c r="R234" s="6" t="s">
        <v>390</v>
      </c>
      <c r="S234" s="6" t="s">
        <v>390</v>
      </c>
      <c r="T234" s="6" t="s">
        <v>2187</v>
      </c>
      <c r="U234" s="6" t="s">
        <v>2188</v>
      </c>
      <c r="V234" s="6" t="s">
        <v>128</v>
      </c>
      <c r="W234" s="6">
        <v>450077</v>
      </c>
      <c r="X234" s="6">
        <v>293</v>
      </c>
      <c r="Y234" s="6" t="s">
        <v>176</v>
      </c>
      <c r="Z234" s="6">
        <v>5607</v>
      </c>
      <c r="AA234" s="6" t="s">
        <v>145</v>
      </c>
      <c r="AB234" s="6" t="s">
        <v>2189</v>
      </c>
      <c r="AC234" s="16" t="s">
        <v>2190</v>
      </c>
      <c r="AE234" s="25" t="s">
        <v>2191</v>
      </c>
      <c r="AF234" s="25" t="s">
        <v>2192</v>
      </c>
      <c r="AG234" s="25" t="s">
        <v>2193</v>
      </c>
      <c r="AH234" s="6">
        <v>31</v>
      </c>
      <c r="AI234" s="6">
        <v>22</v>
      </c>
      <c r="AJ234" s="6">
        <v>9</v>
      </c>
      <c r="AK234" s="6">
        <v>8</v>
      </c>
      <c r="AL234" s="6">
        <v>9</v>
      </c>
      <c r="AM234" s="6">
        <v>8</v>
      </c>
      <c r="AN234" s="6">
        <v>6</v>
      </c>
      <c r="AO234" s="6">
        <v>25</v>
      </c>
      <c r="AP234" s="6">
        <v>14</v>
      </c>
      <c r="AQ234" s="6">
        <v>17</v>
      </c>
      <c r="AR234" s="6">
        <v>7</v>
      </c>
      <c r="AS234" s="6">
        <v>19</v>
      </c>
      <c r="AT234" s="6">
        <v>27</v>
      </c>
      <c r="AU234" s="6">
        <v>49</v>
      </c>
      <c r="AV234" s="6">
        <v>27</v>
      </c>
      <c r="AW234" s="6">
        <v>25</v>
      </c>
      <c r="AX234" s="6">
        <v>18</v>
      </c>
      <c r="AY234" s="6">
        <v>26</v>
      </c>
      <c r="AZ234" s="6">
        <v>31</v>
      </c>
      <c r="BA234" s="6">
        <v>14</v>
      </c>
      <c r="BB234" s="6">
        <v>1</v>
      </c>
      <c r="BC234" s="6">
        <v>28</v>
      </c>
      <c r="BD234" s="6">
        <v>55</v>
      </c>
      <c r="BE234" s="6">
        <v>40</v>
      </c>
      <c r="BF234" s="6">
        <v>47</v>
      </c>
      <c r="BG234" s="6">
        <v>116</v>
      </c>
      <c r="BH234" s="6">
        <v>70</v>
      </c>
      <c r="BI234" s="6">
        <v>3255</v>
      </c>
      <c r="BJ234" s="6">
        <v>2310</v>
      </c>
      <c r="BK234" s="6">
        <v>945</v>
      </c>
      <c r="BL234" s="6">
        <v>840</v>
      </c>
      <c r="BM234" s="6">
        <v>966.33</v>
      </c>
      <c r="BN234" s="6">
        <v>840</v>
      </c>
      <c r="BO234" s="6">
        <v>630</v>
      </c>
      <c r="BP234" s="6">
        <v>2625</v>
      </c>
      <c r="BQ234" s="6">
        <v>1470</v>
      </c>
      <c r="BR234" s="6">
        <v>1785</v>
      </c>
      <c r="BS234" s="6">
        <v>735</v>
      </c>
      <c r="BT234" s="6">
        <v>1995</v>
      </c>
      <c r="BU234" s="6">
        <v>2835</v>
      </c>
      <c r="BV234" s="6">
        <v>5145</v>
      </c>
      <c r="BW234" s="6">
        <v>2835</v>
      </c>
      <c r="BX234" s="6">
        <v>2625</v>
      </c>
      <c r="BY234" s="6">
        <v>1890</v>
      </c>
      <c r="BZ234" s="6">
        <v>2730</v>
      </c>
      <c r="CA234" s="6">
        <v>3255</v>
      </c>
      <c r="CB234" s="6">
        <v>1507.24</v>
      </c>
      <c r="CC234" s="6">
        <v>105</v>
      </c>
      <c r="CD234" s="6">
        <v>2940</v>
      </c>
      <c r="CE234" s="6">
        <v>5598.45</v>
      </c>
      <c r="CF234" s="6">
        <v>3980</v>
      </c>
      <c r="CG234" s="6">
        <v>4676.5</v>
      </c>
      <c r="CH234" s="6">
        <v>11542</v>
      </c>
      <c r="CI234" s="6">
        <v>6965</v>
      </c>
    </row>
    <row r="235" ht="60" customHeight="1" spans="1:87">
      <c r="A235" s="22" t="s">
        <v>2194</v>
      </c>
      <c r="B235" s="5" t="str">
        <f>_xlfn.DISPIMG("ID_38B2118A383947E599B023085F938CB4",1)</f>
        <v>=DISPIMG("ID_38B2118A383947E599B023085F938CB4",1)</v>
      </c>
      <c r="C235" s="23">
        <v>89.99</v>
      </c>
      <c r="D235" s="6">
        <v>295</v>
      </c>
      <c r="E235" s="6">
        <v>0</v>
      </c>
      <c r="F235" s="6">
        <v>33</v>
      </c>
      <c r="G235" s="6">
        <v>1</v>
      </c>
      <c r="H235" s="6" t="s">
        <v>465</v>
      </c>
      <c r="I235" s="7">
        <v>46009</v>
      </c>
      <c r="J235" s="6">
        <v>4.8</v>
      </c>
      <c r="K235" s="6">
        <v>0</v>
      </c>
      <c r="L235" s="8">
        <v>0</v>
      </c>
      <c r="M235" s="24" t="s">
        <v>501</v>
      </c>
      <c r="N235" s="22" t="s">
        <v>137</v>
      </c>
      <c r="O235" s="6" t="s">
        <v>2195</v>
      </c>
      <c r="P235" s="22" t="s">
        <v>695</v>
      </c>
      <c r="Q235" s="6">
        <v>6.19</v>
      </c>
      <c r="R235" s="6" t="s">
        <v>571</v>
      </c>
      <c r="S235" s="6" t="s">
        <v>571</v>
      </c>
      <c r="T235" s="6" t="s">
        <v>2196</v>
      </c>
      <c r="U235" s="6" t="s">
        <v>757</v>
      </c>
      <c r="V235" s="6" t="s">
        <v>160</v>
      </c>
      <c r="W235" s="6">
        <v>54426</v>
      </c>
      <c r="X235" s="6">
        <v>749222</v>
      </c>
      <c r="Y235" s="6" t="s">
        <v>161</v>
      </c>
      <c r="Z235" s="6">
        <v>214</v>
      </c>
      <c r="AA235" s="6" t="s">
        <v>162</v>
      </c>
      <c r="AB235" s="6" t="s">
        <v>2197</v>
      </c>
      <c r="AC235" s="16" t="s">
        <v>2198</v>
      </c>
      <c r="AD235" s="6" t="s">
        <v>536</v>
      </c>
      <c r="AE235" s="25" t="s">
        <v>2199</v>
      </c>
      <c r="AF235" s="25" t="s">
        <v>2200</v>
      </c>
      <c r="AG235" s="25" t="s">
        <v>511</v>
      </c>
      <c r="AH235" s="6">
        <v>155</v>
      </c>
      <c r="AI235" s="6">
        <v>2</v>
      </c>
      <c r="BI235" s="6">
        <v>22543.201</v>
      </c>
      <c r="BJ235" s="6">
        <v>379.98</v>
      </c>
    </row>
    <row r="236" ht="60" customHeight="1" spans="1:87">
      <c r="A236" s="22" t="s">
        <v>2201</v>
      </c>
      <c r="B236" s="5" t="str">
        <f>_xlfn.DISPIMG("ID_8DA62E8D2DD54041B8C705501E2FAA35",1)</f>
        <v>=DISPIMG("ID_8DA62E8D2DD54041B8C705501E2FAA35",1)</v>
      </c>
      <c r="C236" s="6">
        <v>79.99</v>
      </c>
      <c r="E236" s="6">
        <v>0</v>
      </c>
      <c r="G236" s="6">
        <v>1</v>
      </c>
      <c r="H236" s="6" t="s">
        <v>465</v>
      </c>
      <c r="I236" s="7">
        <v>46009</v>
      </c>
      <c r="M236" s="24" t="s">
        <v>626</v>
      </c>
      <c r="N236" s="22" t="s">
        <v>185</v>
      </c>
      <c r="O236" s="6" t="s">
        <v>121</v>
      </c>
      <c r="P236" s="22" t="s">
        <v>247</v>
      </c>
      <c r="AA236" s="6" t="s">
        <v>162</v>
      </c>
      <c r="AB236" s="6" t="s">
        <v>2202</v>
      </c>
      <c r="AC236" s="16" t="s">
        <v>2198</v>
      </c>
      <c r="AE236" s="25" t="s">
        <v>2203</v>
      </c>
      <c r="AF236" s="25" t="s">
        <v>2204</v>
      </c>
      <c r="AG236" s="25" t="s">
        <v>633</v>
      </c>
    </row>
    <row r="237" ht="60" customHeight="1" spans="1:87">
      <c r="A237" s="22" t="s">
        <v>2205</v>
      </c>
      <c r="B237" s="5" t="str">
        <f>_xlfn.DISPIMG("ID_CE77883B5A244BEDAE080F48DBD25D1F",1)</f>
        <v>=DISPIMG("ID_CE77883B5A244BEDAE080F48DBD25D1F",1)</v>
      </c>
      <c r="C237" s="6">
        <v>199.95</v>
      </c>
      <c r="D237" s="6">
        <v>14</v>
      </c>
      <c r="E237" s="6">
        <v>0</v>
      </c>
      <c r="F237" s="6">
        <v>19</v>
      </c>
      <c r="G237" s="6">
        <v>1</v>
      </c>
      <c r="H237" s="6" t="s">
        <v>152</v>
      </c>
      <c r="I237" s="7">
        <v>45794</v>
      </c>
      <c r="J237" s="6">
        <v>4.7</v>
      </c>
      <c r="K237" s="6">
        <v>0</v>
      </c>
      <c r="L237" s="8">
        <v>0</v>
      </c>
      <c r="M237" s="24" t="s">
        <v>2206</v>
      </c>
      <c r="N237" s="22" t="s">
        <v>213</v>
      </c>
      <c r="O237" s="6" t="s">
        <v>2207</v>
      </c>
      <c r="P237" s="22" t="s">
        <v>695</v>
      </c>
      <c r="Q237" s="6">
        <v>6.47</v>
      </c>
      <c r="R237" s="6" t="s">
        <v>1483</v>
      </c>
      <c r="S237" s="6" t="s">
        <v>1483</v>
      </c>
      <c r="T237" s="6" t="s">
        <v>2208</v>
      </c>
      <c r="U237" s="6" t="s">
        <v>2209</v>
      </c>
      <c r="V237" s="6" t="s">
        <v>160</v>
      </c>
      <c r="W237" s="6">
        <v>338861</v>
      </c>
      <c r="X237" s="6">
        <v>-191217</v>
      </c>
      <c r="Y237" s="6" t="s">
        <v>161</v>
      </c>
      <c r="Z237" s="6">
        <v>1641</v>
      </c>
      <c r="AA237" s="6" t="s">
        <v>162</v>
      </c>
      <c r="AB237" s="6" t="s">
        <v>2210</v>
      </c>
      <c r="AC237" s="16" t="s">
        <v>1710</v>
      </c>
      <c r="AE237" s="25" t="s">
        <v>2211</v>
      </c>
      <c r="AF237" s="25" t="s">
        <v>2212</v>
      </c>
      <c r="AG237" s="25" t="s">
        <v>2213</v>
      </c>
      <c r="AH237" s="6">
        <v>62</v>
      </c>
      <c r="AI237" s="6">
        <v>69</v>
      </c>
      <c r="AJ237" s="6">
        <v>81</v>
      </c>
      <c r="AK237" s="6">
        <v>31</v>
      </c>
      <c r="AL237" s="6">
        <v>32</v>
      </c>
      <c r="AM237" s="6">
        <v>10</v>
      </c>
      <c r="AN237" s="6">
        <v>8</v>
      </c>
      <c r="BI237" s="6">
        <v>12396.899</v>
      </c>
      <c r="BJ237" s="6">
        <v>13796.55</v>
      </c>
      <c r="BK237" s="6">
        <v>15832.26</v>
      </c>
      <c r="BL237" s="6">
        <v>6198.45</v>
      </c>
      <c r="BM237" s="6">
        <v>6398.4</v>
      </c>
      <c r="BN237" s="6">
        <v>1999.5</v>
      </c>
      <c r="BO237" s="6">
        <v>1599.6</v>
      </c>
    </row>
    <row r="238" ht="60" customHeight="1" spans="1:87">
      <c r="A238" s="22" t="s">
        <v>2214</v>
      </c>
      <c r="B238" s="5" t="str">
        <f>_xlfn.DISPIMG("ID_301F944189674B8295716AD5732F0720",1)</f>
        <v>=DISPIMG("ID_301F944189674B8295716AD5732F0720",1)</v>
      </c>
      <c r="C238" s="6">
        <v>79.98</v>
      </c>
      <c r="D238" s="6">
        <v>102</v>
      </c>
      <c r="E238" s="6">
        <v>0</v>
      </c>
      <c r="F238" s="6">
        <v>283</v>
      </c>
      <c r="G238" s="6">
        <v>3</v>
      </c>
      <c r="H238" s="6" t="s">
        <v>465</v>
      </c>
      <c r="I238" s="7">
        <v>46033</v>
      </c>
      <c r="J238" s="6">
        <v>4.6</v>
      </c>
      <c r="K238" s="6">
        <v>0</v>
      </c>
      <c r="L238" s="8">
        <v>0</v>
      </c>
      <c r="M238" s="24" t="s">
        <v>844</v>
      </c>
      <c r="N238" s="22" t="s">
        <v>137</v>
      </c>
      <c r="O238" s="6" t="s">
        <v>2215</v>
      </c>
      <c r="P238" s="22" t="s">
        <v>695</v>
      </c>
      <c r="Q238" s="6">
        <v>6.29</v>
      </c>
      <c r="R238" s="6" t="s">
        <v>1041</v>
      </c>
      <c r="S238" s="6" t="s">
        <v>1041</v>
      </c>
      <c r="T238" s="6" t="s">
        <v>2216</v>
      </c>
      <c r="U238" s="6" t="s">
        <v>2217</v>
      </c>
      <c r="V238" s="6" t="s">
        <v>160</v>
      </c>
      <c r="W238" s="6">
        <v>115403</v>
      </c>
      <c r="X238" s="6">
        <v>2575</v>
      </c>
      <c r="Y238" s="6" t="s">
        <v>161</v>
      </c>
      <c r="Z238" s="6">
        <v>554</v>
      </c>
      <c r="AA238" s="6" t="s">
        <v>162</v>
      </c>
      <c r="AB238" s="6" t="s">
        <v>2218</v>
      </c>
      <c r="AC238" s="16" t="s">
        <v>865</v>
      </c>
      <c r="AE238" s="25" t="s">
        <v>2219</v>
      </c>
      <c r="AF238" s="25" t="s">
        <v>2220</v>
      </c>
      <c r="AG238" s="25" t="s">
        <v>1227</v>
      </c>
      <c r="AH238" s="6">
        <v>124</v>
      </c>
      <c r="BI238" s="6">
        <v>13358.5205</v>
      </c>
    </row>
    <row r="239" ht="60" customHeight="1" spans="1:87">
      <c r="A239" s="22" t="s">
        <v>2144</v>
      </c>
      <c r="B239" s="5" t="str">
        <f>_xlfn.DISPIMG("ID_F27D8755CC0C4BFC99F30A8C97528AFC",1)</f>
        <v>=DISPIMG("ID_F27D8755CC0C4BFC99F30A8C97528AFC",1)</v>
      </c>
      <c r="C239" s="6">
        <v>329.99</v>
      </c>
      <c r="D239" s="6">
        <v>2</v>
      </c>
      <c r="E239" s="6">
        <v>0</v>
      </c>
      <c r="F239" s="6">
        <v>4</v>
      </c>
      <c r="G239" s="6">
        <v>1</v>
      </c>
      <c r="H239" s="6" t="s">
        <v>118</v>
      </c>
      <c r="I239" s="7">
        <v>45758</v>
      </c>
      <c r="J239" s="6">
        <v>5</v>
      </c>
      <c r="K239" s="6">
        <v>0</v>
      </c>
      <c r="L239" s="8">
        <v>0</v>
      </c>
      <c r="M239" s="24" t="s">
        <v>2221</v>
      </c>
      <c r="N239" s="22" t="s">
        <v>213</v>
      </c>
      <c r="O239" s="6" t="s">
        <v>878</v>
      </c>
      <c r="P239" s="22" t="s">
        <v>695</v>
      </c>
      <c r="Q239" s="6" t="s">
        <v>123</v>
      </c>
      <c r="R239" s="6" t="s">
        <v>2222</v>
      </c>
      <c r="S239" s="6" t="s">
        <v>2222</v>
      </c>
      <c r="T239" s="6" t="s">
        <v>2223</v>
      </c>
      <c r="U239" s="6" t="s">
        <v>2224</v>
      </c>
      <c r="V239" s="6" t="s">
        <v>160</v>
      </c>
      <c r="W239" s="6">
        <v>603576</v>
      </c>
      <c r="X239" s="6">
        <v>-66031</v>
      </c>
      <c r="Y239" s="6" t="s">
        <v>161</v>
      </c>
      <c r="Z239" s="6">
        <v>2816</v>
      </c>
      <c r="AA239" s="6" t="s">
        <v>162</v>
      </c>
      <c r="AB239" s="6" t="s">
        <v>2225</v>
      </c>
      <c r="AC239" s="16" t="s">
        <v>2226</v>
      </c>
      <c r="AE239" s="25" t="s">
        <v>2227</v>
      </c>
      <c r="AF239" s="25" t="s">
        <v>2228</v>
      </c>
      <c r="AG239" s="25" t="s">
        <v>2229</v>
      </c>
      <c r="AH239" s="6">
        <v>1</v>
      </c>
      <c r="AI239" s="6">
        <v>5</v>
      </c>
      <c r="AJ239" s="6">
        <v>9</v>
      </c>
      <c r="AK239" s="6">
        <v>14</v>
      </c>
      <c r="AL239" s="6">
        <v>9</v>
      </c>
      <c r="AM239" s="6">
        <v>17</v>
      </c>
      <c r="AN239" s="6">
        <v>10</v>
      </c>
      <c r="BI239" s="6">
        <v>329.99</v>
      </c>
      <c r="BJ239" s="6">
        <v>1649.95</v>
      </c>
      <c r="BK239" s="6">
        <v>2969.91</v>
      </c>
      <c r="BL239" s="6">
        <v>3499.86</v>
      </c>
      <c r="BM239" s="6">
        <v>2329.2</v>
      </c>
      <c r="BN239" s="6">
        <v>5350.24</v>
      </c>
      <c r="BO239" s="6">
        <v>3499.9</v>
      </c>
    </row>
    <row r="240" ht="60" customHeight="1" spans="1:87">
      <c r="A240" s="22" t="s">
        <v>2230</v>
      </c>
      <c r="B240" s="5" t="str">
        <f>_xlfn.DISPIMG("ID_718C20A0939F4A6E8461D8C4CDE096E1",1)</f>
        <v>=DISPIMG("ID_718C20A0939F4A6E8461D8C4CDE096E1",1)</v>
      </c>
      <c r="C240" s="6">
        <v>149.99</v>
      </c>
      <c r="E240" s="6">
        <v>0</v>
      </c>
      <c r="G240" s="6">
        <v>1</v>
      </c>
      <c r="I240" s="6"/>
      <c r="M240" s="24" t="s">
        <v>626</v>
      </c>
      <c r="N240" s="22" t="s">
        <v>185</v>
      </c>
      <c r="O240" s="6" t="s">
        <v>121</v>
      </c>
      <c r="P240" s="22" t="s">
        <v>2231</v>
      </c>
      <c r="AA240" s="6" t="s">
        <v>162</v>
      </c>
      <c r="AB240" s="6" t="s">
        <v>2232</v>
      </c>
      <c r="AC240" s="16" t="s">
        <v>1585</v>
      </c>
      <c r="AE240" s="25" t="s">
        <v>2233</v>
      </c>
      <c r="AF240" s="25" t="s">
        <v>2234</v>
      </c>
      <c r="AG240" s="25" t="s">
        <v>633</v>
      </c>
    </row>
    <row r="241" ht="60" customHeight="1" spans="1:75">
      <c r="A241" s="22" t="s">
        <v>2235</v>
      </c>
      <c r="B241" s="5" t="str">
        <f>_xlfn.DISPIMG("ID_CDEFC93277D54337BF4AD123AA085205",1)</f>
        <v>=DISPIMG("ID_CDEFC93277D54337BF4AD123AA085205",1)</v>
      </c>
      <c r="C241" s="6">
        <v>119.99</v>
      </c>
      <c r="D241" s="6">
        <v>9</v>
      </c>
      <c r="E241" s="6">
        <v>0</v>
      </c>
      <c r="F241" s="6">
        <v>55</v>
      </c>
      <c r="G241" s="6">
        <v>2</v>
      </c>
      <c r="H241" s="6" t="s">
        <v>465</v>
      </c>
      <c r="I241" s="7">
        <v>45989</v>
      </c>
      <c r="J241" s="6">
        <v>4.8</v>
      </c>
      <c r="K241" s="6">
        <v>3</v>
      </c>
      <c r="L241" s="8">
        <v>0.0545</v>
      </c>
      <c r="M241" s="24" t="s">
        <v>2236</v>
      </c>
      <c r="N241" s="22" t="s">
        <v>137</v>
      </c>
      <c r="O241" s="6" t="s">
        <v>1633</v>
      </c>
      <c r="P241" s="22" t="s">
        <v>695</v>
      </c>
      <c r="Q241" s="6">
        <v>5.79</v>
      </c>
      <c r="R241" s="6" t="s">
        <v>658</v>
      </c>
      <c r="S241" s="6" t="s">
        <v>658</v>
      </c>
      <c r="T241" s="6" t="s">
        <v>2237</v>
      </c>
      <c r="U241" s="6" t="s">
        <v>2238</v>
      </c>
      <c r="V241" s="6" t="s">
        <v>160</v>
      </c>
      <c r="W241" s="6">
        <v>163284</v>
      </c>
      <c r="X241" s="6">
        <v>37881</v>
      </c>
      <c r="Y241" s="6" t="s">
        <v>161</v>
      </c>
      <c r="Z241" s="6">
        <v>795</v>
      </c>
      <c r="AA241" s="6" t="s">
        <v>162</v>
      </c>
      <c r="AB241" s="6" t="s">
        <v>2239</v>
      </c>
      <c r="AC241" s="16" t="s">
        <v>2240</v>
      </c>
      <c r="AE241" s="25" t="s">
        <v>2241</v>
      </c>
      <c r="AF241" s="25" t="s">
        <v>2242</v>
      </c>
      <c r="AG241" s="25" t="s">
        <v>2243</v>
      </c>
      <c r="AH241" s="6">
        <v>62</v>
      </c>
      <c r="AI241" s="6">
        <v>31</v>
      </c>
      <c r="AJ241" s="6">
        <v>0</v>
      </c>
      <c r="BI241" s="6">
        <v>7795.88</v>
      </c>
      <c r="BJ241" s="6">
        <v>4483.22</v>
      </c>
      <c r="BK241" s="6">
        <v>0</v>
      </c>
    </row>
    <row r="242" ht="60" customHeight="1" spans="1:75">
      <c r="A242" s="22" t="s">
        <v>2244</v>
      </c>
      <c r="B242" s="5" t="str">
        <f>_xlfn.DISPIMG("ID_7D22C4C7507D451AAB415393F246DD2E",1)</f>
        <v>=DISPIMG("ID_7D22C4C7507D451AAB415393F246DD2E",1)</v>
      </c>
      <c r="C242" s="6">
        <v>66.98</v>
      </c>
      <c r="E242" s="6">
        <v>0</v>
      </c>
      <c r="G242" s="6">
        <v>1</v>
      </c>
      <c r="I242" s="6"/>
      <c r="M242" s="24" t="s">
        <v>1856</v>
      </c>
      <c r="N242" s="22" t="s">
        <v>137</v>
      </c>
      <c r="O242" s="6" t="s">
        <v>121</v>
      </c>
      <c r="P242" s="22" t="s">
        <v>800</v>
      </c>
      <c r="AA242" s="6" t="s">
        <v>145</v>
      </c>
      <c r="AB242" s="6" t="s">
        <v>2245</v>
      </c>
      <c r="AC242" s="16" t="s">
        <v>2246</v>
      </c>
      <c r="AE242" s="25" t="s">
        <v>2247</v>
      </c>
      <c r="AF242" s="25" t="s">
        <v>2248</v>
      </c>
      <c r="AG242" s="25" t="s">
        <v>1866</v>
      </c>
    </row>
    <row r="243" ht="60" customHeight="1" spans="1:75">
      <c r="A243" s="22" t="s">
        <v>2249</v>
      </c>
      <c r="B243" s="5" t="str">
        <f>_xlfn.DISPIMG("ID_8AFB426406E14CF2AAE7AF33ABE437D2",1)</f>
        <v>=DISPIMG("ID_8AFB426406E14CF2AAE7AF33ABE437D2",1)</v>
      </c>
      <c r="C243" s="6">
        <v>139.99</v>
      </c>
      <c r="E243" s="6">
        <v>0</v>
      </c>
      <c r="G243" s="6">
        <v>1</v>
      </c>
      <c r="I243" s="6"/>
      <c r="M243" s="24" t="s">
        <v>626</v>
      </c>
      <c r="N243" s="22" t="s">
        <v>185</v>
      </c>
      <c r="O243" s="6" t="s">
        <v>121</v>
      </c>
      <c r="P243" s="22" t="s">
        <v>388</v>
      </c>
      <c r="AA243" s="6" t="s">
        <v>162</v>
      </c>
      <c r="AB243" s="6" t="s">
        <v>2250</v>
      </c>
      <c r="AC243" s="16" t="s">
        <v>2251</v>
      </c>
      <c r="AE243" s="25" t="s">
        <v>2252</v>
      </c>
      <c r="AF243" s="25" t="s">
        <v>2253</v>
      </c>
      <c r="AG243" s="25" t="s">
        <v>633</v>
      </c>
    </row>
    <row r="244" ht="60" customHeight="1" spans="1:75">
      <c r="A244" s="22" t="s">
        <v>2254</v>
      </c>
      <c r="B244" s="5" t="str">
        <f>_xlfn.DISPIMG("ID_407B0F16A0FE4F6BB5559A64F9B8BDF1",1)</f>
        <v>=DISPIMG("ID_407B0F16A0FE4F6BB5559A64F9B8BDF1",1)</v>
      </c>
      <c r="C244" s="6">
        <v>799.99</v>
      </c>
      <c r="D244" s="6">
        <v>1</v>
      </c>
      <c r="E244" s="6">
        <v>0</v>
      </c>
      <c r="G244" s="6">
        <v>1</v>
      </c>
      <c r="I244" s="6"/>
      <c r="J244" s="6">
        <v>5</v>
      </c>
      <c r="M244" s="24" t="s">
        <v>405</v>
      </c>
      <c r="N244" s="22" t="s">
        <v>406</v>
      </c>
      <c r="O244" s="6" t="s">
        <v>121</v>
      </c>
      <c r="P244" s="22" t="s">
        <v>723</v>
      </c>
      <c r="AA244" s="6" t="s">
        <v>145</v>
      </c>
      <c r="AB244" s="6" t="s">
        <v>2255</v>
      </c>
      <c r="AC244" s="16" t="s">
        <v>2256</v>
      </c>
      <c r="AE244" s="25" t="s">
        <v>2257</v>
      </c>
      <c r="AF244" s="25" t="s">
        <v>2258</v>
      </c>
      <c r="AG244" s="25" t="s">
        <v>414</v>
      </c>
    </row>
    <row r="245" ht="60" customHeight="1" spans="1:75">
      <c r="A245" s="22" t="s">
        <v>2259</v>
      </c>
      <c r="B245" s="5" t="str">
        <f>_xlfn.DISPIMG("ID_44AC3F3E62F04EAE92EE1765449150B6",1)</f>
        <v>=DISPIMG("ID_44AC3F3E62F04EAE92EE1765449150B6",1)</v>
      </c>
      <c r="C245" s="6">
        <v>359</v>
      </c>
      <c r="E245" s="6">
        <v>0</v>
      </c>
      <c r="G245" s="6">
        <v>1</v>
      </c>
      <c r="I245" s="6"/>
      <c r="M245" s="24" t="s">
        <v>530</v>
      </c>
      <c r="N245" s="22" t="s">
        <v>137</v>
      </c>
      <c r="O245" s="6" t="s">
        <v>121</v>
      </c>
      <c r="P245" s="22" t="s">
        <v>337</v>
      </c>
      <c r="AA245" s="6" t="s">
        <v>162</v>
      </c>
      <c r="AB245" s="6" t="s">
        <v>2260</v>
      </c>
      <c r="AC245" s="16" t="s">
        <v>2205</v>
      </c>
      <c r="AE245" s="25" t="s">
        <v>2261</v>
      </c>
      <c r="AF245" s="25" t="s">
        <v>2262</v>
      </c>
      <c r="AG245" s="25" t="s">
        <v>539</v>
      </c>
    </row>
    <row r="246" ht="60" customHeight="1" spans="1:75">
      <c r="A246" s="22" t="s">
        <v>2263</v>
      </c>
      <c r="B246" s="5" t="str">
        <f>_xlfn.DISPIMG("ID_F34D2C5F34E544A9B9A8DCA32D2FAC22",1)</f>
        <v>=DISPIMG("ID_F34D2C5F34E544A9B9A8DCA32D2FAC22",1)</v>
      </c>
      <c r="C246" s="6">
        <v>79.99</v>
      </c>
      <c r="E246" s="6">
        <v>0</v>
      </c>
      <c r="G246" s="6">
        <v>1</v>
      </c>
      <c r="H246" s="6" t="s">
        <v>465</v>
      </c>
      <c r="I246" s="7">
        <v>46013</v>
      </c>
      <c r="M246" s="24" t="s">
        <v>626</v>
      </c>
      <c r="N246" s="22" t="s">
        <v>185</v>
      </c>
      <c r="O246" s="6" t="s">
        <v>121</v>
      </c>
      <c r="P246" s="22" t="s">
        <v>267</v>
      </c>
      <c r="AA246" s="6" t="s">
        <v>162</v>
      </c>
      <c r="AB246" s="6" t="s">
        <v>2264</v>
      </c>
      <c r="AC246" s="16" t="s">
        <v>2265</v>
      </c>
      <c r="AE246" s="25" t="s">
        <v>2266</v>
      </c>
      <c r="AF246" s="25" t="s">
        <v>2267</v>
      </c>
      <c r="AG246" s="25" t="s">
        <v>633</v>
      </c>
    </row>
    <row r="247" ht="60" customHeight="1" spans="1:75">
      <c r="A247" s="22" t="s">
        <v>2268</v>
      </c>
      <c r="B247" s="5" t="str">
        <f>_xlfn.DISPIMG("ID_DBCFF26408F84A309136021B5AE3606F",1)</f>
        <v>=DISPIMG("ID_DBCFF26408F84A309136021B5AE3606F",1)</v>
      </c>
      <c r="C247" s="6">
        <v>89.99</v>
      </c>
      <c r="E247" s="6">
        <v>0</v>
      </c>
      <c r="G247" s="6">
        <v>1</v>
      </c>
      <c r="H247" s="6" t="s">
        <v>465</v>
      </c>
      <c r="I247" s="7">
        <v>46013</v>
      </c>
      <c r="M247" s="24" t="s">
        <v>626</v>
      </c>
      <c r="N247" s="22" t="s">
        <v>185</v>
      </c>
      <c r="O247" s="6" t="s">
        <v>121</v>
      </c>
      <c r="P247" s="22" t="s">
        <v>1818</v>
      </c>
      <c r="AA247" s="6" t="s">
        <v>162</v>
      </c>
      <c r="AB247" s="6" t="s">
        <v>2269</v>
      </c>
      <c r="AC247" s="16" t="s">
        <v>2270</v>
      </c>
      <c r="AE247" s="25" t="s">
        <v>2271</v>
      </c>
      <c r="AF247" s="25" t="s">
        <v>2272</v>
      </c>
      <c r="AG247" s="25" t="s">
        <v>633</v>
      </c>
    </row>
    <row r="248" ht="60" customHeight="1" spans="1:75">
      <c r="A248" s="22" t="s">
        <v>2273</v>
      </c>
      <c r="B248" s="5" t="str">
        <f>_xlfn.DISPIMG("ID_5D133C955C834E1E8723E8AFE01043DD",1)</f>
        <v>=DISPIMG("ID_5D133C955C834E1E8723E8AFE01043DD",1)</v>
      </c>
      <c r="C248" s="6">
        <v>219.59</v>
      </c>
      <c r="E248" s="6">
        <v>0</v>
      </c>
      <c r="G248" s="6">
        <v>1</v>
      </c>
      <c r="H248" s="6" t="s">
        <v>152</v>
      </c>
      <c r="I248" s="7">
        <v>45775</v>
      </c>
      <c r="M248" s="24" t="s">
        <v>222</v>
      </c>
      <c r="N248" s="22" t="s">
        <v>185</v>
      </c>
      <c r="O248" s="6" t="s">
        <v>121</v>
      </c>
      <c r="P248" s="22" t="s">
        <v>1810</v>
      </c>
      <c r="AA248" s="6" t="s">
        <v>162</v>
      </c>
      <c r="AB248" s="6" t="s">
        <v>2274</v>
      </c>
      <c r="AC248" s="16" t="s">
        <v>2275</v>
      </c>
      <c r="AE248" s="25" t="s">
        <v>2276</v>
      </c>
      <c r="AF248" s="25" t="s">
        <v>2277</v>
      </c>
      <c r="AG248" s="25" t="s">
        <v>232</v>
      </c>
    </row>
    <row r="249" ht="60" customHeight="1" spans="1:75">
      <c r="A249" s="22" t="s">
        <v>2278</v>
      </c>
      <c r="B249" s="5" t="str">
        <f>_xlfn.DISPIMG("ID_1F42BFBE52DB46B5B6BA694A40146820",1)</f>
        <v>=DISPIMG("ID_1F42BFBE52DB46B5B6BA694A40146820",1)</v>
      </c>
      <c r="C249" s="6">
        <v>79.99</v>
      </c>
      <c r="E249" s="6">
        <v>0</v>
      </c>
      <c r="G249" s="6">
        <v>1</v>
      </c>
      <c r="H249" s="6" t="s">
        <v>465</v>
      </c>
      <c r="I249" s="7">
        <v>46013</v>
      </c>
      <c r="M249" s="24" t="s">
        <v>626</v>
      </c>
      <c r="N249" s="22" t="s">
        <v>185</v>
      </c>
      <c r="O249" s="6" t="s">
        <v>121</v>
      </c>
      <c r="P249" s="22" t="s">
        <v>1868</v>
      </c>
      <c r="AA249" s="6" t="s">
        <v>162</v>
      </c>
      <c r="AB249" s="6" t="s">
        <v>2264</v>
      </c>
      <c r="AC249" s="16" t="s">
        <v>2279</v>
      </c>
      <c r="AE249" s="25" t="s">
        <v>2280</v>
      </c>
      <c r="AF249" s="25" t="s">
        <v>2281</v>
      </c>
      <c r="AG249" s="25" t="s">
        <v>633</v>
      </c>
    </row>
    <row r="250" ht="60" customHeight="1" spans="1:75">
      <c r="A250" s="22" t="s">
        <v>2282</v>
      </c>
      <c r="B250" s="5" t="str">
        <f>_xlfn.DISPIMG("ID_BAC25EEF3E40465896BAF36309DE563D",1)</f>
        <v>=DISPIMG("ID_BAC25EEF3E40465896BAF36309DE563D",1)</v>
      </c>
      <c r="C250" s="6">
        <v>139.99</v>
      </c>
      <c r="E250" s="6">
        <v>0</v>
      </c>
      <c r="G250" s="6">
        <v>1</v>
      </c>
      <c r="I250" s="6"/>
      <c r="M250" s="24" t="s">
        <v>626</v>
      </c>
      <c r="N250" s="22" t="s">
        <v>185</v>
      </c>
      <c r="O250" s="6" t="s">
        <v>121</v>
      </c>
      <c r="P250" s="22" t="s">
        <v>1075</v>
      </c>
      <c r="AA250" s="6" t="s">
        <v>162</v>
      </c>
      <c r="AB250" s="6" t="s">
        <v>2283</v>
      </c>
      <c r="AC250" s="16" t="s">
        <v>1908</v>
      </c>
      <c r="AE250" s="25" t="s">
        <v>2284</v>
      </c>
      <c r="AF250" s="25" t="s">
        <v>2285</v>
      </c>
      <c r="AG250" s="25" t="s">
        <v>633</v>
      </c>
    </row>
    <row r="251" ht="60" customHeight="1" spans="1:75">
      <c r="A251" s="22" t="s">
        <v>2286</v>
      </c>
      <c r="B251" s="5" t="str">
        <f>_xlfn.DISPIMG("ID_CD26982409054109A2B7B9CF67D10CF7",1)</f>
        <v>=DISPIMG("ID_CD26982409054109A2B7B9CF67D10CF7",1)</v>
      </c>
      <c r="C251" s="6">
        <v>418</v>
      </c>
      <c r="E251" s="6">
        <v>0</v>
      </c>
      <c r="G251" s="6">
        <v>1</v>
      </c>
      <c r="H251" s="6" t="s">
        <v>169</v>
      </c>
      <c r="I251" s="7">
        <v>45484</v>
      </c>
      <c r="M251" s="24" t="s">
        <v>1255</v>
      </c>
      <c r="N251" s="22" t="s">
        <v>213</v>
      </c>
      <c r="O251" s="6" t="s">
        <v>214</v>
      </c>
      <c r="P251" s="22" t="s">
        <v>957</v>
      </c>
      <c r="AA251" s="6" t="s">
        <v>145</v>
      </c>
      <c r="AB251" s="6" t="s">
        <v>2287</v>
      </c>
      <c r="AC251" s="16" t="s">
        <v>2288</v>
      </c>
      <c r="AE251" s="25" t="s">
        <v>2289</v>
      </c>
      <c r="AF251" s="25" t="s">
        <v>2290</v>
      </c>
      <c r="AG251" s="25" t="s">
        <v>1264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5</v>
      </c>
      <c r="AS251" s="6">
        <v>6</v>
      </c>
      <c r="AT251" s="6">
        <v>5</v>
      </c>
      <c r="BK251" s="6">
        <v>0</v>
      </c>
      <c r="BL251" s="6">
        <v>0</v>
      </c>
      <c r="BM251" s="6">
        <v>0</v>
      </c>
      <c r="BN251" s="6">
        <v>0</v>
      </c>
      <c r="BO251" s="6">
        <v>0</v>
      </c>
      <c r="BP251" s="6">
        <v>0</v>
      </c>
      <c r="BQ251" s="6">
        <v>0</v>
      </c>
      <c r="BR251" s="6">
        <v>0</v>
      </c>
      <c r="BS251" s="6">
        <v>2090</v>
      </c>
      <c r="BT251" s="6">
        <v>2508</v>
      </c>
      <c r="BU251" s="6">
        <v>2090</v>
      </c>
    </row>
    <row r="252" ht="60" customHeight="1" spans="1:75">
      <c r="A252" s="22" t="s">
        <v>2291</v>
      </c>
      <c r="B252" s="5" t="str">
        <f>_xlfn.DISPIMG("ID_4D4B75BCD2324F269A7CB209346F7654",1)</f>
        <v>=DISPIMG("ID_4D4B75BCD2324F269A7CB209346F7654",1)</v>
      </c>
      <c r="C252" s="6">
        <v>219.59</v>
      </c>
      <c r="E252" s="6">
        <v>0</v>
      </c>
      <c r="G252" s="6">
        <v>1</v>
      </c>
      <c r="H252" s="6" t="s">
        <v>152</v>
      </c>
      <c r="I252" s="7">
        <v>45775</v>
      </c>
      <c r="M252" s="24" t="s">
        <v>222</v>
      </c>
      <c r="N252" s="22" t="s">
        <v>185</v>
      </c>
      <c r="O252" s="6" t="s">
        <v>121</v>
      </c>
      <c r="P252" s="22" t="s">
        <v>870</v>
      </c>
      <c r="AA252" s="6" t="s">
        <v>162</v>
      </c>
      <c r="AB252" s="6" t="s">
        <v>2274</v>
      </c>
      <c r="AC252" s="16" t="s">
        <v>2292</v>
      </c>
      <c r="AE252" s="25" t="s">
        <v>2293</v>
      </c>
      <c r="AF252" s="25" t="s">
        <v>2294</v>
      </c>
      <c r="AG252" s="25" t="s">
        <v>232</v>
      </c>
    </row>
    <row r="253" ht="60" customHeight="1" spans="1:75">
      <c r="A253" s="22" t="s">
        <v>2295</v>
      </c>
      <c r="B253" s="5" t="str">
        <f>_xlfn.DISPIMG("ID_C19849E299DB4E57B0B9B8B4CA620E29",1)</f>
        <v>=DISPIMG("ID_C19849E299DB4E57B0B9B8B4CA620E29",1)</v>
      </c>
      <c r="C253" s="6">
        <v>69.99</v>
      </c>
      <c r="D253" s="6">
        <v>46</v>
      </c>
      <c r="E253" s="6">
        <v>0</v>
      </c>
      <c r="F253" s="6">
        <v>69</v>
      </c>
      <c r="G253" s="6">
        <v>1</v>
      </c>
      <c r="H253" s="6" t="s">
        <v>169</v>
      </c>
      <c r="I253" s="7">
        <v>45595</v>
      </c>
      <c r="J253" s="6">
        <v>4.5</v>
      </c>
      <c r="K253" s="6">
        <v>0</v>
      </c>
      <c r="L253" s="8">
        <v>0</v>
      </c>
      <c r="M253" s="24" t="s">
        <v>2150</v>
      </c>
      <c r="N253" s="22" t="s">
        <v>137</v>
      </c>
      <c r="O253" s="6" t="s">
        <v>121</v>
      </c>
      <c r="P253" s="22" t="s">
        <v>994</v>
      </c>
      <c r="Q253" s="6">
        <v>6.29</v>
      </c>
      <c r="R253" s="6" t="s">
        <v>1056</v>
      </c>
      <c r="S253" s="6" t="s">
        <v>1041</v>
      </c>
      <c r="T253" s="6" t="s">
        <v>2151</v>
      </c>
      <c r="U253" s="6" t="s">
        <v>2296</v>
      </c>
      <c r="V253" s="6" t="s">
        <v>128</v>
      </c>
      <c r="W253" s="6">
        <v>231803</v>
      </c>
      <c r="X253" s="6">
        <v>-52537</v>
      </c>
      <c r="Y253" s="6" t="s">
        <v>176</v>
      </c>
      <c r="Z253" s="6">
        <v>1856</v>
      </c>
      <c r="AA253" s="6" t="s">
        <v>145</v>
      </c>
      <c r="AB253" s="6" t="s">
        <v>2297</v>
      </c>
      <c r="AC253" s="16" t="s">
        <v>1304</v>
      </c>
      <c r="AE253" s="25" t="s">
        <v>2298</v>
      </c>
      <c r="AF253" s="25" t="s">
        <v>2299</v>
      </c>
      <c r="AG253" s="25" t="s">
        <v>2157</v>
      </c>
      <c r="AH253" s="6">
        <v>62</v>
      </c>
      <c r="AI253" s="6">
        <v>184</v>
      </c>
      <c r="AJ253" s="6">
        <v>399</v>
      </c>
      <c r="AK253" s="6">
        <v>328</v>
      </c>
      <c r="AL253" s="6">
        <v>556</v>
      </c>
      <c r="AM253" s="6">
        <v>486</v>
      </c>
      <c r="AN253" s="6">
        <v>385</v>
      </c>
      <c r="AO253" s="6">
        <v>198</v>
      </c>
      <c r="AP253" s="6">
        <v>197</v>
      </c>
      <c r="AQ253" s="6">
        <v>0</v>
      </c>
      <c r="AR253" s="6">
        <v>48</v>
      </c>
      <c r="AS253" s="6">
        <v>103</v>
      </c>
      <c r="AT253" s="6">
        <v>203</v>
      </c>
      <c r="AU253" s="6">
        <v>329</v>
      </c>
      <c r="AV253" s="6">
        <v>312</v>
      </c>
      <c r="BI253" s="6">
        <v>4339.38</v>
      </c>
      <c r="BJ253" s="6">
        <v>14031.84</v>
      </c>
      <c r="BK253" s="6">
        <v>33631.71</v>
      </c>
      <c r="BL253" s="6">
        <v>37615.04</v>
      </c>
      <c r="BM253" s="6">
        <v>63873.28</v>
      </c>
      <c r="BN253" s="6">
        <v>63238.32</v>
      </c>
      <c r="BO253" s="6">
        <v>38496.15</v>
      </c>
      <c r="BP253" s="6">
        <v>21778.02</v>
      </c>
      <c r="BQ253" s="6">
        <v>23638.03</v>
      </c>
      <c r="BR253" s="6">
        <v>0</v>
      </c>
      <c r="BS253" s="6">
        <v>7196.16</v>
      </c>
      <c r="BT253" s="6">
        <v>16065.94</v>
      </c>
      <c r="BU253" s="6">
        <v>32664.73</v>
      </c>
      <c r="BV253" s="6">
        <v>55969.48</v>
      </c>
      <c r="BW253" s="6">
        <v>53036.88</v>
      </c>
    </row>
    <row r="254" ht="60" customHeight="1" spans="1:75">
      <c r="A254" s="22" t="s">
        <v>2300</v>
      </c>
      <c r="B254" s="5" t="str">
        <f>_xlfn.DISPIMG("ID_849C5A87A69A422B89BBDF6109F26402",1)</f>
        <v>=DISPIMG("ID_849C5A87A69A422B89BBDF6109F26402",1)</v>
      </c>
      <c r="C254" s="6">
        <v>219.59</v>
      </c>
      <c r="E254" s="6">
        <v>0</v>
      </c>
      <c r="G254" s="6">
        <v>1</v>
      </c>
      <c r="H254" s="6" t="s">
        <v>152</v>
      </c>
      <c r="I254" s="7">
        <v>45775</v>
      </c>
      <c r="M254" s="24" t="s">
        <v>222</v>
      </c>
      <c r="N254" s="22" t="s">
        <v>185</v>
      </c>
      <c r="O254" s="6" t="s">
        <v>121</v>
      </c>
      <c r="P254" s="22" t="s">
        <v>379</v>
      </c>
      <c r="AA254" s="6" t="s">
        <v>162</v>
      </c>
      <c r="AB254" s="6" t="s">
        <v>2274</v>
      </c>
      <c r="AC254" s="16" t="s">
        <v>496</v>
      </c>
      <c r="AE254" s="25" t="s">
        <v>2301</v>
      </c>
      <c r="AF254" s="25" t="s">
        <v>2302</v>
      </c>
      <c r="AG254" s="25" t="s">
        <v>232</v>
      </c>
    </row>
    <row r="255" ht="60" customHeight="1" spans="1:75">
      <c r="A255" s="22" t="s">
        <v>2303</v>
      </c>
      <c r="B255" s="5" t="str">
        <f>_xlfn.DISPIMG("ID_60C2D5BC34074F90B21190453E03E3DC",1)</f>
        <v>=DISPIMG("ID_60C2D5BC34074F90B21190453E03E3DC",1)</v>
      </c>
      <c r="C255" s="23">
        <v>109.99</v>
      </c>
      <c r="D255" s="6">
        <v>8</v>
      </c>
      <c r="E255" s="6">
        <v>0</v>
      </c>
      <c r="F255" s="6">
        <v>52</v>
      </c>
      <c r="G255" s="6">
        <v>1</v>
      </c>
      <c r="H255" s="6" t="s">
        <v>465</v>
      </c>
      <c r="I255" s="7">
        <v>46024</v>
      </c>
      <c r="J255" s="6">
        <v>5</v>
      </c>
      <c r="K255" s="6">
        <v>7</v>
      </c>
      <c r="L255" s="8">
        <v>0.1346</v>
      </c>
      <c r="M255" s="24" t="s">
        <v>2304</v>
      </c>
      <c r="N255" s="22" t="s">
        <v>137</v>
      </c>
      <c r="O255" s="6" t="s">
        <v>223</v>
      </c>
      <c r="P255" s="22" t="s">
        <v>695</v>
      </c>
      <c r="Q255" s="6">
        <v>5.79</v>
      </c>
      <c r="R255" s="6" t="s">
        <v>1991</v>
      </c>
      <c r="S255" s="6" t="s">
        <v>504</v>
      </c>
      <c r="T255" s="6" t="s">
        <v>2305</v>
      </c>
      <c r="U255" s="6" t="s">
        <v>2306</v>
      </c>
      <c r="V255" s="6" t="s">
        <v>160</v>
      </c>
      <c r="W255" s="6">
        <v>132618</v>
      </c>
      <c r="X255" s="6">
        <v>48152</v>
      </c>
      <c r="Y255" s="6" t="s">
        <v>161</v>
      </c>
      <c r="Z255" s="6">
        <v>663</v>
      </c>
      <c r="AA255" s="6" t="s">
        <v>162</v>
      </c>
      <c r="AB255" s="6" t="s">
        <v>2307</v>
      </c>
      <c r="AC255" s="16" t="s">
        <v>2308</v>
      </c>
      <c r="AD255" s="6" t="s">
        <v>1821</v>
      </c>
      <c r="AE255" s="25" t="s">
        <v>2309</v>
      </c>
      <c r="AF255" s="25" t="s">
        <v>2310</v>
      </c>
      <c r="AG255" s="25" t="s">
        <v>2311</v>
      </c>
      <c r="AH255" s="6">
        <v>93</v>
      </c>
      <c r="BI255" s="6">
        <v>10615.02</v>
      </c>
    </row>
    <row r="256" ht="60" customHeight="1" spans="1:75">
      <c r="A256" s="22" t="s">
        <v>2312</v>
      </c>
      <c r="B256" s="5" t="str">
        <f>_xlfn.DISPIMG("ID_A339AE38244048039046A52AD7207C96",1)</f>
        <v>=DISPIMG("ID_A339AE38244048039046A52AD7207C96",1)</v>
      </c>
      <c r="C256" s="6">
        <v>65.99</v>
      </c>
      <c r="D256" s="6">
        <v>70</v>
      </c>
      <c r="E256" s="6">
        <v>0</v>
      </c>
      <c r="F256" s="6">
        <v>46</v>
      </c>
      <c r="G256" s="6">
        <v>2</v>
      </c>
      <c r="H256" s="6" t="s">
        <v>118</v>
      </c>
      <c r="I256" s="7">
        <v>45734</v>
      </c>
      <c r="J256" s="6">
        <v>4.1</v>
      </c>
      <c r="K256" s="6">
        <v>7</v>
      </c>
      <c r="L256" s="8">
        <v>0.1522</v>
      </c>
      <c r="M256" s="24" t="s">
        <v>2313</v>
      </c>
      <c r="N256" s="22" t="s">
        <v>137</v>
      </c>
      <c r="O256" s="6" t="s">
        <v>2036</v>
      </c>
      <c r="P256" s="22" t="s">
        <v>695</v>
      </c>
      <c r="Q256" s="6">
        <v>5.95</v>
      </c>
      <c r="R256" s="6" t="s">
        <v>505</v>
      </c>
      <c r="S256" s="6" t="s">
        <v>696</v>
      </c>
      <c r="T256" s="6" t="s">
        <v>2314</v>
      </c>
      <c r="U256" s="6" t="s">
        <v>2315</v>
      </c>
      <c r="V256" s="6" t="s">
        <v>160</v>
      </c>
      <c r="W256" s="6">
        <v>213911</v>
      </c>
      <c r="X256" s="6">
        <v>28487</v>
      </c>
      <c r="Y256" s="6" t="s">
        <v>161</v>
      </c>
      <c r="Z256" s="6">
        <v>1062</v>
      </c>
      <c r="AA256" s="6" t="s">
        <v>162</v>
      </c>
      <c r="AB256" s="6" t="s">
        <v>2316</v>
      </c>
      <c r="AC256" s="16" t="s">
        <v>2158</v>
      </c>
      <c r="AE256" s="25" t="s">
        <v>2317</v>
      </c>
      <c r="AF256" s="25" t="s">
        <v>2318</v>
      </c>
      <c r="AG256" s="25" t="s">
        <v>2319</v>
      </c>
      <c r="AH256" s="6">
        <v>31</v>
      </c>
      <c r="AI256" s="6">
        <v>61</v>
      </c>
      <c r="AJ256" s="6">
        <v>23</v>
      </c>
      <c r="AK256" s="6">
        <v>1</v>
      </c>
      <c r="AL256" s="6">
        <v>15</v>
      </c>
      <c r="AM256" s="6">
        <v>7</v>
      </c>
      <c r="AN256" s="6">
        <v>34</v>
      </c>
      <c r="AO256" s="6">
        <v>17</v>
      </c>
      <c r="AP256" s="6">
        <v>0</v>
      </c>
      <c r="AQ256" s="6">
        <v>0</v>
      </c>
      <c r="BI256" s="6">
        <v>2406.53</v>
      </c>
      <c r="BJ256" s="6">
        <v>4900.13</v>
      </c>
      <c r="BK256" s="6">
        <v>1935.22</v>
      </c>
      <c r="BL256" s="6">
        <v>99.99</v>
      </c>
      <c r="BM256" s="6">
        <v>1044.45</v>
      </c>
      <c r="BN256" s="6">
        <v>721.07</v>
      </c>
      <c r="BO256" s="6">
        <v>3399.66</v>
      </c>
      <c r="BP256" s="6">
        <v>1822.57</v>
      </c>
      <c r="BQ256" s="6">
        <v>0</v>
      </c>
      <c r="BR256" s="6">
        <v>0</v>
      </c>
    </row>
    <row r="257" ht="60" customHeight="1" spans="1:75">
      <c r="A257" s="22" t="s">
        <v>2320</v>
      </c>
      <c r="B257" s="5" t="str">
        <f>_xlfn.DISPIMG("ID_2E49D5CA022E4E4CA42522E3681EF518",1)</f>
        <v>=DISPIMG("ID_2E49D5CA022E4E4CA42522E3681EF518",1)</v>
      </c>
      <c r="C257" s="6">
        <v>79.99</v>
      </c>
      <c r="D257" s="6">
        <v>19</v>
      </c>
      <c r="E257" s="6">
        <v>0</v>
      </c>
      <c r="F257" s="6">
        <v>121</v>
      </c>
      <c r="G257" s="6">
        <v>1</v>
      </c>
      <c r="H257" s="6" t="s">
        <v>465</v>
      </c>
      <c r="I257" s="7">
        <v>45979</v>
      </c>
      <c r="J257" s="6">
        <v>5</v>
      </c>
      <c r="K257" s="6">
        <v>7</v>
      </c>
      <c r="L257" s="8">
        <v>0.0579</v>
      </c>
      <c r="M257" s="24" t="s">
        <v>2321</v>
      </c>
      <c r="N257" s="22" t="s">
        <v>137</v>
      </c>
      <c r="O257" s="6" t="s">
        <v>121</v>
      </c>
      <c r="P257" s="22" t="s">
        <v>288</v>
      </c>
      <c r="Q257" s="6">
        <v>7.04</v>
      </c>
      <c r="R257" s="6" t="s">
        <v>278</v>
      </c>
      <c r="S257" s="6" t="s">
        <v>278</v>
      </c>
      <c r="T257" s="6" t="s">
        <v>2322</v>
      </c>
      <c r="U257" s="6" t="s">
        <v>2323</v>
      </c>
      <c r="V257" s="6" t="s">
        <v>128</v>
      </c>
      <c r="W257" s="6">
        <v>189933</v>
      </c>
      <c r="X257" s="6">
        <v>-66084</v>
      </c>
      <c r="Y257" s="6" t="s">
        <v>176</v>
      </c>
      <c r="Z257" s="6">
        <v>2310</v>
      </c>
      <c r="AA257" s="6" t="s">
        <v>145</v>
      </c>
      <c r="AB257" s="6" t="s">
        <v>2324</v>
      </c>
      <c r="AC257" s="16" t="s">
        <v>2325</v>
      </c>
      <c r="AE257" s="25" t="s">
        <v>2326</v>
      </c>
      <c r="AF257" s="25" t="s">
        <v>2327</v>
      </c>
      <c r="AG257" s="25" t="s">
        <v>2328</v>
      </c>
      <c r="AH257" s="6">
        <v>93</v>
      </c>
      <c r="AI257" s="6">
        <v>1078</v>
      </c>
      <c r="AJ257" s="6">
        <v>57</v>
      </c>
      <c r="BI257" s="6">
        <v>7439.07</v>
      </c>
      <c r="BJ257" s="6">
        <v>82025.02</v>
      </c>
      <c r="BK257" s="6">
        <v>3892.53</v>
      </c>
    </row>
    <row r="258" ht="60" customHeight="1" spans="1:75">
      <c r="A258" s="22" t="s">
        <v>2329</v>
      </c>
      <c r="B258" s="5" t="str">
        <f>_xlfn.DISPIMG("ID_EE8C60ACD1EC4A6BBC1C562A7594558D",1)</f>
        <v>=DISPIMG("ID_EE8C60ACD1EC4A6BBC1C562A7594558D",1)</v>
      </c>
      <c r="C258" s="6">
        <v>119.99</v>
      </c>
      <c r="D258" s="6">
        <v>242</v>
      </c>
      <c r="E258" s="6">
        <v>0</v>
      </c>
      <c r="F258" s="6">
        <v>124</v>
      </c>
      <c r="G258" s="6">
        <v>1</v>
      </c>
      <c r="H258" s="6" t="s">
        <v>152</v>
      </c>
      <c r="I258" s="7">
        <v>45815</v>
      </c>
      <c r="J258" s="6">
        <v>4.2</v>
      </c>
      <c r="K258" s="6">
        <v>4</v>
      </c>
      <c r="L258" s="8">
        <v>0.0323</v>
      </c>
      <c r="M258" s="24" t="s">
        <v>1512</v>
      </c>
      <c r="N258" s="22" t="s">
        <v>137</v>
      </c>
      <c r="O258" s="6" t="s">
        <v>1700</v>
      </c>
      <c r="P258" s="22" t="s">
        <v>879</v>
      </c>
      <c r="Q258" s="6">
        <v>7.04</v>
      </c>
      <c r="R258" s="6" t="s">
        <v>515</v>
      </c>
      <c r="S258" s="6" t="s">
        <v>140</v>
      </c>
      <c r="T258" s="6" t="s">
        <v>1514</v>
      </c>
      <c r="U258" s="6" t="s">
        <v>2330</v>
      </c>
      <c r="V258" s="6" t="s">
        <v>128</v>
      </c>
      <c r="W258" s="6">
        <v>115981</v>
      </c>
      <c r="X258" s="6">
        <v>7568</v>
      </c>
      <c r="Y258" s="6" t="s">
        <v>176</v>
      </c>
      <c r="Z258" s="6">
        <v>1322</v>
      </c>
      <c r="AA258" s="6" t="s">
        <v>145</v>
      </c>
      <c r="AB258" s="6" t="s">
        <v>2331</v>
      </c>
      <c r="AC258" s="16" t="s">
        <v>2332</v>
      </c>
      <c r="AE258" s="25" t="s">
        <v>2333</v>
      </c>
      <c r="AF258" s="25" t="s">
        <v>2334</v>
      </c>
      <c r="AG258" s="25" t="s">
        <v>1519</v>
      </c>
      <c r="AH258" s="6">
        <v>93</v>
      </c>
      <c r="AI258" s="6">
        <v>263</v>
      </c>
      <c r="AJ258" s="6">
        <v>270</v>
      </c>
      <c r="AK258" s="6">
        <v>101</v>
      </c>
      <c r="AL258" s="6">
        <v>222</v>
      </c>
      <c r="AM258" s="6">
        <v>217</v>
      </c>
      <c r="AN258" s="6">
        <v>157</v>
      </c>
      <c r="AO258" s="6">
        <v>165</v>
      </c>
      <c r="BI258" s="6">
        <v>11159.069</v>
      </c>
      <c r="BJ258" s="6">
        <v>32001.84</v>
      </c>
      <c r="BK258" s="6">
        <v>37956.6</v>
      </c>
      <c r="BL258" s="6">
        <v>16158.99</v>
      </c>
      <c r="BM258" s="6">
        <v>35517.78</v>
      </c>
      <c r="BN258" s="6">
        <v>34717.83</v>
      </c>
      <c r="BO258" s="6">
        <v>25118.43</v>
      </c>
      <c r="BP258" s="6">
        <v>26398.35</v>
      </c>
    </row>
    <row r="259" ht="60" customHeight="1" spans="1:75">
      <c r="A259" s="22" t="s">
        <v>2335</v>
      </c>
      <c r="B259" s="5" t="str">
        <f>_xlfn.DISPIMG("ID_10E3133CC08C48A48AABEFD30A84C995",1)</f>
        <v>=DISPIMG("ID_10E3133CC08C48A48AABEFD30A84C995",1)</v>
      </c>
      <c r="C259" s="6">
        <v>599</v>
      </c>
      <c r="D259" s="6">
        <v>1</v>
      </c>
      <c r="E259" s="6">
        <v>0</v>
      </c>
      <c r="F259" s="6">
        <v>6</v>
      </c>
      <c r="G259" s="6">
        <v>1</v>
      </c>
      <c r="H259" s="6" t="s">
        <v>465</v>
      </c>
      <c r="I259" s="7">
        <v>45981</v>
      </c>
      <c r="J259" s="6">
        <v>5</v>
      </c>
      <c r="K259" s="6">
        <v>0</v>
      </c>
      <c r="L259" s="8">
        <v>0</v>
      </c>
      <c r="M259" s="24" t="s">
        <v>586</v>
      </c>
      <c r="N259" s="22" t="s">
        <v>137</v>
      </c>
      <c r="O259" s="6" t="s">
        <v>1780</v>
      </c>
      <c r="P259" s="22" t="s">
        <v>695</v>
      </c>
      <c r="Q259" s="6">
        <v>13.04</v>
      </c>
      <c r="R259" s="6" t="s">
        <v>2336</v>
      </c>
      <c r="S259" s="6" t="s">
        <v>2336</v>
      </c>
      <c r="T259" s="6" t="s">
        <v>2337</v>
      </c>
      <c r="U259" s="6" t="s">
        <v>2338</v>
      </c>
      <c r="V259" s="6" t="s">
        <v>160</v>
      </c>
      <c r="W259" s="6">
        <v>475865</v>
      </c>
      <c r="X259" s="6">
        <v>35698</v>
      </c>
      <c r="Y259" s="6" t="s">
        <v>161</v>
      </c>
      <c r="Z259" s="6">
        <v>2266</v>
      </c>
      <c r="AA259" s="6" t="s">
        <v>162</v>
      </c>
      <c r="AB259" s="6" t="s">
        <v>2339</v>
      </c>
      <c r="AC259" s="16" t="s">
        <v>1436</v>
      </c>
      <c r="AE259" s="25" t="s">
        <v>2340</v>
      </c>
      <c r="AF259" s="25" t="s">
        <v>2341</v>
      </c>
      <c r="AG259" s="25" t="s">
        <v>2096</v>
      </c>
      <c r="AH259" s="6">
        <v>31</v>
      </c>
      <c r="AI259" s="6">
        <v>3</v>
      </c>
      <c r="AJ259" s="6">
        <v>1</v>
      </c>
      <c r="BI259" s="6">
        <v>18569</v>
      </c>
      <c r="BJ259" s="6">
        <v>1797</v>
      </c>
      <c r="BK259" s="6">
        <v>599</v>
      </c>
    </row>
    <row r="260" ht="60" customHeight="1" spans="1:75">
      <c r="A260" s="22" t="s">
        <v>2342</v>
      </c>
      <c r="B260" s="5" t="str">
        <f>_xlfn.DISPIMG("ID_ADE1BCAB367E4D86A95DADE48F184ADB",1)</f>
        <v>=DISPIMG("ID_ADE1BCAB367E4D86A95DADE48F184ADB",1)</v>
      </c>
      <c r="C260" s="6">
        <v>69.99</v>
      </c>
      <c r="D260" s="6">
        <v>106</v>
      </c>
      <c r="E260" s="6">
        <v>0</v>
      </c>
      <c r="F260" s="6">
        <v>62</v>
      </c>
      <c r="G260" s="6">
        <v>2</v>
      </c>
      <c r="H260" s="6" t="s">
        <v>169</v>
      </c>
      <c r="I260" s="7">
        <v>45600</v>
      </c>
      <c r="J260" s="6">
        <v>4.3</v>
      </c>
      <c r="K260" s="6">
        <v>4</v>
      </c>
      <c r="L260" s="8">
        <v>0.0645</v>
      </c>
      <c r="M260" s="24" t="s">
        <v>1856</v>
      </c>
      <c r="N260" s="22" t="s">
        <v>137</v>
      </c>
      <c r="O260" s="6" t="s">
        <v>2343</v>
      </c>
      <c r="P260" s="22" t="s">
        <v>695</v>
      </c>
      <c r="Q260" s="6">
        <v>5.94</v>
      </c>
      <c r="R260" s="6" t="s">
        <v>1123</v>
      </c>
      <c r="S260" s="6" t="s">
        <v>1123</v>
      </c>
      <c r="T260" s="6" t="s">
        <v>2344</v>
      </c>
      <c r="U260" s="6" t="s">
        <v>2345</v>
      </c>
      <c r="V260" s="6" t="s">
        <v>128</v>
      </c>
      <c r="W260" s="6">
        <v>287517</v>
      </c>
      <c r="X260" s="6">
        <v>-111543</v>
      </c>
      <c r="Y260" s="6" t="s">
        <v>129</v>
      </c>
      <c r="Z260" s="6">
        <v>507</v>
      </c>
      <c r="AA260" s="6" t="s">
        <v>130</v>
      </c>
      <c r="AB260" s="6" t="s">
        <v>2346</v>
      </c>
      <c r="AC260" s="16" t="s">
        <v>2347</v>
      </c>
      <c r="AE260" s="25" t="s">
        <v>2348</v>
      </c>
      <c r="AF260" s="25" t="s">
        <v>2349</v>
      </c>
      <c r="AG260" s="25" t="s">
        <v>1866</v>
      </c>
      <c r="AH260" s="6">
        <v>62</v>
      </c>
      <c r="AI260" s="6">
        <v>105</v>
      </c>
      <c r="AJ260" s="6">
        <v>65</v>
      </c>
      <c r="AK260" s="6">
        <v>30</v>
      </c>
      <c r="AL260" s="6">
        <v>34</v>
      </c>
      <c r="AM260" s="6">
        <v>36</v>
      </c>
      <c r="AN260" s="6">
        <v>82</v>
      </c>
      <c r="AO260" s="6">
        <v>54</v>
      </c>
      <c r="AP260" s="6">
        <v>101</v>
      </c>
      <c r="AQ260" s="6">
        <v>408</v>
      </c>
      <c r="AR260" s="6">
        <v>116</v>
      </c>
      <c r="AS260" s="6">
        <v>55</v>
      </c>
      <c r="AT260" s="6">
        <v>155</v>
      </c>
      <c r="AU260" s="6">
        <v>99</v>
      </c>
      <c r="AV260" s="6">
        <v>4</v>
      </c>
      <c r="BI260" s="6">
        <v>4339.38</v>
      </c>
      <c r="BJ260" s="6">
        <v>6642.3</v>
      </c>
      <c r="BK260" s="6">
        <v>3606.85</v>
      </c>
      <c r="BL260" s="6">
        <v>1427.1</v>
      </c>
      <c r="BM260" s="6">
        <v>1688.78</v>
      </c>
      <c r="BN260" s="6">
        <v>1685.52</v>
      </c>
      <c r="BO260" s="6">
        <v>4047.52</v>
      </c>
      <c r="BP260" s="6">
        <v>3027.78</v>
      </c>
      <c r="BQ260" s="6">
        <v>6058.99</v>
      </c>
      <c r="BR260" s="6">
        <v>17356.32</v>
      </c>
      <c r="BS260" s="6">
        <v>6309.24</v>
      </c>
      <c r="BT260" s="6">
        <v>4309.25</v>
      </c>
      <c r="BU260" s="6">
        <v>15498.45</v>
      </c>
      <c r="BV260" s="6">
        <v>9899.01</v>
      </c>
      <c r="BW260" s="6">
        <v>399.96</v>
      </c>
    </row>
    <row r="261" ht="60" customHeight="1" spans="1:75">
      <c r="A261" s="22" t="s">
        <v>2350</v>
      </c>
      <c r="B261" s="5" t="str">
        <f>_xlfn.DISPIMG("ID_CC893FCDA005479BBD2753B5502623C3",1)</f>
        <v>=DISPIMG("ID_CC893FCDA005479BBD2753B5502623C3",1)</v>
      </c>
      <c r="C261" s="6">
        <v>89.99</v>
      </c>
      <c r="D261" s="6">
        <v>4</v>
      </c>
      <c r="E261" s="6">
        <v>0</v>
      </c>
      <c r="F261" s="6">
        <v>60</v>
      </c>
      <c r="G261" s="6">
        <v>2</v>
      </c>
      <c r="H261" s="6" t="s">
        <v>199</v>
      </c>
      <c r="I261" s="7">
        <v>45944</v>
      </c>
      <c r="J261" s="6">
        <v>5</v>
      </c>
      <c r="K261" s="6">
        <v>1</v>
      </c>
      <c r="L261" s="8">
        <v>0.0167</v>
      </c>
      <c r="M261" s="24" t="s">
        <v>1980</v>
      </c>
      <c r="N261" s="22" t="s">
        <v>137</v>
      </c>
      <c r="O261" s="6" t="s">
        <v>2351</v>
      </c>
      <c r="P261" s="22" t="s">
        <v>695</v>
      </c>
      <c r="Q261" s="6">
        <v>5.79</v>
      </c>
      <c r="R261" s="6" t="s">
        <v>449</v>
      </c>
      <c r="S261" s="6" t="s">
        <v>1123</v>
      </c>
      <c r="T261" s="6" t="s">
        <v>2352</v>
      </c>
      <c r="U261" s="6" t="s">
        <v>2353</v>
      </c>
      <c r="V261" s="6" t="s">
        <v>128</v>
      </c>
      <c r="W261" s="6">
        <v>243200</v>
      </c>
      <c r="X261" s="6">
        <v>-13354</v>
      </c>
      <c r="Y261" s="6" t="s">
        <v>176</v>
      </c>
      <c r="Z261" s="6">
        <v>2997</v>
      </c>
      <c r="AA261" s="6" t="s">
        <v>145</v>
      </c>
      <c r="AB261" s="6" t="s">
        <v>1984</v>
      </c>
      <c r="AC261" s="16" t="s">
        <v>2354</v>
      </c>
      <c r="AE261" s="25" t="s">
        <v>2355</v>
      </c>
      <c r="AF261" s="25" t="s">
        <v>2356</v>
      </c>
      <c r="AG261" s="25" t="s">
        <v>1988</v>
      </c>
      <c r="AH261" s="6">
        <v>62</v>
      </c>
      <c r="AI261" s="6">
        <v>111</v>
      </c>
      <c r="AJ261" s="6">
        <v>309</v>
      </c>
      <c r="AK261" s="6">
        <v>0</v>
      </c>
      <c r="BI261" s="6">
        <v>5579.38</v>
      </c>
      <c r="BJ261" s="6">
        <v>10379.61</v>
      </c>
      <c r="BK261" s="6">
        <v>49436.91</v>
      </c>
      <c r="BL261" s="6">
        <v>0</v>
      </c>
    </row>
    <row r="262" ht="60" customHeight="1" spans="1:75">
      <c r="A262" s="22" t="s">
        <v>2357</v>
      </c>
      <c r="B262" s="5" t="str">
        <f>_xlfn.DISPIMG("ID_8E01F8EB9172470E9A37B6E82BA51F04",1)</f>
        <v>=DISPIMG("ID_8E01F8EB9172470E9A37B6E82BA51F04",1)</v>
      </c>
      <c r="C262" s="6">
        <v>199</v>
      </c>
      <c r="D262" s="6">
        <v>108</v>
      </c>
      <c r="E262" s="6">
        <v>0</v>
      </c>
      <c r="F262" s="6">
        <v>153</v>
      </c>
      <c r="G262" s="6">
        <v>2</v>
      </c>
      <c r="H262" s="6" t="s">
        <v>118</v>
      </c>
      <c r="I262" s="7">
        <v>45702</v>
      </c>
      <c r="J262" s="6">
        <v>4.1</v>
      </c>
      <c r="K262" s="6">
        <v>6</v>
      </c>
      <c r="L262" s="8">
        <v>0.0392</v>
      </c>
      <c r="M262" s="24" t="s">
        <v>1329</v>
      </c>
      <c r="N262" s="22" t="s">
        <v>137</v>
      </c>
      <c r="O262" s="6" t="s">
        <v>1177</v>
      </c>
      <c r="P262" s="22" t="s">
        <v>695</v>
      </c>
      <c r="Q262" s="6">
        <v>6.72</v>
      </c>
      <c r="R262" s="6" t="s">
        <v>2358</v>
      </c>
      <c r="S262" s="6" t="s">
        <v>482</v>
      </c>
      <c r="T262" s="6" t="s">
        <v>2359</v>
      </c>
      <c r="U262" s="6" t="s">
        <v>1541</v>
      </c>
      <c r="V262" s="6" t="s">
        <v>160</v>
      </c>
      <c r="W262" s="6">
        <v>122505</v>
      </c>
      <c r="X262" s="6">
        <v>-23764</v>
      </c>
      <c r="Y262" s="6" t="s">
        <v>161</v>
      </c>
      <c r="Z262" s="6">
        <v>606</v>
      </c>
      <c r="AA262" s="6" t="s">
        <v>162</v>
      </c>
      <c r="AB262" s="6" t="s">
        <v>2360</v>
      </c>
      <c r="AC262" s="16" t="s">
        <v>2361</v>
      </c>
      <c r="AE262" s="25" t="s">
        <v>2362</v>
      </c>
      <c r="AF262" s="25" t="s">
        <v>2363</v>
      </c>
      <c r="AG262" s="25" t="s">
        <v>1336</v>
      </c>
      <c r="AH262" s="6">
        <v>155</v>
      </c>
      <c r="AI262" s="6">
        <v>233</v>
      </c>
      <c r="AJ262" s="6">
        <v>172</v>
      </c>
      <c r="AK262" s="6">
        <v>101</v>
      </c>
      <c r="AL262" s="6">
        <v>86</v>
      </c>
      <c r="AM262" s="6">
        <v>31</v>
      </c>
      <c r="AN262" s="6">
        <v>148</v>
      </c>
      <c r="AO262" s="6">
        <v>45</v>
      </c>
      <c r="AP262" s="6">
        <v>79</v>
      </c>
      <c r="AQ262" s="6">
        <v>88</v>
      </c>
      <c r="AR262" s="6">
        <v>74</v>
      </c>
      <c r="AS262" s="6">
        <v>2</v>
      </c>
      <c r="AT262" s="6">
        <v>0</v>
      </c>
      <c r="BI262" s="6">
        <v>30845</v>
      </c>
      <c r="BJ262" s="6">
        <v>46367</v>
      </c>
      <c r="BK262" s="6">
        <v>33607.08</v>
      </c>
      <c r="BL262" s="6">
        <v>19089</v>
      </c>
      <c r="BM262" s="6">
        <v>15424.1</v>
      </c>
      <c r="BN262" s="6">
        <v>6017.1</v>
      </c>
      <c r="BO262" s="6">
        <v>35927</v>
      </c>
      <c r="BP262" s="6">
        <v>15811.2</v>
      </c>
      <c r="BQ262" s="6">
        <v>22940.81</v>
      </c>
      <c r="BR262" s="6">
        <v>28402</v>
      </c>
      <c r="BS262" s="6">
        <v>26648.88</v>
      </c>
      <c r="BT262" s="6">
        <v>859.98</v>
      </c>
      <c r="BU262" s="6">
        <v>0</v>
      </c>
    </row>
    <row r="263" ht="60" customHeight="1" spans="1:75">
      <c r="A263" s="22" t="s">
        <v>2364</v>
      </c>
      <c r="B263" s="5" t="str">
        <f>_xlfn.DISPIMG("ID_E6E1DB5512504CA4A55AEBC4C1720B57",1)</f>
        <v>=DISPIMG("ID_E6E1DB5512504CA4A55AEBC4C1720B57",1)</v>
      </c>
      <c r="C263" s="6">
        <v>149.97</v>
      </c>
      <c r="E263" s="6">
        <v>0</v>
      </c>
      <c r="G263" s="6">
        <v>1</v>
      </c>
      <c r="I263" s="6"/>
      <c r="M263" s="24" t="s">
        <v>925</v>
      </c>
      <c r="N263" s="22" t="s">
        <v>926</v>
      </c>
      <c r="O263" s="6" t="s">
        <v>121</v>
      </c>
      <c r="P263" s="22" t="s">
        <v>418</v>
      </c>
      <c r="AA263" s="6" t="s">
        <v>2365</v>
      </c>
      <c r="AB263" s="6" t="s">
        <v>2366</v>
      </c>
      <c r="AC263" s="16" t="s">
        <v>1651</v>
      </c>
      <c r="AE263" s="25" t="s">
        <v>2367</v>
      </c>
      <c r="AF263" s="25" t="s">
        <v>2368</v>
      </c>
      <c r="AG263" s="25" t="s">
        <v>936</v>
      </c>
    </row>
    <row r="264" ht="60" customHeight="1" spans="1:75">
      <c r="A264" s="22" t="s">
        <v>2369</v>
      </c>
      <c r="B264" s="5" t="str">
        <f>_xlfn.DISPIMG("ID_DE5FC78CFD3D426D9DC6EFD0FB14B561",1)</f>
        <v>=DISPIMG("ID_DE5FC78CFD3D426D9DC6EFD0FB14B561",1)</v>
      </c>
      <c r="C264" s="6">
        <v>89.99</v>
      </c>
      <c r="D264" s="6">
        <v>8</v>
      </c>
      <c r="E264" s="6">
        <v>0</v>
      </c>
      <c r="F264" s="6">
        <v>36</v>
      </c>
      <c r="G264" s="6">
        <v>1</v>
      </c>
      <c r="H264" s="6" t="s">
        <v>199</v>
      </c>
      <c r="I264" s="7">
        <v>45941</v>
      </c>
      <c r="J264" s="6">
        <v>5</v>
      </c>
      <c r="K264" s="6">
        <v>5</v>
      </c>
      <c r="L264" s="8">
        <v>0.1389</v>
      </c>
      <c r="M264" s="24" t="s">
        <v>2370</v>
      </c>
      <c r="N264" s="22" t="s">
        <v>137</v>
      </c>
      <c r="O264" s="6" t="s">
        <v>2371</v>
      </c>
      <c r="P264" s="22" t="s">
        <v>439</v>
      </c>
      <c r="Q264" s="6">
        <v>5.94</v>
      </c>
      <c r="R264" s="6" t="s">
        <v>696</v>
      </c>
      <c r="S264" s="6" t="s">
        <v>696</v>
      </c>
      <c r="T264" s="6" t="s">
        <v>2372</v>
      </c>
      <c r="U264" s="6" t="s">
        <v>2373</v>
      </c>
      <c r="V264" s="6" t="s">
        <v>160</v>
      </c>
      <c r="W264" s="6">
        <v>176879</v>
      </c>
      <c r="X264" s="6">
        <v>-26653</v>
      </c>
      <c r="Y264" s="6" t="s">
        <v>161</v>
      </c>
      <c r="Z264" s="6">
        <v>884</v>
      </c>
      <c r="AA264" s="6" t="s">
        <v>162</v>
      </c>
      <c r="AB264" s="6" t="s">
        <v>2374</v>
      </c>
      <c r="AC264" s="16" t="s">
        <v>2375</v>
      </c>
      <c r="AE264" s="25" t="s">
        <v>2376</v>
      </c>
      <c r="AF264" s="25" t="s">
        <v>2377</v>
      </c>
      <c r="AG264" s="25" t="s">
        <v>2378</v>
      </c>
      <c r="AH264" s="6">
        <v>62</v>
      </c>
      <c r="AI264" s="6">
        <v>8</v>
      </c>
      <c r="AJ264" s="6">
        <v>0</v>
      </c>
      <c r="BI264" s="6">
        <v>8059.3804</v>
      </c>
      <c r="BJ264" s="6">
        <v>1039.92</v>
      </c>
      <c r="BK264" s="6">
        <v>0</v>
      </c>
    </row>
    <row r="265" ht="60" customHeight="1" spans="1:75">
      <c r="A265" s="22" t="s">
        <v>2379</v>
      </c>
      <c r="B265" s="5" t="str">
        <f>_xlfn.DISPIMG("ID_3E438B5C08704A64B0503BD6B0D1E9FB",1)</f>
        <v>=DISPIMG("ID_3E438B5C08704A64B0503BD6B0D1E9FB",1)</v>
      </c>
      <c r="C265" s="23">
        <v>89.97</v>
      </c>
      <c r="D265" s="6">
        <v>86</v>
      </c>
      <c r="E265" s="6">
        <v>0</v>
      </c>
      <c r="F265" s="6">
        <v>511</v>
      </c>
      <c r="G265" s="6">
        <v>2</v>
      </c>
      <c r="H265" s="6" t="s">
        <v>465</v>
      </c>
      <c r="I265" s="7">
        <v>46003</v>
      </c>
      <c r="J265" s="6">
        <v>4.7</v>
      </c>
      <c r="K265" s="6">
        <v>32</v>
      </c>
      <c r="L265" s="8">
        <v>0.0626</v>
      </c>
      <c r="M265" s="24" t="s">
        <v>844</v>
      </c>
      <c r="N265" s="22" t="s">
        <v>137</v>
      </c>
      <c r="O265" s="6" t="s">
        <v>644</v>
      </c>
      <c r="P265" s="22" t="s">
        <v>695</v>
      </c>
      <c r="Q265" s="6">
        <v>6.21</v>
      </c>
      <c r="R265" s="6" t="s">
        <v>189</v>
      </c>
      <c r="S265" s="6" t="s">
        <v>846</v>
      </c>
      <c r="T265" s="6" t="s">
        <v>2380</v>
      </c>
      <c r="U265" s="6" t="s">
        <v>2381</v>
      </c>
      <c r="V265" s="6" t="s">
        <v>128</v>
      </c>
      <c r="W265" s="6">
        <v>69368</v>
      </c>
      <c r="X265" s="6">
        <v>-42807</v>
      </c>
      <c r="Y265" s="6" t="s">
        <v>176</v>
      </c>
      <c r="Z265" s="6">
        <v>769</v>
      </c>
      <c r="AA265" s="6" t="s">
        <v>145</v>
      </c>
      <c r="AB265" s="6" t="s">
        <v>2382</v>
      </c>
      <c r="AC265" s="16" t="s">
        <v>2375</v>
      </c>
      <c r="AD265" s="6" t="s">
        <v>2383</v>
      </c>
      <c r="AE265" s="25" t="s">
        <v>2384</v>
      </c>
      <c r="AF265" s="25" t="s">
        <v>2385</v>
      </c>
      <c r="AG265" s="25" t="s">
        <v>853</v>
      </c>
      <c r="AH265" s="6">
        <v>93</v>
      </c>
      <c r="AI265" s="6">
        <v>11</v>
      </c>
      <c r="BI265" s="6">
        <v>8367.21</v>
      </c>
      <c r="BJ265" s="6">
        <v>1021.9</v>
      </c>
    </row>
    <row r="266" ht="60" customHeight="1" spans="1:75">
      <c r="A266" s="22" t="s">
        <v>2251</v>
      </c>
      <c r="B266" s="5" t="str">
        <f>_xlfn.DISPIMG("ID_02AC1985D00C4ABF96887B98C96889D8",1)</f>
        <v>=DISPIMG("ID_02AC1985D00C4ABF96887B98C96889D8",1)</v>
      </c>
      <c r="C266" s="6">
        <v>129.99</v>
      </c>
      <c r="D266" s="6">
        <v>1</v>
      </c>
      <c r="E266" s="6">
        <v>0</v>
      </c>
      <c r="F266" s="6">
        <v>27</v>
      </c>
      <c r="G266" s="6">
        <v>1</v>
      </c>
      <c r="H266" s="6" t="s">
        <v>199</v>
      </c>
      <c r="I266" s="7">
        <v>45872</v>
      </c>
      <c r="J266" s="6">
        <v>5</v>
      </c>
      <c r="K266" s="6">
        <v>0</v>
      </c>
      <c r="L266" s="8">
        <v>0</v>
      </c>
      <c r="M266" s="24" t="s">
        <v>2386</v>
      </c>
      <c r="N266" s="22" t="s">
        <v>137</v>
      </c>
      <c r="O266" s="6" t="s">
        <v>2387</v>
      </c>
      <c r="P266" s="22" t="s">
        <v>695</v>
      </c>
      <c r="Q266" s="6">
        <v>6.55</v>
      </c>
      <c r="R266" s="6" t="s">
        <v>610</v>
      </c>
      <c r="S266" s="6" t="s">
        <v>610</v>
      </c>
      <c r="T266" s="6" t="s">
        <v>1883</v>
      </c>
      <c r="U266" s="6" t="s">
        <v>1884</v>
      </c>
      <c r="V266" s="6" t="s">
        <v>160</v>
      </c>
      <c r="W266" s="6">
        <v>420195</v>
      </c>
      <c r="X266" s="6">
        <v>-97546</v>
      </c>
      <c r="Y266" s="6" t="s">
        <v>161</v>
      </c>
      <c r="Z266" s="6">
        <v>1976</v>
      </c>
      <c r="AA266" s="6" t="s">
        <v>162</v>
      </c>
      <c r="AB266" s="6" t="s">
        <v>2388</v>
      </c>
      <c r="AC266" s="16" t="s">
        <v>2389</v>
      </c>
      <c r="AE266" s="25" t="s">
        <v>2390</v>
      </c>
      <c r="AF266" s="25" t="s">
        <v>2391</v>
      </c>
      <c r="AG266" s="25" t="s">
        <v>2392</v>
      </c>
      <c r="AH266" s="6">
        <v>31</v>
      </c>
      <c r="AI266" s="6">
        <v>31</v>
      </c>
      <c r="AJ266" s="6">
        <v>34</v>
      </c>
      <c r="AK266" s="6">
        <v>44</v>
      </c>
      <c r="AL266" s="6">
        <v>28</v>
      </c>
      <c r="BI266" s="6">
        <v>4029.6902</v>
      </c>
      <c r="BJ266" s="6">
        <v>4029.69</v>
      </c>
      <c r="BK266" s="6">
        <v>4288.76</v>
      </c>
      <c r="BL266" s="6">
        <v>5598.12</v>
      </c>
      <c r="BM266" s="6">
        <v>3588.76</v>
      </c>
    </row>
    <row r="267" ht="60" customHeight="1" spans="1:75">
      <c r="A267" s="22" t="s">
        <v>2393</v>
      </c>
      <c r="B267" s="5" t="str">
        <f>_xlfn.DISPIMG("ID_A90318DBE6D243F1A4499DDFA24B5400",1)</f>
        <v>=DISPIMG("ID_A90318DBE6D243F1A4499DDFA24B5400",1)</v>
      </c>
      <c r="C267" s="6">
        <v>69.99</v>
      </c>
      <c r="D267" s="6">
        <v>106</v>
      </c>
      <c r="E267" s="6">
        <v>0</v>
      </c>
      <c r="F267" s="6">
        <v>62</v>
      </c>
      <c r="G267" s="6">
        <v>2</v>
      </c>
      <c r="H267" s="6" t="s">
        <v>169</v>
      </c>
      <c r="I267" s="7">
        <v>45602</v>
      </c>
      <c r="J267" s="6">
        <v>4.3</v>
      </c>
      <c r="K267" s="6">
        <v>4</v>
      </c>
      <c r="L267" s="8">
        <v>0.0645</v>
      </c>
      <c r="M267" s="24" t="s">
        <v>1856</v>
      </c>
      <c r="N267" s="22" t="s">
        <v>137</v>
      </c>
      <c r="O267" s="6" t="s">
        <v>1187</v>
      </c>
      <c r="P267" s="22" t="s">
        <v>695</v>
      </c>
      <c r="Q267" s="6">
        <v>5.95</v>
      </c>
      <c r="R267" s="6" t="s">
        <v>504</v>
      </c>
      <c r="S267" s="6" t="s">
        <v>1123</v>
      </c>
      <c r="T267" s="6" t="s">
        <v>2394</v>
      </c>
      <c r="U267" s="6" t="s">
        <v>573</v>
      </c>
      <c r="V267" s="6" t="s">
        <v>128</v>
      </c>
      <c r="W267" s="6">
        <v>287517</v>
      </c>
      <c r="X267" s="6">
        <v>-111543</v>
      </c>
      <c r="Y267" s="6" t="s">
        <v>129</v>
      </c>
      <c r="Z267" s="6">
        <v>507</v>
      </c>
      <c r="AA267" s="6" t="s">
        <v>130</v>
      </c>
      <c r="AB267" s="6" t="s">
        <v>2346</v>
      </c>
      <c r="AC267" s="16" t="s">
        <v>2395</v>
      </c>
      <c r="AE267" s="25" t="s">
        <v>2396</v>
      </c>
      <c r="AF267" s="25" t="s">
        <v>2397</v>
      </c>
      <c r="AG267" s="25" t="s">
        <v>1866</v>
      </c>
      <c r="AH267" s="6">
        <v>62</v>
      </c>
      <c r="AI267" s="6">
        <v>105</v>
      </c>
      <c r="AJ267" s="6">
        <v>65</v>
      </c>
      <c r="AK267" s="6">
        <v>30</v>
      </c>
      <c r="AL267" s="6">
        <v>34</v>
      </c>
      <c r="AM267" s="6">
        <v>36</v>
      </c>
      <c r="AN267" s="6">
        <v>82</v>
      </c>
      <c r="AO267" s="6">
        <v>54</v>
      </c>
      <c r="AP267" s="6">
        <v>101</v>
      </c>
      <c r="AQ267" s="6">
        <v>408</v>
      </c>
      <c r="AR267" s="6">
        <v>116</v>
      </c>
      <c r="AS267" s="6">
        <v>94</v>
      </c>
      <c r="AT267" s="6">
        <v>98</v>
      </c>
      <c r="AU267" s="6">
        <v>99</v>
      </c>
      <c r="AV267" s="6">
        <v>4</v>
      </c>
      <c r="BI267" s="6">
        <v>4339.38</v>
      </c>
      <c r="BJ267" s="6">
        <v>6662.25</v>
      </c>
      <c r="BK267" s="6">
        <v>3562</v>
      </c>
      <c r="BL267" s="6">
        <v>1366.8</v>
      </c>
      <c r="BM267" s="6">
        <v>1604.8</v>
      </c>
      <c r="BN267" s="6">
        <v>1818.72</v>
      </c>
      <c r="BO267" s="6">
        <v>8345.96</v>
      </c>
      <c r="BP267" s="6">
        <v>2999.16</v>
      </c>
      <c r="BQ267" s="6">
        <v>6058.99</v>
      </c>
      <c r="BR267" s="6">
        <v>18094.8</v>
      </c>
      <c r="BS267" s="6">
        <v>6395.08</v>
      </c>
      <c r="BT267" s="6">
        <v>8491.02</v>
      </c>
      <c r="BU267" s="6">
        <v>9799.02</v>
      </c>
      <c r="BV267" s="6">
        <v>9899.01</v>
      </c>
      <c r="BW267" s="6">
        <v>399.96</v>
      </c>
    </row>
    <row r="268" ht="60" customHeight="1" spans="1:75">
      <c r="A268" s="22" t="s">
        <v>2398</v>
      </c>
      <c r="B268" s="5" t="str">
        <f>_xlfn.DISPIMG("ID_E86E93A374674F2295706FA4BBF3C418",1)</f>
        <v>=DISPIMG("ID_E86E93A374674F2295706FA4BBF3C418",1)</v>
      </c>
      <c r="C268" s="6">
        <v>362.7</v>
      </c>
      <c r="D268" s="6">
        <v>111</v>
      </c>
      <c r="E268" s="6">
        <v>0</v>
      </c>
      <c r="F268" s="6">
        <v>1037</v>
      </c>
      <c r="G268" s="6">
        <v>2</v>
      </c>
      <c r="I268" s="6"/>
      <c r="J268" s="6">
        <v>4.1</v>
      </c>
      <c r="K268" s="6">
        <v>0</v>
      </c>
      <c r="L268" s="8">
        <v>0</v>
      </c>
      <c r="M268" s="24" t="s">
        <v>586</v>
      </c>
      <c r="N268" s="22" t="s">
        <v>137</v>
      </c>
      <c r="O268" s="6" t="s">
        <v>2351</v>
      </c>
      <c r="P268" s="22" t="s">
        <v>695</v>
      </c>
      <c r="Q268" s="6" t="s">
        <v>419</v>
      </c>
      <c r="S268" s="6" t="s">
        <v>918</v>
      </c>
      <c r="V268" s="6" t="s">
        <v>128</v>
      </c>
      <c r="W268" s="6">
        <v>36638</v>
      </c>
      <c r="X268" s="6">
        <v>-12625</v>
      </c>
      <c r="Y268" s="6" t="s">
        <v>176</v>
      </c>
      <c r="Z268" s="6">
        <v>367</v>
      </c>
      <c r="AA268" s="6" t="s">
        <v>145</v>
      </c>
      <c r="AB268" s="6" t="s">
        <v>2399</v>
      </c>
      <c r="AC268" s="16" t="s">
        <v>2400</v>
      </c>
      <c r="AE268" s="25" t="s">
        <v>2401</v>
      </c>
      <c r="AF268" s="25" t="s">
        <v>2402</v>
      </c>
      <c r="AG268" s="25" t="s">
        <v>594</v>
      </c>
      <c r="AH268" s="6">
        <v>527</v>
      </c>
      <c r="BI268" s="6">
        <v>191142.9</v>
      </c>
    </row>
    <row r="269" ht="60" customHeight="1" spans="1:75">
      <c r="A269" s="22" t="s">
        <v>2403</v>
      </c>
      <c r="B269" s="5" t="str">
        <f>_xlfn.DISPIMG("ID_EF84675CA2FF4576B13D9BFC85F2D52F",1)</f>
        <v>=DISPIMG("ID_EF84675CA2FF4576B13D9BFC85F2D52F",1)</v>
      </c>
      <c r="C269" s="6">
        <v>269.99</v>
      </c>
      <c r="D269" s="6">
        <v>18</v>
      </c>
      <c r="E269" s="6">
        <v>0</v>
      </c>
      <c r="F269" s="6">
        <v>275</v>
      </c>
      <c r="G269" s="6">
        <v>4</v>
      </c>
      <c r="H269" s="6" t="s">
        <v>152</v>
      </c>
      <c r="I269" s="7">
        <v>45798</v>
      </c>
      <c r="J269" s="6">
        <v>4.9</v>
      </c>
      <c r="K269" s="6">
        <v>0</v>
      </c>
      <c r="L269" s="8">
        <v>0</v>
      </c>
      <c r="M269" s="24" t="s">
        <v>1213</v>
      </c>
      <c r="N269" s="22" t="s">
        <v>213</v>
      </c>
      <c r="O269" s="6" t="s">
        <v>121</v>
      </c>
      <c r="P269" s="22" t="s">
        <v>695</v>
      </c>
      <c r="Q269" s="6">
        <v>6.47</v>
      </c>
      <c r="R269" s="6" t="s">
        <v>1483</v>
      </c>
      <c r="S269" s="6" t="s">
        <v>610</v>
      </c>
      <c r="T269" s="6" t="s">
        <v>1214</v>
      </c>
      <c r="U269" s="6" t="s">
        <v>2404</v>
      </c>
      <c r="V269" s="6" t="s">
        <v>160</v>
      </c>
      <c r="W269" s="6">
        <v>237457</v>
      </c>
      <c r="X269" s="6">
        <v>-84015</v>
      </c>
      <c r="Y269" s="6" t="s">
        <v>161</v>
      </c>
      <c r="Z269" s="6">
        <v>1146</v>
      </c>
      <c r="AA269" s="6" t="s">
        <v>162</v>
      </c>
      <c r="AB269" s="6" t="s">
        <v>2405</v>
      </c>
      <c r="AC269" s="16" t="s">
        <v>2406</v>
      </c>
      <c r="AE269" s="25" t="s">
        <v>2407</v>
      </c>
      <c r="AF269" s="25" t="s">
        <v>2408</v>
      </c>
      <c r="AG269" s="25" t="s">
        <v>827</v>
      </c>
      <c r="AH269" s="6">
        <v>186</v>
      </c>
      <c r="AI269" s="6">
        <v>332</v>
      </c>
      <c r="AJ269" s="6">
        <v>88</v>
      </c>
      <c r="AK269" s="6">
        <v>169</v>
      </c>
      <c r="BI269" s="6">
        <v>36764.76</v>
      </c>
      <c r="BJ269" s="6">
        <v>59099.32</v>
      </c>
      <c r="BK269" s="6">
        <v>29919.12</v>
      </c>
      <c r="BL269" s="6">
        <v>15208.31</v>
      </c>
    </row>
    <row r="270" ht="60" customHeight="1" spans="1:75">
      <c r="A270" s="22" t="s">
        <v>2107</v>
      </c>
      <c r="B270" s="5" t="str">
        <f>_xlfn.DISPIMG("ID_759D210A6D764E9F86FF3CBEAFC2B6C2",1)</f>
        <v>=DISPIMG("ID_759D210A6D764E9F86FF3CBEAFC2B6C2",1)</v>
      </c>
      <c r="C270" s="6">
        <v>299</v>
      </c>
      <c r="D270" s="6">
        <v>2</v>
      </c>
      <c r="E270" s="6">
        <v>0</v>
      </c>
      <c r="F270" s="6">
        <v>30</v>
      </c>
      <c r="G270" s="6">
        <v>1</v>
      </c>
      <c r="H270" s="6" t="s">
        <v>199</v>
      </c>
      <c r="I270" s="7">
        <v>45869</v>
      </c>
      <c r="J270" s="6">
        <v>5</v>
      </c>
      <c r="K270" s="6">
        <v>1</v>
      </c>
      <c r="L270" s="8">
        <v>0.0333</v>
      </c>
      <c r="M270" s="24" t="s">
        <v>2409</v>
      </c>
      <c r="N270" s="22" t="s">
        <v>213</v>
      </c>
      <c r="O270" s="6" t="s">
        <v>1476</v>
      </c>
      <c r="P270" s="22" t="s">
        <v>695</v>
      </c>
      <c r="Q270" s="6">
        <v>6.72</v>
      </c>
      <c r="R270" s="6" t="s">
        <v>1281</v>
      </c>
      <c r="S270" s="6" t="s">
        <v>610</v>
      </c>
      <c r="T270" s="6" t="s">
        <v>2410</v>
      </c>
      <c r="U270" s="6" t="s">
        <v>2411</v>
      </c>
      <c r="V270" s="6" t="s">
        <v>128</v>
      </c>
      <c r="W270" s="6">
        <v>313153</v>
      </c>
      <c r="X270" s="6">
        <v>-117556</v>
      </c>
      <c r="Y270" s="6" t="s">
        <v>176</v>
      </c>
      <c r="Z270" s="6">
        <v>3823</v>
      </c>
      <c r="AA270" s="6" t="s">
        <v>145</v>
      </c>
      <c r="AB270" s="6" t="s">
        <v>2412</v>
      </c>
      <c r="AC270" s="16" t="s">
        <v>2369</v>
      </c>
      <c r="AE270" s="25" t="s">
        <v>2413</v>
      </c>
      <c r="AF270" s="25" t="s">
        <v>2414</v>
      </c>
      <c r="AG270" s="25" t="s">
        <v>2415</v>
      </c>
      <c r="AH270" s="6">
        <v>31</v>
      </c>
      <c r="AI270" s="6">
        <v>36</v>
      </c>
      <c r="AJ270" s="6">
        <v>10</v>
      </c>
      <c r="AK270" s="6">
        <v>2</v>
      </c>
      <c r="AL270" s="6">
        <v>6</v>
      </c>
      <c r="AM270" s="6">
        <v>4</v>
      </c>
      <c r="BI270" s="6">
        <v>9269</v>
      </c>
      <c r="BJ270" s="6">
        <v>9223.2</v>
      </c>
      <c r="BK270" s="6">
        <v>2733.7</v>
      </c>
      <c r="BL270" s="6">
        <v>577.58</v>
      </c>
      <c r="BM270" s="6">
        <v>1794</v>
      </c>
      <c r="BN270" s="6">
        <v>1196</v>
      </c>
    </row>
    <row r="271" ht="60" customHeight="1" spans="1:75">
      <c r="A271" s="22" t="s">
        <v>2416</v>
      </c>
      <c r="B271" s="5" t="str">
        <f>_xlfn.DISPIMG("ID_21DBAE43A0584F5E87C43E387DA226F6",1)</f>
        <v>=DISPIMG("ID_21DBAE43A0584F5E87C43E387DA226F6",1)</v>
      </c>
      <c r="C271" s="6">
        <v>79.99</v>
      </c>
      <c r="D271" s="6">
        <v>41</v>
      </c>
      <c r="E271" s="6">
        <v>0</v>
      </c>
      <c r="F271" s="6">
        <v>84</v>
      </c>
      <c r="G271" s="6">
        <v>2</v>
      </c>
      <c r="H271" s="6" t="s">
        <v>152</v>
      </c>
      <c r="I271" s="7">
        <v>45863</v>
      </c>
      <c r="J271" s="6">
        <v>4.7</v>
      </c>
      <c r="K271" s="6">
        <v>15</v>
      </c>
      <c r="L271" s="8">
        <v>0.1786</v>
      </c>
      <c r="M271" s="24" t="s">
        <v>1494</v>
      </c>
      <c r="N271" s="22" t="s">
        <v>137</v>
      </c>
      <c r="O271" s="6" t="s">
        <v>502</v>
      </c>
      <c r="P271" s="22" t="s">
        <v>695</v>
      </c>
      <c r="Q271" s="6">
        <v>6.21</v>
      </c>
      <c r="R271" s="6" t="s">
        <v>189</v>
      </c>
      <c r="S271" s="6" t="s">
        <v>278</v>
      </c>
      <c r="T271" s="6" t="s">
        <v>2417</v>
      </c>
      <c r="U271" s="6" t="s">
        <v>1496</v>
      </c>
      <c r="V271" s="6" t="s">
        <v>160</v>
      </c>
      <c r="W271" s="6">
        <v>141889</v>
      </c>
      <c r="X271" s="6">
        <v>15606</v>
      </c>
      <c r="Y271" s="6" t="s">
        <v>161</v>
      </c>
      <c r="Z271" s="6">
        <v>682</v>
      </c>
      <c r="AA271" s="6" t="s">
        <v>162</v>
      </c>
      <c r="AB271" s="6" t="s">
        <v>2418</v>
      </c>
      <c r="AC271" s="16" t="s">
        <v>2049</v>
      </c>
      <c r="AE271" s="25" t="s">
        <v>2419</v>
      </c>
      <c r="AF271" s="25" t="s">
        <v>2420</v>
      </c>
      <c r="AG271" s="25" t="s">
        <v>1500</v>
      </c>
      <c r="AH271" s="6">
        <v>93</v>
      </c>
      <c r="AI271" s="6">
        <v>78</v>
      </c>
      <c r="AJ271" s="6">
        <v>87</v>
      </c>
      <c r="AK271" s="6">
        <v>58</v>
      </c>
      <c r="AL271" s="6">
        <v>59</v>
      </c>
      <c r="AM271" s="6">
        <v>179</v>
      </c>
      <c r="BI271" s="6">
        <v>7857.57</v>
      </c>
      <c r="BJ271" s="6">
        <v>6841.38</v>
      </c>
      <c r="BK271" s="6">
        <v>7554.21</v>
      </c>
      <c r="BL271" s="6">
        <v>5219.42</v>
      </c>
      <c r="BM271" s="6">
        <v>8786.28</v>
      </c>
      <c r="BN271" s="6">
        <v>32098.28</v>
      </c>
    </row>
    <row r="272" ht="60" customHeight="1" spans="1:75">
      <c r="A272" s="22" t="s">
        <v>2421</v>
      </c>
      <c r="B272" s="5" t="str">
        <f>_xlfn.DISPIMG("ID_8619DCD94BDD41EEA37A62398D21120F",1)</f>
        <v>=DISPIMG("ID_8619DCD94BDD41EEA37A62398D21120F",1)</v>
      </c>
      <c r="C272" s="6">
        <v>99.99</v>
      </c>
      <c r="D272" s="6">
        <v>11</v>
      </c>
      <c r="E272" s="6">
        <v>0</v>
      </c>
      <c r="F272" s="6">
        <v>181</v>
      </c>
      <c r="G272" s="6">
        <v>2</v>
      </c>
      <c r="H272" s="6" t="s">
        <v>465</v>
      </c>
      <c r="I272" s="7">
        <v>45992</v>
      </c>
      <c r="J272" s="6">
        <v>5</v>
      </c>
      <c r="K272" s="6">
        <v>5</v>
      </c>
      <c r="L272" s="8">
        <v>0.0276</v>
      </c>
      <c r="M272" s="24" t="s">
        <v>1168</v>
      </c>
      <c r="N272" s="22" t="s">
        <v>137</v>
      </c>
      <c r="O272" s="6" t="s">
        <v>2018</v>
      </c>
      <c r="P272" s="22" t="s">
        <v>2422</v>
      </c>
      <c r="Q272" s="6" t="s">
        <v>123</v>
      </c>
      <c r="R272" s="6" t="s">
        <v>677</v>
      </c>
      <c r="S272" s="6" t="s">
        <v>668</v>
      </c>
      <c r="T272" s="6" t="s">
        <v>2423</v>
      </c>
      <c r="U272" s="6" t="s">
        <v>2424</v>
      </c>
      <c r="V272" s="6" t="s">
        <v>160</v>
      </c>
      <c r="W272" s="6">
        <v>155872</v>
      </c>
      <c r="X272" s="6">
        <v>-73425</v>
      </c>
      <c r="Y272" s="6" t="s">
        <v>161</v>
      </c>
      <c r="Z272" s="6">
        <v>795</v>
      </c>
      <c r="AA272" s="6" t="s">
        <v>162</v>
      </c>
      <c r="AB272" s="6" t="s">
        <v>1171</v>
      </c>
      <c r="AC272" s="16" t="s">
        <v>2425</v>
      </c>
      <c r="AE272" s="25" t="s">
        <v>2426</v>
      </c>
      <c r="AF272" s="25" t="s">
        <v>2427</v>
      </c>
      <c r="AG272" s="25" t="s">
        <v>1175</v>
      </c>
      <c r="AH272" s="6">
        <v>341</v>
      </c>
      <c r="AI272" s="6">
        <v>152</v>
      </c>
      <c r="AJ272" s="6">
        <v>0</v>
      </c>
      <c r="BI272" s="6">
        <v>34096.59</v>
      </c>
      <c r="BJ272" s="6">
        <v>16160.64</v>
      </c>
    </row>
    <row r="273" ht="60" customHeight="1" spans="1:86">
      <c r="A273" s="22" t="s">
        <v>2428</v>
      </c>
      <c r="B273" s="5" t="str">
        <f>_xlfn.DISPIMG("ID_57079C695F594EEDB3221C25F13C3733",1)</f>
        <v>=DISPIMG("ID_57079C695F594EEDB3221C25F13C3733",1)</v>
      </c>
      <c r="C273" s="6">
        <v>37.99</v>
      </c>
      <c r="D273" s="6">
        <v>28</v>
      </c>
      <c r="E273" s="6">
        <v>0</v>
      </c>
      <c r="G273" s="6">
        <v>1</v>
      </c>
      <c r="H273" s="6" t="s">
        <v>152</v>
      </c>
      <c r="I273" s="7">
        <v>45847</v>
      </c>
      <c r="J273" s="6">
        <v>4.2</v>
      </c>
      <c r="M273" s="24" t="s">
        <v>2429</v>
      </c>
      <c r="N273" s="22" t="s">
        <v>137</v>
      </c>
      <c r="O273" s="6" t="s">
        <v>121</v>
      </c>
      <c r="P273" s="22" t="s">
        <v>2430</v>
      </c>
      <c r="R273" s="6" t="s">
        <v>1206</v>
      </c>
      <c r="T273" s="6" t="s">
        <v>2431</v>
      </c>
      <c r="AA273" s="6" t="s">
        <v>162</v>
      </c>
      <c r="AB273" s="6" t="s">
        <v>2432</v>
      </c>
      <c r="AC273" s="16" t="s">
        <v>1882</v>
      </c>
      <c r="AE273" s="25" t="s">
        <v>2433</v>
      </c>
      <c r="AF273" s="25" t="s">
        <v>2434</v>
      </c>
      <c r="AG273" s="25" t="s">
        <v>2435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5</v>
      </c>
      <c r="BI273" s="6">
        <v>0</v>
      </c>
      <c r="BJ273" s="6">
        <v>0</v>
      </c>
      <c r="BK273" s="6">
        <v>0</v>
      </c>
      <c r="BL273" s="6">
        <v>0</v>
      </c>
      <c r="BM273" s="6">
        <v>0</v>
      </c>
      <c r="BN273" s="6">
        <v>0</v>
      </c>
      <c r="BO273" s="6">
        <v>549.95</v>
      </c>
    </row>
    <row r="274" ht="60" customHeight="1" spans="1:86">
      <c r="A274" s="22" t="s">
        <v>2190</v>
      </c>
      <c r="B274" s="5" t="str">
        <f>_xlfn.DISPIMG("ID_40B584CB089A43AB9BE189D7953B8D4A",1)</f>
        <v>=DISPIMG("ID_40B584CB089A43AB9BE189D7953B8D4A",1)</v>
      </c>
      <c r="C274" s="6">
        <v>49.99</v>
      </c>
      <c r="D274" s="6">
        <v>109</v>
      </c>
      <c r="E274" s="6">
        <v>0</v>
      </c>
      <c r="F274" s="6">
        <v>64</v>
      </c>
      <c r="G274" s="6">
        <v>1</v>
      </c>
      <c r="H274" s="6" t="s">
        <v>118</v>
      </c>
      <c r="I274" s="7">
        <v>45752</v>
      </c>
      <c r="J274" s="6">
        <v>4.2</v>
      </c>
      <c r="K274" s="6">
        <v>12</v>
      </c>
      <c r="L274" s="8">
        <v>0.1875</v>
      </c>
      <c r="M274" s="24" t="s">
        <v>2436</v>
      </c>
      <c r="N274" s="22" t="s">
        <v>137</v>
      </c>
      <c r="O274" s="6" t="s">
        <v>121</v>
      </c>
      <c r="P274" s="22" t="s">
        <v>2050</v>
      </c>
      <c r="Q274" s="6">
        <v>6.37</v>
      </c>
      <c r="R274" s="6" t="s">
        <v>2019</v>
      </c>
      <c r="S274" s="6" t="s">
        <v>2019</v>
      </c>
      <c r="T274" s="6" t="s">
        <v>2437</v>
      </c>
      <c r="U274" s="6" t="s">
        <v>912</v>
      </c>
      <c r="V274" s="6" t="s">
        <v>128</v>
      </c>
      <c r="W274" s="6">
        <v>158828</v>
      </c>
      <c r="X274" s="6">
        <v>46903</v>
      </c>
      <c r="Y274" s="6" t="s">
        <v>176</v>
      </c>
      <c r="Z274" s="6">
        <v>1938</v>
      </c>
      <c r="AA274" s="6" t="s">
        <v>145</v>
      </c>
      <c r="AB274" s="6" t="s">
        <v>2438</v>
      </c>
      <c r="AC274" s="16" t="s">
        <v>2016</v>
      </c>
      <c r="AE274" s="25" t="s">
        <v>2439</v>
      </c>
      <c r="AF274" s="25" t="s">
        <v>2440</v>
      </c>
      <c r="AG274" s="25" t="s">
        <v>2441</v>
      </c>
      <c r="AH274" s="6">
        <v>62</v>
      </c>
      <c r="AI274" s="6">
        <v>265</v>
      </c>
      <c r="AJ274" s="6">
        <v>522</v>
      </c>
      <c r="AK274" s="6">
        <v>167</v>
      </c>
      <c r="AL274" s="6">
        <v>140</v>
      </c>
      <c r="AM274" s="6">
        <v>168</v>
      </c>
      <c r="AN274" s="6">
        <v>360</v>
      </c>
      <c r="AO274" s="6">
        <v>174</v>
      </c>
      <c r="AP274" s="6">
        <v>116</v>
      </c>
      <c r="AQ274" s="6">
        <v>122</v>
      </c>
      <c r="AR274" s="6">
        <v>0</v>
      </c>
      <c r="BI274" s="6">
        <v>3099.3801</v>
      </c>
      <c r="BJ274" s="6">
        <v>12515.95</v>
      </c>
      <c r="BK274" s="6">
        <v>19303.56</v>
      </c>
      <c r="BL274" s="6">
        <v>5973.59</v>
      </c>
      <c r="BM274" s="6">
        <v>4898.6</v>
      </c>
      <c r="BN274" s="6">
        <v>7116.48</v>
      </c>
      <c r="BO274" s="6">
        <v>19432.8</v>
      </c>
      <c r="BP274" s="6">
        <v>8698.26</v>
      </c>
      <c r="BQ274" s="6">
        <v>5798.84</v>
      </c>
      <c r="BR274" s="6">
        <v>6126.84</v>
      </c>
      <c r="BS274" s="6">
        <v>0</v>
      </c>
    </row>
    <row r="275" ht="60" customHeight="1" spans="1:86">
      <c r="A275" s="22" t="s">
        <v>2442</v>
      </c>
      <c r="B275" s="5" t="str">
        <f>_xlfn.DISPIMG("ID_D5B5B5EE29C54806B7D6422021E98A64",1)</f>
        <v>=DISPIMG("ID_D5B5B5EE29C54806B7D6422021E98A64",1)</v>
      </c>
      <c r="C275" s="6">
        <v>45.11</v>
      </c>
      <c r="D275" s="6">
        <v>28</v>
      </c>
      <c r="E275" s="6">
        <v>0</v>
      </c>
      <c r="F275" s="6">
        <v>83</v>
      </c>
      <c r="G275" s="6">
        <v>2</v>
      </c>
      <c r="H275" s="6" t="s">
        <v>199</v>
      </c>
      <c r="I275" s="7">
        <v>45922</v>
      </c>
      <c r="J275" s="6">
        <v>4.4</v>
      </c>
      <c r="K275" s="6">
        <v>1</v>
      </c>
      <c r="L275" s="8">
        <v>0.012</v>
      </c>
      <c r="M275" s="24" t="s">
        <v>2443</v>
      </c>
      <c r="N275" s="22" t="s">
        <v>137</v>
      </c>
      <c r="O275" s="6" t="s">
        <v>1014</v>
      </c>
      <c r="P275" s="22" t="s">
        <v>695</v>
      </c>
      <c r="Q275" s="6">
        <v>6.37</v>
      </c>
      <c r="R275" s="6" t="s">
        <v>492</v>
      </c>
      <c r="S275" s="6" t="s">
        <v>687</v>
      </c>
      <c r="T275" s="6" t="s">
        <v>2444</v>
      </c>
      <c r="U275" s="6" t="s">
        <v>2445</v>
      </c>
      <c r="V275" s="6" t="s">
        <v>160</v>
      </c>
      <c r="W275" s="6">
        <v>156874</v>
      </c>
      <c r="X275" s="6">
        <v>3313</v>
      </c>
      <c r="Y275" s="6" t="s">
        <v>161</v>
      </c>
      <c r="Z275" s="6">
        <v>771</v>
      </c>
      <c r="AA275" s="6" t="s">
        <v>162</v>
      </c>
      <c r="AB275" s="6" t="s">
        <v>2446</v>
      </c>
      <c r="AC275" s="16" t="s">
        <v>1486</v>
      </c>
      <c r="AE275" s="25" t="s">
        <v>2447</v>
      </c>
      <c r="AF275" s="25" t="s">
        <v>2448</v>
      </c>
      <c r="AG275" s="25" t="s">
        <v>2449</v>
      </c>
      <c r="AH275" s="6">
        <v>93</v>
      </c>
      <c r="AI275" s="6">
        <v>125</v>
      </c>
      <c r="AJ275" s="6">
        <v>35</v>
      </c>
      <c r="AK275" s="6">
        <v>7</v>
      </c>
      <c r="AL275" s="6">
        <v>20</v>
      </c>
      <c r="BI275" s="6">
        <v>4649.0703</v>
      </c>
      <c r="BJ275" s="6">
        <v>6300</v>
      </c>
      <c r="BK275" s="6">
        <v>2847.25</v>
      </c>
      <c r="BL275" s="6">
        <v>838.04</v>
      </c>
      <c r="BM275" s="6">
        <v>2799.8</v>
      </c>
    </row>
    <row r="276" ht="60" customHeight="1" spans="1:86">
      <c r="A276" s="22" t="s">
        <v>2450</v>
      </c>
      <c r="B276" s="5" t="str">
        <f>_xlfn.DISPIMG("ID_B06491FB36DC463C954AD5A032297BA4",1)</f>
        <v>=DISPIMG("ID_B06491FB36DC463C954AD5A032297BA4",1)</v>
      </c>
      <c r="C276" s="23">
        <v>170</v>
      </c>
      <c r="D276" s="6">
        <v>59</v>
      </c>
      <c r="E276" s="6">
        <v>0</v>
      </c>
      <c r="F276" s="6">
        <v>963</v>
      </c>
      <c r="G276" s="6">
        <v>2</v>
      </c>
      <c r="H276" s="6" t="s">
        <v>465</v>
      </c>
      <c r="I276" s="7">
        <v>45963</v>
      </c>
      <c r="J276" s="6">
        <v>4</v>
      </c>
      <c r="K276" s="6">
        <v>18</v>
      </c>
      <c r="L276" s="8">
        <v>0.0187</v>
      </c>
      <c r="M276" s="24" t="s">
        <v>530</v>
      </c>
      <c r="N276" s="22" t="s">
        <v>137</v>
      </c>
      <c r="O276" s="6" t="s">
        <v>214</v>
      </c>
      <c r="P276" s="22" t="s">
        <v>695</v>
      </c>
      <c r="Q276" s="6">
        <v>8.22</v>
      </c>
      <c r="R276" s="6" t="s">
        <v>2451</v>
      </c>
      <c r="S276" s="6" t="s">
        <v>532</v>
      </c>
      <c r="T276" s="6" t="s">
        <v>2452</v>
      </c>
      <c r="U276" s="6" t="s">
        <v>2453</v>
      </c>
      <c r="V276" s="6" t="s">
        <v>160</v>
      </c>
      <c r="W276" s="6">
        <v>41690</v>
      </c>
      <c r="X276" s="6">
        <v>12517</v>
      </c>
      <c r="Y276" s="6" t="s">
        <v>161</v>
      </c>
      <c r="Z276" s="6">
        <v>139</v>
      </c>
      <c r="AA276" s="6" t="s">
        <v>162</v>
      </c>
      <c r="AB276" s="6" t="s">
        <v>2454</v>
      </c>
      <c r="AC276" s="16" t="s">
        <v>2455</v>
      </c>
      <c r="AD276" s="6" t="s">
        <v>179</v>
      </c>
      <c r="AE276" s="25" t="s">
        <v>2456</v>
      </c>
      <c r="AF276" s="25" t="s">
        <v>2457</v>
      </c>
      <c r="AG276" s="25" t="s">
        <v>539</v>
      </c>
      <c r="AH276" s="6">
        <v>31</v>
      </c>
      <c r="AI276" s="6">
        <v>1148</v>
      </c>
      <c r="AJ276" s="6">
        <v>54</v>
      </c>
      <c r="BI276" s="6">
        <v>7749.69</v>
      </c>
      <c r="BJ276" s="6">
        <v>248381.28</v>
      </c>
      <c r="BK276" s="6">
        <v>10913.4</v>
      </c>
    </row>
    <row r="277" ht="60" customHeight="1" spans="1:86">
      <c r="A277" s="22" t="s">
        <v>2458</v>
      </c>
      <c r="B277" s="5" t="str">
        <f>_xlfn.DISPIMG("ID_A865C22429F840A382B2B589C99ADE31",1)</f>
        <v>=DISPIMG("ID_A865C22429F840A382B2B589C99ADE31",1)</v>
      </c>
      <c r="C277" s="6">
        <v>45.99</v>
      </c>
      <c r="D277" s="6">
        <v>11</v>
      </c>
      <c r="E277" s="6">
        <v>0</v>
      </c>
      <c r="F277" s="6">
        <v>66</v>
      </c>
      <c r="G277" s="6">
        <v>2</v>
      </c>
      <c r="H277" s="6" t="s">
        <v>152</v>
      </c>
      <c r="I277" s="7">
        <v>45827</v>
      </c>
      <c r="J277" s="6">
        <v>5</v>
      </c>
      <c r="K277" s="6">
        <v>3</v>
      </c>
      <c r="L277" s="8">
        <v>0.0455</v>
      </c>
      <c r="M277" s="24" t="s">
        <v>1398</v>
      </c>
      <c r="N277" s="22" t="s">
        <v>137</v>
      </c>
      <c r="O277" s="6" t="s">
        <v>2120</v>
      </c>
      <c r="P277" s="22" t="s">
        <v>695</v>
      </c>
      <c r="Q277" s="6">
        <v>5.95</v>
      </c>
      <c r="R277" s="6" t="s">
        <v>657</v>
      </c>
      <c r="S277" s="6" t="s">
        <v>889</v>
      </c>
      <c r="T277" s="6" t="s">
        <v>2459</v>
      </c>
      <c r="U277" s="6" t="s">
        <v>2460</v>
      </c>
      <c r="V277" s="6" t="s">
        <v>160</v>
      </c>
      <c r="W277" s="6">
        <v>188401</v>
      </c>
      <c r="X277" s="6">
        <v>-16207</v>
      </c>
      <c r="Y277" s="6" t="s">
        <v>161</v>
      </c>
      <c r="Z277" s="6">
        <v>959</v>
      </c>
      <c r="AA277" s="6" t="s">
        <v>162</v>
      </c>
      <c r="AB277" s="6" t="s">
        <v>2461</v>
      </c>
      <c r="AC277" s="16" t="s">
        <v>2462</v>
      </c>
      <c r="AE277" s="25" t="s">
        <v>2463</v>
      </c>
      <c r="AF277" s="25" t="s">
        <v>2464</v>
      </c>
      <c r="AG277" s="25" t="s">
        <v>1405</v>
      </c>
      <c r="AH277" s="6">
        <v>93</v>
      </c>
      <c r="AI277" s="6">
        <v>64</v>
      </c>
      <c r="AJ277" s="6">
        <v>11</v>
      </c>
      <c r="AK277" s="6">
        <v>24</v>
      </c>
      <c r="AL277" s="6">
        <v>28</v>
      </c>
      <c r="AM277" s="6">
        <v>29</v>
      </c>
      <c r="AN277" s="6">
        <v>28</v>
      </c>
      <c r="BI277" s="6">
        <v>4277.0703</v>
      </c>
      <c r="BJ277" s="6">
        <v>2943.36</v>
      </c>
      <c r="BK277" s="6">
        <v>470.69</v>
      </c>
      <c r="BL277" s="6">
        <v>1103.76</v>
      </c>
      <c r="BM277" s="6">
        <v>1337.84</v>
      </c>
      <c r="BN277" s="6">
        <v>1777.41</v>
      </c>
      <c r="BO277" s="6">
        <v>2519.72</v>
      </c>
    </row>
    <row r="278" ht="60" customHeight="1" spans="1:86">
      <c r="A278" s="22" t="s">
        <v>2003</v>
      </c>
      <c r="B278" s="5" t="str">
        <f>_xlfn.DISPIMG("ID_7F7C6D43C9E1458BBFEECFFFC390A2BC",1)</f>
        <v>=DISPIMG("ID_7F7C6D43C9E1458BBFEECFFFC390A2BC",1)</v>
      </c>
      <c r="C278" s="6">
        <v>179.99</v>
      </c>
      <c r="D278" s="6">
        <v>58</v>
      </c>
      <c r="E278" s="6">
        <v>0</v>
      </c>
      <c r="F278" s="6">
        <v>31</v>
      </c>
      <c r="G278" s="6">
        <v>1</v>
      </c>
      <c r="H278" s="6" t="s">
        <v>169</v>
      </c>
      <c r="I278" s="7">
        <v>43003</v>
      </c>
      <c r="J278" s="6">
        <v>4.1</v>
      </c>
      <c r="K278" s="6">
        <v>0</v>
      </c>
      <c r="L278" s="8">
        <v>0</v>
      </c>
      <c r="M278" s="24" t="s">
        <v>2465</v>
      </c>
      <c r="N278" s="22" t="s">
        <v>213</v>
      </c>
      <c r="O278" s="6" t="s">
        <v>2387</v>
      </c>
      <c r="P278" s="22" t="s">
        <v>695</v>
      </c>
      <c r="Q278" s="6" t="s">
        <v>123</v>
      </c>
      <c r="R278" s="6" t="s">
        <v>492</v>
      </c>
      <c r="S278" s="6" t="s">
        <v>2466</v>
      </c>
      <c r="T278" s="6" t="s">
        <v>2467</v>
      </c>
      <c r="U278" s="6" t="s">
        <v>2468</v>
      </c>
      <c r="V278" s="6" t="s">
        <v>160</v>
      </c>
      <c r="W278" s="6">
        <v>325287</v>
      </c>
      <c r="X278" s="6">
        <v>52584</v>
      </c>
      <c r="Y278" s="6" t="s">
        <v>161</v>
      </c>
      <c r="Z278" s="6">
        <v>1563</v>
      </c>
      <c r="AA278" s="6" t="s">
        <v>162</v>
      </c>
      <c r="AB278" s="6" t="s">
        <v>2469</v>
      </c>
      <c r="AC278" s="16" t="s">
        <v>2470</v>
      </c>
      <c r="AE278" s="25" t="s">
        <v>2471</v>
      </c>
      <c r="AF278" s="25" t="s">
        <v>2472</v>
      </c>
      <c r="AG278" s="25" t="s">
        <v>2473</v>
      </c>
      <c r="AH278" s="6">
        <v>31</v>
      </c>
      <c r="AI278" s="6">
        <v>56</v>
      </c>
      <c r="AJ278" s="6">
        <v>34</v>
      </c>
      <c r="AK278" s="6">
        <v>8</v>
      </c>
      <c r="AL278" s="6">
        <v>8</v>
      </c>
      <c r="AM278" s="6">
        <v>6</v>
      </c>
      <c r="AN278" s="6">
        <v>8</v>
      </c>
      <c r="AO278" s="6">
        <v>7</v>
      </c>
      <c r="AP278" s="6">
        <v>31</v>
      </c>
      <c r="AQ278" s="6">
        <v>1</v>
      </c>
      <c r="AR278" s="6">
        <v>0</v>
      </c>
      <c r="AS278" s="6">
        <v>5</v>
      </c>
      <c r="AT278" s="6">
        <v>8</v>
      </c>
      <c r="AU278" s="6">
        <v>6</v>
      </c>
      <c r="AV278" s="6">
        <v>2</v>
      </c>
      <c r="AW278" s="6">
        <v>10</v>
      </c>
      <c r="AX278" s="6">
        <v>9</v>
      </c>
      <c r="AY278" s="6">
        <v>8</v>
      </c>
      <c r="AZ278" s="6">
        <v>0</v>
      </c>
      <c r="BA278" s="6">
        <v>2</v>
      </c>
      <c r="BB278" s="6">
        <v>4</v>
      </c>
      <c r="BC278" s="6">
        <v>1</v>
      </c>
      <c r="BD278" s="6">
        <v>1</v>
      </c>
      <c r="BE278" s="6">
        <v>0</v>
      </c>
      <c r="BF278" s="6">
        <v>2</v>
      </c>
      <c r="BG278" s="6">
        <v>0</v>
      </c>
      <c r="BI278" s="6">
        <v>5495.06</v>
      </c>
      <c r="BJ278" s="6">
        <v>9691.36</v>
      </c>
      <c r="BK278" s="6">
        <v>5098.3</v>
      </c>
      <c r="BL278" s="6">
        <v>2159.92</v>
      </c>
      <c r="BM278" s="6">
        <v>2054.32</v>
      </c>
      <c r="BN278" s="6">
        <v>1582.92</v>
      </c>
      <c r="BO278" s="6">
        <v>1935.92</v>
      </c>
      <c r="BP278" s="6">
        <v>1739.15</v>
      </c>
      <c r="BQ278" s="6">
        <v>7735.43</v>
      </c>
      <c r="BR278" s="6">
        <v>249.99</v>
      </c>
      <c r="BS278" s="6">
        <v>0</v>
      </c>
      <c r="BT278" s="6">
        <v>1249.95</v>
      </c>
      <c r="BU278" s="6">
        <v>1999.92</v>
      </c>
      <c r="BV278" s="6">
        <v>1499.94</v>
      </c>
      <c r="BW278" s="6">
        <v>538.42</v>
      </c>
      <c r="BX278" s="6">
        <v>3590</v>
      </c>
      <c r="BY278" s="6">
        <v>3231</v>
      </c>
      <c r="BZ278" s="6">
        <v>2872</v>
      </c>
      <c r="CA278" s="6">
        <v>0</v>
      </c>
      <c r="CB278" s="6">
        <v>718</v>
      </c>
      <c r="CC278" s="6">
        <v>1436</v>
      </c>
      <c r="CD278" s="6">
        <v>359</v>
      </c>
      <c r="CE278" s="6">
        <v>359</v>
      </c>
      <c r="CG278" s="6">
        <v>718</v>
      </c>
      <c r="CH278" s="6">
        <v>0</v>
      </c>
    </row>
    <row r="279" ht="60" customHeight="1" spans="1:86">
      <c r="A279" s="22" t="s">
        <v>2347</v>
      </c>
      <c r="B279" s="5" t="str">
        <f>_xlfn.DISPIMG("ID_7E4C516F57E24BD39DF24155548B8482",1)</f>
        <v>=DISPIMG("ID_7E4C516F57E24BD39DF24155548B8482",1)</v>
      </c>
      <c r="C279" s="6">
        <v>69.99</v>
      </c>
      <c r="D279" s="6">
        <v>1</v>
      </c>
      <c r="E279" s="6">
        <v>0</v>
      </c>
      <c r="F279" s="6">
        <v>13</v>
      </c>
      <c r="G279" s="6">
        <v>1</v>
      </c>
      <c r="H279" s="6" t="s">
        <v>465</v>
      </c>
      <c r="I279" s="7">
        <v>46006</v>
      </c>
      <c r="J279" s="6">
        <v>5</v>
      </c>
      <c r="K279" s="6">
        <v>0</v>
      </c>
      <c r="L279" s="8">
        <v>0</v>
      </c>
      <c r="M279" s="24" t="s">
        <v>2474</v>
      </c>
      <c r="N279" s="22" t="s">
        <v>213</v>
      </c>
      <c r="O279" s="6" t="s">
        <v>1256</v>
      </c>
      <c r="P279" s="22" t="s">
        <v>695</v>
      </c>
      <c r="Q279" s="6">
        <v>5.94</v>
      </c>
      <c r="R279" s="6" t="s">
        <v>2475</v>
      </c>
      <c r="S279" s="6" t="s">
        <v>2475</v>
      </c>
      <c r="T279" s="6" t="s">
        <v>2476</v>
      </c>
      <c r="U279" s="6" t="s">
        <v>2477</v>
      </c>
      <c r="V279" s="6" t="s">
        <v>160</v>
      </c>
      <c r="W279" s="6">
        <v>560606</v>
      </c>
      <c r="X279" s="6">
        <v>-64669</v>
      </c>
      <c r="Y279" s="6" t="s">
        <v>161</v>
      </c>
      <c r="Z279" s="6">
        <v>2619</v>
      </c>
      <c r="AA279" s="6" t="s">
        <v>162</v>
      </c>
      <c r="AB279" s="6" t="s">
        <v>2478</v>
      </c>
      <c r="AC279" s="16" t="s">
        <v>980</v>
      </c>
      <c r="AE279" s="25" t="s">
        <v>2479</v>
      </c>
      <c r="AF279" s="25" t="s">
        <v>2480</v>
      </c>
      <c r="AG279" s="25" t="s">
        <v>2481</v>
      </c>
      <c r="AH279" s="6">
        <v>31</v>
      </c>
      <c r="AI279" s="6">
        <v>5</v>
      </c>
      <c r="BI279" s="6">
        <v>2705.06</v>
      </c>
      <c r="BJ279" s="6">
        <v>449.95</v>
      </c>
    </row>
    <row r="280" ht="60" customHeight="1" spans="1:86">
      <c r="A280" s="22" t="s">
        <v>2400</v>
      </c>
      <c r="B280" s="5" t="str">
        <f>_xlfn.DISPIMG("ID_0D9E4EF438BA414CB3B47F6A3555EC01",1)</f>
        <v>=DISPIMG("ID_0D9E4EF438BA414CB3B47F6A3555EC01",1)</v>
      </c>
      <c r="C280" s="23">
        <v>99.99</v>
      </c>
      <c r="D280" s="6">
        <v>5</v>
      </c>
      <c r="E280" s="6">
        <v>0</v>
      </c>
      <c r="F280" s="6">
        <v>41</v>
      </c>
      <c r="G280" s="6">
        <v>1</v>
      </c>
      <c r="H280" s="6" t="s">
        <v>465</v>
      </c>
      <c r="I280" s="7">
        <v>45956</v>
      </c>
      <c r="J280" s="6">
        <v>3.9</v>
      </c>
      <c r="K280" s="6">
        <v>1</v>
      </c>
      <c r="L280" s="8">
        <v>0.0244</v>
      </c>
      <c r="M280" s="24" t="s">
        <v>2482</v>
      </c>
      <c r="N280" s="22" t="s">
        <v>137</v>
      </c>
      <c r="O280" s="6" t="s">
        <v>121</v>
      </c>
      <c r="P280" s="22" t="s">
        <v>695</v>
      </c>
      <c r="Q280" s="6">
        <v>5.79</v>
      </c>
      <c r="R280" s="6" t="s">
        <v>2483</v>
      </c>
      <c r="S280" s="6" t="s">
        <v>2483</v>
      </c>
      <c r="T280" s="6" t="s">
        <v>2484</v>
      </c>
      <c r="U280" s="6" t="s">
        <v>2485</v>
      </c>
      <c r="V280" s="6" t="s">
        <v>160</v>
      </c>
      <c r="W280" s="6">
        <v>222212</v>
      </c>
      <c r="X280" s="6">
        <v>-136411</v>
      </c>
      <c r="Y280" s="6" t="s">
        <v>161</v>
      </c>
      <c r="Z280" s="6">
        <v>1131</v>
      </c>
      <c r="AA280" s="6" t="s">
        <v>162</v>
      </c>
      <c r="AB280" s="6" t="s">
        <v>2486</v>
      </c>
      <c r="AC280" s="16" t="s">
        <v>2487</v>
      </c>
      <c r="AD280" s="6" t="s">
        <v>536</v>
      </c>
      <c r="AE280" s="25" t="s">
        <v>2488</v>
      </c>
      <c r="AF280" s="25" t="s">
        <v>2489</v>
      </c>
      <c r="AG280" s="25" t="s">
        <v>2490</v>
      </c>
      <c r="AH280" s="6">
        <v>31</v>
      </c>
      <c r="AI280" s="6">
        <v>41</v>
      </c>
      <c r="AJ280" s="6">
        <v>12</v>
      </c>
      <c r="AK280" s="6">
        <v>0</v>
      </c>
      <c r="BI280" s="6">
        <v>3099.69</v>
      </c>
      <c r="BJ280" s="6">
        <v>4099.59</v>
      </c>
      <c r="BK280" s="6">
        <v>1283.88</v>
      </c>
      <c r="BL280" s="6">
        <v>0</v>
      </c>
    </row>
    <row r="281" ht="60" customHeight="1" spans="1:86">
      <c r="A281" s="22" t="s">
        <v>2491</v>
      </c>
      <c r="B281" s="5" t="str">
        <f>_xlfn.DISPIMG("ID_C82598555ADA4556BC3C89917A00B66A",1)</f>
        <v>=DISPIMG("ID_C82598555ADA4556BC3C89917A00B66A",1)</v>
      </c>
      <c r="C281" s="6">
        <v>52.99</v>
      </c>
      <c r="D281" s="6">
        <v>4</v>
      </c>
      <c r="E281" s="6">
        <v>0</v>
      </c>
      <c r="F281" s="6">
        <v>56</v>
      </c>
      <c r="G281" s="6">
        <v>2</v>
      </c>
      <c r="H281" s="6" t="s">
        <v>199</v>
      </c>
      <c r="I281" s="7">
        <v>45900</v>
      </c>
      <c r="J281" s="6">
        <v>4.4</v>
      </c>
      <c r="K281" s="6">
        <v>3</v>
      </c>
      <c r="L281" s="8">
        <v>0.0536</v>
      </c>
      <c r="M281" s="24" t="s">
        <v>2492</v>
      </c>
      <c r="N281" s="22" t="s">
        <v>137</v>
      </c>
      <c r="O281" s="6" t="s">
        <v>2371</v>
      </c>
      <c r="P281" s="22" t="s">
        <v>714</v>
      </c>
      <c r="Q281" s="6">
        <v>6.21</v>
      </c>
      <c r="R281" s="6" t="s">
        <v>2475</v>
      </c>
      <c r="S281" s="6" t="s">
        <v>440</v>
      </c>
      <c r="T281" s="6" t="s">
        <v>2493</v>
      </c>
      <c r="U281" s="6" t="s">
        <v>2494</v>
      </c>
      <c r="V281" s="6" t="s">
        <v>128</v>
      </c>
      <c r="W281" s="6">
        <v>248342</v>
      </c>
      <c r="X281" s="6">
        <v>-29338</v>
      </c>
      <c r="Y281" s="6" t="s">
        <v>176</v>
      </c>
      <c r="Z281" s="6">
        <v>3031</v>
      </c>
      <c r="AA281" s="6" t="s">
        <v>145</v>
      </c>
      <c r="AB281" s="6" t="s">
        <v>2495</v>
      </c>
      <c r="AC281" s="16" t="s">
        <v>2496</v>
      </c>
      <c r="AE281" s="25" t="s">
        <v>2497</v>
      </c>
      <c r="AF281" s="25" t="s">
        <v>2498</v>
      </c>
      <c r="AG281" s="25" t="s">
        <v>2499</v>
      </c>
      <c r="AH281" s="6">
        <v>31</v>
      </c>
      <c r="AI281" s="6">
        <v>93</v>
      </c>
      <c r="AJ281" s="6">
        <v>56</v>
      </c>
      <c r="AK281" s="6">
        <v>41</v>
      </c>
      <c r="AL281" s="6">
        <v>14</v>
      </c>
      <c r="BI281" s="6">
        <v>1642.6901</v>
      </c>
      <c r="BJ281" s="6">
        <v>4287.3</v>
      </c>
      <c r="BK281" s="6">
        <v>2189.04</v>
      </c>
      <c r="BL281" s="6">
        <v>2869.59</v>
      </c>
      <c r="BM281" s="6">
        <v>1199.8</v>
      </c>
    </row>
    <row r="282" ht="60" customHeight="1" spans="1:86">
      <c r="A282" s="22" t="s">
        <v>1951</v>
      </c>
      <c r="B282" s="5" t="str">
        <f>_xlfn.DISPIMG("ID_9777EF8FD3444F20A3204200FF9F2302",1)</f>
        <v>=DISPIMG("ID_9777EF8FD3444F20A3204200FF9F2302",1)</v>
      </c>
      <c r="C282" s="6">
        <v>59.99</v>
      </c>
      <c r="D282" s="6">
        <v>6</v>
      </c>
      <c r="E282" s="6">
        <v>0</v>
      </c>
      <c r="F282" s="6">
        <v>400</v>
      </c>
      <c r="G282" s="6">
        <v>1</v>
      </c>
      <c r="H282" s="6" t="s">
        <v>465</v>
      </c>
      <c r="I282" s="7">
        <v>45963</v>
      </c>
      <c r="J282" s="6">
        <v>2.7</v>
      </c>
      <c r="K282" s="6">
        <v>0</v>
      </c>
      <c r="L282" s="8">
        <v>0</v>
      </c>
      <c r="M282" s="24" t="s">
        <v>513</v>
      </c>
      <c r="N282" s="22" t="s">
        <v>137</v>
      </c>
      <c r="O282" s="6" t="s">
        <v>121</v>
      </c>
      <c r="P282" s="22" t="s">
        <v>656</v>
      </c>
      <c r="Q282" s="6" t="s">
        <v>123</v>
      </c>
      <c r="R282" s="6" t="s">
        <v>1159</v>
      </c>
      <c r="S282" s="6" t="s">
        <v>1159</v>
      </c>
      <c r="T282" s="6" t="s">
        <v>2500</v>
      </c>
      <c r="U282" s="6" t="s">
        <v>1380</v>
      </c>
      <c r="V282" s="6" t="s">
        <v>160</v>
      </c>
      <c r="W282" s="6">
        <v>185735</v>
      </c>
      <c r="X282" s="6">
        <v>-75563</v>
      </c>
      <c r="Y282" s="6" t="s">
        <v>161</v>
      </c>
      <c r="Z282" s="6">
        <v>931</v>
      </c>
      <c r="AA282" s="6" t="s">
        <v>162</v>
      </c>
      <c r="AB282" s="6" t="s">
        <v>2501</v>
      </c>
      <c r="AC282" s="16" t="s">
        <v>2502</v>
      </c>
      <c r="AE282" s="25" t="s">
        <v>2503</v>
      </c>
      <c r="AF282" s="25" t="s">
        <v>2504</v>
      </c>
      <c r="AG282" s="25" t="s">
        <v>511</v>
      </c>
      <c r="AH282" s="6">
        <v>155</v>
      </c>
      <c r="AI282" s="6">
        <v>4840</v>
      </c>
      <c r="AJ282" s="6">
        <v>2499</v>
      </c>
      <c r="AK282" s="6">
        <v>61</v>
      </c>
      <c r="AL282" s="6">
        <v>0</v>
      </c>
      <c r="BI282" s="6">
        <v>9298.45</v>
      </c>
      <c r="BJ282" s="6">
        <v>281204</v>
      </c>
      <c r="BK282" s="6">
        <v>154338.23</v>
      </c>
      <c r="BL282" s="6">
        <v>4269.3896</v>
      </c>
      <c r="BM282" s="6">
        <v>0</v>
      </c>
    </row>
    <row r="283" ht="60" customHeight="1" spans="1:86">
      <c r="A283" s="22" t="s">
        <v>2505</v>
      </c>
      <c r="B283" s="5" t="str">
        <f>_xlfn.DISPIMG("ID_56E6420479454F4685B9DC9C053485E5",1)</f>
        <v>=DISPIMG("ID_56E6420479454F4685B9DC9C053485E5",1)</v>
      </c>
      <c r="C283" s="6">
        <v>79.99</v>
      </c>
      <c r="D283" s="6">
        <v>70</v>
      </c>
      <c r="E283" s="6">
        <v>0</v>
      </c>
      <c r="F283" s="6">
        <v>46</v>
      </c>
      <c r="G283" s="6">
        <v>2</v>
      </c>
      <c r="H283" s="6" t="s">
        <v>118</v>
      </c>
      <c r="I283" s="7">
        <v>45735</v>
      </c>
      <c r="J283" s="6">
        <v>4.1</v>
      </c>
      <c r="K283" s="6">
        <v>7</v>
      </c>
      <c r="L283" s="8">
        <v>0.1522</v>
      </c>
      <c r="M283" s="24" t="s">
        <v>2313</v>
      </c>
      <c r="N283" s="22" t="s">
        <v>137</v>
      </c>
      <c r="O283" s="6" t="s">
        <v>2036</v>
      </c>
      <c r="P283" s="22" t="s">
        <v>695</v>
      </c>
      <c r="Q283" s="6">
        <v>5.94</v>
      </c>
      <c r="R283" s="6" t="s">
        <v>696</v>
      </c>
      <c r="S283" s="6" t="s">
        <v>696</v>
      </c>
      <c r="T283" s="6" t="s">
        <v>2506</v>
      </c>
      <c r="U283" s="6" t="s">
        <v>2507</v>
      </c>
      <c r="V283" s="6" t="s">
        <v>160</v>
      </c>
      <c r="W283" s="6">
        <v>213911</v>
      </c>
      <c r="X283" s="6">
        <v>28487</v>
      </c>
      <c r="Y283" s="6" t="s">
        <v>161</v>
      </c>
      <c r="Z283" s="6">
        <v>1062</v>
      </c>
      <c r="AA283" s="6" t="s">
        <v>162</v>
      </c>
      <c r="AB283" s="6" t="s">
        <v>2316</v>
      </c>
      <c r="AC283" s="16" t="s">
        <v>2035</v>
      </c>
      <c r="AE283" s="25" t="s">
        <v>2508</v>
      </c>
      <c r="AF283" s="25" t="s">
        <v>2509</v>
      </c>
      <c r="AG283" s="25" t="s">
        <v>2319</v>
      </c>
      <c r="AH283" s="6">
        <v>31</v>
      </c>
      <c r="AI283" s="6">
        <v>61</v>
      </c>
      <c r="AJ283" s="6">
        <v>20</v>
      </c>
      <c r="AK283" s="6">
        <v>1</v>
      </c>
      <c r="AL283" s="6">
        <v>15</v>
      </c>
      <c r="AM283" s="6">
        <v>7</v>
      </c>
      <c r="AN283" s="6">
        <v>34</v>
      </c>
      <c r="AO283" s="6">
        <v>17</v>
      </c>
      <c r="AP283" s="6">
        <v>0</v>
      </c>
      <c r="AQ283" s="6">
        <v>0</v>
      </c>
      <c r="BI283" s="6">
        <v>2485.8901</v>
      </c>
      <c r="BJ283" s="6">
        <v>5035.55</v>
      </c>
      <c r="BK283" s="6">
        <v>1606.8</v>
      </c>
      <c r="BL283" s="6">
        <v>99.99</v>
      </c>
      <c r="BM283" s="6">
        <v>955.8</v>
      </c>
      <c r="BN283" s="6">
        <v>725.34</v>
      </c>
      <c r="BO283" s="6">
        <v>3410.88</v>
      </c>
      <c r="BP283" s="6">
        <v>1834.98</v>
      </c>
      <c r="BQ283" s="6">
        <v>0</v>
      </c>
      <c r="BR283" s="6">
        <v>0</v>
      </c>
    </row>
    <row r="284" ht="60" customHeight="1" spans="1:86">
      <c r="A284" s="22" t="s">
        <v>2246</v>
      </c>
      <c r="B284" s="5" t="str">
        <f>_xlfn.DISPIMG("ID_DC55123F7A824A0B89CE4341CF7E4DD8",1)</f>
        <v>=DISPIMG("ID_DC55123F7A824A0B89CE4341CF7E4DD8",1)</v>
      </c>
      <c r="C284" s="6">
        <v>129.99</v>
      </c>
      <c r="D284" s="6">
        <v>26</v>
      </c>
      <c r="E284" s="6">
        <v>0</v>
      </c>
      <c r="F284" s="6">
        <v>5</v>
      </c>
      <c r="G284" s="6">
        <v>1</v>
      </c>
      <c r="H284" s="6" t="s">
        <v>465</v>
      </c>
      <c r="I284" s="7">
        <v>45986</v>
      </c>
      <c r="J284" s="6">
        <v>4.5</v>
      </c>
      <c r="K284" s="6">
        <v>0</v>
      </c>
      <c r="L284" s="8">
        <v>0</v>
      </c>
      <c r="M284" s="24" t="s">
        <v>2510</v>
      </c>
      <c r="N284" s="22" t="s">
        <v>137</v>
      </c>
      <c r="O284" s="6" t="s">
        <v>878</v>
      </c>
      <c r="P284" s="22" t="s">
        <v>695</v>
      </c>
      <c r="Q284" s="6">
        <v>5.84</v>
      </c>
      <c r="R284" s="6" t="s">
        <v>2511</v>
      </c>
      <c r="S284" s="6" t="s">
        <v>2511</v>
      </c>
      <c r="T284" s="6" t="s">
        <v>2512</v>
      </c>
      <c r="U284" s="6" t="s">
        <v>2513</v>
      </c>
      <c r="V284" s="6" t="s">
        <v>128</v>
      </c>
      <c r="W284" s="6">
        <v>632112</v>
      </c>
      <c r="X284" s="6">
        <v>-78996</v>
      </c>
      <c r="Y284" s="6" t="s">
        <v>176</v>
      </c>
      <c r="Z284" s="6">
        <v>7902</v>
      </c>
      <c r="AA284" s="6" t="s">
        <v>145</v>
      </c>
      <c r="AB284" s="6" t="s">
        <v>2514</v>
      </c>
      <c r="AC284" s="16" t="s">
        <v>1975</v>
      </c>
      <c r="AE284" s="25" t="s">
        <v>2515</v>
      </c>
      <c r="AF284" s="25" t="s">
        <v>2516</v>
      </c>
      <c r="AG284" s="25" t="s">
        <v>2517</v>
      </c>
      <c r="AH284" s="6">
        <v>1</v>
      </c>
      <c r="AI284" s="6">
        <v>7</v>
      </c>
      <c r="AJ284" s="6">
        <v>3</v>
      </c>
      <c r="AK284" s="6">
        <v>0</v>
      </c>
      <c r="AL284" s="6">
        <v>8</v>
      </c>
      <c r="AM284" s="6">
        <v>13</v>
      </c>
      <c r="AN284" s="6">
        <v>1</v>
      </c>
      <c r="AO284" s="6">
        <v>11</v>
      </c>
      <c r="AP284" s="6">
        <v>2</v>
      </c>
      <c r="BI284" s="6">
        <v>129.99</v>
      </c>
      <c r="BJ284" s="6">
        <v>909.93</v>
      </c>
      <c r="BK284" s="6">
        <v>389.97</v>
      </c>
      <c r="BL284" s="6">
        <v>0</v>
      </c>
      <c r="BM284" s="6">
        <v>1039.92</v>
      </c>
      <c r="BN284" s="6">
        <v>1689.87</v>
      </c>
      <c r="BO284" s="6">
        <v>129.99</v>
      </c>
      <c r="BP284" s="6">
        <v>1429.89</v>
      </c>
      <c r="BQ284" s="6">
        <v>356.7</v>
      </c>
    </row>
    <row r="285" ht="60" customHeight="1" spans="1:86">
      <c r="A285" s="22" t="s">
        <v>2518</v>
      </c>
      <c r="B285" s="5" t="str">
        <f>_xlfn.DISPIMG("ID_D4650BD6CE3E44E1BC9B9A46A6BEC859",1)</f>
        <v>=DISPIMG("ID_D4650BD6CE3E44E1BC9B9A46A6BEC859",1)</v>
      </c>
      <c r="C285" s="6">
        <v>638.99</v>
      </c>
      <c r="D285" s="6">
        <v>1</v>
      </c>
      <c r="E285" s="6">
        <v>0</v>
      </c>
      <c r="G285" s="6">
        <v>1</v>
      </c>
      <c r="I285" s="6"/>
      <c r="J285" s="6">
        <v>1</v>
      </c>
      <c r="M285" s="24" t="s">
        <v>119</v>
      </c>
      <c r="N285" s="6" t="s">
        <v>120</v>
      </c>
      <c r="O285" s="6" t="s">
        <v>121</v>
      </c>
      <c r="P285" s="22" t="s">
        <v>830</v>
      </c>
      <c r="Q285" s="6" t="s">
        <v>123</v>
      </c>
      <c r="R285" s="6" t="s">
        <v>124</v>
      </c>
      <c r="T285" s="6" t="s">
        <v>2519</v>
      </c>
      <c r="AA285" s="6" t="s">
        <v>145</v>
      </c>
      <c r="AB285" s="6" t="s">
        <v>2520</v>
      </c>
      <c r="AC285" s="16" t="s">
        <v>2335</v>
      </c>
      <c r="AE285" s="25" t="s">
        <v>2521</v>
      </c>
      <c r="AF285" s="25" t="s">
        <v>2522</v>
      </c>
      <c r="AI285" s="6">
        <v>9542</v>
      </c>
      <c r="AJ285" s="6">
        <v>3797</v>
      </c>
      <c r="AK285" s="6">
        <v>3258</v>
      </c>
      <c r="AL285" s="6">
        <v>2296</v>
      </c>
      <c r="AM285" s="6">
        <v>2509</v>
      </c>
      <c r="AN285" s="6">
        <v>2948</v>
      </c>
      <c r="AO285" s="6">
        <v>2920</v>
      </c>
      <c r="AP285" s="6">
        <v>3382</v>
      </c>
      <c r="AQ285" s="6">
        <v>637</v>
      </c>
      <c r="BJ285" s="6">
        <v>6095429.5</v>
      </c>
      <c r="BK285" s="6">
        <v>2238825.2</v>
      </c>
      <c r="BL285" s="6">
        <v>2146859.2</v>
      </c>
      <c r="BM285" s="6">
        <v>1529893.8</v>
      </c>
      <c r="BN285" s="6">
        <v>1652753.5</v>
      </c>
      <c r="BO285" s="6">
        <v>1957707.9</v>
      </c>
      <c r="BP285" s="6">
        <v>1990155.2</v>
      </c>
      <c r="BQ285" s="6">
        <v>2200160</v>
      </c>
      <c r="BR285" s="6">
        <v>394933.62</v>
      </c>
    </row>
    <row r="286" ht="60" customHeight="1" spans="1:86">
      <c r="A286" s="22" t="s">
        <v>2332</v>
      </c>
      <c r="B286" s="5" t="str">
        <f>_xlfn.DISPIMG("ID_8E2A687900F94A30B0EF89BC5185F492",1)</f>
        <v>=DISPIMG("ID_8E2A687900F94A30B0EF89BC5185F492",1)</v>
      </c>
      <c r="C286" s="6">
        <v>159.5</v>
      </c>
      <c r="D286" s="6">
        <v>27</v>
      </c>
      <c r="E286" s="6">
        <v>0</v>
      </c>
      <c r="F286" s="6">
        <v>42</v>
      </c>
      <c r="G286" s="6">
        <v>1</v>
      </c>
      <c r="H286" s="6" t="s">
        <v>465</v>
      </c>
      <c r="I286" s="7">
        <v>45980</v>
      </c>
      <c r="J286" s="6">
        <v>4.5</v>
      </c>
      <c r="K286" s="6">
        <v>8</v>
      </c>
      <c r="L286" s="8">
        <v>0.1905</v>
      </c>
      <c r="M286" s="24" t="s">
        <v>2523</v>
      </c>
      <c r="N286" s="22" t="s">
        <v>213</v>
      </c>
      <c r="O286" s="6" t="s">
        <v>542</v>
      </c>
      <c r="P286" s="22" t="s">
        <v>1788</v>
      </c>
      <c r="Q286" s="6">
        <v>6.63</v>
      </c>
      <c r="R286" s="6" t="s">
        <v>225</v>
      </c>
      <c r="S286" s="6" t="s">
        <v>225</v>
      </c>
      <c r="T286" s="6" t="s">
        <v>2524</v>
      </c>
      <c r="U286" s="6" t="s">
        <v>2525</v>
      </c>
      <c r="V286" s="6" t="s">
        <v>128</v>
      </c>
      <c r="W286" s="6">
        <v>301424</v>
      </c>
      <c r="X286" s="6">
        <v>-66160</v>
      </c>
      <c r="Y286" s="6" t="s">
        <v>129</v>
      </c>
      <c r="Z286" s="6">
        <v>479</v>
      </c>
      <c r="AA286" s="6" t="s">
        <v>130</v>
      </c>
      <c r="AB286" s="6" t="s">
        <v>2526</v>
      </c>
      <c r="AC286" s="16" t="s">
        <v>2102</v>
      </c>
      <c r="AE286" s="25" t="s">
        <v>2527</v>
      </c>
      <c r="AF286" s="25" t="s">
        <v>2528</v>
      </c>
      <c r="AG286" s="25" t="s">
        <v>2529</v>
      </c>
      <c r="AH286" s="6">
        <v>31</v>
      </c>
      <c r="AI286" s="6">
        <v>51</v>
      </c>
      <c r="AJ286" s="6">
        <v>13</v>
      </c>
      <c r="BI286" s="6">
        <v>5887.52</v>
      </c>
      <c r="BJ286" s="6">
        <v>8157.96</v>
      </c>
      <c r="BK286" s="6">
        <v>2215.46</v>
      </c>
    </row>
    <row r="287" ht="60" customHeight="1" spans="1:86">
      <c r="A287" s="22" t="s">
        <v>2164</v>
      </c>
      <c r="B287" s="5" t="str">
        <f>_xlfn.DISPIMG("ID_FE2B3516980C4B77B421EE0665CED95D",1)</f>
        <v>=DISPIMG("ID_FE2B3516980C4B77B421EE0665CED95D",1)</v>
      </c>
      <c r="C287" s="6">
        <v>42.99</v>
      </c>
      <c r="D287" s="6">
        <v>41</v>
      </c>
      <c r="E287" s="6">
        <v>0</v>
      </c>
      <c r="F287" s="6">
        <v>65</v>
      </c>
      <c r="G287" s="6">
        <v>1</v>
      </c>
      <c r="H287" s="6" t="s">
        <v>118</v>
      </c>
      <c r="I287" s="7">
        <v>45694</v>
      </c>
      <c r="J287" s="6">
        <v>4</v>
      </c>
      <c r="K287" s="6">
        <v>2</v>
      </c>
      <c r="L287" s="8">
        <v>0.0308</v>
      </c>
      <c r="M287" s="24" t="s">
        <v>2530</v>
      </c>
      <c r="N287" s="22" t="s">
        <v>137</v>
      </c>
      <c r="O287" s="6" t="s">
        <v>121</v>
      </c>
      <c r="P287" s="22" t="s">
        <v>172</v>
      </c>
      <c r="Q287" s="6" t="s">
        <v>419</v>
      </c>
      <c r="R287" s="6" t="s">
        <v>1859</v>
      </c>
      <c r="S287" s="6" t="s">
        <v>1859</v>
      </c>
      <c r="T287" s="6" t="s">
        <v>2531</v>
      </c>
      <c r="U287" s="6" t="s">
        <v>1703</v>
      </c>
      <c r="V287" s="6" t="s">
        <v>128</v>
      </c>
      <c r="W287" s="6">
        <v>240278</v>
      </c>
      <c r="X287" s="6">
        <v>-96581</v>
      </c>
      <c r="Y287" s="6" t="s">
        <v>176</v>
      </c>
      <c r="Z287" s="6">
        <v>2923</v>
      </c>
      <c r="AA287" s="6" t="s">
        <v>145</v>
      </c>
      <c r="AB287" s="6" t="s">
        <v>2532</v>
      </c>
      <c r="AC287" s="16" t="s">
        <v>2533</v>
      </c>
      <c r="AE287" s="25" t="s">
        <v>2534</v>
      </c>
      <c r="AF287" s="25" t="s">
        <v>2535</v>
      </c>
      <c r="AG287" s="25" t="s">
        <v>2536</v>
      </c>
      <c r="AH287" s="6">
        <v>93</v>
      </c>
      <c r="AI287" s="6">
        <v>135</v>
      </c>
      <c r="AJ287" s="6">
        <v>49</v>
      </c>
      <c r="AK287" s="6">
        <v>107</v>
      </c>
      <c r="AL287" s="6">
        <v>124</v>
      </c>
      <c r="AM287" s="6">
        <v>30</v>
      </c>
      <c r="AN287" s="6">
        <v>39</v>
      </c>
      <c r="AO287" s="6">
        <v>69</v>
      </c>
      <c r="AP287" s="6">
        <v>85</v>
      </c>
      <c r="AQ287" s="6">
        <v>255</v>
      </c>
      <c r="AR287" s="6">
        <v>54</v>
      </c>
      <c r="AS287" s="6">
        <v>23</v>
      </c>
      <c r="BI287" s="6">
        <v>3858.57</v>
      </c>
      <c r="BJ287" s="6">
        <v>5544.45</v>
      </c>
      <c r="BK287" s="6">
        <v>2126.11</v>
      </c>
      <c r="BL287" s="6">
        <v>4393.42</v>
      </c>
      <c r="BM287" s="6">
        <v>4116.8</v>
      </c>
      <c r="BN287" s="6">
        <v>1020</v>
      </c>
      <c r="BO287" s="6">
        <v>1324.83</v>
      </c>
      <c r="BP287" s="6">
        <v>2314.26</v>
      </c>
      <c r="BQ287" s="6">
        <v>2817.75</v>
      </c>
      <c r="BR287" s="6">
        <v>8726.1</v>
      </c>
      <c r="BS287" s="6">
        <v>2425.14</v>
      </c>
      <c r="BT287" s="6">
        <v>1149.77</v>
      </c>
    </row>
    <row r="288" ht="60" customHeight="1" spans="1:86">
      <c r="A288" s="22" t="s">
        <v>2537</v>
      </c>
      <c r="B288" s="5" t="str">
        <f>_xlfn.DISPIMG("ID_7541ED85C9034C9DB78ACB77C2894DF7",1)</f>
        <v>=DISPIMG("ID_7541ED85C9034C9DB78ACB77C2894DF7",1)</v>
      </c>
      <c r="C288" s="6">
        <v>79.99</v>
      </c>
      <c r="D288" s="6">
        <v>71</v>
      </c>
      <c r="E288" s="6">
        <v>0</v>
      </c>
      <c r="F288" s="6">
        <v>67</v>
      </c>
      <c r="G288" s="6">
        <v>2</v>
      </c>
      <c r="H288" s="6" t="s">
        <v>169</v>
      </c>
      <c r="I288" s="7">
        <v>45657</v>
      </c>
      <c r="J288" s="6">
        <v>4.2</v>
      </c>
      <c r="K288" s="6">
        <v>0</v>
      </c>
      <c r="L288" s="8">
        <v>0</v>
      </c>
      <c r="M288" s="24" t="s">
        <v>1856</v>
      </c>
      <c r="N288" s="22" t="s">
        <v>137</v>
      </c>
      <c r="O288" s="6" t="s">
        <v>171</v>
      </c>
      <c r="P288" s="22" t="s">
        <v>695</v>
      </c>
      <c r="Q288" s="6">
        <v>5.41</v>
      </c>
      <c r="R288" s="6" t="s">
        <v>1281</v>
      </c>
      <c r="S288" s="6" t="s">
        <v>360</v>
      </c>
      <c r="T288" s="6" t="s">
        <v>2538</v>
      </c>
      <c r="U288" s="6" t="s">
        <v>2539</v>
      </c>
      <c r="V288" s="6" t="s">
        <v>128</v>
      </c>
      <c r="W288" s="6">
        <v>223841</v>
      </c>
      <c r="X288" s="6">
        <v>15025</v>
      </c>
      <c r="Y288" s="6" t="s">
        <v>176</v>
      </c>
      <c r="Z288" s="6">
        <v>4227</v>
      </c>
      <c r="AA288" s="6" t="s">
        <v>145</v>
      </c>
      <c r="AB288" s="6" t="s">
        <v>2540</v>
      </c>
      <c r="AC288" s="16" t="s">
        <v>1533</v>
      </c>
      <c r="AE288" s="25" t="s">
        <v>2541</v>
      </c>
      <c r="AF288" s="25" t="s">
        <v>2542</v>
      </c>
      <c r="AG288" s="25" t="s">
        <v>1866</v>
      </c>
      <c r="AH288" s="6">
        <v>62</v>
      </c>
      <c r="AI288" s="6">
        <v>135</v>
      </c>
      <c r="AJ288" s="6">
        <v>103</v>
      </c>
      <c r="AK288" s="6">
        <v>114</v>
      </c>
      <c r="AL288" s="6">
        <v>42</v>
      </c>
      <c r="AM288" s="6">
        <v>47</v>
      </c>
      <c r="AN288" s="6">
        <v>75</v>
      </c>
      <c r="AO288" s="6">
        <v>71</v>
      </c>
      <c r="AP288" s="6">
        <v>176</v>
      </c>
      <c r="AQ288" s="6">
        <v>188</v>
      </c>
      <c r="AR288" s="6">
        <v>1</v>
      </c>
      <c r="AS288" s="6">
        <v>0</v>
      </c>
      <c r="BI288" s="6">
        <v>4959.38</v>
      </c>
      <c r="BJ288" s="6">
        <v>9810.45</v>
      </c>
      <c r="BK288" s="6">
        <v>6882.46</v>
      </c>
      <c r="BL288" s="6">
        <v>7864.86</v>
      </c>
      <c r="BM288" s="6">
        <v>2537.22</v>
      </c>
      <c r="BN288" s="6">
        <v>2705.32</v>
      </c>
      <c r="BO288" s="6">
        <v>6460.5</v>
      </c>
      <c r="BP288" s="6">
        <v>6389.29</v>
      </c>
      <c r="BQ288" s="6">
        <v>15838.24</v>
      </c>
      <c r="BR288" s="6">
        <v>16918.12</v>
      </c>
      <c r="BS288" s="6">
        <v>104.99</v>
      </c>
      <c r="BT288" s="6">
        <v>0</v>
      </c>
    </row>
    <row r="289" ht="60" customHeight="1" spans="1:76">
      <c r="A289" s="22" t="s">
        <v>2543</v>
      </c>
      <c r="B289" s="5" t="str">
        <f>_xlfn.DISPIMG("ID_BF7049F146824DA8B9111618753B4CC0",1)</f>
        <v>=DISPIMG("ID_BF7049F146824DA8B9111618753B4CC0",1)</v>
      </c>
      <c r="C289" s="6">
        <v>69.99</v>
      </c>
      <c r="D289" s="6">
        <v>17</v>
      </c>
      <c r="E289" s="6">
        <v>0</v>
      </c>
      <c r="F289" s="6">
        <v>52</v>
      </c>
      <c r="G289" s="6">
        <v>1</v>
      </c>
      <c r="H289" s="6" t="s">
        <v>152</v>
      </c>
      <c r="I289" s="7">
        <v>45775</v>
      </c>
      <c r="J289" s="6">
        <v>4.6</v>
      </c>
      <c r="K289" s="6">
        <v>0</v>
      </c>
      <c r="L289" s="8">
        <v>0</v>
      </c>
      <c r="M289" s="24" t="s">
        <v>2544</v>
      </c>
      <c r="N289" s="22" t="s">
        <v>137</v>
      </c>
      <c r="O289" s="6" t="s">
        <v>2545</v>
      </c>
      <c r="P289" s="22" t="s">
        <v>695</v>
      </c>
      <c r="Q289" s="6">
        <v>5.94</v>
      </c>
      <c r="R289" s="6" t="s">
        <v>1098</v>
      </c>
      <c r="S289" s="6" t="s">
        <v>1098</v>
      </c>
      <c r="T289" s="6" t="s">
        <v>2546</v>
      </c>
      <c r="U289" s="6" t="s">
        <v>1152</v>
      </c>
      <c r="V289" s="6" t="s">
        <v>160</v>
      </c>
      <c r="W289" s="6">
        <v>237018</v>
      </c>
      <c r="X289" s="6">
        <v>21501</v>
      </c>
      <c r="Y289" s="6" t="s">
        <v>161</v>
      </c>
      <c r="Z289" s="6">
        <v>1144</v>
      </c>
      <c r="AA289" s="6" t="s">
        <v>162</v>
      </c>
      <c r="AB289" s="6" t="s">
        <v>2547</v>
      </c>
      <c r="AC289" s="16" t="s">
        <v>2548</v>
      </c>
      <c r="AE289" s="25" t="s">
        <v>2549</v>
      </c>
      <c r="AF289" s="25" t="s">
        <v>2550</v>
      </c>
      <c r="AG289" s="25" t="s">
        <v>2551</v>
      </c>
      <c r="AH289" s="6">
        <v>62</v>
      </c>
      <c r="AI289" s="6">
        <v>61</v>
      </c>
      <c r="AJ289" s="6">
        <v>61</v>
      </c>
      <c r="AK289" s="6">
        <v>26</v>
      </c>
      <c r="AL289" s="6">
        <v>39</v>
      </c>
      <c r="AM289" s="6">
        <v>55</v>
      </c>
      <c r="AN289" s="6">
        <v>46</v>
      </c>
      <c r="AO289" s="6">
        <v>41</v>
      </c>
      <c r="AP289" s="6">
        <v>112</v>
      </c>
      <c r="AQ289" s="6">
        <v>109</v>
      </c>
      <c r="BI289" s="6">
        <v>4339.38</v>
      </c>
      <c r="BJ289" s="6">
        <v>4235.23</v>
      </c>
      <c r="BK289" s="6">
        <v>4346.86</v>
      </c>
      <c r="BL289" s="6">
        <v>1833.52</v>
      </c>
      <c r="BM289" s="6">
        <v>2907.45</v>
      </c>
      <c r="BN289" s="6">
        <v>4127.75</v>
      </c>
      <c r="BO289" s="6">
        <v>3577.42</v>
      </c>
      <c r="BP289" s="6">
        <v>3056.14</v>
      </c>
      <c r="BQ289" s="6">
        <v>10138.24</v>
      </c>
      <c r="BR289" s="6">
        <v>6102.91</v>
      </c>
    </row>
    <row r="290" ht="60" customHeight="1" spans="1:76">
      <c r="A290" s="22" t="s">
        <v>2552</v>
      </c>
      <c r="B290" s="5" t="str">
        <f>_xlfn.DISPIMG("ID_BF98FF251D52499D975B7A39AC11EFC1",1)</f>
        <v>=DISPIMG("ID_BF98FF251D52499D975B7A39AC11EFC1",1)</v>
      </c>
      <c r="C290" s="6">
        <v>89.99</v>
      </c>
      <c r="D290" s="6">
        <v>19</v>
      </c>
      <c r="E290" s="6">
        <v>0</v>
      </c>
      <c r="F290" s="6">
        <v>192</v>
      </c>
      <c r="G290" s="6">
        <v>2</v>
      </c>
      <c r="H290" s="6" t="s">
        <v>465</v>
      </c>
      <c r="I290" s="7">
        <v>45997</v>
      </c>
      <c r="J290" s="6">
        <v>4.7</v>
      </c>
      <c r="K290" s="6">
        <v>1</v>
      </c>
      <c r="L290" s="8">
        <v>0.0052</v>
      </c>
      <c r="M290" s="24" t="s">
        <v>1147</v>
      </c>
      <c r="N290" s="22" t="s">
        <v>137</v>
      </c>
      <c r="O290" s="6" t="s">
        <v>1875</v>
      </c>
      <c r="P290" s="22" t="s">
        <v>695</v>
      </c>
      <c r="Q290" s="6">
        <v>6.19</v>
      </c>
      <c r="R290" s="6" t="s">
        <v>831</v>
      </c>
      <c r="S290" s="6" t="s">
        <v>831</v>
      </c>
      <c r="T290" s="6" t="s">
        <v>226</v>
      </c>
      <c r="U290" s="6" t="s">
        <v>227</v>
      </c>
      <c r="V290" s="6" t="s">
        <v>160</v>
      </c>
      <c r="W290" s="6">
        <v>162786</v>
      </c>
      <c r="X290" s="6">
        <v>-49469</v>
      </c>
      <c r="Y290" s="6" t="s">
        <v>161</v>
      </c>
      <c r="Z290" s="6">
        <v>820</v>
      </c>
      <c r="AA290" s="6" t="s">
        <v>162</v>
      </c>
      <c r="AB290" s="6" t="s">
        <v>2553</v>
      </c>
      <c r="AC290" s="16" t="s">
        <v>2554</v>
      </c>
      <c r="AE290" s="25" t="s">
        <v>2555</v>
      </c>
      <c r="AF290" s="25" t="s">
        <v>2556</v>
      </c>
      <c r="AG290" s="25" t="s">
        <v>1342</v>
      </c>
      <c r="AH290" s="6">
        <v>217</v>
      </c>
      <c r="AI290" s="6">
        <v>185</v>
      </c>
      <c r="BI290" s="6">
        <v>26037.83</v>
      </c>
      <c r="BJ290" s="6">
        <v>22198.15</v>
      </c>
    </row>
    <row r="291" ht="60" customHeight="1" spans="1:76">
      <c r="A291" s="22" t="s">
        <v>2354</v>
      </c>
      <c r="B291" s="5" t="str">
        <f>_xlfn.DISPIMG("ID_2CEB270005D141459880B985218A5831",1)</f>
        <v>=DISPIMG("ID_2CEB270005D141459880B985218A5831",1)</v>
      </c>
      <c r="C291" s="23">
        <v>168.99</v>
      </c>
      <c r="D291" s="6">
        <v>4</v>
      </c>
      <c r="E291" s="6">
        <v>0</v>
      </c>
      <c r="F291" s="6">
        <v>33</v>
      </c>
      <c r="G291" s="6">
        <v>1</v>
      </c>
      <c r="H291" s="6" t="s">
        <v>465</v>
      </c>
      <c r="I291" s="7">
        <v>45990</v>
      </c>
      <c r="J291" s="6">
        <v>5</v>
      </c>
      <c r="K291" s="6">
        <v>1</v>
      </c>
      <c r="L291" s="8">
        <v>0.0303</v>
      </c>
      <c r="M291" s="24" t="s">
        <v>2557</v>
      </c>
      <c r="N291" s="22" t="s">
        <v>137</v>
      </c>
      <c r="O291" s="6" t="s">
        <v>467</v>
      </c>
      <c r="P291" s="22" t="s">
        <v>695</v>
      </c>
      <c r="Q291" s="6">
        <v>6.35</v>
      </c>
      <c r="R291" s="6" t="s">
        <v>236</v>
      </c>
      <c r="S291" s="6" t="s">
        <v>236</v>
      </c>
      <c r="T291" s="6" t="s">
        <v>2558</v>
      </c>
      <c r="U291" s="6" t="s">
        <v>2559</v>
      </c>
      <c r="V291" s="6" t="s">
        <v>128</v>
      </c>
      <c r="W291" s="6">
        <v>183550</v>
      </c>
      <c r="X291" s="6">
        <v>148391</v>
      </c>
      <c r="Y291" s="6" t="s">
        <v>129</v>
      </c>
      <c r="Z291" s="6">
        <v>300</v>
      </c>
      <c r="AA291" s="6" t="s">
        <v>130</v>
      </c>
      <c r="AB291" s="6" t="s">
        <v>2560</v>
      </c>
      <c r="AC291" s="16" t="s">
        <v>2561</v>
      </c>
      <c r="AD291" s="6" t="s">
        <v>179</v>
      </c>
      <c r="AE291" s="25" t="s">
        <v>2562</v>
      </c>
      <c r="AF291" s="25" t="s">
        <v>2563</v>
      </c>
      <c r="AG291" s="25" t="s">
        <v>2564</v>
      </c>
      <c r="AH291" s="6">
        <v>31</v>
      </c>
      <c r="AI291" s="6">
        <v>10</v>
      </c>
      <c r="AJ291" s="6">
        <v>0</v>
      </c>
      <c r="BI291" s="6">
        <v>5238.69</v>
      </c>
      <c r="BJ291" s="6">
        <v>1689.9</v>
      </c>
      <c r="BK291" s="6">
        <v>0</v>
      </c>
    </row>
    <row r="292" ht="60" customHeight="1" spans="1:76">
      <c r="A292" s="22" t="s">
        <v>2455</v>
      </c>
      <c r="B292" s="5" t="str">
        <f>_xlfn.DISPIMG("ID_7FA3D56EEA914B87843EF52A2DCAB478",1)</f>
        <v>=DISPIMG("ID_7FA3D56EEA914B87843EF52A2DCAB478",1)</v>
      </c>
      <c r="C292" s="6">
        <v>59.99</v>
      </c>
      <c r="D292" s="6">
        <v>11</v>
      </c>
      <c r="E292" s="6">
        <v>0</v>
      </c>
      <c r="F292" s="6">
        <v>173</v>
      </c>
      <c r="G292" s="6">
        <v>1</v>
      </c>
      <c r="H292" s="6" t="s">
        <v>465</v>
      </c>
      <c r="I292" s="7">
        <v>45988</v>
      </c>
      <c r="J292" s="6">
        <v>4.2</v>
      </c>
      <c r="K292" s="6">
        <v>0</v>
      </c>
      <c r="L292" s="8">
        <v>0</v>
      </c>
      <c r="M292" s="24" t="s">
        <v>513</v>
      </c>
      <c r="N292" s="22" t="s">
        <v>137</v>
      </c>
      <c r="O292" s="6" t="s">
        <v>121</v>
      </c>
      <c r="P292" s="22" t="s">
        <v>288</v>
      </c>
      <c r="Q292" s="6" t="s">
        <v>123</v>
      </c>
      <c r="R292" s="6" t="s">
        <v>268</v>
      </c>
      <c r="S292" s="6" t="s">
        <v>268</v>
      </c>
      <c r="T292" s="6" t="s">
        <v>2500</v>
      </c>
      <c r="U292" s="6" t="s">
        <v>1380</v>
      </c>
      <c r="V292" s="6" t="s">
        <v>160</v>
      </c>
      <c r="W292" s="6">
        <v>202873</v>
      </c>
      <c r="X292" s="6">
        <v>-45323</v>
      </c>
      <c r="Y292" s="6" t="s">
        <v>161</v>
      </c>
      <c r="Z292" s="6">
        <v>1009</v>
      </c>
      <c r="AA292" s="6" t="s">
        <v>162</v>
      </c>
      <c r="AB292" s="6" t="s">
        <v>2565</v>
      </c>
      <c r="AC292" s="16" t="s">
        <v>2118</v>
      </c>
      <c r="AE292" s="25" t="s">
        <v>2566</v>
      </c>
      <c r="AF292" s="25" t="s">
        <v>2567</v>
      </c>
      <c r="AG292" s="25" t="s">
        <v>511</v>
      </c>
      <c r="AH292" s="6">
        <v>93</v>
      </c>
      <c r="AI292" s="6">
        <v>3298</v>
      </c>
      <c r="AJ292" s="6">
        <v>3045</v>
      </c>
      <c r="BI292" s="6">
        <v>5579.0703</v>
      </c>
      <c r="BJ292" s="6">
        <v>196725.7</v>
      </c>
      <c r="BK292" s="6">
        <v>426269.56</v>
      </c>
    </row>
    <row r="293" ht="60" customHeight="1" spans="1:76">
      <c r="A293" s="22" t="s">
        <v>1627</v>
      </c>
      <c r="B293" s="5" t="str">
        <f>_xlfn.DISPIMG("ID_EC21A021C8764985BA1DE594F316CD02",1)</f>
        <v>=DISPIMG("ID_EC21A021C8764985BA1DE594F316CD02",1)</v>
      </c>
      <c r="C293" s="6">
        <v>79.99</v>
      </c>
      <c r="D293" s="6">
        <v>29</v>
      </c>
      <c r="E293" s="6">
        <v>0</v>
      </c>
      <c r="F293" s="6">
        <v>45</v>
      </c>
      <c r="G293" s="6">
        <v>1</v>
      </c>
      <c r="H293" s="6" t="s">
        <v>169</v>
      </c>
      <c r="I293" s="7">
        <v>45595</v>
      </c>
      <c r="J293" s="6">
        <v>4</v>
      </c>
      <c r="K293" s="6">
        <v>3</v>
      </c>
      <c r="L293" s="8">
        <v>0.0667</v>
      </c>
      <c r="M293" s="24" t="s">
        <v>2544</v>
      </c>
      <c r="N293" s="6" t="s">
        <v>120</v>
      </c>
      <c r="O293" s="6" t="s">
        <v>121</v>
      </c>
      <c r="P293" s="22" t="s">
        <v>695</v>
      </c>
      <c r="Q293" s="6" t="s">
        <v>123</v>
      </c>
      <c r="R293" s="6" t="s">
        <v>1098</v>
      </c>
      <c r="S293" s="6" t="s">
        <v>1098</v>
      </c>
      <c r="T293" s="6" t="s">
        <v>2568</v>
      </c>
      <c r="U293" s="6" t="s">
        <v>1152</v>
      </c>
      <c r="V293" s="6" t="s">
        <v>160</v>
      </c>
      <c r="W293" s="6">
        <v>378965</v>
      </c>
      <c r="X293" s="6">
        <v>-56227</v>
      </c>
      <c r="Y293" s="6" t="s">
        <v>161</v>
      </c>
      <c r="Z293" s="6">
        <v>1818</v>
      </c>
      <c r="AA293" s="6" t="s">
        <v>162</v>
      </c>
      <c r="AB293" s="6" t="s">
        <v>2569</v>
      </c>
      <c r="AC293" s="16" t="s">
        <v>2570</v>
      </c>
      <c r="AE293" s="25" t="s">
        <v>2571</v>
      </c>
      <c r="AF293" s="25" t="s">
        <v>2572</v>
      </c>
      <c r="AH293" s="6">
        <v>31</v>
      </c>
      <c r="AI293" s="6">
        <v>102</v>
      </c>
      <c r="AJ293" s="6">
        <v>74</v>
      </c>
      <c r="AK293" s="6">
        <v>27</v>
      </c>
      <c r="AL293" s="6">
        <v>52</v>
      </c>
      <c r="AM293" s="6">
        <v>23</v>
      </c>
      <c r="AN293" s="6">
        <v>33</v>
      </c>
      <c r="AO293" s="6">
        <v>29</v>
      </c>
      <c r="AP293" s="6">
        <v>32</v>
      </c>
      <c r="AQ293" s="6">
        <v>15</v>
      </c>
      <c r="AR293" s="6">
        <v>44</v>
      </c>
      <c r="AS293" s="6">
        <v>72</v>
      </c>
      <c r="AT293" s="6">
        <v>92</v>
      </c>
      <c r="AU293" s="6">
        <v>94</v>
      </c>
      <c r="AV293" s="6">
        <v>26</v>
      </c>
      <c r="AW293" s="6">
        <v>4</v>
      </c>
      <c r="BI293" s="6">
        <v>2479.69</v>
      </c>
      <c r="BJ293" s="6">
        <v>6643.26</v>
      </c>
      <c r="BK293" s="6">
        <v>3355.16</v>
      </c>
      <c r="BL293" s="6">
        <v>1278.45</v>
      </c>
      <c r="BM293" s="6">
        <v>2205.32</v>
      </c>
      <c r="BN293" s="6">
        <v>1224.75</v>
      </c>
      <c r="BO293" s="6">
        <v>1742.4</v>
      </c>
      <c r="BP293" s="6">
        <v>1555.27</v>
      </c>
      <c r="BQ293" s="6">
        <v>1949.76</v>
      </c>
      <c r="BR293" s="6">
        <v>942.9</v>
      </c>
      <c r="BS293" s="6">
        <v>3226.52</v>
      </c>
      <c r="BT293" s="6">
        <v>5432.4</v>
      </c>
      <c r="BU293" s="6">
        <v>7296.52</v>
      </c>
      <c r="BV293" s="6">
        <v>7519.06</v>
      </c>
      <c r="BW293" s="6">
        <v>2079.74</v>
      </c>
      <c r="BX293" s="6">
        <v>359.96</v>
      </c>
    </row>
    <row r="294" ht="60" customHeight="1" spans="1:76">
      <c r="A294" s="22" t="s">
        <v>2573</v>
      </c>
      <c r="B294" s="5" t="str">
        <f>_xlfn.DISPIMG("ID_2658F32997C748EE94A43654E24D1BD8",1)</f>
        <v>=DISPIMG("ID_2658F32997C748EE94A43654E24D1BD8",1)</v>
      </c>
      <c r="C294" s="6">
        <v>269.99</v>
      </c>
      <c r="D294" s="6">
        <v>17</v>
      </c>
      <c r="E294" s="6">
        <v>0</v>
      </c>
      <c r="F294" s="6">
        <v>380</v>
      </c>
      <c r="G294" s="6">
        <v>3</v>
      </c>
      <c r="H294" s="6" t="s">
        <v>465</v>
      </c>
      <c r="I294" s="7">
        <v>45987</v>
      </c>
      <c r="J294" s="6">
        <v>4.4</v>
      </c>
      <c r="K294" s="6">
        <v>1</v>
      </c>
      <c r="L294" s="8">
        <v>0.0026</v>
      </c>
      <c r="M294" s="24" t="s">
        <v>1642</v>
      </c>
      <c r="N294" s="22" t="s">
        <v>213</v>
      </c>
      <c r="O294" s="6" t="s">
        <v>2574</v>
      </c>
      <c r="P294" s="22" t="s">
        <v>695</v>
      </c>
      <c r="Q294" s="6" t="s">
        <v>419</v>
      </c>
      <c r="R294" s="6" t="s">
        <v>1728</v>
      </c>
      <c r="S294" s="6" t="s">
        <v>1645</v>
      </c>
      <c r="T294" s="6" t="s">
        <v>2575</v>
      </c>
      <c r="V294" s="6" t="s">
        <v>160</v>
      </c>
      <c r="W294" s="6">
        <v>67265</v>
      </c>
      <c r="X294" s="6">
        <v>-4696</v>
      </c>
      <c r="Y294" s="6" t="s">
        <v>161</v>
      </c>
      <c r="Z294" s="6">
        <v>268</v>
      </c>
      <c r="AA294" s="6" t="s">
        <v>162</v>
      </c>
      <c r="AB294" s="6" t="s">
        <v>2576</v>
      </c>
      <c r="AC294" s="16" t="s">
        <v>2072</v>
      </c>
      <c r="AE294" s="25" t="s">
        <v>2577</v>
      </c>
      <c r="AF294" s="25" t="s">
        <v>2578</v>
      </c>
      <c r="AG294" s="25" t="s">
        <v>1650</v>
      </c>
      <c r="AH294" s="6">
        <v>434</v>
      </c>
      <c r="AI294" s="6">
        <v>196</v>
      </c>
      <c r="AJ294" s="6">
        <v>0</v>
      </c>
      <c r="BI294" s="6">
        <v>117175.66</v>
      </c>
      <c r="BJ294" s="6">
        <v>52918.04</v>
      </c>
      <c r="BK294" s="6">
        <v>0</v>
      </c>
    </row>
    <row r="295" ht="60" customHeight="1" spans="1:76">
      <c r="A295" s="22" t="s">
        <v>2579</v>
      </c>
      <c r="B295" s="5" t="str">
        <f>_xlfn.DISPIMG("ID_F6D1EDF07B2D4717910CFD027A679DF2",1)</f>
        <v>=DISPIMG("ID_F6D1EDF07B2D4717910CFD027A679DF2",1)</v>
      </c>
      <c r="C295" s="6">
        <v>235</v>
      </c>
      <c r="E295" s="6">
        <v>0</v>
      </c>
      <c r="G295" s="6">
        <v>1</v>
      </c>
      <c r="I295" s="6"/>
      <c r="M295" s="24" t="s">
        <v>2580</v>
      </c>
      <c r="N295" s="22" t="s">
        <v>213</v>
      </c>
      <c r="O295" s="6" t="s">
        <v>2028</v>
      </c>
      <c r="P295" s="22" t="s">
        <v>695</v>
      </c>
      <c r="R295" s="6" t="s">
        <v>2581</v>
      </c>
      <c r="T295" s="6" t="s">
        <v>2582</v>
      </c>
      <c r="AA295" s="6" t="s">
        <v>162</v>
      </c>
      <c r="AB295" s="6" t="s">
        <v>2583</v>
      </c>
      <c r="AC295" s="16" t="s">
        <v>1999</v>
      </c>
      <c r="AE295" s="25" t="s">
        <v>2584</v>
      </c>
      <c r="AF295" s="25" t="s">
        <v>2585</v>
      </c>
      <c r="AG295" s="25" t="s">
        <v>2586</v>
      </c>
    </row>
    <row r="296" ht="60" customHeight="1" spans="1:76">
      <c r="A296" s="22" t="s">
        <v>2270</v>
      </c>
      <c r="B296" s="5" t="str">
        <f>_xlfn.DISPIMG("ID_EF6CF7B08283435398F9F9A7EC7D38EB",1)</f>
        <v>=DISPIMG("ID_EF6CF7B08283435398F9F9A7EC7D38EB",1)</v>
      </c>
      <c r="C296" s="23">
        <v>129.99</v>
      </c>
      <c r="D296" s="6">
        <v>1</v>
      </c>
      <c r="E296" s="6">
        <v>0</v>
      </c>
      <c r="F296" s="6">
        <v>10</v>
      </c>
      <c r="G296" s="6">
        <v>1</v>
      </c>
      <c r="H296" s="6" t="s">
        <v>465</v>
      </c>
      <c r="I296" s="7">
        <v>46009</v>
      </c>
      <c r="J296" s="6">
        <v>5</v>
      </c>
      <c r="K296" s="6">
        <v>0</v>
      </c>
      <c r="L296" s="8">
        <v>0</v>
      </c>
      <c r="M296" s="24" t="s">
        <v>2587</v>
      </c>
      <c r="N296" s="22" t="s">
        <v>213</v>
      </c>
      <c r="O296" s="6" t="s">
        <v>121</v>
      </c>
      <c r="P296" s="22" t="s">
        <v>695</v>
      </c>
      <c r="Q296" s="6">
        <v>7.58</v>
      </c>
      <c r="R296" s="6" t="s">
        <v>2588</v>
      </c>
      <c r="S296" s="6" t="s">
        <v>2588</v>
      </c>
      <c r="T296" s="6" t="s">
        <v>2589</v>
      </c>
      <c r="U296" s="6" t="s">
        <v>2590</v>
      </c>
      <c r="V296" s="6" t="s">
        <v>160</v>
      </c>
      <c r="W296" s="6">
        <v>355645</v>
      </c>
      <c r="X296" s="6">
        <v>63068</v>
      </c>
      <c r="Y296" s="6" t="s">
        <v>161</v>
      </c>
      <c r="Z296" s="6">
        <v>1718</v>
      </c>
      <c r="AA296" s="6" t="s">
        <v>162</v>
      </c>
      <c r="AB296" s="6" t="s">
        <v>2591</v>
      </c>
      <c r="AC296" s="16" t="s">
        <v>2592</v>
      </c>
      <c r="AD296" s="6" t="s">
        <v>2593</v>
      </c>
      <c r="AE296" s="25" t="s">
        <v>2594</v>
      </c>
      <c r="AF296" s="25" t="s">
        <v>2595</v>
      </c>
      <c r="AG296" s="25" t="s">
        <v>2596</v>
      </c>
      <c r="AH296" s="6">
        <v>31</v>
      </c>
      <c r="AI296" s="6">
        <v>2</v>
      </c>
      <c r="BI296" s="6">
        <v>4029.6902</v>
      </c>
      <c r="BJ296" s="6">
        <v>278.56</v>
      </c>
    </row>
    <row r="297" ht="60" customHeight="1" spans="1:76">
      <c r="A297" s="22" t="s">
        <v>1543</v>
      </c>
      <c r="B297" s="5" t="str">
        <f>_xlfn.DISPIMG("ID_3710D22D6C2847D3BDFA09FE39B00316",1)</f>
        <v>=DISPIMG("ID_3710D22D6C2847D3BDFA09FE39B00316",1)</v>
      </c>
      <c r="C297" s="6">
        <v>29.9</v>
      </c>
      <c r="D297" s="6">
        <v>1</v>
      </c>
      <c r="E297" s="6">
        <v>0</v>
      </c>
      <c r="F297" s="6">
        <v>117</v>
      </c>
      <c r="G297" s="6">
        <v>1</v>
      </c>
      <c r="H297" s="6" t="s">
        <v>465</v>
      </c>
      <c r="I297" s="7">
        <v>45994</v>
      </c>
      <c r="J297" s="6">
        <v>1</v>
      </c>
      <c r="K297" s="6">
        <v>0</v>
      </c>
      <c r="L297" s="8">
        <v>0</v>
      </c>
      <c r="M297" s="24" t="s">
        <v>2597</v>
      </c>
      <c r="N297" s="22" t="s">
        <v>137</v>
      </c>
      <c r="O297" s="6" t="s">
        <v>2598</v>
      </c>
      <c r="P297" s="22" t="s">
        <v>695</v>
      </c>
      <c r="Q297" s="6" t="s">
        <v>123</v>
      </c>
      <c r="T297" s="6" t="s">
        <v>2599</v>
      </c>
      <c r="V297" s="6" t="s">
        <v>128</v>
      </c>
      <c r="W297" s="6">
        <v>308655</v>
      </c>
      <c r="X297" s="6">
        <v>-76678</v>
      </c>
      <c r="Y297" s="6" t="s">
        <v>176</v>
      </c>
      <c r="Z297" s="6">
        <v>4039</v>
      </c>
      <c r="AA297" s="6" t="s">
        <v>145</v>
      </c>
      <c r="AB297" s="6" t="s">
        <v>2600</v>
      </c>
      <c r="AC297" s="16" t="s">
        <v>2286</v>
      </c>
      <c r="AE297" s="25" t="s">
        <v>2601</v>
      </c>
      <c r="AF297" s="25" t="s">
        <v>2602</v>
      </c>
      <c r="AG297" s="25" t="s">
        <v>2603</v>
      </c>
      <c r="AH297" s="6">
        <v>31</v>
      </c>
      <c r="AI297" s="6">
        <v>173</v>
      </c>
      <c r="AJ297" s="6">
        <v>0</v>
      </c>
      <c r="BI297" s="6">
        <v>926.89996</v>
      </c>
      <c r="BJ297" s="6">
        <v>15393.54</v>
      </c>
    </row>
    <row r="298" ht="60" customHeight="1" spans="1:76">
      <c r="A298" s="22" t="s">
        <v>2040</v>
      </c>
      <c r="B298" s="5" t="str">
        <f>_xlfn.DISPIMG("ID_3FCF98AFCEE6487286733069552F0FAD",1)</f>
        <v>=DISPIMG("ID_3FCF98AFCEE6487286733069552F0FAD",1)</v>
      </c>
      <c r="C298" s="6">
        <v>69.99</v>
      </c>
      <c r="D298" s="6">
        <v>15</v>
      </c>
      <c r="E298" s="6">
        <v>0</v>
      </c>
      <c r="F298" s="6">
        <v>43</v>
      </c>
      <c r="G298" s="6">
        <v>1</v>
      </c>
      <c r="H298" s="6" t="s">
        <v>169</v>
      </c>
      <c r="I298" s="7">
        <v>45682</v>
      </c>
      <c r="J298" s="6">
        <v>3.7</v>
      </c>
      <c r="K298" s="6">
        <v>2</v>
      </c>
      <c r="L298" s="8">
        <v>0.0465</v>
      </c>
      <c r="M298" s="24" t="s">
        <v>888</v>
      </c>
      <c r="N298" s="22" t="s">
        <v>137</v>
      </c>
      <c r="O298" s="6" t="s">
        <v>186</v>
      </c>
      <c r="P298" s="22" t="s">
        <v>695</v>
      </c>
      <c r="Q298" s="6">
        <v>5.95</v>
      </c>
      <c r="R298" s="6" t="s">
        <v>1159</v>
      </c>
      <c r="S298" s="6" t="s">
        <v>1159</v>
      </c>
      <c r="T298" s="6" t="s">
        <v>2604</v>
      </c>
      <c r="U298" s="6" t="s">
        <v>1208</v>
      </c>
      <c r="V298" s="6" t="s">
        <v>128</v>
      </c>
      <c r="W298" s="6">
        <v>376371</v>
      </c>
      <c r="X298" s="6">
        <v>-71247</v>
      </c>
      <c r="Y298" s="6" t="s">
        <v>176</v>
      </c>
      <c r="Z298" s="6">
        <v>4591</v>
      </c>
      <c r="AA298" s="6" t="s">
        <v>145</v>
      </c>
      <c r="AB298" s="6" t="s">
        <v>2605</v>
      </c>
      <c r="AC298" s="16" t="s">
        <v>2364</v>
      </c>
      <c r="AE298" s="25" t="s">
        <v>2606</v>
      </c>
      <c r="AF298" s="25" t="s">
        <v>2607</v>
      </c>
      <c r="AG298" s="25" t="s">
        <v>896</v>
      </c>
      <c r="AH298" s="6">
        <v>62</v>
      </c>
      <c r="AI298" s="6">
        <v>56</v>
      </c>
      <c r="AJ298" s="6">
        <v>11</v>
      </c>
      <c r="AK298" s="6">
        <v>21</v>
      </c>
      <c r="AL298" s="6">
        <v>23</v>
      </c>
      <c r="AM298" s="6">
        <v>12</v>
      </c>
      <c r="AN298" s="6">
        <v>22</v>
      </c>
      <c r="AO298" s="6">
        <v>25</v>
      </c>
      <c r="AP298" s="6">
        <v>33</v>
      </c>
      <c r="AQ298" s="6">
        <v>12</v>
      </c>
      <c r="AR298" s="6">
        <v>0</v>
      </c>
      <c r="AS298" s="6">
        <v>26</v>
      </c>
      <c r="AT298" s="6">
        <v>3</v>
      </c>
      <c r="AU298" s="6">
        <v>0</v>
      </c>
      <c r="BI298" s="6">
        <v>4626.44</v>
      </c>
      <c r="BJ298" s="6">
        <v>4595.36</v>
      </c>
      <c r="BK298" s="6">
        <v>1145.87</v>
      </c>
      <c r="BL298" s="6">
        <v>2322.6</v>
      </c>
      <c r="BM298" s="6">
        <v>3067.05</v>
      </c>
      <c r="BN298" s="6">
        <v>1799.88</v>
      </c>
      <c r="BO298" s="6">
        <v>2789.82</v>
      </c>
      <c r="BP298" s="6">
        <v>3749.75</v>
      </c>
      <c r="BQ298" s="6">
        <v>4949.67</v>
      </c>
      <c r="BR298" s="6">
        <v>1799.88</v>
      </c>
      <c r="BS298" s="6">
        <v>0</v>
      </c>
      <c r="BT298" s="6">
        <v>3899.74</v>
      </c>
      <c r="BU298" s="6">
        <v>449.97</v>
      </c>
      <c r="BV298" s="6">
        <v>0</v>
      </c>
    </row>
    <row r="299" ht="60" customHeight="1" spans="1:76">
      <c r="A299" s="22" t="s">
        <v>2425</v>
      </c>
      <c r="B299" s="5" t="str">
        <f>_xlfn.DISPIMG("ID_09F58D297F304DB18A1429DAEC0ED786",1)</f>
        <v>=DISPIMG("ID_09F58D297F304DB18A1429DAEC0ED786",1)</v>
      </c>
      <c r="C299" s="23">
        <v>107.98</v>
      </c>
      <c r="D299" s="6">
        <v>20</v>
      </c>
      <c r="E299" s="6">
        <v>0</v>
      </c>
      <c r="F299" s="6">
        <v>40</v>
      </c>
      <c r="G299" s="6">
        <v>1</v>
      </c>
      <c r="H299" s="6" t="s">
        <v>465</v>
      </c>
      <c r="I299" s="7">
        <v>45998</v>
      </c>
      <c r="J299" s="6">
        <v>4.3</v>
      </c>
      <c r="K299" s="6">
        <v>18</v>
      </c>
      <c r="L299" s="8">
        <v>0.45</v>
      </c>
      <c r="M299" s="24" t="s">
        <v>2608</v>
      </c>
      <c r="N299" s="22" t="s">
        <v>137</v>
      </c>
      <c r="O299" s="6" t="s">
        <v>417</v>
      </c>
      <c r="P299" s="22" t="s">
        <v>224</v>
      </c>
      <c r="Q299" s="6">
        <v>6.19</v>
      </c>
      <c r="R299" s="6" t="s">
        <v>1056</v>
      </c>
      <c r="S299" s="6" t="s">
        <v>1056</v>
      </c>
      <c r="T299" s="6" t="s">
        <v>2609</v>
      </c>
      <c r="U299" s="6" t="s">
        <v>2610</v>
      </c>
      <c r="V299" s="6" t="s">
        <v>160</v>
      </c>
      <c r="W299" s="6">
        <v>216454</v>
      </c>
      <c r="X299" s="6">
        <v>25159</v>
      </c>
      <c r="Y299" s="6" t="s">
        <v>161</v>
      </c>
      <c r="Z299" s="6">
        <v>1100</v>
      </c>
      <c r="AA299" s="6" t="s">
        <v>162</v>
      </c>
      <c r="AB299" s="6" t="s">
        <v>2611</v>
      </c>
      <c r="AC299" s="16" t="s">
        <v>2518</v>
      </c>
      <c r="AD299" s="6" t="s">
        <v>423</v>
      </c>
      <c r="AE299" s="25" t="s">
        <v>2612</v>
      </c>
      <c r="AF299" s="25" t="s">
        <v>2613</v>
      </c>
      <c r="AG299" s="25" t="s">
        <v>2614</v>
      </c>
      <c r="AH299" s="6">
        <v>62</v>
      </c>
      <c r="AI299" s="6">
        <v>5</v>
      </c>
      <c r="BI299" s="6">
        <v>7559.04</v>
      </c>
      <c r="BJ299" s="6">
        <v>691.35</v>
      </c>
    </row>
    <row r="300" ht="60" customHeight="1" spans="1:76">
      <c r="A300" s="22" t="s">
        <v>2615</v>
      </c>
      <c r="B300" s="5" t="str">
        <f>_xlfn.DISPIMG("ID_CAE177A7DAD54898B59850B7A7B62C5A",1)</f>
        <v>=DISPIMG("ID_CAE177A7DAD54898B59850B7A7B62C5A",1)</v>
      </c>
      <c r="C300" s="23">
        <v>549.99</v>
      </c>
      <c r="D300" s="6">
        <v>51</v>
      </c>
      <c r="E300" s="6">
        <v>0</v>
      </c>
      <c r="F300" s="6">
        <v>100</v>
      </c>
      <c r="G300" s="6">
        <v>1</v>
      </c>
      <c r="H300" s="6" t="s">
        <v>152</v>
      </c>
      <c r="I300" s="7">
        <v>45828</v>
      </c>
      <c r="J300" s="6">
        <v>4.8</v>
      </c>
      <c r="K300" s="6">
        <v>5</v>
      </c>
      <c r="L300" s="8">
        <v>0.05</v>
      </c>
      <c r="M300" s="24" t="s">
        <v>1565</v>
      </c>
      <c r="N300" s="22" t="s">
        <v>213</v>
      </c>
      <c r="O300" s="6" t="s">
        <v>121</v>
      </c>
      <c r="P300" s="22" t="s">
        <v>695</v>
      </c>
      <c r="Q300" s="6">
        <v>7.89</v>
      </c>
      <c r="R300" s="6" t="s">
        <v>801</v>
      </c>
      <c r="S300" s="6" t="s">
        <v>552</v>
      </c>
      <c r="T300" s="6" t="s">
        <v>2097</v>
      </c>
      <c r="U300" s="6" t="s">
        <v>2616</v>
      </c>
      <c r="V300" s="6" t="s">
        <v>128</v>
      </c>
      <c r="W300" s="6">
        <v>110143</v>
      </c>
      <c r="X300" s="6">
        <v>-18588</v>
      </c>
      <c r="Y300" s="6" t="s">
        <v>176</v>
      </c>
      <c r="Z300" s="6">
        <v>1606</v>
      </c>
      <c r="AA300" s="6" t="s">
        <v>145</v>
      </c>
      <c r="AB300" s="6" t="s">
        <v>1568</v>
      </c>
      <c r="AC300" s="16" t="s">
        <v>2428</v>
      </c>
      <c r="AD300" s="6" t="s">
        <v>1570</v>
      </c>
      <c r="AE300" s="25" t="s">
        <v>2617</v>
      </c>
      <c r="AF300" s="25" t="s">
        <v>2618</v>
      </c>
      <c r="AG300" s="25" t="s">
        <v>1573</v>
      </c>
      <c r="AH300" s="6">
        <v>124</v>
      </c>
      <c r="AI300" s="6">
        <v>122</v>
      </c>
      <c r="AJ300" s="6">
        <v>136</v>
      </c>
      <c r="AK300" s="6">
        <v>65</v>
      </c>
      <c r="AL300" s="6">
        <v>57</v>
      </c>
      <c r="AM300" s="6">
        <v>22</v>
      </c>
      <c r="AN300" s="6">
        <v>2</v>
      </c>
      <c r="BI300" s="6">
        <v>68198.76</v>
      </c>
      <c r="BJ300" s="6">
        <v>67098.78</v>
      </c>
      <c r="BK300" s="6">
        <v>74798.64</v>
      </c>
      <c r="BL300" s="6">
        <v>35749.35</v>
      </c>
      <c r="BM300" s="6">
        <v>31349.43</v>
      </c>
      <c r="BN300" s="6">
        <v>12879.46</v>
      </c>
      <c r="BO300" s="6">
        <v>1590</v>
      </c>
    </row>
    <row r="301" ht="60" customHeight="1" spans="1:76">
      <c r="A301" s="22" t="s">
        <v>2279</v>
      </c>
      <c r="B301" s="5" t="str">
        <f>_xlfn.DISPIMG("ID_6B5B21E4E7FF44CE8A81207969604FED",1)</f>
        <v>=DISPIMG("ID_6B5B21E4E7FF44CE8A81207969604FED",1)</v>
      </c>
      <c r="C301" s="6">
        <v>209.99</v>
      </c>
      <c r="D301" s="6">
        <v>3</v>
      </c>
      <c r="E301" s="6">
        <v>0</v>
      </c>
      <c r="F301" s="6">
        <v>18</v>
      </c>
      <c r="G301" s="6">
        <v>1</v>
      </c>
      <c r="H301" s="6" t="s">
        <v>199</v>
      </c>
      <c r="I301" s="7">
        <v>45908</v>
      </c>
      <c r="J301" s="6">
        <v>5</v>
      </c>
      <c r="K301" s="6">
        <v>0</v>
      </c>
      <c r="L301" s="8">
        <v>0</v>
      </c>
      <c r="M301" s="24" t="s">
        <v>2073</v>
      </c>
      <c r="N301" s="22" t="s">
        <v>137</v>
      </c>
      <c r="O301" s="6" t="s">
        <v>2598</v>
      </c>
      <c r="P301" s="22" t="s">
        <v>695</v>
      </c>
      <c r="Q301" s="6">
        <v>6.55</v>
      </c>
      <c r="R301" s="6" t="s">
        <v>203</v>
      </c>
      <c r="S301" s="6" t="s">
        <v>203</v>
      </c>
      <c r="T301" s="6" t="s">
        <v>2619</v>
      </c>
      <c r="U301" s="6" t="s">
        <v>2620</v>
      </c>
      <c r="V301" s="6" t="s">
        <v>128</v>
      </c>
      <c r="W301" s="6">
        <v>471939</v>
      </c>
      <c r="X301" s="6">
        <v>-247721</v>
      </c>
      <c r="Y301" s="6" t="s">
        <v>176</v>
      </c>
      <c r="Z301" s="6">
        <v>5842</v>
      </c>
      <c r="AA301" s="6" t="s">
        <v>145</v>
      </c>
      <c r="AB301" s="6" t="s">
        <v>2621</v>
      </c>
      <c r="AC301" s="16" t="s">
        <v>2168</v>
      </c>
      <c r="AE301" s="25" t="s">
        <v>2622</v>
      </c>
      <c r="AF301" s="25" t="s">
        <v>2623</v>
      </c>
      <c r="AG301" s="25" t="s">
        <v>2624</v>
      </c>
      <c r="AH301" s="6">
        <v>31</v>
      </c>
      <c r="AI301" s="6">
        <v>18</v>
      </c>
      <c r="AJ301" s="6">
        <v>6</v>
      </c>
      <c r="AK301" s="6">
        <v>0</v>
      </c>
      <c r="AL301" s="6">
        <v>4</v>
      </c>
      <c r="BI301" s="6">
        <v>6509.69</v>
      </c>
      <c r="BJ301" s="6">
        <v>3779.82</v>
      </c>
      <c r="BK301" s="6">
        <v>1168.32</v>
      </c>
      <c r="BL301" s="6">
        <v>0</v>
      </c>
      <c r="BM301" s="6">
        <v>839.96</v>
      </c>
    </row>
    <row r="302" ht="60" customHeight="1" spans="1:76">
      <c r="A302" s="22" t="s">
        <v>2256</v>
      </c>
      <c r="B302" s="5" t="str">
        <f>_xlfn.DISPIMG("ID_847EADB9B2534EA8812C53D82933F148",1)</f>
        <v>=DISPIMG("ID_847EADB9B2534EA8812C53D82933F148",1)</v>
      </c>
      <c r="C302" s="6">
        <v>69.99</v>
      </c>
      <c r="D302" s="6">
        <v>9</v>
      </c>
      <c r="E302" s="6">
        <v>0</v>
      </c>
      <c r="F302" s="6">
        <v>311</v>
      </c>
      <c r="G302" s="6">
        <v>1</v>
      </c>
      <c r="H302" s="6" t="s">
        <v>152</v>
      </c>
      <c r="I302" s="7">
        <v>45800</v>
      </c>
      <c r="J302" s="6">
        <v>3.6</v>
      </c>
      <c r="K302" s="6">
        <v>0</v>
      </c>
      <c r="L302" s="8">
        <v>0</v>
      </c>
      <c r="M302" s="24" t="s">
        <v>2304</v>
      </c>
      <c r="N302" s="22" t="s">
        <v>137</v>
      </c>
      <c r="O302" s="6" t="s">
        <v>2598</v>
      </c>
      <c r="P302" s="22" t="s">
        <v>2174</v>
      </c>
      <c r="Q302" s="6">
        <v>5.79</v>
      </c>
      <c r="R302" s="6" t="s">
        <v>1123</v>
      </c>
      <c r="S302" s="6" t="s">
        <v>1123</v>
      </c>
      <c r="T302" s="6" t="s">
        <v>2625</v>
      </c>
      <c r="U302" s="6" t="s">
        <v>2626</v>
      </c>
      <c r="V302" s="6" t="s">
        <v>160</v>
      </c>
      <c r="W302" s="6">
        <v>94550</v>
      </c>
      <c r="X302" s="6">
        <v>-62821</v>
      </c>
      <c r="Y302" s="6" t="s">
        <v>161</v>
      </c>
      <c r="Z302" s="6">
        <v>504</v>
      </c>
      <c r="AA302" s="6" t="s">
        <v>162</v>
      </c>
      <c r="AB302" s="6" t="s">
        <v>2627</v>
      </c>
      <c r="AC302" s="16" t="s">
        <v>2244</v>
      </c>
      <c r="AE302" s="25" t="s">
        <v>2309</v>
      </c>
      <c r="AF302" s="25" t="s">
        <v>2628</v>
      </c>
      <c r="AG302" s="25" t="s">
        <v>2629</v>
      </c>
      <c r="AH302" s="6">
        <v>186</v>
      </c>
      <c r="AI302" s="6">
        <v>65</v>
      </c>
      <c r="AJ302" s="6">
        <v>64</v>
      </c>
      <c r="AK302" s="6">
        <v>78</v>
      </c>
      <c r="AL302" s="6">
        <v>49</v>
      </c>
      <c r="AM302" s="6">
        <v>122</v>
      </c>
      <c r="AN302" s="6">
        <v>80</v>
      </c>
      <c r="AO302" s="6">
        <v>0</v>
      </c>
      <c r="BI302" s="6">
        <v>13018.14</v>
      </c>
      <c r="BJ302" s="6">
        <v>4549.35</v>
      </c>
      <c r="BK302" s="6">
        <v>5279.36</v>
      </c>
      <c r="BL302" s="6">
        <v>6785.22</v>
      </c>
      <c r="BM302" s="6">
        <v>4262.51</v>
      </c>
      <c r="BN302" s="6">
        <v>10743.32</v>
      </c>
      <c r="BO302" s="6">
        <v>7586.4</v>
      </c>
      <c r="BP302" s="6">
        <v>0</v>
      </c>
    </row>
    <row r="303" ht="60" customHeight="1" spans="1:76">
      <c r="A303" s="22" t="s">
        <v>2630</v>
      </c>
      <c r="B303" s="5" t="str">
        <f>_xlfn.DISPIMG("ID_4942D420AAD845FAA72F671AAA6ACD56",1)</f>
        <v>=DISPIMG("ID_4942D420AAD845FAA72F671AAA6ACD56",1)</v>
      </c>
      <c r="C303" s="6">
        <v>42.85</v>
      </c>
      <c r="D303" s="6">
        <v>28</v>
      </c>
      <c r="E303" s="6">
        <v>0</v>
      </c>
      <c r="F303" s="6">
        <v>83</v>
      </c>
      <c r="G303" s="6">
        <v>2</v>
      </c>
      <c r="H303" s="6" t="s">
        <v>199</v>
      </c>
      <c r="I303" s="7">
        <v>45908</v>
      </c>
      <c r="J303" s="6">
        <v>4.4</v>
      </c>
      <c r="K303" s="6">
        <v>1</v>
      </c>
      <c r="L303" s="8">
        <v>0.012</v>
      </c>
      <c r="M303" s="24" t="s">
        <v>2443</v>
      </c>
      <c r="N303" s="22" t="s">
        <v>137</v>
      </c>
      <c r="O303" s="6" t="s">
        <v>2343</v>
      </c>
      <c r="P303" s="22" t="s">
        <v>928</v>
      </c>
      <c r="Q303" s="6">
        <v>6.37</v>
      </c>
      <c r="R303" s="6" t="s">
        <v>492</v>
      </c>
      <c r="S303" s="6" t="s">
        <v>687</v>
      </c>
      <c r="T303" s="6" t="s">
        <v>2631</v>
      </c>
      <c r="U303" s="6" t="s">
        <v>2445</v>
      </c>
      <c r="V303" s="6" t="s">
        <v>160</v>
      </c>
      <c r="W303" s="6">
        <v>156874</v>
      </c>
      <c r="X303" s="6">
        <v>3313</v>
      </c>
      <c r="Y303" s="6" t="s">
        <v>161</v>
      </c>
      <c r="Z303" s="6">
        <v>771</v>
      </c>
      <c r="AA303" s="6" t="s">
        <v>162</v>
      </c>
      <c r="AB303" s="6" t="s">
        <v>2632</v>
      </c>
      <c r="AC303" s="16" t="s">
        <v>2254</v>
      </c>
      <c r="AE303" s="25" t="s">
        <v>2633</v>
      </c>
      <c r="AF303" s="25" t="s">
        <v>2634</v>
      </c>
      <c r="AG303" s="25" t="s">
        <v>2449</v>
      </c>
      <c r="AH303" s="6">
        <v>93</v>
      </c>
      <c r="AI303" s="6">
        <v>125</v>
      </c>
      <c r="AJ303" s="6">
        <v>35</v>
      </c>
      <c r="AK303" s="6">
        <v>7</v>
      </c>
      <c r="AL303" s="6">
        <v>18</v>
      </c>
      <c r="AM303" s="6">
        <v>0</v>
      </c>
      <c r="BI303" s="6">
        <v>4649.0703</v>
      </c>
      <c r="BJ303" s="6">
        <v>6346.25</v>
      </c>
      <c r="BK303" s="6">
        <v>2863</v>
      </c>
      <c r="BL303" s="6">
        <v>870.24</v>
      </c>
      <c r="BM303" s="6">
        <v>2465.82</v>
      </c>
      <c r="BN303" s="6">
        <v>0</v>
      </c>
    </row>
    <row r="304" ht="60" customHeight="1" spans="1:76">
      <c r="A304" s="22" t="s">
        <v>1674</v>
      </c>
      <c r="B304" s="5" t="str">
        <f>_xlfn.DISPIMG("ID_67FC32C8B4DD4B1E9281FB859A0CF50F",1)</f>
        <v>=DISPIMG("ID_67FC32C8B4DD4B1E9281FB859A0CF50F",1)</v>
      </c>
      <c r="C304" s="6">
        <v>80.74</v>
      </c>
      <c r="D304" s="6">
        <v>131</v>
      </c>
      <c r="E304" s="6">
        <v>0</v>
      </c>
      <c r="F304" s="6">
        <v>34</v>
      </c>
      <c r="G304" s="6">
        <v>1</v>
      </c>
      <c r="H304" s="6" t="s">
        <v>169</v>
      </c>
      <c r="I304" s="7">
        <v>45641</v>
      </c>
      <c r="J304" s="6">
        <v>4.1</v>
      </c>
      <c r="K304" s="6">
        <v>3</v>
      </c>
      <c r="L304" s="8">
        <v>0.0882</v>
      </c>
      <c r="M304" s="24" t="s">
        <v>992</v>
      </c>
      <c r="N304" s="22" t="s">
        <v>993</v>
      </c>
      <c r="O304" s="6" t="s">
        <v>2635</v>
      </c>
      <c r="P304" s="22" t="s">
        <v>1644</v>
      </c>
      <c r="Q304" s="6">
        <v>6.29</v>
      </c>
      <c r="R304" s="6" t="s">
        <v>1281</v>
      </c>
      <c r="S304" s="6" t="s">
        <v>552</v>
      </c>
      <c r="T304" s="6" t="s">
        <v>2636</v>
      </c>
      <c r="U304" s="6" t="s">
        <v>998</v>
      </c>
      <c r="V304" s="6" t="s">
        <v>128</v>
      </c>
      <c r="W304" s="6">
        <v>218989</v>
      </c>
      <c r="X304" s="6">
        <v>44452</v>
      </c>
      <c r="Y304" s="6" t="s">
        <v>176</v>
      </c>
      <c r="Z304" s="6">
        <v>2688</v>
      </c>
      <c r="AA304" s="6" t="s">
        <v>145</v>
      </c>
      <c r="AB304" s="6" t="s">
        <v>2637</v>
      </c>
      <c r="AC304" s="16" t="s">
        <v>2291</v>
      </c>
      <c r="AE304" s="25" t="s">
        <v>2638</v>
      </c>
      <c r="AF304" s="25" t="s">
        <v>2639</v>
      </c>
      <c r="AG304" s="25" t="s">
        <v>1002</v>
      </c>
      <c r="AH304" s="6">
        <v>31</v>
      </c>
      <c r="AI304" s="6">
        <v>122</v>
      </c>
      <c r="AJ304" s="6">
        <v>29</v>
      </c>
      <c r="AK304" s="6">
        <v>20</v>
      </c>
      <c r="AL304" s="6">
        <v>3</v>
      </c>
      <c r="AM304" s="6">
        <v>11</v>
      </c>
      <c r="AN304" s="6">
        <v>29</v>
      </c>
      <c r="AO304" s="6">
        <v>7</v>
      </c>
      <c r="AP304" s="6">
        <v>3</v>
      </c>
      <c r="AQ304" s="6">
        <v>0</v>
      </c>
      <c r="AR304" s="6">
        <v>3</v>
      </c>
      <c r="BI304" s="6">
        <v>6199.69</v>
      </c>
      <c r="BJ304" s="6">
        <v>24398.78</v>
      </c>
      <c r="BK304" s="6">
        <v>5309.32</v>
      </c>
      <c r="BL304" s="6">
        <v>3999.8</v>
      </c>
      <c r="BM304" s="6">
        <v>599.97</v>
      </c>
      <c r="BN304" s="6">
        <v>2199.89</v>
      </c>
      <c r="BO304" s="6">
        <v>5842.92</v>
      </c>
      <c r="BP304" s="6">
        <v>1395.87</v>
      </c>
      <c r="BQ304" s="6">
        <v>599.97</v>
      </c>
      <c r="BR304" s="6">
        <v>0</v>
      </c>
      <c r="BS304" s="6">
        <v>599.97</v>
      </c>
    </row>
    <row r="305" ht="60" customHeight="1" spans="1:80">
      <c r="A305" s="22" t="s">
        <v>2640</v>
      </c>
      <c r="B305" s="5" t="str">
        <f>_xlfn.DISPIMG("ID_017E7AABFBBA4E348F4F798819A8D20F",1)</f>
        <v>=DISPIMG("ID_017E7AABFBBA4E348F4F798819A8D20F",1)</v>
      </c>
      <c r="C305" s="6">
        <v>79.99</v>
      </c>
      <c r="E305" s="6">
        <v>0</v>
      </c>
      <c r="G305" s="6">
        <v>1</v>
      </c>
      <c r="H305" s="6" t="s">
        <v>465</v>
      </c>
      <c r="I305" s="7">
        <v>46009</v>
      </c>
      <c r="M305" s="24" t="s">
        <v>626</v>
      </c>
      <c r="N305" s="22" t="s">
        <v>185</v>
      </c>
      <c r="O305" s="6" t="s">
        <v>121</v>
      </c>
      <c r="P305" s="22" t="s">
        <v>2231</v>
      </c>
      <c r="AA305" s="6" t="s">
        <v>2641</v>
      </c>
      <c r="AB305" s="6" t="s">
        <v>2642</v>
      </c>
      <c r="AC305" s="16" t="s">
        <v>2273</v>
      </c>
      <c r="AE305" s="25" t="s">
        <v>2643</v>
      </c>
      <c r="AF305" s="25" t="s">
        <v>2644</v>
      </c>
      <c r="AG305" s="25" t="s">
        <v>633</v>
      </c>
    </row>
    <row r="306" ht="60" customHeight="1" spans="1:80">
      <c r="A306" s="22" t="s">
        <v>2645</v>
      </c>
      <c r="B306" s="5" t="str">
        <f>_xlfn.DISPIMG("ID_D2522DF8698040DF8C76A693D99723CE",1)</f>
        <v>=DISPIMG("ID_D2522DF8698040DF8C76A693D99723CE",1)</v>
      </c>
      <c r="C306" s="23">
        <v>119.99</v>
      </c>
      <c r="D306" s="6">
        <v>22</v>
      </c>
      <c r="E306" s="6">
        <v>0</v>
      </c>
      <c r="F306" s="6">
        <v>302</v>
      </c>
      <c r="G306" s="6">
        <v>2</v>
      </c>
      <c r="H306" s="6" t="s">
        <v>465</v>
      </c>
      <c r="I306" s="7">
        <v>45968</v>
      </c>
      <c r="J306" s="6">
        <v>4.3</v>
      </c>
      <c r="K306" s="6">
        <v>1</v>
      </c>
      <c r="L306" s="8">
        <v>0.0033</v>
      </c>
      <c r="M306" s="24" t="s">
        <v>2646</v>
      </c>
      <c r="N306" s="22" t="s">
        <v>137</v>
      </c>
      <c r="O306" s="6" t="s">
        <v>2647</v>
      </c>
      <c r="P306" s="22" t="s">
        <v>695</v>
      </c>
      <c r="Q306" s="6">
        <v>6.35</v>
      </c>
      <c r="R306" s="6" t="s">
        <v>2648</v>
      </c>
      <c r="S306" s="6" t="s">
        <v>831</v>
      </c>
      <c r="T306" s="6" t="s">
        <v>2649</v>
      </c>
      <c r="U306" s="6" t="s">
        <v>2650</v>
      </c>
      <c r="V306" s="6" t="s">
        <v>160</v>
      </c>
      <c r="W306" s="6">
        <v>151622</v>
      </c>
      <c r="X306" s="6">
        <v>19409</v>
      </c>
      <c r="Y306" s="6" t="s">
        <v>161</v>
      </c>
      <c r="Z306" s="6">
        <v>769</v>
      </c>
      <c r="AA306" s="6" t="s">
        <v>162</v>
      </c>
      <c r="AB306" s="6" t="s">
        <v>2651</v>
      </c>
      <c r="AC306" s="16" t="s">
        <v>2300</v>
      </c>
      <c r="AD306" s="6" t="s">
        <v>536</v>
      </c>
      <c r="AE306" s="25" t="s">
        <v>2652</v>
      </c>
      <c r="AF306" s="25" t="s">
        <v>2653</v>
      </c>
      <c r="AG306" s="25" t="s">
        <v>2654</v>
      </c>
      <c r="AH306" s="6">
        <v>186</v>
      </c>
      <c r="AI306" s="6">
        <v>397</v>
      </c>
      <c r="AJ306" s="6">
        <v>145</v>
      </c>
      <c r="BI306" s="6">
        <v>21726.66</v>
      </c>
      <c r="BJ306" s="6">
        <v>43666.03</v>
      </c>
      <c r="BK306" s="6">
        <v>15483.1</v>
      </c>
    </row>
    <row r="307" ht="60" customHeight="1" spans="1:80">
      <c r="A307" s="22" t="s">
        <v>2099</v>
      </c>
      <c r="B307" s="5" t="str">
        <f>_xlfn.DISPIMG("ID_5A86F02729274EA2AFA7FD9971840F18",1)</f>
        <v>=DISPIMG("ID_5A86F02729274EA2AFA7FD9971840F18",1)</v>
      </c>
      <c r="C307" s="23">
        <v>388.7</v>
      </c>
      <c r="D307" s="6">
        <v>29</v>
      </c>
      <c r="E307" s="6">
        <v>0</v>
      </c>
      <c r="F307" s="6">
        <v>24</v>
      </c>
      <c r="G307" s="6">
        <v>1</v>
      </c>
      <c r="H307" s="6" t="s">
        <v>169</v>
      </c>
      <c r="I307" s="7">
        <v>45545</v>
      </c>
      <c r="J307" s="6">
        <v>3.7</v>
      </c>
      <c r="K307" s="6">
        <v>0</v>
      </c>
      <c r="L307" s="8">
        <v>0</v>
      </c>
      <c r="M307" s="24" t="s">
        <v>2655</v>
      </c>
      <c r="N307" s="22" t="s">
        <v>137</v>
      </c>
      <c r="O307" s="6" t="s">
        <v>666</v>
      </c>
      <c r="P307" s="22" t="s">
        <v>2179</v>
      </c>
      <c r="Q307" s="6">
        <v>8.26</v>
      </c>
      <c r="R307" s="6" t="s">
        <v>846</v>
      </c>
      <c r="S307" s="6" t="s">
        <v>846</v>
      </c>
      <c r="T307" s="6" t="s">
        <v>2656</v>
      </c>
      <c r="U307" s="6" t="s">
        <v>2657</v>
      </c>
      <c r="V307" s="6" t="s">
        <v>128</v>
      </c>
      <c r="W307" s="6">
        <v>451848</v>
      </c>
      <c r="X307" s="6">
        <v>-211393</v>
      </c>
      <c r="Y307" s="6" t="s">
        <v>129</v>
      </c>
      <c r="Z307" s="6">
        <v>694</v>
      </c>
      <c r="AA307" s="6" t="s">
        <v>130</v>
      </c>
      <c r="AB307" s="6" t="s">
        <v>2658</v>
      </c>
      <c r="AC307" s="16" t="s">
        <v>2579</v>
      </c>
      <c r="AD307" s="6" t="s">
        <v>179</v>
      </c>
      <c r="AE307" s="25" t="s">
        <v>2659</v>
      </c>
      <c r="AF307" s="25" t="s">
        <v>2660</v>
      </c>
      <c r="AG307" s="25" t="s">
        <v>2661</v>
      </c>
      <c r="AH307" s="6">
        <v>31</v>
      </c>
      <c r="AI307" s="6">
        <v>31</v>
      </c>
      <c r="AJ307" s="6">
        <v>58</v>
      </c>
      <c r="AK307" s="6">
        <v>62</v>
      </c>
      <c r="AL307" s="6">
        <v>54</v>
      </c>
      <c r="AM307" s="6">
        <v>40</v>
      </c>
      <c r="AN307" s="6">
        <v>0</v>
      </c>
      <c r="BI307" s="6">
        <v>12064.2705</v>
      </c>
      <c r="BJ307" s="6">
        <v>11291.75</v>
      </c>
      <c r="BK307" s="6">
        <v>18563.48</v>
      </c>
      <c r="BL307" s="6">
        <v>22621.94</v>
      </c>
      <c r="BM307" s="6">
        <v>26945.46</v>
      </c>
      <c r="BN307" s="6">
        <v>19960</v>
      </c>
      <c r="BO307" s="6">
        <v>0</v>
      </c>
    </row>
    <row r="308" ht="60" customHeight="1" spans="1:80">
      <c r="A308" s="22" t="s">
        <v>2275</v>
      </c>
      <c r="B308" s="5" t="str">
        <f>_xlfn.DISPIMG("ID_09EB2B6211FD483D9CD0CEEAF10A9B8C",1)</f>
        <v>=DISPIMG("ID_09EB2B6211FD483D9CD0CEEAF10A9B8C",1)</v>
      </c>
      <c r="C308" s="6">
        <v>129.99</v>
      </c>
      <c r="D308" s="6">
        <v>19</v>
      </c>
      <c r="E308" s="6">
        <v>0</v>
      </c>
      <c r="F308" s="6">
        <v>141</v>
      </c>
      <c r="G308" s="6">
        <v>1</v>
      </c>
      <c r="H308" s="6" t="s">
        <v>152</v>
      </c>
      <c r="I308" s="7">
        <v>45838</v>
      </c>
      <c r="J308" s="6">
        <v>5</v>
      </c>
      <c r="K308" s="6">
        <v>1</v>
      </c>
      <c r="L308" s="8">
        <v>0.0071</v>
      </c>
      <c r="M308" s="24" t="s">
        <v>2646</v>
      </c>
      <c r="N308" s="22" t="s">
        <v>137</v>
      </c>
      <c r="O308" s="6" t="s">
        <v>312</v>
      </c>
      <c r="P308" s="22" t="s">
        <v>1122</v>
      </c>
      <c r="Q308" s="6" t="s">
        <v>123</v>
      </c>
      <c r="R308" s="6" t="s">
        <v>831</v>
      </c>
      <c r="S308" s="6" t="s">
        <v>831</v>
      </c>
      <c r="T308" s="6" t="s">
        <v>2662</v>
      </c>
      <c r="U308" s="6" t="s">
        <v>2663</v>
      </c>
      <c r="V308" s="6" t="s">
        <v>160</v>
      </c>
      <c r="W308" s="6">
        <v>347033</v>
      </c>
      <c r="X308" s="6">
        <v>-169762</v>
      </c>
      <c r="Y308" s="6" t="s">
        <v>161</v>
      </c>
      <c r="Z308" s="6">
        <v>1493</v>
      </c>
      <c r="AA308" s="6" t="s">
        <v>162</v>
      </c>
      <c r="AB308" s="6" t="s">
        <v>2664</v>
      </c>
      <c r="AC308" s="16" t="s">
        <v>2665</v>
      </c>
      <c r="AE308" s="25" t="s">
        <v>2666</v>
      </c>
      <c r="AF308" s="25" t="s">
        <v>2667</v>
      </c>
      <c r="AG308" s="25" t="s">
        <v>2654</v>
      </c>
      <c r="AH308" s="6">
        <v>93</v>
      </c>
      <c r="AI308" s="6">
        <v>397</v>
      </c>
      <c r="AJ308" s="6">
        <v>97</v>
      </c>
      <c r="AK308" s="6">
        <v>24</v>
      </c>
      <c r="AL308" s="6">
        <v>35</v>
      </c>
      <c r="AM308" s="6">
        <v>0</v>
      </c>
      <c r="AN308" s="6">
        <v>0</v>
      </c>
      <c r="BI308" s="6">
        <v>10567.59</v>
      </c>
      <c r="BJ308" s="6">
        <v>40319.32</v>
      </c>
      <c r="BK308" s="6">
        <v>9311.03</v>
      </c>
      <c r="BL308" s="6">
        <v>2399.76</v>
      </c>
      <c r="BM308" s="6">
        <v>3689</v>
      </c>
      <c r="BN308" s="6">
        <v>0</v>
      </c>
      <c r="BO308" s="6">
        <v>0</v>
      </c>
    </row>
    <row r="309" ht="60" customHeight="1" spans="1:80">
      <c r="A309" s="22" t="s">
        <v>2561</v>
      </c>
      <c r="B309" s="5" t="str">
        <f>_xlfn.DISPIMG("ID_EF4FB37DB04946F695E23E40985A4963",1)</f>
        <v>=DISPIMG("ID_EF4FB37DB04946F695E23E40985A4963",1)</v>
      </c>
      <c r="C309" s="6">
        <v>56.99</v>
      </c>
      <c r="E309" s="6">
        <v>0</v>
      </c>
      <c r="F309" s="6">
        <v>7</v>
      </c>
      <c r="G309" s="6">
        <v>1</v>
      </c>
      <c r="H309" s="6" t="s">
        <v>465</v>
      </c>
      <c r="I309" s="7">
        <v>46026</v>
      </c>
      <c r="M309" s="24" t="s">
        <v>2008</v>
      </c>
      <c r="N309" s="22" t="s">
        <v>137</v>
      </c>
      <c r="O309" s="6" t="s">
        <v>171</v>
      </c>
      <c r="P309" s="22" t="s">
        <v>1653</v>
      </c>
      <c r="Q309" s="6">
        <v>6.63</v>
      </c>
      <c r="R309" s="6" t="s">
        <v>2019</v>
      </c>
      <c r="S309" s="6" t="s">
        <v>2019</v>
      </c>
      <c r="T309" s="6" t="s">
        <v>2668</v>
      </c>
      <c r="U309" s="6" t="s">
        <v>2669</v>
      </c>
      <c r="V309" s="6" t="s">
        <v>128</v>
      </c>
      <c r="W309" s="6">
        <v>216698</v>
      </c>
      <c r="X309" s="6">
        <v>-109172</v>
      </c>
      <c r="Y309" s="6" t="s">
        <v>129</v>
      </c>
      <c r="Z309" s="6">
        <v>348</v>
      </c>
      <c r="AA309" s="6" t="s">
        <v>130</v>
      </c>
      <c r="AB309" s="6" t="s">
        <v>2670</v>
      </c>
      <c r="AC309" s="16" t="s">
        <v>2259</v>
      </c>
      <c r="AE309" s="25" t="s">
        <v>2671</v>
      </c>
      <c r="AF309" s="25" t="s">
        <v>2672</v>
      </c>
      <c r="AG309" s="25" t="s">
        <v>2015</v>
      </c>
      <c r="AH309" s="6">
        <v>31</v>
      </c>
      <c r="BI309" s="6">
        <v>1766.6901</v>
      </c>
    </row>
    <row r="310" ht="60" customHeight="1" spans="1:80">
      <c r="A310" s="22" t="s">
        <v>2673</v>
      </c>
      <c r="B310" s="5" t="str">
        <f>_xlfn.DISPIMG("ID_1A929A55E72149D99A59C70EE47606F3",1)</f>
        <v>=DISPIMG("ID_1A929A55E72149D99A59C70EE47606F3",1)</v>
      </c>
      <c r="C310" s="6">
        <v>69.99</v>
      </c>
      <c r="D310" s="6">
        <v>174</v>
      </c>
      <c r="E310" s="6">
        <v>0</v>
      </c>
      <c r="F310" s="6">
        <v>155</v>
      </c>
      <c r="G310" s="6">
        <v>2</v>
      </c>
      <c r="H310" s="6" t="s">
        <v>169</v>
      </c>
      <c r="I310" s="7">
        <v>45468</v>
      </c>
      <c r="J310" s="6">
        <v>4.3</v>
      </c>
      <c r="K310" s="6">
        <v>7</v>
      </c>
      <c r="L310" s="8">
        <v>0.0452</v>
      </c>
      <c r="M310" s="24" t="s">
        <v>323</v>
      </c>
      <c r="N310" s="22" t="s">
        <v>137</v>
      </c>
      <c r="O310" s="6" t="s">
        <v>2674</v>
      </c>
      <c r="P310" s="22" t="s">
        <v>695</v>
      </c>
      <c r="Q310" s="6">
        <v>5.95</v>
      </c>
      <c r="R310" s="6" t="s">
        <v>2675</v>
      </c>
      <c r="S310" s="6" t="s">
        <v>515</v>
      </c>
      <c r="T310" s="6" t="s">
        <v>2676</v>
      </c>
      <c r="U310" s="6" t="s">
        <v>2345</v>
      </c>
      <c r="V310" s="6" t="s">
        <v>128</v>
      </c>
      <c r="W310" s="6">
        <v>107623</v>
      </c>
      <c r="X310" s="6">
        <v>-7258</v>
      </c>
      <c r="Y310" s="6" t="s">
        <v>176</v>
      </c>
      <c r="Z310" s="6">
        <v>1295</v>
      </c>
      <c r="AA310" s="6" t="s">
        <v>145</v>
      </c>
      <c r="AB310" s="6" t="s">
        <v>2677</v>
      </c>
      <c r="AC310" s="16" t="s">
        <v>2640</v>
      </c>
      <c r="AE310" s="25" t="s">
        <v>2678</v>
      </c>
      <c r="AF310" s="25" t="s">
        <v>2679</v>
      </c>
      <c r="AG310" s="25" t="s">
        <v>1683</v>
      </c>
      <c r="AH310" s="6">
        <v>155</v>
      </c>
      <c r="AI310" s="6">
        <v>267</v>
      </c>
      <c r="AJ310" s="6">
        <v>140</v>
      </c>
      <c r="AK310" s="6">
        <v>90</v>
      </c>
      <c r="AL310" s="6">
        <v>59</v>
      </c>
      <c r="AM310" s="6">
        <v>56</v>
      </c>
      <c r="AN310" s="6">
        <v>345</v>
      </c>
      <c r="AO310" s="6">
        <v>196</v>
      </c>
      <c r="AP310" s="6">
        <v>216</v>
      </c>
      <c r="AQ310" s="6">
        <v>328</v>
      </c>
      <c r="AR310" s="6">
        <v>281</v>
      </c>
      <c r="AS310" s="6">
        <v>287</v>
      </c>
      <c r="AT310" s="6">
        <v>386</v>
      </c>
      <c r="AU310" s="6">
        <v>433</v>
      </c>
      <c r="AV310" s="6">
        <v>208</v>
      </c>
      <c r="AW310" s="6">
        <v>175</v>
      </c>
      <c r="AX310" s="6">
        <v>91</v>
      </c>
      <c r="AY310" s="6">
        <v>134</v>
      </c>
      <c r="AZ310" s="6">
        <v>64</v>
      </c>
      <c r="BA310" s="6">
        <v>0</v>
      </c>
      <c r="BI310" s="6">
        <v>10848.449</v>
      </c>
      <c r="BJ310" s="6">
        <v>17830.26</v>
      </c>
      <c r="BK310" s="6">
        <v>9209.2</v>
      </c>
      <c r="BL310" s="6">
        <v>6711.3</v>
      </c>
      <c r="BM310" s="6">
        <v>4719.41</v>
      </c>
      <c r="BN310" s="6">
        <v>4479.44</v>
      </c>
      <c r="BO310" s="6">
        <v>21828.15</v>
      </c>
      <c r="BP310" s="6">
        <v>11758.04</v>
      </c>
      <c r="BQ310" s="6">
        <v>12957.84</v>
      </c>
      <c r="BR310" s="6">
        <v>15458.64</v>
      </c>
      <c r="BS310" s="6">
        <v>15966.42</v>
      </c>
      <c r="BT310" s="6">
        <v>20032.6</v>
      </c>
      <c r="BU310" s="6">
        <v>26564.52</v>
      </c>
      <c r="BV310" s="6">
        <v>31388.17</v>
      </c>
      <c r="BW310" s="6">
        <v>17051.84</v>
      </c>
      <c r="BX310" s="6">
        <v>15748.25</v>
      </c>
      <c r="BY310" s="6">
        <v>8189.09</v>
      </c>
      <c r="BZ310" s="6">
        <v>11534.72</v>
      </c>
      <c r="CA310" s="6">
        <v>6386.56</v>
      </c>
      <c r="CB310" s="6">
        <v>0</v>
      </c>
    </row>
    <row r="311" ht="60" customHeight="1" spans="1:80">
      <c r="A311" s="22" t="s">
        <v>2170</v>
      </c>
      <c r="B311" s="5" t="str">
        <f>_xlfn.DISPIMG("ID_AE48C7E92DA14A0D9C277748EA9A2BEE",1)</f>
        <v>=DISPIMG("ID_AE48C7E92DA14A0D9C277748EA9A2BEE",1)</v>
      </c>
      <c r="C311" s="6">
        <v>88.99</v>
      </c>
      <c r="D311" s="6">
        <v>28</v>
      </c>
      <c r="E311" s="6">
        <v>0</v>
      </c>
      <c r="F311" s="6">
        <v>45</v>
      </c>
      <c r="G311" s="6">
        <v>1</v>
      </c>
      <c r="H311" s="6" t="s">
        <v>118</v>
      </c>
      <c r="I311" s="7">
        <v>45693</v>
      </c>
      <c r="J311" s="6">
        <v>1.8</v>
      </c>
      <c r="K311" s="6">
        <v>0</v>
      </c>
      <c r="L311" s="8">
        <v>0</v>
      </c>
      <c r="M311" s="24" t="s">
        <v>1964</v>
      </c>
      <c r="N311" s="22" t="s">
        <v>137</v>
      </c>
      <c r="O311" s="6" t="s">
        <v>121</v>
      </c>
      <c r="P311" s="22" t="s">
        <v>1178</v>
      </c>
      <c r="Q311" s="6" t="s">
        <v>123</v>
      </c>
      <c r="R311" s="6" t="s">
        <v>268</v>
      </c>
      <c r="S311" s="6" t="s">
        <v>268</v>
      </c>
      <c r="T311" s="6" t="s">
        <v>1965</v>
      </c>
      <c r="U311" s="6" t="s">
        <v>2680</v>
      </c>
      <c r="V311" s="6" t="s">
        <v>128</v>
      </c>
      <c r="W311" s="6">
        <v>277072</v>
      </c>
      <c r="X311" s="6">
        <v>-28692</v>
      </c>
      <c r="Y311" s="6" t="s">
        <v>176</v>
      </c>
      <c r="Z311" s="6">
        <v>3373</v>
      </c>
      <c r="AA311" s="6" t="s">
        <v>145</v>
      </c>
      <c r="AB311" s="6" t="s">
        <v>1967</v>
      </c>
      <c r="AC311" s="16" t="s">
        <v>2201</v>
      </c>
      <c r="AE311" s="25" t="s">
        <v>1968</v>
      </c>
      <c r="AF311" s="25" t="s">
        <v>2681</v>
      </c>
      <c r="AG311" s="25" t="s">
        <v>2682</v>
      </c>
      <c r="AH311" s="6">
        <v>31</v>
      </c>
      <c r="AI311" s="6">
        <v>164</v>
      </c>
      <c r="AJ311" s="6">
        <v>384</v>
      </c>
      <c r="AK311" s="6">
        <v>86</v>
      </c>
      <c r="AL311" s="6">
        <v>65</v>
      </c>
      <c r="AM311" s="6">
        <v>150</v>
      </c>
      <c r="AN311" s="6">
        <v>249</v>
      </c>
      <c r="AO311" s="6">
        <v>139</v>
      </c>
      <c r="AP311" s="6">
        <v>307</v>
      </c>
      <c r="AQ311" s="6">
        <v>607</v>
      </c>
      <c r="AR311" s="6">
        <v>178</v>
      </c>
      <c r="AS311" s="6">
        <v>50</v>
      </c>
      <c r="AT311" s="6">
        <v>0</v>
      </c>
      <c r="BI311" s="6">
        <v>2404.98</v>
      </c>
      <c r="BJ311" s="6">
        <v>10530.44</v>
      </c>
      <c r="BK311" s="6">
        <v>30382.08</v>
      </c>
      <c r="BL311" s="6">
        <v>6879.14</v>
      </c>
      <c r="BM311" s="6">
        <v>3602.95</v>
      </c>
      <c r="BN311" s="6">
        <v>7483.5</v>
      </c>
      <c r="BO311" s="6">
        <v>19588.83</v>
      </c>
      <c r="BP311" s="6">
        <v>11960.95</v>
      </c>
      <c r="BQ311" s="6">
        <v>27626.93</v>
      </c>
      <c r="BR311" s="6">
        <v>59941.25</v>
      </c>
      <c r="BS311" s="6">
        <v>17271.34</v>
      </c>
      <c r="BT311" s="6">
        <v>5239.5</v>
      </c>
      <c r="BU311" s="6">
        <v>0</v>
      </c>
    </row>
    <row r="312" ht="60" customHeight="1" spans="1:80">
      <c r="A312" s="22" t="s">
        <v>2683</v>
      </c>
      <c r="B312" s="5" t="str">
        <f>_xlfn.DISPIMG("ID_7CCB76C1788642868B2B113BEFF64CD3",1)</f>
        <v>=DISPIMG("ID_7CCB76C1788642868B2B113BEFF64CD3",1)</v>
      </c>
      <c r="C312" s="6">
        <v>98.99</v>
      </c>
      <c r="D312" s="6">
        <v>100</v>
      </c>
      <c r="E312" s="6">
        <v>0</v>
      </c>
      <c r="F312" s="6">
        <v>171</v>
      </c>
      <c r="G312" s="6">
        <v>4</v>
      </c>
      <c r="H312" s="6" t="s">
        <v>152</v>
      </c>
      <c r="I312" s="7">
        <v>45830</v>
      </c>
      <c r="J312" s="6">
        <v>4.5</v>
      </c>
      <c r="K312" s="6">
        <v>9</v>
      </c>
      <c r="L312" s="8">
        <v>0.0526</v>
      </c>
      <c r="M312" s="24" t="s">
        <v>1030</v>
      </c>
      <c r="N312" s="22" t="s">
        <v>137</v>
      </c>
      <c r="O312" s="6" t="s">
        <v>121</v>
      </c>
      <c r="P312" s="22" t="s">
        <v>695</v>
      </c>
      <c r="Q312" s="6">
        <v>6.21</v>
      </c>
      <c r="R312" s="6" t="s">
        <v>1433</v>
      </c>
      <c r="S312" s="6" t="s">
        <v>505</v>
      </c>
      <c r="T312" s="6" t="s">
        <v>2684</v>
      </c>
      <c r="U312" s="6" t="s">
        <v>1033</v>
      </c>
      <c r="V312" s="6" t="s">
        <v>128</v>
      </c>
      <c r="W312" s="6">
        <v>112652</v>
      </c>
      <c r="X312" s="6">
        <v>-16860</v>
      </c>
      <c r="Y312" s="6" t="s">
        <v>176</v>
      </c>
      <c r="Z312" s="6">
        <v>1358</v>
      </c>
      <c r="AA312" s="6" t="s">
        <v>145</v>
      </c>
      <c r="AB312" s="6" t="s">
        <v>2685</v>
      </c>
      <c r="AC312" s="16" t="s">
        <v>2263</v>
      </c>
      <c r="AE312" s="25" t="s">
        <v>2686</v>
      </c>
      <c r="AF312" s="25" t="s">
        <v>2687</v>
      </c>
      <c r="AG312" s="25" t="s">
        <v>1038</v>
      </c>
      <c r="AH312" s="6">
        <v>155</v>
      </c>
      <c r="AI312" s="6">
        <v>830</v>
      </c>
      <c r="AJ312" s="6">
        <v>0</v>
      </c>
      <c r="AK312" s="6">
        <v>0</v>
      </c>
      <c r="AL312" s="6">
        <v>0</v>
      </c>
      <c r="AM312" s="6">
        <v>0</v>
      </c>
      <c r="AN312" s="6">
        <v>4</v>
      </c>
      <c r="BI312" s="6">
        <v>12889.801</v>
      </c>
      <c r="BJ312" s="6">
        <v>62681.6</v>
      </c>
      <c r="BK312" s="6">
        <v>0</v>
      </c>
      <c r="BL312" s="6">
        <v>0</v>
      </c>
      <c r="BM312" s="6">
        <v>0</v>
      </c>
      <c r="BN312" s="6">
        <v>0</v>
      </c>
      <c r="BO312" s="6">
        <v>392</v>
      </c>
    </row>
    <row r="313" ht="60" customHeight="1" spans="1:80">
      <c r="A313" s="22" t="s">
        <v>2665</v>
      </c>
      <c r="B313" s="5" t="str">
        <f>_xlfn.DISPIMG("ID_9D4A35ED6BD141DAA59234BC57856334",1)</f>
        <v>=DISPIMG("ID_9D4A35ED6BD141DAA59234BC57856334",1)</v>
      </c>
      <c r="C313" s="6">
        <v>0</v>
      </c>
      <c r="E313" s="6">
        <v>0</v>
      </c>
      <c r="G313" s="6">
        <v>1</v>
      </c>
      <c r="I313" s="6"/>
      <c r="M313" s="24" t="s">
        <v>2688</v>
      </c>
      <c r="N313" s="6" t="s">
        <v>120</v>
      </c>
      <c r="O313" s="6" t="s">
        <v>2598</v>
      </c>
      <c r="P313" s="22" t="s">
        <v>1140</v>
      </c>
      <c r="Q313" s="6" t="s">
        <v>123</v>
      </c>
      <c r="AA313" s="6" t="s">
        <v>2689</v>
      </c>
      <c r="AB313" s="6" t="s">
        <v>2690</v>
      </c>
      <c r="AC313" s="16" t="s">
        <v>2268</v>
      </c>
      <c r="AE313" s="25" t="s">
        <v>2691</v>
      </c>
      <c r="AF313" s="25" t="s">
        <v>2692</v>
      </c>
    </row>
    <row r="314" ht="60" customHeight="1" spans="1:80">
      <c r="A314" s="22" t="s">
        <v>2406</v>
      </c>
      <c r="B314" s="5" t="str">
        <f>_xlfn.DISPIMG("ID_32B67D6BCCF34AEB884904D38C0A8639",1)</f>
        <v>=DISPIMG("ID_32B67D6BCCF34AEB884904D38C0A8639",1)</v>
      </c>
      <c r="C314" s="23">
        <v>129.99</v>
      </c>
      <c r="D314" s="6">
        <v>4</v>
      </c>
      <c r="E314" s="6">
        <v>0</v>
      </c>
      <c r="F314" s="6">
        <v>33</v>
      </c>
      <c r="G314" s="6">
        <v>1</v>
      </c>
      <c r="H314" s="6" t="s">
        <v>465</v>
      </c>
      <c r="I314" s="7">
        <v>45963</v>
      </c>
      <c r="J314" s="6">
        <v>5</v>
      </c>
      <c r="K314" s="6">
        <v>3</v>
      </c>
      <c r="L314" s="8">
        <v>0.0909</v>
      </c>
      <c r="M314" s="24" t="s">
        <v>948</v>
      </c>
      <c r="N314" s="22" t="s">
        <v>137</v>
      </c>
      <c r="O314" s="6" t="s">
        <v>256</v>
      </c>
      <c r="P314" s="22" t="s">
        <v>695</v>
      </c>
      <c r="Q314" s="6">
        <v>6.35</v>
      </c>
      <c r="R314" s="6" t="s">
        <v>236</v>
      </c>
      <c r="S314" s="6" t="s">
        <v>236</v>
      </c>
      <c r="T314" s="6" t="s">
        <v>2693</v>
      </c>
      <c r="U314" s="6" t="s">
        <v>2694</v>
      </c>
      <c r="V314" s="6" t="s">
        <v>160</v>
      </c>
      <c r="W314" s="6">
        <v>312796</v>
      </c>
      <c r="X314" s="6">
        <v>-60594</v>
      </c>
      <c r="Y314" s="6" t="s">
        <v>161</v>
      </c>
      <c r="Z314" s="6">
        <v>1526</v>
      </c>
      <c r="AA314" s="6" t="s">
        <v>162</v>
      </c>
      <c r="AB314" s="6" t="s">
        <v>2695</v>
      </c>
      <c r="AC314" s="16" t="s">
        <v>2278</v>
      </c>
      <c r="AD314" s="6" t="s">
        <v>1695</v>
      </c>
      <c r="AE314" s="25" t="s">
        <v>2696</v>
      </c>
      <c r="AF314" s="25" t="s">
        <v>2697</v>
      </c>
      <c r="AG314" s="25" t="s">
        <v>955</v>
      </c>
      <c r="AH314" s="6">
        <v>31</v>
      </c>
      <c r="AI314" s="6">
        <v>31</v>
      </c>
      <c r="AJ314" s="6">
        <v>0</v>
      </c>
      <c r="BI314" s="6">
        <v>4029.6902</v>
      </c>
      <c r="BJ314" s="6">
        <v>4193.68</v>
      </c>
      <c r="BK314" s="6">
        <v>0</v>
      </c>
    </row>
    <row r="315" ht="60" customHeight="1" spans="1:80">
      <c r="A315" s="22" t="s">
        <v>2308</v>
      </c>
      <c r="B315" s="5" t="str">
        <f>_xlfn.DISPIMG("ID_4295BF8A51F647B9A1E675AAB192B2F0",1)</f>
        <v>=DISPIMG("ID_4295BF8A51F647B9A1E675AAB192B2F0",1)</v>
      </c>
      <c r="C315" s="6">
        <v>69</v>
      </c>
      <c r="D315" s="6">
        <v>53</v>
      </c>
      <c r="E315" s="6">
        <v>0</v>
      </c>
      <c r="F315" s="6">
        <v>30</v>
      </c>
      <c r="G315" s="6">
        <v>1</v>
      </c>
      <c r="H315" s="6" t="s">
        <v>199</v>
      </c>
      <c r="I315" s="7">
        <v>45868</v>
      </c>
      <c r="J315" s="6">
        <v>3.8</v>
      </c>
      <c r="K315" s="6">
        <v>11</v>
      </c>
      <c r="L315" s="8">
        <v>0.3667</v>
      </c>
      <c r="M315" s="24" t="s">
        <v>1350</v>
      </c>
      <c r="N315" s="22" t="s">
        <v>137</v>
      </c>
      <c r="O315" s="6" t="s">
        <v>121</v>
      </c>
      <c r="P315" s="22" t="s">
        <v>2050</v>
      </c>
      <c r="Q315" s="6" t="s">
        <v>123</v>
      </c>
      <c r="R315" s="6" t="s">
        <v>236</v>
      </c>
      <c r="S315" s="6" t="s">
        <v>236</v>
      </c>
      <c r="T315" s="6" t="s">
        <v>2698</v>
      </c>
      <c r="U315" s="6" t="s">
        <v>1353</v>
      </c>
      <c r="V315" s="6" t="s">
        <v>160</v>
      </c>
      <c r="W315" s="6">
        <v>283103</v>
      </c>
      <c r="X315" s="6">
        <v>71589</v>
      </c>
      <c r="Y315" s="6" t="s">
        <v>161</v>
      </c>
      <c r="Z315" s="6">
        <v>1256</v>
      </c>
      <c r="AA315" s="6" t="s">
        <v>162</v>
      </c>
      <c r="AB315" s="6" t="s">
        <v>2699</v>
      </c>
      <c r="AC315" s="16" t="s">
        <v>2230</v>
      </c>
      <c r="AE315" s="25" t="s">
        <v>1355</v>
      </c>
      <c r="AF315" s="25" t="s">
        <v>2700</v>
      </c>
      <c r="AG315" s="25" t="s">
        <v>2701</v>
      </c>
      <c r="AH315" s="6">
        <v>31</v>
      </c>
      <c r="AI315" s="6">
        <v>29</v>
      </c>
      <c r="AJ315" s="6">
        <v>229</v>
      </c>
      <c r="AK315" s="6">
        <v>401</v>
      </c>
      <c r="AL315" s="6">
        <v>517</v>
      </c>
      <c r="AM315" s="6">
        <v>77</v>
      </c>
      <c r="AN315" s="6">
        <v>0</v>
      </c>
      <c r="BI315" s="6">
        <v>2139</v>
      </c>
      <c r="BJ315" s="6">
        <v>2001</v>
      </c>
      <c r="BK315" s="6">
        <v>16208.62</v>
      </c>
      <c r="BL315" s="6">
        <v>32075.99</v>
      </c>
      <c r="BM315" s="6">
        <v>41354.83</v>
      </c>
      <c r="BN315" s="6">
        <v>6159.23</v>
      </c>
      <c r="BO315" s="6">
        <v>0</v>
      </c>
    </row>
    <row r="316" ht="60" customHeight="1" spans="1:80">
      <c r="A316" s="22" t="s">
        <v>2702</v>
      </c>
      <c r="B316" s="5" t="str">
        <f>_xlfn.DISPIMG("ID_DEE65CACFAC046FF995BCF8B6B8FDE39",1)</f>
        <v>=DISPIMG("ID_DEE65CACFAC046FF995BCF8B6B8FDE39",1)</v>
      </c>
      <c r="C316" s="6">
        <v>80.99</v>
      </c>
      <c r="D316" s="6">
        <v>17</v>
      </c>
      <c r="E316" s="6">
        <v>0</v>
      </c>
      <c r="F316" s="6">
        <v>7</v>
      </c>
      <c r="G316" s="6">
        <v>1</v>
      </c>
      <c r="H316" s="6" t="s">
        <v>465</v>
      </c>
      <c r="I316" s="7">
        <v>45992</v>
      </c>
      <c r="J316" s="6">
        <v>3.9</v>
      </c>
      <c r="K316" s="6">
        <v>15</v>
      </c>
      <c r="L316" s="8">
        <v>0</v>
      </c>
      <c r="M316" s="24" t="s">
        <v>2703</v>
      </c>
      <c r="N316" s="22" t="s">
        <v>478</v>
      </c>
      <c r="O316" s="6" t="s">
        <v>2704</v>
      </c>
      <c r="P316" s="22" t="s">
        <v>695</v>
      </c>
      <c r="Q316" s="6">
        <v>5.79</v>
      </c>
      <c r="R316" s="6" t="s">
        <v>966</v>
      </c>
      <c r="S316" s="6" t="s">
        <v>966</v>
      </c>
      <c r="T316" s="6" t="s">
        <v>2705</v>
      </c>
      <c r="U316" s="6" t="s">
        <v>2706</v>
      </c>
      <c r="V316" s="6" t="s">
        <v>160</v>
      </c>
      <c r="W316" s="6">
        <v>524823</v>
      </c>
      <c r="X316" s="6">
        <v>-67038</v>
      </c>
      <c r="Y316" s="6" t="s">
        <v>161</v>
      </c>
      <c r="Z316" s="6">
        <v>2464</v>
      </c>
      <c r="AA316" s="6" t="s">
        <v>162</v>
      </c>
      <c r="AB316" s="6" t="s">
        <v>2707</v>
      </c>
      <c r="AC316" s="16" t="s">
        <v>2282</v>
      </c>
      <c r="AE316" s="25" t="s">
        <v>2708</v>
      </c>
      <c r="AF316" s="25" t="s">
        <v>2709</v>
      </c>
      <c r="AG316" s="25" t="s">
        <v>2710</v>
      </c>
      <c r="AH316" s="6">
        <v>3</v>
      </c>
      <c r="AI316" s="6">
        <v>9</v>
      </c>
      <c r="BI316" s="6">
        <v>267.21</v>
      </c>
      <c r="BJ316" s="6">
        <v>809.91</v>
      </c>
    </row>
  </sheetData>
  <hyperlinks>
    <hyperlink ref="AE6" r:id="rId4" display="https://images-na.ssl-images-amazon.com/images/I/71q5pD8VTDL._AC_US600_.jpg"/>
    <hyperlink ref="AF6" r:id="rId5" display="https://www.amazon.com/dp/B0F541YHB3"/>
    <hyperlink ref="AG6" r:id="rId6" display="https://www.amazon.com/gp/help/seller/at-a-glance.html/ref=dp_merchant_link?seller=A6N433PVJWERJ"/>
    <hyperlink ref="AE7" r:id="rId7" display="https://images-na.ssl-images-amazon.com/images/I/71As+a7mXhL._AC_US600_.jpg"/>
    <hyperlink ref="AF7" r:id="rId8" display="https://www.amazon.com/dp/B0F1TPH78Q"/>
    <hyperlink ref="AG7" r:id="rId9" display="https://www.amazon.com/gp/help/seller/at-a-glance.html/ref=dp_merchant_link?seller=A30IV99D0HHU9X"/>
    <hyperlink ref="AE8" r:id="rId10" display="https://images-na.ssl-images-amazon.com/images/I/713TwWhXGpL._AC_US600_.jpg"/>
    <hyperlink ref="AF8" r:id="rId11" display="https://www.amazon.com/dp/B0FX3STD3X"/>
    <hyperlink ref="AG8" r:id="rId12" display="https://www.amazon.com/gp/help/seller/at-a-glance.html/ref=dp_merchant_link?seller=A3849YOMCH9YL5"/>
    <hyperlink ref="AE10" r:id="rId13" display="https://images-na.ssl-images-amazon.com/images/I/71I9Jk5E24L._AC_US600_.jpg"/>
    <hyperlink ref="AF10" r:id="rId14" display="https://www.amazon.com/dp/B0CT5FK2YF"/>
    <hyperlink ref="AG10" r:id="rId15" display="https://www.amazon.com/gp/help/seller/at-a-glance.html/ref=dp_merchant_link?seller=A29Q0C4OM9P1QE"/>
    <hyperlink ref="AE9" r:id="rId16" display="https://images-na.ssl-images-amazon.com/images/I/81FuFFL5y7L._AC_US600_.jpg"/>
    <hyperlink ref="AF9" r:id="rId17" display="https://www.amazon.com/dp/B0F18BBHCC"/>
    <hyperlink ref="AG9" r:id="rId18" display="https://www.amazon.com/gp/help/seller/at-a-glance.html/ref=dp_merchant_link?seller=A23P29TUZ4MU8W"/>
    <hyperlink ref="AE16" r:id="rId19" display="https://images-na.ssl-images-amazon.com/images/I/71RpqjivV+L._AC_US600_.jpg"/>
    <hyperlink ref="AF16" r:id="rId20" display="https://www.amazon.com/dp/B0D7N2KWLH"/>
    <hyperlink ref="AG16" r:id="rId21" display="https://www.amazon.com/gp/help/seller/at-a-glance.html/ref=dp_merchant_link?seller=A14R3ZUDB2SP6E"/>
    <hyperlink ref="AE13" r:id="rId22" display="https://images-na.ssl-images-amazon.com/images/I/61DXR3CwAiL._AC_US600_.jpg"/>
    <hyperlink ref="AF13" r:id="rId23" display="https://www.amazon.com/dp/B0DD7HJ7YL"/>
    <hyperlink ref="AG13" r:id="rId18" display="https://www.amazon.com/gp/help/seller/at-a-glance.html/ref=dp_merchant_link?seller=A23P29TUZ4MU8W"/>
    <hyperlink ref="AE3" r:id="rId24" display="https://images-na.ssl-images-amazon.com/images/I/61xPsBip1BL._AC_US600_.jpg"/>
    <hyperlink ref="AF3" r:id="rId25" display="https://www.amazon.com/dp/B0DT14FRPG"/>
    <hyperlink ref="AG3" r:id="rId26" display="https://www.amazon.com/gp/help/seller/at-a-glance.html/ref=dp_merchant_link?seller=AYNJNDWOBZM0"/>
    <hyperlink ref="AE17" r:id="rId27" display="https://images-na.ssl-images-amazon.com/images/I/51o0k2-mhnL._AC_US600_.jpg"/>
    <hyperlink ref="AF17" r:id="rId28" display="https://www.amazon.com/dp/B08NCRHNW9"/>
    <hyperlink ref="AG17" r:id="rId29" display="https://www.amazon.com/gp/help/seller/at-a-glance.html/ref=dp_merchant_link?seller=A366VYW3B6J6LL"/>
    <hyperlink ref="AE43" r:id="rId30" display="https://images-na.ssl-images-amazon.com/images/I/71mAHCaTZgL._AC_US600_.jpg"/>
    <hyperlink ref="AF43" r:id="rId31" display="https://www.amazon.com/dp/B0FHBCKF9L"/>
    <hyperlink ref="AG43" r:id="rId32" display="https://www.amazon.com/gp/help/seller/at-a-glance.html/ref=dp_merchant_link?seller=A3QT836A10BE7S"/>
    <hyperlink ref="AE187" r:id="rId33" display="https://images-na.ssl-images-amazon.com/images/I/71p8VIYYIcL._AC_US600_.jpg"/>
    <hyperlink ref="AF187" r:id="rId34" display="https://www.amazon.com/dp/B0FQJ9HNNS"/>
    <hyperlink ref="AG187" r:id="rId35" display="https://www.amazon.com/gp/help/seller/at-a-glance.html/ref=dp_merchant_link?seller=A1C3YWBFB6HQTT"/>
    <hyperlink ref="AE18" r:id="rId36" display="https://images-na.ssl-images-amazon.com/images/I/71OSsnJ5hcL._AC_US600_.jpg"/>
    <hyperlink ref="AF18" r:id="rId37" display="https://www.amazon.com/dp/B0CZXCRSTF"/>
    <hyperlink ref="AG18" r:id="rId38" display="https://www.amazon.com/gp/help/seller/at-a-glance.html/ref=dp_merchant_link?seller=AXT39EVTI4ZYM"/>
    <hyperlink ref="AE19" r:id="rId39" display="https://images-na.ssl-images-amazon.com/images/I/61jsUo220VL._AC_US600_.jpg"/>
    <hyperlink ref="AF19" r:id="rId40" display="https://www.amazon.com/dp/B0FJS8ZQWS"/>
    <hyperlink ref="AG19" r:id="rId41" display="https://www.amazon.com/gp/help/seller/at-a-glance.html/ref=dp_merchant_link?seller=A2F97CWV4SAWYO"/>
    <hyperlink ref="AE20" r:id="rId42" display="https://images-na.ssl-images-amazon.com/images/I/61bfhCtD0TL._AC_US600_.jpg"/>
    <hyperlink ref="AF20" r:id="rId43" display="https://www.amazon.com/dp/B0FMXH8STX"/>
    <hyperlink ref="AG20" r:id="rId44" display="https://www.amazon.com/gp/help/seller/at-a-glance.html/ref=dp_merchant_link?seller=A6WP0MR38J221"/>
    <hyperlink ref="AE188" r:id="rId45" display="https://images-na.ssl-images-amazon.com/images/I/71Xisa6fh+L._AC_US600_.jpg"/>
    <hyperlink ref="AF188" r:id="rId46" display="https://www.amazon.com/dp/B0G6SP6NC3"/>
    <hyperlink ref="AG188" r:id="rId47" display="https://www.amazon.com/gp/help/seller/at-a-glance.html/ref=dp_merchant_link?seller=A31VSXXSVNYPMC"/>
    <hyperlink ref="AE52" r:id="rId48" display="https://images-na.ssl-images-amazon.com/images/I/711vUuxu+1L._AC_US600_.jpg"/>
    <hyperlink ref="AF52" r:id="rId49" display="https://www.amazon.com/dp/B0FXFDFNV9"/>
    <hyperlink ref="AG52" r:id="rId50" display="https://www.amazon.com/gp/help/seller/at-a-glance.html/ref=dp_merchant_link?seller=A2U4FTFK8J9098"/>
    <hyperlink ref="AE44" r:id="rId51" display="https://images-na.ssl-images-amazon.com/images/I/61rZ-OrSygL._AC_US600_.jpg"/>
    <hyperlink ref="AF44" r:id="rId52" display="https://www.amazon.com/dp/B0CR3PBQ25"/>
    <hyperlink ref="AG44" r:id="rId53" display="https://www.amazon.com/gp/help/seller/at-a-glance.html/ref=dp_merchant_link?seller=A1H7OIMWIVUA8"/>
    <hyperlink ref="AE39" r:id="rId54" display="https://images-na.ssl-images-amazon.com/images/I/71enZm2MFkL._AC_US600_.jpg"/>
    <hyperlink ref="AF39" r:id="rId55" display="https://www.amazon.com/dp/B0FM4G187P"/>
    <hyperlink ref="AG39" r:id="rId56" display="https://www.amazon.com/gp/help/seller/at-a-glance.html/ref=dp_merchant_link?seller=AT2YP2MRVQHW0"/>
    <hyperlink ref="AE146" r:id="rId57" display="https://images-na.ssl-images-amazon.com/images/I/613fgyoQCeL._AC_US600_.jpg"/>
    <hyperlink ref="AF146" r:id="rId58" display="https://www.amazon.com/dp/B0FWKDTQLN"/>
    <hyperlink ref="AG146" r:id="rId59" display="https://www.amazon.com/gp/help/seller/at-a-glance.html/ref=dp_merchant_link?seller=A1KWJVS57NX03I"/>
    <hyperlink ref="AE107" r:id="rId60" display="https://images-na.ssl-images-amazon.com/images/I/61pCvjRA+AL._AC_US600_.jpg"/>
    <hyperlink ref="AF107" r:id="rId61" display="https://www.amazon.com/dp/B0CSDHFN3B"/>
    <hyperlink ref="AG107" r:id="rId62" display="https://www.amazon.com/gp/help/seller/at-a-glance.html/ref=dp_merchant_link?seller=A3M3RR5J415C84"/>
    <hyperlink ref="AE36" r:id="rId63" display="https://images-na.ssl-images-amazon.com/images/I/61zzSqXlihL._AC_US600_.jpg"/>
    <hyperlink ref="AF36" r:id="rId64" display="https://www.amazon.com/dp/B0FX87YWGP"/>
    <hyperlink ref="AG36" r:id="rId50" display="https://www.amazon.com/gp/help/seller/at-a-glance.html/ref=dp_merchant_link?seller=A2U4FTFK8J9098"/>
    <hyperlink ref="AE21" r:id="rId65" display="https://images-na.ssl-images-amazon.com/images/I/713fM66pbUL._AC_US600_.jpg"/>
    <hyperlink ref="AF21" r:id="rId66" display="https://www.amazon.com/dp/B0FVNQ3C9M"/>
    <hyperlink ref="AG21" r:id="rId12" display="https://www.amazon.com/gp/help/seller/at-a-glance.html/ref=dp_merchant_link?seller=A3849YOMCH9YL5"/>
    <hyperlink ref="AE65" r:id="rId67" display="https://images-na.ssl-images-amazon.com/images/I/51mEsBmuhuL._AC_US600_.jpg"/>
    <hyperlink ref="AF65" r:id="rId68" display="https://www.amazon.com/dp/B0CZ8NZ97F"/>
    <hyperlink ref="AG65" r:id="rId69" display="https://www.amazon.com/gp/help/seller/at-a-glance.html/ref=dp_merchant_link?seller=AKAK73UQRVAX5"/>
    <hyperlink ref="AE22" r:id="rId70" display="https://images-na.ssl-images-amazon.com/images/I/61fXG2q-IfL._AC_US600_.jpg"/>
    <hyperlink ref="AF22" r:id="rId71" display="https://www.amazon.com/dp/B0FWQK7LV2"/>
    <hyperlink ref="AG22" r:id="rId9" display="https://www.amazon.com/gp/help/seller/at-a-glance.html/ref=dp_merchant_link?seller=A30IV99D0HHU9X"/>
    <hyperlink ref="AE37" r:id="rId72" display="https://m.media-amazon.com/images/I/51o7kUDt8gL._SS600_.jpg"/>
    <hyperlink ref="AF37" r:id="rId73" display="https://www.amazon.com/dp/B0FS6V19BZ"/>
    <hyperlink ref="AG37" r:id="rId74" display="https://www.amazon.com/gp/help/seller/at-a-glance.html/ref=dp_merchant_link?seller=A25AL9HMD30L7F"/>
    <hyperlink ref="AE189" r:id="rId75" display="https://images-na.ssl-images-amazon.com/images/I/71SvRY0klKL._AC_US600_.jpg"/>
    <hyperlink ref="AF189" r:id="rId76" display="https://www.amazon.com/dp/B0DWXHPNSG"/>
    <hyperlink ref="AG189" r:id="rId50" display="https://www.amazon.com/gp/help/seller/at-a-glance.html/ref=dp_merchant_link?seller=A2U4FTFK8J9098"/>
    <hyperlink ref="AE23" r:id="rId77" display="https://images-na.ssl-images-amazon.com/images/I/716odsieDeL._AC_US600_.jpg"/>
    <hyperlink ref="AF23" r:id="rId78" display="https://www.amazon.com/dp/B0F181GKGZ"/>
    <hyperlink ref="AG23" r:id="rId18" display="https://www.amazon.com/gp/help/seller/at-a-glance.html/ref=dp_merchant_link?seller=A23P29TUZ4MU8W"/>
    <hyperlink ref="AE24" r:id="rId79" display="https://images-na.ssl-images-amazon.com/images/I/71dsaBk4soL._AC_US600_.jpg"/>
    <hyperlink ref="AF24" r:id="rId80" display="https://www.amazon.com/dp/B0F8QJL13N"/>
    <hyperlink ref="AG24" r:id="rId81" display="https://www.amazon.com/gp/help/seller/at-a-glance.html/ref=dp_merchant_link?seller=ACPRBIE6C8UGX"/>
    <hyperlink ref="AE190" r:id="rId82" display="https://images-na.ssl-images-amazon.com/images/I/81NFBPczBPL._AC_US600_.jpg"/>
    <hyperlink ref="AF190" r:id="rId83" display="https://www.amazon.com/dp/B0DFYP9LGZ"/>
    <hyperlink ref="AG190" r:id="rId84" display="https://www.amazon.com/gp/help/seller/at-a-glance.html/ref=dp_merchant_link?seller=A2RTU89IHXZF4M"/>
    <hyperlink ref="AE45" r:id="rId85" display="https://images-na.ssl-images-amazon.com/images/I/81M6Mz89LXL._AC_US600_.jpg"/>
    <hyperlink ref="AF45" r:id="rId86" display="https://www.amazon.com/dp/B09Z6Z5KGK"/>
    <hyperlink ref="AE66" r:id="rId87" display="https://images-na.ssl-images-amazon.com/images/I/71qwHFD7fBL._AC_US600_.jpg"/>
    <hyperlink ref="AF66" r:id="rId88" display="https://www.amazon.com/dp/B0D3X6YXXN"/>
    <hyperlink ref="AG66" r:id="rId89" display="https://www.amazon.com/gp/help/seller/at-a-glance.html/ref=dp_merchant_link?seller=A3S06N5EDKAFYL"/>
    <hyperlink ref="AE4" r:id="rId90" display="https://images-na.ssl-images-amazon.com/images/I/614a--VbJ2L._AC_US600_.jpg"/>
    <hyperlink ref="AF4" r:id="rId91" display="https://www.amazon.com/dp/B0F8Q8KXVW"/>
    <hyperlink ref="AG4" r:id="rId32" display="https://www.amazon.com/gp/help/seller/at-a-glance.html/ref=dp_merchant_link?seller=A3QT836A10BE7S"/>
    <hyperlink ref="AE67" r:id="rId92" display="https://images-na.ssl-images-amazon.com/images/I/61C8P62Z6jL._AC_US600_.jpg"/>
    <hyperlink ref="AF67" r:id="rId93" display="https://www.amazon.com/dp/B0G11MRXL7"/>
    <hyperlink ref="AG67" r:id="rId50" display="https://www.amazon.com/gp/help/seller/at-a-glance.html/ref=dp_merchant_link?seller=A2U4FTFK8J9098"/>
    <hyperlink ref="AE191" r:id="rId94" display="https://images-na.ssl-images-amazon.com/images/I/61Ww8eS2w8L._AC_US600_.jpg"/>
    <hyperlink ref="AF191" r:id="rId95" display="https://www.amazon.com/dp/B07Z4HDZGW"/>
    <hyperlink ref="AG191" r:id="rId96" display="https://www.amazon.com/gp/help/seller/at-a-glance.html/ref=dp_merchant_link?seller=AQ7K8NLQ75DZZ"/>
    <hyperlink ref="AE53" r:id="rId97" display="https://images-na.ssl-images-amazon.com/images/I/714pbjYCZNL._AC_US600_.jpg"/>
    <hyperlink ref="AF53" r:id="rId98" display="https://www.amazon.com/dp/B01MDK70V9"/>
    <hyperlink ref="AG53" r:id="rId99" display="https://www.amazon.com/gp/help/seller/at-a-glance.html/ref=dp_merchant_link?seller=A2U9207X4EA3EY"/>
    <hyperlink ref="AE46" r:id="rId100" display="https://images-na.ssl-images-amazon.com/images/I/71Kka-KvRAL._AC_US600_.jpg"/>
    <hyperlink ref="AF46" r:id="rId101" display="https://www.amazon.com/dp/B0DZ6SLJQ3"/>
    <hyperlink ref="AG46" r:id="rId102" display="https://www.amazon.com/gp/help/seller/at-a-glance.html/ref=dp_merchant_link?seller=A3UB8HU70YR1CP"/>
    <hyperlink ref="AE108" r:id="rId103" display="https://images-na.ssl-images-amazon.com/images/I/71dPJbU2liL._AC_US600_.jpg"/>
    <hyperlink ref="AF108" r:id="rId104" display="https://www.amazon.com/dp/B0G2W76F97"/>
    <hyperlink ref="AG108" r:id="rId105" display="https://www.amazon.com/gp/help/seller/at-a-glance.html/ref=dp_merchant_link?seller=A3GZ0GL6R1LTJ0"/>
    <hyperlink ref="AE147" r:id="rId106" display="https://images-na.ssl-images-amazon.com/images/I/71iAFZB9azL._AC_US600_.jpg"/>
    <hyperlink ref="AF147" r:id="rId107" display="https://www.amazon.com/dp/B0FWJ82MVG"/>
    <hyperlink ref="AG147" r:id="rId108" display="https://www.amazon.com/gp/help/seller/at-a-glance.html/ref=dp_merchant_link?seller=A3LHBVA58DE4Q9"/>
    <hyperlink ref="AE68" r:id="rId109" display="https://m.media-amazon.com/images/I/41EsZblJ8gL._SS600_.jpg"/>
    <hyperlink ref="AF68" r:id="rId110" display="https://www.amazon.com/dp/B0FS2V8LLJ"/>
    <hyperlink ref="AG68" r:id="rId111" display="https://www.amazon.com/gp/help/seller/at-a-glance.html/ref=dp_merchant_link?seller=A6N4TG7ED7FYP"/>
    <hyperlink ref="AE47" r:id="rId112" display="https://m.media-amazon.com/images/I/31nxGH8Fg0L._AC_US600_.jpg"/>
    <hyperlink ref="AF47" r:id="rId113" display="https://www.amazon.com/dp/B0FCMLZG9X"/>
    <hyperlink ref="AG47" r:id="rId32" display="https://www.amazon.com/gp/help/seller/at-a-glance.html/ref=dp_merchant_link?seller=A3QT836A10BE7S"/>
    <hyperlink ref="AE69" r:id="rId114" display="https://images-na.ssl-images-amazon.com/images/I/715yoKkBpBL._AC_US600_.jpg"/>
    <hyperlink ref="AF69" r:id="rId115" display="https://www.amazon.com/dp/B0FM4HRBNP"/>
    <hyperlink ref="AG69" r:id="rId59" display="https://www.amazon.com/gp/help/seller/at-a-glance.html/ref=dp_merchant_link?seller=A1KWJVS57NX03I"/>
    <hyperlink ref="AE148" r:id="rId116" display="https://images-na.ssl-images-amazon.com/images/I/71Hq6RjVxFL._AC_US600_.jpg"/>
    <hyperlink ref="AF148" r:id="rId117" display="https://www.amazon.com/dp/B0F4MC1HTG"/>
    <hyperlink ref="AG148" r:id="rId118" display="https://www.amazon.com/gp/help/seller/at-a-glance.html/ref=dp_merchant_link?seller=A21RATR4WZ6V8C"/>
    <hyperlink ref="AE70" r:id="rId119" display="https://images-na.ssl-images-amazon.com/images/I/71u1XpRbdDL._AC_US600_.jpg"/>
    <hyperlink ref="AF70" r:id="rId120" display="https://www.amazon.com/dp/B0FC2PBLLS"/>
    <hyperlink ref="AG70" r:id="rId121" display="https://www.amazon.com/gp/help/seller/at-a-glance.html/ref=dp_merchant_link?seller=A3P65V85GR5D04"/>
    <hyperlink ref="AE48" r:id="rId122" display="https://images-na.ssl-images-amazon.com/images/I/61v+ivvvQLL._AC_US600_.jpg"/>
    <hyperlink ref="AF48" r:id="rId123" display="https://www.amazon.com/dp/B0DJ7KMM1N"/>
    <hyperlink ref="AG48" r:id="rId124" display="https://www.amazon.com/gp/help/seller/at-a-glance.html/ref=dp_merchant_link?seller=A1WKB93W11DKHU"/>
    <hyperlink ref="AE109" r:id="rId125" display="https://m.media-amazon.com/images/I/41NahMcjjyL._AC_US600_.jpg"/>
    <hyperlink ref="AF109" r:id="rId126" display="https://www.amazon.com/dp/B0FM4GTYM3"/>
    <hyperlink ref="AG109" r:id="rId56" display="https://www.amazon.com/gp/help/seller/at-a-glance.html/ref=dp_merchant_link?seller=AT2YP2MRVQHW0"/>
    <hyperlink ref="AE71" r:id="rId127" display="https://images-na.ssl-images-amazon.com/images/I/61HqjP8VZEL._AC_US600_.jpg"/>
    <hyperlink ref="AF71" r:id="rId128" display="https://www.amazon.com/dp/B0CX84JCFX"/>
    <hyperlink ref="AG71" r:id="rId124" display="https://www.amazon.com/gp/help/seller/at-a-glance.html/ref=dp_merchant_link?seller=A1WKB93W11DKHU"/>
    <hyperlink ref="AE54" r:id="rId129" display="https://images-na.ssl-images-amazon.com/images/I/71tXPXXnihL._AC_US600_.jpg"/>
    <hyperlink ref="AF54" r:id="rId130" display="https://www.amazon.com/dp/B07S65M898"/>
    <hyperlink ref="AG54" r:id="rId99" display="https://www.amazon.com/gp/help/seller/at-a-glance.html/ref=dp_merchant_link?seller=A2U9207X4EA3EY"/>
    <hyperlink ref="AE31" r:id="rId131" display="https://m.media-amazon.com/images/I/41luP4sPDPL._SS600_.jpg"/>
    <hyperlink ref="AF31" r:id="rId132" display="https://www.amazon.com/dp/B0FWLMY464"/>
    <hyperlink ref="AG31" r:id="rId9" display="https://www.amazon.com/gp/help/seller/at-a-glance.html/ref=dp_merchant_link?seller=A30IV99D0HHU9X"/>
    <hyperlink ref="AE110" r:id="rId133" display="https://images-na.ssl-images-amazon.com/images/I/516NSpiV53L._AC_US600_.jpg"/>
    <hyperlink ref="AF110" r:id="rId134" display="https://www.amazon.com/dp/B083VTJ3QC"/>
    <hyperlink ref="AG110" r:id="rId135" display="https://www.amazon.com/gp/help/seller/at-a-glance.html/ref=dp_merchant_link?seller=AJDT2HML7HWGL"/>
    <hyperlink ref="AE25" r:id="rId136" display="https://images-na.ssl-images-amazon.com/images/I/710E7veA9BL._AC_US600_.jpg"/>
    <hyperlink ref="AF25" r:id="rId137" display="https://www.amazon.com/dp/B0DYG4Q6PL"/>
    <hyperlink ref="AE88" r:id="rId138" display="https://images-na.ssl-images-amazon.com/images/I/71Su8EF+2EL._AC_US600_.jpg"/>
    <hyperlink ref="AF88" r:id="rId139" display="https://www.amazon.com/dp/B0BBB76WYQ"/>
    <hyperlink ref="AG88" r:id="rId140" display="https://www.amazon.com/gp/help/seller/at-a-glance.html/ref=dp_merchant_link?seller=ACUH74QW43LSK"/>
    <hyperlink ref="AE89" r:id="rId141" display="https://images-na.ssl-images-amazon.com/images/I/61LvoplaZ9L._AC_US600_.jpg"/>
    <hyperlink ref="AF89" r:id="rId142" display="https://www.amazon.com/dp/B0CRR91YW4"/>
    <hyperlink ref="AG89" r:id="rId143" display="https://www.amazon.com/gp/help/seller/at-a-glance.html/ref=dp_merchant_link?seller=AJQZEHLDIUT00"/>
    <hyperlink ref="AE90" r:id="rId144" display="https://m.media-amazon.com/images/I/51F10f-yt7L._SS600_.jpg"/>
    <hyperlink ref="AF90" r:id="rId145" display="https://www.amazon.com/dp/B0FM82RCM8"/>
    <hyperlink ref="AG90" r:id="rId146" display="https://www.amazon.com/gp/help/seller/at-a-glance.html/ref=dp_merchant_link?seller=AY72OSM05737G"/>
    <hyperlink ref="AE49" r:id="rId147" display="https://images-na.ssl-images-amazon.com/images/I/61Rshz-6D5L._AC_US600_.jpg"/>
    <hyperlink ref="AF49" r:id="rId148" display="https://www.amazon.com/dp/B0CPY3NKWB"/>
    <hyperlink ref="AG49" r:id="rId53" display="https://www.amazon.com/gp/help/seller/at-a-glance.html/ref=dp_merchant_link?seller=A1H7OIMWIVUA8"/>
    <hyperlink ref="AE192" r:id="rId149" display="https://images-na.ssl-images-amazon.com/images/I/7117lvIW4tL._AC_US600_.jpg"/>
    <hyperlink ref="AF192" r:id="rId150" display="https://www.amazon.com/dp/B0FS1LQJTS"/>
    <hyperlink ref="AG192" r:id="rId151" display="https://www.amazon.com/gp/help/seller/at-a-glance.html/ref=dp_merchant_link?seller=A1F0FBAV43H7CT"/>
    <hyperlink ref="AE193" r:id="rId152" display="https://images-na.ssl-images-amazon.com/images/I/71F3d1P7RvL._AC_US600_.jpg"/>
    <hyperlink ref="AF193" r:id="rId153" display="https://www.amazon.com/dp/B0DQ85FK8B"/>
    <hyperlink ref="AG193" r:id="rId154" display="https://www.amazon.com/gp/help/seller/at-a-glance.html/ref=dp_merchant_link?seller=A3COA8CJ6MML8R"/>
    <hyperlink ref="AE91" r:id="rId155" display="https://images-na.ssl-images-amazon.com/images/I/61TvkO5bFmL._AC_US600_.jpg"/>
    <hyperlink ref="AF91" r:id="rId156" display="https://www.amazon.com/dp/B0FSSLM7HW"/>
    <hyperlink ref="AG91" r:id="rId157" display="https://www.amazon.com/gp/help/seller/at-a-glance.html/ref=dp_merchant_link?seller=A16CAZEJK85PE8"/>
    <hyperlink ref="AE149" r:id="rId158" display="https://images-na.ssl-images-amazon.com/images/I/61A8VIwzbmL._AC_US600_.jpg"/>
    <hyperlink ref="AF149" r:id="rId159" display="https://www.amazon.com/dp/B09FLJDNB8"/>
    <hyperlink ref="AG149" r:id="rId99" display="https://www.amazon.com/gp/help/seller/at-a-glance.html/ref=dp_merchant_link?seller=A2U9207X4EA3EY"/>
    <hyperlink ref="AE194" r:id="rId160" display="https://images-na.ssl-images-amazon.com/images/I/61r9bKsWg9L._AC_US600_.jpg"/>
    <hyperlink ref="AF194" r:id="rId161" display="https://www.amazon.com/dp/B0G56K6GK6"/>
    <hyperlink ref="AG194" r:id="rId50" display="https://www.amazon.com/gp/help/seller/at-a-glance.html/ref=dp_merchant_link?seller=A2U4FTFK8J9098"/>
    <hyperlink ref="AE92" r:id="rId162" display="https://images-na.ssl-images-amazon.com/images/I/71CBlYcDy0L._AC_US600_.jpg"/>
    <hyperlink ref="AF92" r:id="rId163" display="https://www.amazon.com/dp/B0F63SWKBS"/>
    <hyperlink ref="AG92" r:id="rId164" display="https://www.amazon.com/gp/help/seller/at-a-glance.html/ref=dp_merchant_link?seller=A1W98A7CZFDB7I"/>
    <hyperlink ref="AE32" r:id="rId165" display="https://images-na.ssl-images-amazon.com/images/I/71FAkG29bkL._AC_US600_.jpg"/>
    <hyperlink ref="AF32" r:id="rId166" display="https://www.amazon.com/dp/B0FS6QR2KM"/>
    <hyperlink ref="AG32" r:id="rId74" display="https://www.amazon.com/gp/help/seller/at-a-glance.html/ref=dp_merchant_link?seller=A25AL9HMD30L7F"/>
    <hyperlink ref="AE195" r:id="rId167" display="https://images-na.ssl-images-amazon.com/images/I/61fKqBg-NwL._AC_US600_.jpg"/>
    <hyperlink ref="AF195" r:id="rId168" display="https://www.amazon.com/dp/B0FMGMLCJC"/>
    <hyperlink ref="AG195" r:id="rId169" display="https://www.amazon.com/gp/help/seller/at-a-glance.html/ref=dp_merchant_link?seller=AIP98OLV76VVB"/>
    <hyperlink ref="AE26" r:id="rId170" display="https://images-na.ssl-images-amazon.com/images/I/51HxPBBkqgL._AC_US600_.jpg"/>
    <hyperlink ref="AF26" r:id="rId171" display="https://www.amazon.com/dp/B0DHRW819R"/>
    <hyperlink ref="AG26" r:id="rId172" display="https://www.amazon.com/gp/help/seller/at-a-glance.html/ref=dp_merchant_link?seller=A1Z7LI8UV298R9"/>
    <hyperlink ref="AE111" r:id="rId173" display="https://images-na.ssl-images-amazon.com/images/I/71lSU2KKT6L._AC_US600_.jpg"/>
    <hyperlink ref="AF111" r:id="rId174" display="https://www.amazon.com/dp/B0FH6VW1J6"/>
    <hyperlink ref="AG111" r:id="rId175" display="https://www.amazon.com/gp/help/seller/at-a-glance.html/ref=dp_merchant_link?seller=AUUMZ4HCFC9RU"/>
    <hyperlink ref="AE72" r:id="rId176" display="https://images-na.ssl-images-amazon.com/images/I/514-8BAnwgL._AC_US600_.jpg"/>
    <hyperlink ref="AF72" r:id="rId177" display="https://www.amazon.com/dp/B0D76XVMK5"/>
    <hyperlink ref="AG72" r:id="rId178" display="https://www.amazon.com/gp/help/seller/at-a-glance.html/ref=dp_merchant_link?seller=A9MHU4PH6FFJY"/>
    <hyperlink ref="AE2" r:id="rId179" display="https://images-na.ssl-images-amazon.com/images/I/71DwJryUsAL._AC_US600_.jpg"/>
    <hyperlink ref="AF2" r:id="rId180" display="https://www.amazon.com/dp/B0DSGJCS47"/>
    <hyperlink ref="AE196" r:id="rId181" display="https://images-na.ssl-images-amazon.com/images/I/71T7kr30X5L._AC_US600_.jpg"/>
    <hyperlink ref="AF196" r:id="rId182" display="https://www.amazon.com/dp/B0FVWWZJ5N"/>
    <hyperlink ref="AG196" r:id="rId183" display="https://www.amazon.com/gp/help/seller/at-a-glance.html/ref=dp_merchant_link?seller=A3OE65N08TY3KM"/>
    <hyperlink ref="AE27" r:id="rId184" display="https://images-na.ssl-images-amazon.com/images/I/71ErWhnLXgL._AC_US600_.jpg"/>
    <hyperlink ref="AF27" r:id="rId185" display="https://www.amazon.com/dp/B0DJL6JV6R"/>
    <hyperlink ref="AG27" r:id="rId186" display="https://www.amazon.com/gp/help/seller/at-a-glance.html/ref=dp_merchant_link?seller=AU11HH78R2PV8"/>
    <hyperlink ref="AE150" r:id="rId187" display="https://images-na.ssl-images-amazon.com/images/I/81cSIzFIrIL._AC_US600_.jpg"/>
    <hyperlink ref="AF150" r:id="rId188" display="https://www.amazon.com/dp/B0C94PGTNZ"/>
    <hyperlink ref="AG150" r:id="rId189" display="https://www.amazon.com/gp/help/seller/at-a-glance.html/ref=dp_merchant_link?seller=A1XWL25T6QTLH0"/>
    <hyperlink ref="AE93" r:id="rId190" display="https://images-na.ssl-images-amazon.com/images/I/71BjCSoiNfL._AC_US600_.jpg"/>
    <hyperlink ref="AF93" r:id="rId191" display="https://www.amazon.com/dp/B0F32PYT67"/>
    <hyperlink ref="AG93" r:id="rId81" display="https://www.amazon.com/gp/help/seller/at-a-glance.html/ref=dp_merchant_link?seller=ACPRBIE6C8UGX"/>
    <hyperlink ref="AE94" r:id="rId192" display="https://images-na.ssl-images-amazon.com/images/I/71RFe-sqQEL._AC_US600_.jpg"/>
    <hyperlink ref="AF94" r:id="rId193" display="https://www.amazon.com/dp/B0FMFDPZG9"/>
    <hyperlink ref="AG94" r:id="rId194" display="https://www.amazon.com/gp/help/seller/at-a-glance.html/ref=dp_merchant_link?seller=AAN5ZFBUYUK7A"/>
    <hyperlink ref="AE38" r:id="rId195" display="https://images-na.ssl-images-amazon.com/images/I/71aoqCQPx9L._AC_US600_.jpg"/>
    <hyperlink ref="AF38" r:id="rId196" display="https://www.amazon.com/dp/B0BS9CM9CT"/>
    <hyperlink ref="AG38" r:id="rId197" display="https://www.amazon.com/gp/help/seller/at-a-glance.html/ref=dp_merchant_link?seller=A3BUWD4RILXQYY"/>
    <hyperlink ref="AE28" r:id="rId198" display="https://images-na.ssl-images-amazon.com/images/I/618G349VbfL._AC_US600_.jpg"/>
    <hyperlink ref="AF28" r:id="rId199" display="https://www.amazon.com/dp/B0F4CTCRVF"/>
    <hyperlink ref="AG28" r:id="rId200" display="https://www.amazon.com/gp/help/seller/at-a-glance.html/ref=dp_merchant_link?seller=A3FWPYDMZKRLZZ"/>
    <hyperlink ref="AE73" r:id="rId201" display="https://images-na.ssl-images-amazon.com/images/I/61bcgerb48L._AC_US600_.jpg"/>
    <hyperlink ref="AF73" r:id="rId202" display="https://www.amazon.com/dp/B0FXFXBF1M"/>
    <hyperlink ref="AG73" r:id="rId50" display="https://www.amazon.com/gp/help/seller/at-a-glance.html/ref=dp_merchant_link?seller=A2U4FTFK8J9098"/>
    <hyperlink ref="AE151" r:id="rId203" display="https://m.media-amazon.com/images/I/41XcNzthgIL._SS600_.jpg"/>
    <hyperlink ref="AF151" r:id="rId204" display="https://www.amazon.com/dp/B0F1C2GVK7"/>
    <hyperlink ref="AG151" r:id="rId205" display="https://www.amazon.com/gp/help/seller/at-a-glance.html/ref=dp_merchant_link?seller=A1GHW1W5S31FV1"/>
    <hyperlink ref="AE197" r:id="rId206" display="https://images-na.ssl-images-amazon.com/images/I/81N6QWvDwYL._AC_US600_.jpg"/>
    <hyperlink ref="AF197" r:id="rId207" display="https://www.amazon.com/dp/B0DQD4NQX6"/>
    <hyperlink ref="AG197" r:id="rId140" display="https://www.amazon.com/gp/help/seller/at-a-glance.html/ref=dp_merchant_link?seller=ACUH74QW43LSK"/>
    <hyperlink ref="AE112" r:id="rId208" display="https://images-na.ssl-images-amazon.com/images/I/71LcAFzl7JL._AC_US600_.jpg"/>
    <hyperlink ref="AF112" r:id="rId209" display="https://www.amazon.com/dp/B0CC67WZZG"/>
    <hyperlink ref="AG112" r:id="rId210" display="https://www.amazon.com/gp/help/seller/at-a-glance.html/ref=dp_merchant_link?seller=A61W4JYF4O4TD"/>
    <hyperlink ref="AE55" r:id="rId211" display="https://m.media-amazon.com/images/I/418JS4uJkLL._AC_US600_.jpg"/>
    <hyperlink ref="AF55" r:id="rId212" display="https://www.amazon.com/dp/B0DJVBKYBF"/>
    <hyperlink ref="AG55" r:id="rId18" display="https://www.amazon.com/gp/help/seller/at-a-glance.html/ref=dp_merchant_link?seller=A23P29TUZ4MU8W"/>
    <hyperlink ref="AE95" r:id="rId213" display="https://images-na.ssl-images-amazon.com/images/I/71KcHVykW6L._AC_US600_.jpg"/>
    <hyperlink ref="AF95" r:id="rId214" display="https://www.amazon.com/dp/B0FH4V4GM9"/>
    <hyperlink ref="AG95" r:id="rId215" display="https://www.amazon.com/gp/help/seller/at-a-glance.html/ref=dp_merchant_link?seller=A3UMBZZMKWYVXK"/>
    <hyperlink ref="AE198" r:id="rId216" display="https://images-na.ssl-images-amazon.com/images/I/617-ZVygOqL._AC_US600_.jpg"/>
    <hyperlink ref="AF198" r:id="rId217" display="https://www.amazon.com/dp/B0FVW12TYX"/>
    <hyperlink ref="AG198" r:id="rId218" display="https://www.amazon.com/gp/help/seller/at-a-glance.html/ref=dp_merchant_link?seller=A1BAECWECRHI8Z"/>
    <hyperlink ref="AE30" r:id="rId219" display="https://images-na.ssl-images-amazon.com/images/I/71v8ANA0Q6L._AC_US600_.jpg"/>
    <hyperlink ref="AF30" r:id="rId220" display="https://www.amazon.com/dp/B0FR7PF263"/>
    <hyperlink ref="AG30" r:id="rId221" display="https://www.amazon.com/gp/help/seller/at-a-glance.html/ref=dp_merchant_link?seller=A2G82HCCMIDRQ4"/>
    <hyperlink ref="AE199" r:id="rId222" display="https://images-na.ssl-images-amazon.com/images/I/61Yf3U3PUzL._AC_US600_.jpg"/>
    <hyperlink ref="AF199" r:id="rId223" display="https://www.amazon.com/dp/B09XFM6N62"/>
    <hyperlink ref="AG199" r:id="rId96" display="https://www.amazon.com/gp/help/seller/at-a-glance.html/ref=dp_merchant_link?seller=AQ7K8NLQ75DZZ"/>
    <hyperlink ref="AE152" r:id="rId224" display="https://images-na.ssl-images-amazon.com/images/I/71e+ze+HlBL._AC_US600_.jpg"/>
    <hyperlink ref="AF152" r:id="rId225" display="https://www.amazon.com/dp/B0FGPKMTSL"/>
    <hyperlink ref="AG152" r:id="rId226" display="https://www.amazon.com/gp/help/seller/at-a-glance.html/ref=dp_merchant_link?seller=A2XX217P3KX6HN"/>
    <hyperlink ref="AE113" r:id="rId227" display="https://images-na.ssl-images-amazon.com/images/I/61Mwwzj2RTL._AC_US600_.jpg"/>
    <hyperlink ref="AF113" r:id="rId228" display="https://www.amazon.com/dp/B0F66YK4JM"/>
    <hyperlink ref="AG113" r:id="rId59" display="https://www.amazon.com/gp/help/seller/at-a-glance.html/ref=dp_merchant_link?seller=A1KWJVS57NX03I"/>
    <hyperlink ref="AE114" r:id="rId229" display="https://images-na.ssl-images-amazon.com/images/I/81O2qjMKwqL._AC_US600_.jpg"/>
    <hyperlink ref="AF114" r:id="rId230" display="https://www.amazon.com/dp/B0D7D2WCMM"/>
    <hyperlink ref="AG114" r:id="rId231" display="https://www.amazon.com/gp/help/seller/at-a-glance.html/ref=dp_merchant_link?seller=A2FOB6NS4Z1ZG3"/>
    <hyperlink ref="AE74" r:id="rId232" display="https://m.media-amazon.com/images/I/418RnxQLl7L._SS600_.jpg"/>
    <hyperlink ref="AF74" r:id="rId233" display="https://www.amazon.com/dp/B0CR17G9HZ"/>
    <hyperlink ref="AG74" r:id="rId234" display="https://www.amazon.com/gp/help/seller/at-a-glance.html/ref=dp_merchant_link?seller=A3M2LZKXIRXRH1"/>
    <hyperlink ref="AE200" r:id="rId235" display="https://images-na.ssl-images-amazon.com/images/I/51uRrDhIBsL._AC_US600_.jpg"/>
    <hyperlink ref="AF200" r:id="rId236" display="https://www.amazon.com/dp/B0FG2TFSD1"/>
    <hyperlink ref="AG200" r:id="rId237" display="https://www.amazon.com/gp/help/seller/at-a-glance.html/ref=dp_merchant_link?seller=A3DB78L2AEAZ9T"/>
    <hyperlink ref="AE153" r:id="rId238" display="https://images-na.ssl-images-amazon.com/images/I/61splkcuNfL._AC_US600_.jpg"/>
    <hyperlink ref="AF153" r:id="rId239" display="https://www.amazon.com/dp/B0DJSB1BP2"/>
    <hyperlink ref="AG153" r:id="rId240" display="https://www.amazon.com/gp/help/seller/at-a-glance.html/ref=dp_merchant_link?seller=AWPG0RIXFZ1M1"/>
    <hyperlink ref="AE75" r:id="rId241" display="https://images-na.ssl-images-amazon.com/images/I/61nYU1fu5YL._AC_US600_.jpg"/>
    <hyperlink ref="AF75" r:id="rId242" display="https://www.amazon.com/dp/B0FHXX51KW"/>
    <hyperlink ref="AG75" r:id="rId243" display="https://www.amazon.com/gp/help/seller/at-a-glance.html/ref=dp_merchant_link?seller=AWGF66T63BHV1"/>
    <hyperlink ref="AE201" r:id="rId244" display="https://images-na.ssl-images-amazon.com/images/I/61Jai58ZkJL._AC_US600_.jpg"/>
    <hyperlink ref="AF201" r:id="rId245" display="https://www.amazon.com/dp/B0D9W7VHHG"/>
    <hyperlink ref="AG201" r:id="rId164" display="https://www.amazon.com/gp/help/seller/at-a-glance.html/ref=dp_merchant_link?seller=A1W98A7CZFDB7I"/>
    <hyperlink ref="AE202" r:id="rId246" display="https://images-na.ssl-images-amazon.com/images/I/71I6OauyhzL._AC_US600_.jpg"/>
    <hyperlink ref="AF202" r:id="rId247" display="https://www.amazon.com/dp/B0GGJJZYF9"/>
    <hyperlink ref="AG202" r:id="rId248" display="https://www.amazon.com/gp/help/seller/at-a-glance.html/ref=dp_merchant_link?seller=A20Y0F3TC1P7NT"/>
    <hyperlink ref="AE203" r:id="rId249" display="https://images-na.ssl-images-amazon.com/images/I/71HAEu7IinL._AC_US600_.jpg"/>
    <hyperlink ref="AF203" r:id="rId250" display="https://www.amazon.com/dp/B0G1C4HGNY"/>
    <hyperlink ref="AG203" r:id="rId251" display="https://www.amazon.com/gp/help/seller/at-a-glance.html/ref=dp_merchant_link?seller=A246DWKELHR1XA"/>
    <hyperlink ref="AE96" r:id="rId252" display="https://images-na.ssl-images-amazon.com/images/I/71VAO68V9pL._AC_US600_.jpg"/>
    <hyperlink ref="AF96" r:id="rId253" display="https://www.amazon.com/dp/B0F943353F"/>
    <hyperlink ref="AG96" r:id="rId254" display="https://www.amazon.com/gp/help/seller/at-a-glance.html/ref=dp_merchant_link?seller=A3DNZMRW4WNU9W"/>
    <hyperlink ref="AE11" r:id="rId255" display="https://images-na.ssl-images-amazon.com/images/I/71Z-ECTDWOL._AC_US600_.jpg"/>
    <hyperlink ref="AF11" r:id="rId256" display="https://www.amazon.com/dp/B0FMDF4ZPH"/>
    <hyperlink ref="AG11" r:id="rId35" display="https://www.amazon.com/gp/help/seller/at-a-glance.html/ref=dp_merchant_link?seller=A1C3YWBFB6HQTT"/>
    <hyperlink ref="AE56" r:id="rId257" display="https://images-na.ssl-images-amazon.com/images/I/71tV-whrvqL._AC_US600_.jpg"/>
    <hyperlink ref="AF56" r:id="rId258" display="https://www.amazon.com/dp/B0FDX22M3Y"/>
    <hyperlink ref="AE97" r:id="rId259" display="https://m.media-amazon.com/images/I/41HsmzMLqvL._AC_US600_.jpg"/>
    <hyperlink ref="AF97" r:id="rId260" display="https://www.amazon.com/dp/B0DHZ2KQB9"/>
    <hyperlink ref="AG97" r:id="rId18" display="https://www.amazon.com/gp/help/seller/at-a-glance.html/ref=dp_merchant_link?seller=A23P29TUZ4MU8W"/>
    <hyperlink ref="AE154" r:id="rId261" display="https://images-na.ssl-images-amazon.com/images/I/61ke3lrFFlL._AC_US600_.jpg"/>
    <hyperlink ref="AF154" r:id="rId262" display="https://www.amazon.com/dp/B0FBFYL5KB"/>
    <hyperlink ref="AG154" r:id="rId263" display="https://www.amazon.com/gp/help/seller/at-a-glance.html/ref=dp_merchant_link?seller=A26R95DD5QTL6D"/>
    <hyperlink ref="AE76" r:id="rId264" display="https://images-na.ssl-images-amazon.com/images/I/71zyBpJ5muL._AC_US600_.jpg"/>
    <hyperlink ref="AF76" r:id="rId265" display="https://www.amazon.com/dp/B0CSYZ367S"/>
    <hyperlink ref="AG76" r:id="rId169" display="https://www.amazon.com/gp/help/seller/at-a-glance.html/ref=dp_merchant_link?seller=AIP98OLV76VVB"/>
    <hyperlink ref="AE204" r:id="rId266" display="https://images-na.ssl-images-amazon.com/images/I/71arceY4mbL._AC_US600_.jpg"/>
    <hyperlink ref="AF204" r:id="rId267" display="https://www.amazon.com/dp/B0FVV6MCJP"/>
    <hyperlink ref="AG204" r:id="rId268" display="https://www.amazon.com/gp/help/seller/at-a-glance.html/ref=dp_merchant_link?seller=A2UVMR0WDFE27K"/>
    <hyperlink ref="AE29" r:id="rId269" display="https://images-na.ssl-images-amazon.com/images/I/71ZbACGLfsL._AC_US600_.jpg"/>
    <hyperlink ref="AF29" r:id="rId270" display="https://www.amazon.com/dp/B0FWLQ125P"/>
    <hyperlink ref="AG29" r:id="rId9" display="https://www.amazon.com/gp/help/seller/at-a-glance.html/ref=dp_merchant_link?seller=A30IV99D0HHU9X"/>
    <hyperlink ref="AE205" r:id="rId271" display="https://images-na.ssl-images-amazon.com/images/I/71M1mXJpviL._AC_US600_.jpg"/>
    <hyperlink ref="AF205" r:id="rId272" display="https://www.amazon.com/dp/B0D937NTSJ"/>
    <hyperlink ref="AG205" r:id="rId273" display="https://www.amazon.com/gp/help/seller/at-a-glance.html/ref=dp_merchant_link?seller=A3TDU1ZRF92W3O"/>
    <hyperlink ref="AE98" r:id="rId274" display="https://m.media-amazon.com/images/I/412iBo4cX5L._SS600_.jpg"/>
    <hyperlink ref="AF98" r:id="rId275" display="https://www.amazon.com/dp/B0DDYD77P7"/>
    <hyperlink ref="AG98" r:id="rId276" display="https://www.amazon.com/gp/help/seller/at-a-glance.html/ref=dp_merchant_link?seller=A2PPK6P4UKXZ5G"/>
    <hyperlink ref="AE115" r:id="rId277" display="https://images-na.ssl-images-amazon.com/images/I/71Y1F8o4luL._AC_US600_.jpg"/>
    <hyperlink ref="AF115" r:id="rId278" display="https://www.amazon.com/dp/B0FBRVWVZX"/>
    <hyperlink ref="AG115" r:id="rId279" display="https://www.amazon.com/gp/help/seller/at-a-glance.html/ref=dp_merchant_link?seller=A1BJAM59Z0RMDI"/>
    <hyperlink ref="AE206" r:id="rId280" display="https://images-na.ssl-images-amazon.com/images/I/71KlL3lujpL._AC_US600_.jpg"/>
    <hyperlink ref="AF206" r:id="rId281" display="https://www.amazon.com/dp/B0FHH4JNF4"/>
    <hyperlink ref="AG206" r:id="rId282" display="https://www.amazon.com/gp/help/seller/at-a-glance.html/ref=dp_merchant_link?seller=A1WFMSWUHJ8811"/>
    <hyperlink ref="AE77" r:id="rId283" display="https://images-na.ssl-images-amazon.com/images/I/71xsS1xOUYL._AC_US600_.jpg"/>
    <hyperlink ref="AF77" r:id="rId284" display="https://www.amazon.com/dp/B0CC64LPHF"/>
    <hyperlink ref="AG77" r:id="rId210" display="https://www.amazon.com/gp/help/seller/at-a-glance.html/ref=dp_merchant_link?seller=A61W4JYF4O4TD"/>
    <hyperlink ref="AE207" r:id="rId285" display="https://images-na.ssl-images-amazon.com/images/I/71Hd9iRPxsL._AC_US600_.jpg"/>
    <hyperlink ref="AF207" r:id="rId286" display="https://www.amazon.com/dp/B0F6LRS9W4"/>
    <hyperlink ref="AG207" r:id="rId287" display="https://www.amazon.com/gp/help/seller/at-a-glance.html/ref=dp_merchant_link?seller=A382OVFLIJ1HNP"/>
    <hyperlink ref="AE78" r:id="rId288" display="https://images-na.ssl-images-amazon.com/images/I/71zx2bkq5HL._AC_US600_.jpg"/>
    <hyperlink ref="AF78" r:id="rId289" display="https://www.amazon.com/dp/B0FLP9KCRB"/>
    <hyperlink ref="AG78" r:id="rId290" display="https://www.amazon.com/gp/help/seller/at-a-glance.html/ref=dp_merchant_link?seller=A8WZB9IVZFMQI"/>
    <hyperlink ref="AE116" r:id="rId291" display="https://images-na.ssl-images-amazon.com/images/I/61q8lI5AfmL._AC_US600_.jpg"/>
    <hyperlink ref="AF116" r:id="rId292" display="https://www.amazon.com/dp/B0DQVKFXSF"/>
    <hyperlink ref="AG116" r:id="rId293" display="https://www.amazon.com/gp/help/seller/at-a-glance.html/ref=dp_merchant_link?seller=A2K91ZQ8F36P0Q"/>
    <hyperlink ref="AE117" r:id="rId294" display="https://images-na.ssl-images-amazon.com/images/I/718LFKrWd0L._AC_US600_.jpg"/>
    <hyperlink ref="AF117" r:id="rId295" display="https://www.amazon.com/dp/B0FSRJV4G5"/>
    <hyperlink ref="AG117" r:id="rId151" display="https://www.amazon.com/gp/help/seller/at-a-glance.html/ref=dp_merchant_link?seller=A1F0FBAV43H7CT"/>
    <hyperlink ref="AE155" r:id="rId296" display="https://images-na.ssl-images-amazon.com/images/I/71FOiNMBWwL._AC_US600_.jpg"/>
    <hyperlink ref="AF155" r:id="rId297" display="https://www.amazon.com/dp/B0F21V2Q7Z"/>
    <hyperlink ref="AG155" r:id="rId298" display="https://www.amazon.com/gp/help/seller/at-a-glance.html/ref=dp_merchant_link?seller=A1ATA36MV89EW"/>
    <hyperlink ref="AE99" r:id="rId299" display="https://images-na.ssl-images-amazon.com/images/I/71EW4g1xGxL._AC_US600_.jpg"/>
    <hyperlink ref="AF99" r:id="rId300" display="https://www.amazon.com/dp/B0FJXM3Y4J"/>
    <hyperlink ref="AG99" r:id="rId12" display="https://www.amazon.com/gp/help/seller/at-a-glance.html/ref=dp_merchant_link?seller=A3849YOMCH9YL5"/>
    <hyperlink ref="AE50" r:id="rId301" display="https://images-na.ssl-images-amazon.com/images/I/71fgr+EurtL._AC_US600_.jpg"/>
    <hyperlink ref="AF50" r:id="rId302" display="https://www.amazon.com/dp/B0DT3C5ZFY"/>
    <hyperlink ref="AG50" r:id="rId303" display="https://www.amazon.com/gp/help/seller/at-a-glance.html/ref=dp_merchant_link?seller=A1GM5ACPIEACH2"/>
    <hyperlink ref="AE156" r:id="rId304" display="https://images-na.ssl-images-amazon.com/images/I/615BeDrFUQL._AC_US600_.jpg"/>
    <hyperlink ref="AF156" r:id="rId305" display="https://www.amazon.com/dp/B0FBBJKMXH"/>
    <hyperlink ref="AG156" r:id="rId306" display="https://www.amazon.com/gp/help/seller/at-a-glance.html/ref=dp_merchant_link?seller=A2QIJZ3ZIBZZMU"/>
    <hyperlink ref="AE208" r:id="rId307" display="https://images-na.ssl-images-amazon.com/images/I/71p+Zi1sB6L._AC_US600_.jpg"/>
    <hyperlink ref="AF208" r:id="rId308" display="https://www.amazon.com/dp/B0FPM8QRHY"/>
    <hyperlink ref="AG208" r:id="rId309" display="https://www.amazon.com/gp/help/seller/at-a-glance.html/ref=dp_merchant_link?seller=AI0T1X710PCBN"/>
    <hyperlink ref="AE100" r:id="rId310" display="https://images-na.ssl-images-amazon.com/images/I/71XNMDtZm-L._AC_US600_.jpg"/>
    <hyperlink ref="AF100" r:id="rId311" display="https://www.amazon.com/dp/B0FG7618X4"/>
    <hyperlink ref="AG100" r:id="rId312" display="https://www.amazon.com/gp/help/seller/at-a-glance.html/ref=dp_merchant_link?seller=AIYYJGH2CRAEU"/>
    <hyperlink ref="AE157" r:id="rId313" display="https://m.media-amazon.com/images/I/41VZDGIpBUL._SS600_.jpg"/>
    <hyperlink ref="AF157" r:id="rId314" display="https://www.amazon.com/dp/B0FSS6RWPL"/>
    <hyperlink ref="AG157" r:id="rId315" display="https://www.amazon.com/gp/help/seller/at-a-glance.html/ref=dp_merchant_link?seller=A19Z0CWQDKQ6E7"/>
    <hyperlink ref="AE158" r:id="rId316" display="https://images-na.ssl-images-amazon.com/images/I/71zzbK9xpHL._AC_US600_.jpg"/>
    <hyperlink ref="AF158" r:id="rId317" display="https://www.amazon.com/dp/B0FB93X5ZH"/>
    <hyperlink ref="AG158" r:id="rId318" display="https://www.amazon.com/gp/help/seller/at-a-glance.html/ref=dp_merchant_link?seller=AQ7V2DG1375H0"/>
    <hyperlink ref="AE101" r:id="rId319" display="https://images-na.ssl-images-amazon.com/images/I/61jXkx-8m+L._AC_US600_.jpg"/>
    <hyperlink ref="AF101" r:id="rId320" display="https://www.amazon.com/dp/B0FX8F8VM5"/>
    <hyperlink ref="AG101" r:id="rId321" display="https://www.amazon.com/gp/help/seller/at-a-glance.html/ref=dp_merchant_link?seller=A2YNMRYSF1WAKG"/>
    <hyperlink ref="AE118" r:id="rId322" display="https://images-na.ssl-images-amazon.com/images/I/616+n9KLLvL._AC_US600_.jpg"/>
    <hyperlink ref="AF118" r:id="rId323" display="https://www.amazon.com/dp/B09WB6PWCC"/>
    <hyperlink ref="AG118" r:id="rId324" display="https://www.amazon.com/gp/help/seller/at-a-glance.html/ref=dp_merchant_link?seller=A1J4W8BQO23A27"/>
    <hyperlink ref="AE5" r:id="rId325" display="https://images-na.ssl-images-amazon.com/images/I/51r9D5cC7eL._AC_US600_.jpg"/>
    <hyperlink ref="AF5" r:id="rId326" display="https://www.amazon.com/dp/B0C4DHTS2T"/>
    <hyperlink ref="AG5" r:id="rId234" display="https://www.amazon.com/gp/help/seller/at-a-glance.html/ref=dp_merchant_link?seller=A3M2LZKXIRXRH1"/>
    <hyperlink ref="AE209" r:id="rId327" display="https://images-na.ssl-images-amazon.com/images/I/61XeqH+HhRL._AC_US600_.jpg"/>
    <hyperlink ref="AF209" r:id="rId328" display="https://www.amazon.com/dp/B0G1BGVBYR"/>
    <hyperlink ref="AG209" r:id="rId329" display="https://www.amazon.com/gp/help/seller/at-a-glance.html/ref=dp_merchant_link?seller=A1U87CR9SFC6Y8"/>
    <hyperlink ref="AE14" r:id="rId330" display="https://images-na.ssl-images-amazon.com/images/I/71jpwpLtCLL._AC_US600_.jpg"/>
    <hyperlink ref="AF14" r:id="rId331" display="https://www.amazon.com/dp/B0FMFJ63RT"/>
    <hyperlink ref="AG14" r:id="rId332" display="https://www.amazon.com/gp/help/seller/at-a-glance.html/ref=dp_merchant_link?seller=A3A8Z8C62YOQZC"/>
    <hyperlink ref="AE33" r:id="rId333" display="https://images-na.ssl-images-amazon.com/images/I/61aqEqCXPHL._AC_US600_.jpg"/>
    <hyperlink ref="AF33" r:id="rId334" display="https://www.amazon.com/dp/B0DQSK8Y52"/>
    <hyperlink ref="AG33" r:id="rId335" display="https://www.amazon.com/gp/help/seller/at-a-glance.html/ref=dp_merchant_link?seller=AP1UPSSODPS38"/>
    <hyperlink ref="AE34" r:id="rId336" display="https://images-na.ssl-images-amazon.com/images/I/713CvpSxZgL._AC_US600_.jpg"/>
    <hyperlink ref="AF34" r:id="rId337" display="https://www.amazon.com/dp/B0F8NM322Y"/>
    <hyperlink ref="AG34" r:id="rId338" display="https://www.amazon.com/gp/help/seller/at-a-glance.html/ref=dp_merchant_link?seller=A1J31SG14QYIV0"/>
    <hyperlink ref="AE79" r:id="rId339" display="https://images-na.ssl-images-amazon.com/images/I/71Vy40m8EcL._AC_US600_.jpg"/>
    <hyperlink ref="AF79" r:id="rId340" display="https://www.amazon.com/dp/B0FJ6CNXYH"/>
    <hyperlink ref="AG79" r:id="rId341" display="https://www.amazon.com/gp/help/seller/at-a-glance.html/ref=dp_merchant_link?seller=A1HIZK69BTLTM7"/>
    <hyperlink ref="AE210" r:id="rId342" display="https://images-na.ssl-images-amazon.com/images/I/51eDcF6tWmL._AC_US600_.jpg"/>
    <hyperlink ref="AF210" r:id="rId343" display="https://www.amazon.com/dp/B0GDYYZ9DW"/>
    <hyperlink ref="AG210" r:id="rId344" display="https://www.amazon.com/gp/help/seller/at-a-glance.html/ref=dp_merchant_link?seller=A2UHEXHOGVGNY5"/>
    <hyperlink ref="AE119" r:id="rId345" display="https://images-na.ssl-images-amazon.com/images/I/71kkEsP0XUL._AC_US600_.jpg"/>
    <hyperlink ref="AF119" r:id="rId346" display="https://www.amazon.com/dp/B0DNMZ4QSJ"/>
    <hyperlink ref="AG119" r:id="rId347" display="https://www.amazon.com/gp/help/seller/at-a-glance.html/ref=dp_merchant_link?seller=ACDGJ9AI4IW6N"/>
    <hyperlink ref="AE57" r:id="rId348" display="https://images-na.ssl-images-amazon.com/images/I/7171p-qYFML._AC_US600_.jpg"/>
    <hyperlink ref="AF57" r:id="rId349" display="https://www.amazon.com/dp/B0F9FMQ27V"/>
    <hyperlink ref="AG57" r:id="rId350" display="https://www.amazon.com/gp/help/seller/at-a-glance.html/ref=dp_merchant_link?seller=A2IQTY8KXX4IDK"/>
    <hyperlink ref="AE211" r:id="rId351" display="https://images-na.ssl-images-amazon.com/images/I/71XUFCw4UsL._AC_US600_.jpg"/>
    <hyperlink ref="AF211" r:id="rId352" display="https://www.amazon.com/dp/B0G4VRFJ9Z"/>
    <hyperlink ref="AG211" r:id="rId353" display="https://www.amazon.com/gp/help/seller/at-a-glance.html/ref=dp_merchant_link?seller=A2V1BC3TPABP2H"/>
    <hyperlink ref="AE159" r:id="rId354" display="https://images-na.ssl-images-amazon.com/images/I/61pcixFqxvL._AC_US600_.jpg"/>
    <hyperlink ref="AF159" r:id="rId355" display="https://www.amazon.com/dp/B0FD9R9K9R"/>
    <hyperlink ref="AG159" r:id="rId356" display="https://www.amazon.com/gp/help/seller/at-a-glance.html/ref=dp_merchant_link?seller=A1DZZI0BXRXZJ0"/>
    <hyperlink ref="AE80" r:id="rId357" display="https://m.media-amazon.com/images/I/41OVosi4fJL._SS600_.jpg"/>
    <hyperlink ref="AF80" r:id="rId358" display="https://www.amazon.com/dp/B0CPXZ33M8"/>
    <hyperlink ref="AG80" r:id="rId53" display="https://www.amazon.com/gp/help/seller/at-a-glance.html/ref=dp_merchant_link?seller=A1H7OIMWIVUA8"/>
    <hyperlink ref="AE58" r:id="rId359" display="https://m.media-amazon.com/images/I/41rs3FU9O2L._SS600_.jpg"/>
    <hyperlink ref="AF58" r:id="rId360" display="https://www.amazon.com/dp/B0FLDP8Y5W"/>
    <hyperlink ref="AG58" r:id="rId18" display="https://www.amazon.com/gp/help/seller/at-a-glance.html/ref=dp_merchant_link?seller=A23P29TUZ4MU8W"/>
    <hyperlink ref="AE212" r:id="rId361" display="https://images-na.ssl-images-amazon.com/images/I/61lWktPiaIL._AC_US600_.jpg"/>
    <hyperlink ref="AF212" r:id="rId362" display="https://www.amazon.com/dp/B0FVY6P61B"/>
    <hyperlink ref="AG212" r:id="rId363" display="https://www.amazon.com/gp/help/seller/at-a-glance.html/ref=dp_merchant_link?seller=A1IJXHVE6VJ7YB"/>
    <hyperlink ref="AE213" r:id="rId364" display="https://m.media-amazon.com/images/I/41fk88OWMBL._AC_US600_.jpg"/>
    <hyperlink ref="AF213" r:id="rId365" display="https://www.amazon.com/dp/B0D8BJLD2Y"/>
    <hyperlink ref="AG213" r:id="rId6" display="https://www.amazon.com/gp/help/seller/at-a-glance.html/ref=dp_merchant_link?seller=A6N433PVJWERJ"/>
    <hyperlink ref="AE214" r:id="rId366" display="https://images-na.ssl-images-amazon.com/images/I/61VXQ15MjkL._AC_US600_.jpg"/>
    <hyperlink ref="AF214" r:id="rId367" display="https://www.amazon.com/dp/B0G1YMQGB2"/>
    <hyperlink ref="AG214" r:id="rId50" display="https://www.amazon.com/gp/help/seller/at-a-glance.html/ref=dp_merchant_link?seller=A2U4FTFK8J9098"/>
    <hyperlink ref="AE120" r:id="rId368" display="https://m.media-amazon.com/images/I/41aUG1vykrL._AC_US600_.jpg"/>
    <hyperlink ref="AF120" r:id="rId369" display="https://www.amazon.com/dp/B0CSFBQ9GY"/>
    <hyperlink ref="AG120" r:id="rId62" display="https://www.amazon.com/gp/help/seller/at-a-glance.html/ref=dp_merchant_link?seller=A3M3RR5J415C84"/>
    <hyperlink ref="AE215" r:id="rId370" display="https://images-na.ssl-images-amazon.com/images/I/51gV115V2yL._AC_US600_.jpg"/>
    <hyperlink ref="AF215" r:id="rId371" display="https://www.amazon.com/dp/B0F8W2LJZC"/>
    <hyperlink ref="AG215" r:id="rId234" display="https://www.amazon.com/gp/help/seller/at-a-glance.html/ref=dp_merchant_link?seller=A3M2LZKXIRXRH1"/>
    <hyperlink ref="AE121" r:id="rId372" display="https://images-na.ssl-images-amazon.com/images/I/71hLswwLMCL._AC_US600_.jpg"/>
    <hyperlink ref="AF121" r:id="rId373" display="https://www.amazon.com/dp/B0FJ71GN78"/>
    <hyperlink ref="AG121" r:id="rId341" display="https://www.amazon.com/gp/help/seller/at-a-glance.html/ref=dp_merchant_link?seller=A1HIZK69BTLTM7"/>
    <hyperlink ref="AE216" r:id="rId374" display="https://images-na.ssl-images-amazon.com/images/I/611OV5LOrYL._AC_US600_.jpg"/>
    <hyperlink ref="AF216" r:id="rId375" display="https://www.amazon.com/dp/B0FS7ZC64N"/>
    <hyperlink ref="AG216" r:id="rId157" display="https://www.amazon.com/gp/help/seller/at-a-glance.html/ref=dp_merchant_link?seller=A16CAZEJK85PE8"/>
    <hyperlink ref="AE122" r:id="rId376" display="https://images-na.ssl-images-amazon.com/images/I/615HYAXSkrL._AC_US600_.jpg"/>
    <hyperlink ref="AF122" r:id="rId377" display="https://www.amazon.com/dp/B0D59TQ4TV"/>
    <hyperlink ref="AG122" r:id="rId378" display="https://www.amazon.com/gp/help/seller/at-a-glance.html/ref=dp_merchant_link?seller=A2HH8W2RE7UA4C"/>
    <hyperlink ref="AE160" r:id="rId379" display="https://images-na.ssl-images-amazon.com/images/I/51FBvkj34TL._AC_US600_.jpg"/>
    <hyperlink ref="AF160" r:id="rId380" display="https://www.amazon.com/dp/B0F18YSSBT"/>
    <hyperlink ref="AG160" r:id="rId381" display="https://www.amazon.com/gp/help/seller/at-a-glance.html/ref=dp_merchant_link?seller=A23ONL5OCLFSPU"/>
    <hyperlink ref="AE217" r:id="rId382" display="https://m.media-amazon.com/images/I/41GTkdAGbsL._AC_US600_.jpg"/>
    <hyperlink ref="AF217" r:id="rId383" display="https://www.amazon.com/dp/B0G1BCD5TS"/>
    <hyperlink ref="AG217" r:id="rId384" display="https://www.amazon.com/gp/help/seller/at-a-glance.html/ref=dp_merchant_link?seller=A24G71DS07GKQG"/>
    <hyperlink ref="AE218" r:id="rId385" display="https://images-na.ssl-images-amazon.com/images/I/71xIGR5DncL._AC_US600_.jpg"/>
    <hyperlink ref="AF218" r:id="rId386" display="https://www.amazon.com/dp/B0FZJSG2SK"/>
    <hyperlink ref="AG218" r:id="rId387" display="https://www.amazon.com/gp/help/seller/at-a-glance.html/ref=dp_merchant_link?seller=A13PT8C4LXRN6Y"/>
    <hyperlink ref="AE219" r:id="rId388" display="https://images-na.ssl-images-amazon.com/images/I/61XQs6+BJ-L._AC_US600_.jpg"/>
    <hyperlink ref="AF219" r:id="rId389" display="https://www.amazon.com/dp/B0GC4RQQX3"/>
    <hyperlink ref="AG219" r:id="rId390" display="https://www.amazon.com/gp/help/seller/at-a-glance.html/ref=dp_merchant_link?seller=A9T2ALK1UZRII"/>
    <hyperlink ref="AE123" r:id="rId391" display="https://images-na.ssl-images-amazon.com/images/I/61mtjrxmQYL._AC_US600_.jpg"/>
    <hyperlink ref="AF123" r:id="rId392" display="https://www.amazon.com/dp/B0FX8FJJW3"/>
    <hyperlink ref="AG123" r:id="rId393" display="https://www.amazon.com/gp/help/seller/at-a-glance.html/ref=dp_merchant_link?seller=AQCAPLUTGLLD"/>
    <hyperlink ref="AE161" r:id="rId394" display="https://images-na.ssl-images-amazon.com/images/I/61GR7CcBf7L._AC_US600_.jpg"/>
    <hyperlink ref="AF161" r:id="rId395" display="https://www.amazon.com/dp/B0FWBRSD19"/>
    <hyperlink ref="AG161" r:id="rId26" display="https://www.amazon.com/gp/help/seller/at-a-glance.html/ref=dp_merchant_link?seller=AYNJNDWOBZM0"/>
    <hyperlink ref="AE162" r:id="rId396" display="https://m.media-amazon.com/images/I/41pkbxFiUpL._AC_US600_.jpg"/>
    <hyperlink ref="AF162" r:id="rId397" display="https://www.amazon.com/dp/B0FRFLR4PW"/>
    <hyperlink ref="AG162" r:id="rId59" display="https://www.amazon.com/gp/help/seller/at-a-glance.html/ref=dp_merchant_link?seller=A1KWJVS57NX03I"/>
    <hyperlink ref="AE124" r:id="rId398" display="https://images-na.ssl-images-amazon.com/images/I/61kNztETrSL._AC_US600_.jpg"/>
    <hyperlink ref="AF124" r:id="rId399" display="https://www.amazon.com/dp/B0FHQ743H5"/>
    <hyperlink ref="AG124" r:id="rId111" display="https://www.amazon.com/gp/help/seller/at-a-glance.html/ref=dp_merchant_link?seller=A6N4TG7ED7FYP"/>
    <hyperlink ref="AE59" r:id="rId325" display="https://images-na.ssl-images-amazon.com/images/I/51r9D5cC7eL._AC_US600_.jpg"/>
    <hyperlink ref="AF59" r:id="rId400" display="https://www.amazon.com/dp/B0C6QCW5FK"/>
    <hyperlink ref="AG59" r:id="rId234" display="https://www.amazon.com/gp/help/seller/at-a-glance.html/ref=dp_merchant_link?seller=A3M2LZKXIRXRH1"/>
    <hyperlink ref="AE220" r:id="rId401" display="https://images-na.ssl-images-amazon.com/images/I/71Ym5O3VZWL._AC_US600_.jpg"/>
    <hyperlink ref="AF220" r:id="rId402" display="https://www.amazon.com/dp/B0DHBZL7WC"/>
    <hyperlink ref="AG220" r:id="rId99" display="https://www.amazon.com/gp/help/seller/at-a-glance.html/ref=dp_merchant_link?seller=A2U9207X4EA3EY"/>
    <hyperlink ref="AE125" r:id="rId403" display="https://images-na.ssl-images-amazon.com/images/I/71xRTbcPLHL._AC_US600_.jpg"/>
    <hyperlink ref="AF125" r:id="rId404" display="https://www.amazon.com/dp/B0FX512KR9"/>
    <hyperlink ref="AG125" r:id="rId405" display="https://www.amazon.com/gp/help/seller/at-a-glance.html/ref=dp_merchant_link?seller=A23ROO953PX0WZ"/>
    <hyperlink ref="AE15" r:id="rId406" display="https://images-na.ssl-images-amazon.com/images/I/616fSfI59bL._AC_US600_.jpg"/>
    <hyperlink ref="AF15" r:id="rId407" display="https://www.amazon.com/dp/B0FKD3826X"/>
    <hyperlink ref="AG15" r:id="rId408" display="https://www.amazon.com/gp/help/seller/at-a-glance.html/ref=dp_merchant_link?seller=AR6S7CE02WLK"/>
    <hyperlink ref="AE126" r:id="rId409" display="https://images-na.ssl-images-amazon.com/images/I/61TUwbnJ-OL._AC_US600_.jpg"/>
    <hyperlink ref="AF126" r:id="rId410" display="https://www.amazon.com/dp/B0FJXCQKLP"/>
    <hyperlink ref="AG126" r:id="rId240" display="https://www.amazon.com/gp/help/seller/at-a-glance.html/ref=dp_merchant_link?seller=AWPG0RIXFZ1M1"/>
    <hyperlink ref="AE127" r:id="rId411" display="https://images-na.ssl-images-amazon.com/images/I/719NTj63FmL._AC_US600_.jpg"/>
    <hyperlink ref="AF127" r:id="rId412" display="https://www.amazon.com/dp/B0FLK5M2ST"/>
    <hyperlink ref="AG127" r:id="rId413" display="https://www.amazon.com/gp/help/seller/at-a-glance.html/ref=dp_merchant_link?seller=APH6D5J6PTCN6"/>
    <hyperlink ref="AE40" r:id="rId414" display="https://images-na.ssl-images-amazon.com/images/I/71uqYbxhEkL._AC_US600_.jpg"/>
    <hyperlink ref="AF40" r:id="rId415" display="https://www.amazon.com/dp/B0FJY834JC"/>
    <hyperlink ref="AG40" r:id="rId9" display="https://www.amazon.com/gp/help/seller/at-a-glance.html/ref=dp_merchant_link?seller=A30IV99D0HHU9X"/>
    <hyperlink ref="AE221" r:id="rId416" display="https://images-na.ssl-images-amazon.com/images/I/71cUbcMyo8L._AC_US600_.jpg"/>
    <hyperlink ref="AF221" r:id="rId417" display="https://www.amazon.com/dp/B0DWMQPPNZ"/>
    <hyperlink ref="AG221" r:id="rId418" display="https://www.amazon.com/gp/help/seller/at-a-glance.html/ref=dp_merchant_link?seller=A3TDJJSMS0HSTH"/>
    <hyperlink ref="AE163" r:id="rId419" display="https://images-na.ssl-images-amazon.com/images/I/61d4znmAXgL._AC_US600_.jpg"/>
    <hyperlink ref="AF163" r:id="rId420" display="https://www.amazon.com/dp/B0DJQKVW64"/>
    <hyperlink ref="AG163" r:id="rId421" display="https://www.amazon.com/gp/help/seller/at-a-glance.html/ref=dp_merchant_link?seller=A26VU6LUOVGBV6"/>
    <hyperlink ref="AE222" r:id="rId422" display="https://images-na.ssl-images-amazon.com/images/I/6129wP6ByqL._AC_US600_.jpg"/>
    <hyperlink ref="AF222" r:id="rId423" display="https://www.amazon.com/dp/B0DB5NGVQ7"/>
    <hyperlink ref="AG222" r:id="rId421" display="https://www.amazon.com/gp/help/seller/at-a-glance.html/ref=dp_merchant_link?seller=A26VU6LUOVGBV6"/>
    <hyperlink ref="AE128" r:id="rId424" display="https://images-na.ssl-images-amazon.com/images/I/71OiKjux2vL._AC_US600_.jpg"/>
    <hyperlink ref="AF128" r:id="rId425" display="https://www.amazon.com/dp/B0DHQQFWCM"/>
    <hyperlink ref="AG128" r:id="rId426" display="https://www.amazon.com/gp/help/seller/at-a-glance.html/ref=dp_merchant_link?seller=A1P6XAHB4I4AKH"/>
    <hyperlink ref="AE81" r:id="rId427" display="https://images-na.ssl-images-amazon.com/images/I/71korvtpxUL._AC_US600_.jpg"/>
    <hyperlink ref="AF81" r:id="rId428" display="https://www.amazon.com/dp/B0FV3NBRCB"/>
    <hyperlink ref="AG81" r:id="rId429" display="https://www.amazon.com/gp/help/seller/at-a-glance.html/ref=dp_merchant_link?seller=A2WJF6XLE9L38B"/>
    <hyperlink ref="AE223" r:id="rId430" display="https://images-na.ssl-images-amazon.com/images/I/51DPxMXHVoL._AC_US600_.jpg"/>
    <hyperlink ref="AF223" r:id="rId431" display="https://www.amazon.com/dp/B0G2RPG93Q"/>
    <hyperlink ref="AG223" r:id="rId418" display="https://www.amazon.com/gp/help/seller/at-a-glance.html/ref=dp_merchant_link?seller=A3TDJJSMS0HSTH"/>
    <hyperlink ref="AE60" r:id="rId432" display="https://images-na.ssl-images-amazon.com/images/I/71yjXteeYOL._AC_US600_.jpg"/>
    <hyperlink ref="AF60" r:id="rId433" display="https://www.amazon.com/dp/B0CW392LT6"/>
    <hyperlink ref="AG60" r:id="rId215" display="https://www.amazon.com/gp/help/seller/at-a-glance.html/ref=dp_merchant_link?seller=A3UMBZZMKWYVXK"/>
    <hyperlink ref="AE164" r:id="rId434" display="https://images-na.ssl-images-amazon.com/images/I/61fD+yqXKUL._AC_US600_.jpg"/>
    <hyperlink ref="AF164" r:id="rId435" display="https://www.amazon.com/dp/B0FNCGBMSP"/>
    <hyperlink ref="AG164" r:id="rId436" display="https://www.amazon.com/gp/help/seller/at-a-glance.html/ref=dp_merchant_link?seller=A31K843JE9DX7A"/>
    <hyperlink ref="AE129" r:id="rId437" display="https://images-na.ssl-images-amazon.com/images/I/81RqYYDL0fL._AC_US600_.jpg"/>
    <hyperlink ref="AF129" r:id="rId438" display="https://www.amazon.com/dp/B0G2B9CH3K"/>
    <hyperlink ref="AG129" r:id="rId439" display="https://www.amazon.com/gp/help/seller/at-a-glance.html/ref=dp_merchant_link?seller=A37JHD1960SOIX"/>
    <hyperlink ref="AE224" r:id="rId440" display="https://images-na.ssl-images-amazon.com/images/I/71WxJQ4Y07L._AC_US600_.jpg"/>
    <hyperlink ref="AF224" r:id="rId441" display="https://www.amazon.com/dp/B0FJ5V9YTF"/>
    <hyperlink ref="AG224" r:id="rId12" display="https://www.amazon.com/gp/help/seller/at-a-glance.html/ref=dp_merchant_link?seller=A3849YOMCH9YL5"/>
    <hyperlink ref="AE225" r:id="rId442" display="https://images-na.ssl-images-amazon.com/images/I/41u42Kj7kRL._AC_US600_.jpg"/>
    <hyperlink ref="AF225" r:id="rId443" display="https://www.amazon.com/dp/B0G66DBLQW"/>
    <hyperlink ref="AG225" r:id="rId444" display="https://www.amazon.com/gp/help/seller/at-a-glance.html/ref=dp_merchant_link?seller=A1AH3DEHKGITYE"/>
    <hyperlink ref="AE226" r:id="rId445" display="https://images-na.ssl-images-amazon.com/images/I/71ZVKKxBlFL._AC_US600_.jpg"/>
    <hyperlink ref="AF226" r:id="rId446" display="https://www.amazon.com/dp/B0FR4N9XQB"/>
    <hyperlink ref="AG226" r:id="rId12" display="https://www.amazon.com/gp/help/seller/at-a-glance.html/ref=dp_merchant_link?seller=A3849YOMCH9YL5"/>
    <hyperlink ref="AE82" r:id="rId447" display="https://images-na.ssl-images-amazon.com/images/I/71nyzQM7rML._AC_US600_.jpg"/>
    <hyperlink ref="AF82" r:id="rId448" display="https://www.amazon.com/dp/B0FHQ52QDX"/>
    <hyperlink ref="AG82" r:id="rId315" display="https://www.amazon.com/gp/help/seller/at-a-glance.html/ref=dp_merchant_link?seller=A19Z0CWQDKQ6E7"/>
    <hyperlink ref="AE227" r:id="rId449" display="https://images-na.ssl-images-amazon.com/images/I/719NPazfrrL._AC_US600_.jpg"/>
    <hyperlink ref="AF227" r:id="rId450" display="https://www.amazon.com/dp/B0D8PMH8BF"/>
    <hyperlink ref="AG227" r:id="rId164" display="https://www.amazon.com/gp/help/seller/at-a-glance.html/ref=dp_merchant_link?seller=A1W98A7CZFDB7I"/>
    <hyperlink ref="AE228" r:id="rId451" display="https://images-na.ssl-images-amazon.com/images/I/61yJISPDH-L._AC_US600_.jpg"/>
    <hyperlink ref="AF228" r:id="rId452" display="https://www.amazon.com/dp/B0CP954NWK"/>
    <hyperlink ref="AG228" r:id="rId453" display="https://www.amazon.com/gp/help/seller/at-a-glance.html/ref=dp_merchant_link?seller=AI6N3MBCN5HY4"/>
    <hyperlink ref="AE229" r:id="rId454" display="https://images-na.ssl-images-amazon.com/images/I/71jQwsHNqlL._AC_US600_.jpg"/>
    <hyperlink ref="AF229" r:id="rId455" display="https://www.amazon.com/dp/B0D47R9W1X"/>
    <hyperlink ref="AG229" r:id="rId456" display="https://www.amazon.com/gp/help/seller/at-a-glance.html/ref=dp_merchant_link?seller=AT5WWN2T3MC9U"/>
    <hyperlink ref="AE165" r:id="rId457" display="https://m.media-amazon.com/images/I/31gS9vB4M1L._SS600_.jpg"/>
    <hyperlink ref="AF165" r:id="rId458" display="https://www.amazon.com/dp/B0G1MR4BK7"/>
    <hyperlink ref="AG165" r:id="rId459" display="https://www.amazon.com/gp/help/seller/at-a-glance.html/ref=dp_merchant_link?seller=ABZC1U04ONLFR"/>
    <hyperlink ref="AE230" r:id="rId460" display="https://images-na.ssl-images-amazon.com/images/I/61hBa4ZF6tL._AC_US600_.jpg"/>
    <hyperlink ref="AF230" r:id="rId461" display="https://www.amazon.com/dp/B0FKBN34KK"/>
    <hyperlink ref="AG230" r:id="rId462" display="https://www.amazon.com/gp/help/seller/at-a-glance.html/ref=dp_merchant_link?seller=A1PEA6DRPHXSP1"/>
    <hyperlink ref="AE231" r:id="rId463" display="https://m.media-amazon.com/images/I/41Z7kZiQPLL._SS600_.jpg"/>
    <hyperlink ref="AF231" r:id="rId464" display="https://www.amazon.com/dp/B0F9P52F94"/>
    <hyperlink ref="AG231" r:id="rId154" display="https://www.amazon.com/gp/help/seller/at-a-glance.html/ref=dp_merchant_link?seller=A3COA8CJ6MML8R"/>
    <hyperlink ref="AE232" r:id="rId465" display="https://m.media-amazon.com/images/I/41sIleFKq1L._SS600_.jpg"/>
    <hyperlink ref="AF232" r:id="rId466" display="https://www.amazon.com/dp/B0D9W736V2"/>
    <hyperlink ref="AG232" r:id="rId164" display="https://www.amazon.com/gp/help/seller/at-a-glance.html/ref=dp_merchant_link?seller=A1W98A7CZFDB7I"/>
    <hyperlink ref="AE130" r:id="rId467" display="https://images-na.ssl-images-amazon.com/images/I/71UO9kRkANL._AC_US600_.jpg"/>
    <hyperlink ref="AF130" r:id="rId468" display="https://www.amazon.com/dp/B0BPY6HR6S"/>
    <hyperlink ref="AG130" r:id="rId469" display="https://www.amazon.com/gp/help/seller/at-a-glance.html/ref=dp_merchant_link?seller=AC1SUH93QQJTZ"/>
    <hyperlink ref="AE233" r:id="rId470" display="https://images-na.ssl-images-amazon.com/images/I/61F1mWng0iL._AC_US600_.jpg"/>
    <hyperlink ref="AF233" r:id="rId471" display="https://www.amazon.com/dp/B0BN59KR48"/>
    <hyperlink ref="AG233" r:id="rId89" display="https://www.amazon.com/gp/help/seller/at-a-glance.html/ref=dp_merchant_link?seller=A3S06N5EDKAFYL"/>
    <hyperlink ref="AE166" r:id="rId472" display="https://images-na.ssl-images-amazon.com/images/I/81VkSmv931L._AC_US600_.jpg"/>
    <hyperlink ref="AF166" r:id="rId473" display="https://www.amazon.com/dp/B0FPG8D7WJ"/>
    <hyperlink ref="AG166" r:id="rId474" display="https://www.amazon.com/gp/help/seller/at-a-glance.html/ref=dp_merchant_link?seller=A13OR007XG2G1K"/>
    <hyperlink ref="AE234" r:id="rId475" display="https://images-na.ssl-images-amazon.com/images/I/610Fvki9FJL._AC_US600_.jpg"/>
    <hyperlink ref="AF234" r:id="rId476" display="https://www.amazon.com/dp/B01BYLHNEE"/>
    <hyperlink ref="AG234" r:id="rId477" display="https://www.amazon.com/gp/help/seller/at-a-glance.html/ref=dp_merchant_link?seller=A3GAM9IL28JH0P"/>
    <hyperlink ref="AE167" r:id="rId478" display="https://images-na.ssl-images-amazon.com/images/I/41IRPZ-fP+L._AC_US600_.jpg"/>
    <hyperlink ref="AF167" r:id="rId479" display="https://www.amazon.com/dp/B0FZJPKLLT"/>
    <hyperlink ref="AG167" r:id="rId480" display="https://www.amazon.com/gp/help/seller/at-a-glance.html/ref=dp_merchant_link?seller=A28WT2D7Z33K8P"/>
    <hyperlink ref="AE235" r:id="rId481" display="https://images-na.ssl-images-amazon.com/images/I/61nsKTLITLL._AC_US600_.jpg"/>
    <hyperlink ref="AF235" r:id="rId482" display="https://www.amazon.com/dp/B0G11M9QFN"/>
    <hyperlink ref="AG235" r:id="rId50" display="https://www.amazon.com/gp/help/seller/at-a-glance.html/ref=dp_merchant_link?seller=A2U4FTFK8J9098"/>
    <hyperlink ref="AE236" r:id="rId483" display="https://m.media-amazon.com/images/I/31sGz0FiJ-L._AC_US600_.jpg"/>
    <hyperlink ref="AF236" r:id="rId484" display="https://www.amazon.com/dp/B0GCJQF4J5"/>
    <hyperlink ref="AG236" r:id="rId124" display="https://www.amazon.com/gp/help/seller/at-a-glance.html/ref=dp_merchant_link?seller=A1WKB93W11DKHU"/>
    <hyperlink ref="AE237" r:id="rId485" display="https://images-na.ssl-images-amazon.com/images/I/71jQo5Q0-RL._AC_US600_.jpg"/>
    <hyperlink ref="AF237" r:id="rId486" display="https://www.amazon.com/dp/B0F8W1YG6M"/>
    <hyperlink ref="AG237" r:id="rId487" display="https://www.amazon.com/gp/help/seller/at-a-glance.html/ref=dp_merchant_link?seller=A59IF6HJIOWME"/>
    <hyperlink ref="AE238" r:id="rId488" display="https://m.media-amazon.com/images/I/51U-QhQS1JL._SS600_.jpg"/>
    <hyperlink ref="AF238" r:id="rId489" display="https://www.amazon.com/dp/B0FHQC9JJL"/>
    <hyperlink ref="AG238" r:id="rId231" display="https://www.amazon.com/gp/help/seller/at-a-glance.html/ref=dp_merchant_link?seller=A2FOB6NS4Z1ZG3"/>
    <hyperlink ref="AE239" r:id="rId490" display="https://images-na.ssl-images-amazon.com/images/I/81meb1rUgsL._AC_US600_.jpg"/>
    <hyperlink ref="AF239" r:id="rId491" display="https://www.amazon.com/dp/B0DQBTCWKB"/>
    <hyperlink ref="AG239" r:id="rId492" display="https://www.amazon.com/gp/help/seller/at-a-glance.html/ref=dp_merchant_link?seller=A29JIBIUERLVUZ"/>
    <hyperlink ref="AE240" r:id="rId493" display="https://m.media-amazon.com/images/I/31OAezwXF3L._SS600_.jpg"/>
    <hyperlink ref="AF240" r:id="rId494" display="https://www.amazon.com/dp/B0GFWL82ZH"/>
    <hyperlink ref="AG240" r:id="rId124" display="https://www.amazon.com/gp/help/seller/at-a-glance.html/ref=dp_merchant_link?seller=A1WKB93W11DKHU"/>
    <hyperlink ref="AE241" r:id="rId495" display="https://images-na.ssl-images-amazon.com/images/I/71mgjY9NoEL._AC_US600_.jpg"/>
    <hyperlink ref="AF241" r:id="rId496" display="https://www.amazon.com/dp/B0FQMCY76G"/>
    <hyperlink ref="AG241" r:id="rId497" display="https://www.amazon.com/gp/help/seller/at-a-glance.html/ref=dp_merchant_link?seller=A3I7A6QLEKQYTW"/>
    <hyperlink ref="AE242" r:id="rId498" display="https://m.media-amazon.com/images/I/41--sUauEoL._SS600_.jpg"/>
    <hyperlink ref="AF242" r:id="rId499" display="https://www.amazon.com/dp/B0F9WMCMZR"/>
    <hyperlink ref="AG242" r:id="rId154" display="https://www.amazon.com/gp/help/seller/at-a-glance.html/ref=dp_merchant_link?seller=A3COA8CJ6MML8R"/>
    <hyperlink ref="AE243" r:id="rId500" display="https://m.media-amazon.com/images/I/31IawwZNmmL._SS600_.jpg"/>
    <hyperlink ref="AF243" r:id="rId501" display="https://www.amazon.com/dp/B0GFX242PX"/>
    <hyperlink ref="AG243" r:id="rId124" display="https://www.amazon.com/gp/help/seller/at-a-glance.html/ref=dp_merchant_link?seller=A1WKB93W11DKHU"/>
    <hyperlink ref="AE244" r:id="rId502" display="https://m.media-amazon.com/images/I/31negSylWaL._SS600_.jpg"/>
    <hyperlink ref="AF244" r:id="rId503" display="https://www.amazon.com/dp/B0FDGMGWK1"/>
    <hyperlink ref="AG244" r:id="rId172" display="https://www.amazon.com/gp/help/seller/at-a-glance.html/ref=dp_merchant_link?seller=A1Z7LI8UV298R9"/>
    <hyperlink ref="AE245" r:id="rId504" display="https://m.media-amazon.com/images/I/41m9Z6HXM-L._SS600_.jpg"/>
    <hyperlink ref="AF245" r:id="rId505" display="https://www.amazon.com/dp/B0G6CDS6PV"/>
    <hyperlink ref="AG245" r:id="rId197" display="https://www.amazon.com/gp/help/seller/at-a-glance.html/ref=dp_merchant_link?seller=A3BUWD4RILXQYY"/>
    <hyperlink ref="AE246" r:id="rId506" display="https://m.media-amazon.com/images/I/31e1FyxxTPL._AC_US600_.jpg"/>
    <hyperlink ref="AF246" r:id="rId507" display="https://www.amazon.com/dp/B0GF8F2R45"/>
    <hyperlink ref="AG246" r:id="rId124" display="https://www.amazon.com/gp/help/seller/at-a-glance.html/ref=dp_merchant_link?seller=A1WKB93W11DKHU"/>
    <hyperlink ref="AE247" r:id="rId508" display="https://m.media-amazon.com/images/I/31efjlSSosL._AC_US600_.jpg"/>
    <hyperlink ref="AF247" r:id="rId509" display="https://www.amazon.com/dp/B0GF8HBHFN"/>
    <hyperlink ref="AG247" r:id="rId124" display="https://www.amazon.com/gp/help/seller/at-a-glance.html/ref=dp_merchant_link?seller=A1WKB93W11DKHU"/>
    <hyperlink ref="AE248" r:id="rId510" display="https://m.media-amazon.com/images/I/41wdkpvNEfL._AC_US600_.jpg"/>
    <hyperlink ref="AF248" r:id="rId511" display="https://www.amazon.com/dp/B0FLJJ2QJL"/>
    <hyperlink ref="AG248" r:id="rId18" display="https://www.amazon.com/gp/help/seller/at-a-glance.html/ref=dp_merchant_link?seller=A23P29TUZ4MU8W"/>
    <hyperlink ref="AE131" r:id="rId512" display="https://m.media-amazon.com/images/I/41-TZPeGi-L._AC_US600_.jpg"/>
    <hyperlink ref="AF131" r:id="rId513" display="https://www.amazon.com/dp/B0FHFLPFVC"/>
    <hyperlink ref="AG131" r:id="rId514" display="https://www.amazon.com/gp/help/seller/at-a-glance.html/ref=dp_merchant_link?seller=AVAHME1KCQCLV"/>
    <hyperlink ref="AE249" r:id="rId515" display="https://m.media-amazon.com/images/I/31FrByOjG7L._AC_US600_.jpg"/>
    <hyperlink ref="AF249" r:id="rId516" display="https://www.amazon.com/dp/B0GF8PGXPT"/>
    <hyperlink ref="AG249" r:id="rId124" display="https://www.amazon.com/gp/help/seller/at-a-glance.html/ref=dp_merchant_link?seller=A1WKB93W11DKHU"/>
    <hyperlink ref="AE250" r:id="rId517" display="https://m.media-amazon.com/images/I/31O3lQzIw7L._SS600_.jpg"/>
    <hyperlink ref="AF250" r:id="rId518" display="https://www.amazon.com/dp/B0GFWPLGNL"/>
    <hyperlink ref="AG250" r:id="rId124" display="https://www.amazon.com/gp/help/seller/at-a-glance.html/ref=dp_merchant_link?seller=A1WKB93W11DKHU"/>
    <hyperlink ref="AE251" r:id="rId519" display="https://m.media-amazon.com/images/I/31gAg4IEg8L._SS600_.jpg"/>
    <hyperlink ref="AF251" r:id="rId520" display="https://www.amazon.com/dp/B0D9CB55M9"/>
    <hyperlink ref="AG251" r:id="rId324" display="https://www.amazon.com/gp/help/seller/at-a-glance.html/ref=dp_merchant_link?seller=A1J4W8BQO23A27"/>
    <hyperlink ref="AE252" r:id="rId521" display="https://m.media-amazon.com/images/I/411glF1i2iL._AC_US600_.jpg"/>
    <hyperlink ref="AF252" r:id="rId522" display="https://www.amazon.com/dp/B0FLJHD6D8"/>
    <hyperlink ref="AG252" r:id="rId18" display="https://www.amazon.com/gp/help/seller/at-a-glance.html/ref=dp_merchant_link?seller=A23P29TUZ4MU8W"/>
    <hyperlink ref="AE253" r:id="rId523" display="https://images-na.ssl-images-amazon.com/images/I/8105IKdK6QL._AC_US600_.jpg"/>
    <hyperlink ref="AF253" r:id="rId524" display="https://www.amazon.com/dp/B0D5W8D74R"/>
    <hyperlink ref="AG253" r:id="rId456" display="https://www.amazon.com/gp/help/seller/at-a-glance.html/ref=dp_merchant_link?seller=AT5WWN2T3MC9U"/>
    <hyperlink ref="AE254" r:id="rId525" display="https://m.media-amazon.com/images/I/41ukcPfqqUL._AC_US600_.jpg"/>
    <hyperlink ref="AF254" r:id="rId526" display="https://www.amazon.com/dp/B0FLJJ45VS"/>
    <hyperlink ref="AG254" r:id="rId18" display="https://www.amazon.com/gp/help/seller/at-a-glance.html/ref=dp_merchant_link?seller=A23P29TUZ4MU8W"/>
    <hyperlink ref="AE255" r:id="rId527" display="https://images-na.ssl-images-amazon.com/images/I/616h1rgdDCL._AC_US600_.jpg"/>
    <hyperlink ref="AF255" r:id="rId528" display="https://www.amazon.com/dp/B0FHH7YJQG"/>
    <hyperlink ref="AG255" r:id="rId529" display="https://www.amazon.com/gp/help/seller/at-a-glance.html/ref=dp_merchant_link?seller=A2G4716J48FUDP"/>
    <hyperlink ref="AE256" r:id="rId530" display="https://m.media-amazon.com/images/I/415PXXUXuJL._AC_US600_.jpg"/>
    <hyperlink ref="AF256" r:id="rId531" display="https://www.amazon.com/dp/B0F1SZXHPS"/>
    <hyperlink ref="AG256" r:id="rId532" display="https://www.amazon.com/gp/help/seller/at-a-glance.html/ref=dp_merchant_link?seller=A1JLQ73751J4VL"/>
    <hyperlink ref="AE257" r:id="rId533" display="https://images-na.ssl-images-amazon.com/images/I/71J2CfUGEOL._AC_US600_.jpg"/>
    <hyperlink ref="AF257" r:id="rId534" display="https://www.amazon.com/dp/B0G2G25DFS"/>
    <hyperlink ref="AG257" r:id="rId535" display="https://www.amazon.com/gp/help/seller/at-a-glance.html/ref=dp_merchant_link?seller=A282BHPFEW931Y"/>
    <hyperlink ref="AE258" r:id="rId536" display="https://images-na.ssl-images-amazon.com/images/I/81kzUl7VBjL._AC_US600_.jpg"/>
    <hyperlink ref="AF258" r:id="rId537" display="https://www.amazon.com/dp/B0FC3235WR"/>
    <hyperlink ref="AG258" r:id="rId189" display="https://www.amazon.com/gp/help/seller/at-a-glance.html/ref=dp_merchant_link?seller=A1XWL25T6QTLH0"/>
    <hyperlink ref="AE259" r:id="rId538" display="https://images-na.ssl-images-amazon.com/images/I/51KMcEdrjzL._AC_US600_.jpg"/>
    <hyperlink ref="AF259" r:id="rId539" display="https://www.amazon.com/dp/B0G2RMR5TH"/>
    <hyperlink ref="AG259" r:id="rId418" display="https://www.amazon.com/gp/help/seller/at-a-glance.html/ref=dp_merchant_link?seller=A3TDJJSMS0HSTH"/>
    <hyperlink ref="AE260" r:id="rId540" display="https://images-na.ssl-images-amazon.com/images/I/71vg8KdsTzL._AC_US600_.jpg"/>
    <hyperlink ref="AF260" r:id="rId541" display="https://www.amazon.com/dp/B0DHZN1N7P"/>
    <hyperlink ref="AG260" r:id="rId154" display="https://www.amazon.com/gp/help/seller/at-a-glance.html/ref=dp_merchant_link?seller=A3COA8CJ6MML8R"/>
    <hyperlink ref="AE102" r:id="rId542" display="https://m.media-amazon.com/images/I/51zSRmRJY1L._SS600_.jpg"/>
    <hyperlink ref="AF102" r:id="rId543" display="https://www.amazon.com/dp/B0FPQDYYVP"/>
    <hyperlink ref="AG102" r:id="rId12" display="https://www.amazon.com/gp/help/seller/at-a-glance.html/ref=dp_merchant_link?seller=A3849YOMCH9YL5"/>
    <hyperlink ref="AE12" r:id="rId544" display="https://images-na.ssl-images-amazon.com/images/I/81gTR-z03OL._AC_US600_.jpg"/>
    <hyperlink ref="AF12" r:id="rId545" display="https://www.amazon.com/dp/B0DGTFQNKJ"/>
    <hyperlink ref="AG12" r:id="rId546" display="https://www.amazon.com/gp/help/seller/at-a-glance.html/ref=dp_merchant_link?seller=ACKM9B9F73TUL"/>
    <hyperlink ref="AE261" r:id="rId547" display="https://m.media-amazon.com/images/I/515Fp+xys0L._AC_US600_.jpg"/>
    <hyperlink ref="AF261" r:id="rId548" display="https://www.amazon.com/dp/B0FPM6N8R1"/>
    <hyperlink ref="AG261" r:id="rId309" display="https://www.amazon.com/gp/help/seller/at-a-glance.html/ref=dp_merchant_link?seller=AI0T1X710PCBN"/>
    <hyperlink ref="AE262" r:id="rId549" display="https://m.media-amazon.com/images/I/410CyozwApL._AC_US600_.jpg"/>
    <hyperlink ref="AF262" r:id="rId550" display="https://www.amazon.com/dp/B0DTJT1GWH"/>
    <hyperlink ref="AG262" r:id="rId240" display="https://www.amazon.com/gp/help/seller/at-a-glance.html/ref=dp_merchant_link?seller=AWPG0RIXFZ1M1"/>
    <hyperlink ref="AE263" r:id="rId551" display="https://m.media-amazon.com/images/I/41T9RRXscRL._SS600_.jpg"/>
    <hyperlink ref="AF263" r:id="rId552" display="https://www.amazon.com/dp/B0DVT5V2QH"/>
    <hyperlink ref="AG263" r:id="rId429" display="https://www.amazon.com/gp/help/seller/at-a-glance.html/ref=dp_merchant_link?seller=A2WJF6XLE9L38B"/>
    <hyperlink ref="AE83" r:id="rId553" display="https://images-na.ssl-images-amazon.com/images/I/71D3Bzsg-4L._AC_US600_.jpg"/>
    <hyperlink ref="AF83" r:id="rId554" display="https://www.amazon.com/dp/B0FKHPVJF8"/>
    <hyperlink ref="AG83" r:id="rId384" display="https://www.amazon.com/gp/help/seller/at-a-glance.html/ref=dp_merchant_link?seller=A24G71DS07GKQG"/>
    <hyperlink ref="AE264" r:id="rId555" display="https://images-na.ssl-images-amazon.com/images/I/61RzFW+13SL._AC_US600_.jpg"/>
    <hyperlink ref="AF264" r:id="rId556" display="https://www.amazon.com/dp/B0FS1Z1LTN"/>
    <hyperlink ref="AG264" r:id="rId557" display="https://www.amazon.com/gp/help/seller/at-a-glance.html/ref=dp_merchant_link?seller=A2C3ZXWLADXC28"/>
    <hyperlink ref="AE265" r:id="rId558" display="https://m.media-amazon.com/images/I/51CCgOTMvcL._SS600_.jpg"/>
    <hyperlink ref="AF265" r:id="rId559" display="https://www.amazon.com/dp/B0F4R3631L"/>
    <hyperlink ref="AG265" r:id="rId178" display="https://www.amazon.com/gp/help/seller/at-a-glance.html/ref=dp_merchant_link?seller=A9MHU4PH6FFJY"/>
    <hyperlink ref="AE266" r:id="rId560" display="https://images-na.ssl-images-amazon.com/images/I/61f1yORMCAL._AC_US600_.jpg"/>
    <hyperlink ref="AF266" r:id="rId561" display="https://www.amazon.com/dp/B0F8HBSSSB"/>
    <hyperlink ref="AG266" r:id="rId562" display="https://www.amazon.com/gp/help/seller/at-a-glance.html/ref=dp_merchant_link?seller=A3VZQ4FCCDSGX2"/>
    <hyperlink ref="AE132" r:id="rId563" display="https://images-na.ssl-images-amazon.com/images/I/71ll11dIyJL._AC_US600_.jpg"/>
    <hyperlink ref="AF132" r:id="rId564" display="https://www.amazon.com/dp/B0FV7KYZT4"/>
    <hyperlink ref="AG132" r:id="rId393" display="https://www.amazon.com/gp/help/seller/at-a-glance.html/ref=dp_merchant_link?seller=AQCAPLUTGLLD"/>
    <hyperlink ref="AE267" r:id="rId565" display="https://m.media-amazon.com/images/I/51uUDH2ZW5L._SS600_.jpg"/>
    <hyperlink ref="AF267" r:id="rId566" display="https://www.amazon.com/dp/B0DHZT2JBC"/>
    <hyperlink ref="AG267" r:id="rId154" display="https://www.amazon.com/gp/help/seller/at-a-glance.html/ref=dp_merchant_link?seller=A3COA8CJ6MML8R"/>
    <hyperlink ref="AE61" r:id="rId567" display="https://images-na.ssl-images-amazon.com/images/I/81vHJRuyvYL._AC_US600_.jpg"/>
    <hyperlink ref="AF61" r:id="rId568" display="https://www.amazon.com/dp/B0FX9WHBYN"/>
    <hyperlink ref="AG61" r:id="rId146" display="https://www.amazon.com/gp/help/seller/at-a-glance.html/ref=dp_merchant_link?seller=AY72OSM05737G"/>
    <hyperlink ref="AE168" r:id="rId569" display="https://images-na.ssl-images-amazon.com/images/I/6178GO6mefL._AC_US600_.jpg"/>
    <hyperlink ref="AF168" r:id="rId570" display="https://www.amazon.com/dp/B0DCNB6ZWK"/>
    <hyperlink ref="AG168" r:id="rId240" display="https://www.amazon.com/gp/help/seller/at-a-glance.html/ref=dp_merchant_link?seller=AWPG0RIXFZ1M1"/>
    <hyperlink ref="AE133" r:id="rId571" display="https://images-na.ssl-images-amazon.com/images/I/71PQBoKZ2FL._AC_US600_.jpg"/>
    <hyperlink ref="AF133" r:id="rId572" display="https://www.amazon.com/dp/B0D9M2395T"/>
    <hyperlink ref="AG133" r:id="rId290" display="https://www.amazon.com/gp/help/seller/at-a-glance.html/ref=dp_merchant_link?seller=A8WZB9IVZFMQI"/>
    <hyperlink ref="AE134" r:id="rId573" display="https://images-na.ssl-images-amazon.com/images/I/71+BG2KcPUL._AC_US600_.jpg"/>
    <hyperlink ref="AF134" r:id="rId574" display="https://www.amazon.com/dp/B0FNWRJQFX"/>
    <hyperlink ref="AG134" r:id="rId18" display="https://www.amazon.com/gp/help/seller/at-a-glance.html/ref=dp_merchant_link?seller=A23P29TUZ4MU8W"/>
    <hyperlink ref="AE135" r:id="rId575" display="https://images-na.ssl-images-amazon.com/images/I/71cWz5YcExL._AC_US600_.jpg"/>
    <hyperlink ref="AF135" r:id="rId576" display="https://www.amazon.com/dp/B0D5WB3ZDP"/>
    <hyperlink ref="AG135" r:id="rId205" display="https://www.amazon.com/gp/help/seller/at-a-glance.html/ref=dp_merchant_link?seller=A1GHW1W5S31FV1"/>
    <hyperlink ref="AE268" r:id="rId577" display="https://m.media-amazon.com/images/I/318+H6uZarL._SS600_.jpg"/>
    <hyperlink ref="AF268" r:id="rId578" display="https://www.amazon.com/dp/B0G1YGQQJT"/>
    <hyperlink ref="AG268" r:id="rId53" display="https://www.amazon.com/gp/help/seller/at-a-glance.html/ref=dp_merchant_link?seller=A1H7OIMWIVUA8"/>
    <hyperlink ref="AE169" r:id="rId579" display="https://images-na.ssl-images-amazon.com/images/I/71XbMnj6iOL._AC_US600_.jpg"/>
    <hyperlink ref="AF169" r:id="rId580" display="https://www.amazon.com/dp/B0D6QQ4PGR"/>
    <hyperlink ref="AG169" r:id="rId581" display="https://www.amazon.com/gp/help/seller/at-a-glance.html/ref=dp_merchant_link?seller=A1QB9MH5VUOMPS"/>
    <hyperlink ref="AE84" r:id="rId582" display="https://images-na.ssl-images-amazon.com/images/I/71-8gAN2n4L._AC_US600_.jpg"/>
    <hyperlink ref="AF84" r:id="rId583" display="https://www.amazon.com/dp/B0F6S3Z3KZ"/>
    <hyperlink ref="AG84" r:id="rId584" display="https://www.amazon.com/gp/help/seller/at-a-glance.html/ref=dp_merchant_link?seller=A32XSP66GVLYKU"/>
    <hyperlink ref="AE103" r:id="rId585" display="https://m.media-amazon.com/images/I/31uVVLJsFfL._AC_US600_.jpg"/>
    <hyperlink ref="AF103" r:id="rId586" display="https://www.amazon.com/dp/B0CRVG6M56"/>
    <hyperlink ref="AG103" r:id="rId143" display="https://www.amazon.com/gp/help/seller/at-a-glance.html/ref=dp_merchant_link?seller=AJQZEHLDIUT00"/>
    <hyperlink ref="AE269" r:id="rId587" display="https://m.media-amazon.com/images/I/41t1MjEodDL._AC_US600_.jpg"/>
    <hyperlink ref="AF269" r:id="rId588" display="https://www.amazon.com/dp/B0F66RPDWY"/>
    <hyperlink ref="AG269" r:id="rId59" display="https://www.amazon.com/gp/help/seller/at-a-glance.html/ref=dp_merchant_link?seller=A1KWJVS57NX03I"/>
    <hyperlink ref="AE270" r:id="rId589" display="https://images-na.ssl-images-amazon.com/images/I/719RqOGmHRL._AC_US600_.jpg"/>
    <hyperlink ref="AF270" r:id="rId590" display="https://www.amazon.com/dp/B0DH2SKBF1"/>
    <hyperlink ref="AG270" r:id="rId591" display="https://www.amazon.com/gp/help/seller/at-a-glance.html/ref=dp_merchant_link?seller=AF7A2Y03CYDSY"/>
    <hyperlink ref="AE271" r:id="rId592" display="https://m.media-amazon.com/images/I/41cssZVshZL._SS600_.jpg"/>
    <hyperlink ref="AF271" r:id="rId593" display="https://www.amazon.com/dp/B0F4C8LQ54"/>
    <hyperlink ref="AG271" r:id="rId118" display="https://www.amazon.com/gp/help/seller/at-a-glance.html/ref=dp_merchant_link?seller=A21RATR4WZ6V8C"/>
    <hyperlink ref="AE136" r:id="rId594" display="https://images-na.ssl-images-amazon.com/images/I/71BbpG+zBYL._AC_US600_.jpg"/>
    <hyperlink ref="AF136" r:id="rId595" display="https://www.amazon.com/dp/B0F1CGL25F"/>
    <hyperlink ref="AG136" r:id="rId205" display="https://www.amazon.com/gp/help/seller/at-a-glance.html/ref=dp_merchant_link?seller=A1GHW1W5S31FV1"/>
    <hyperlink ref="AE41" r:id="rId596" display="https://images-na.ssl-images-amazon.com/images/I/51TPquXlzqL._AC_US600_.jpg"/>
    <hyperlink ref="AF41" r:id="rId597" display="https://www.amazon.com/dp/B0F8VHV4HT"/>
    <hyperlink ref="AG41" r:id="rId598" display="https://www.amazon.com/gp/help/seller/at-a-glance.html/ref=dp_merchant_link?seller=A5FWC0QU8JZIQ"/>
    <hyperlink ref="AE137" r:id="rId599" display="https://m.media-amazon.com/images/I/51jMezzUFiL._AC_US600_.jpg"/>
    <hyperlink ref="AF137" r:id="rId600" display="https://www.amazon.com/dp/B0DJHDHN68"/>
    <hyperlink ref="AE272" r:id="rId601" display="https://m.media-amazon.com/images/I/41BfClUsH7L._AC_US600_.jpg"/>
    <hyperlink ref="AF272" r:id="rId602" display="https://www.amazon.com/dp/B0G46KNGR6"/>
    <hyperlink ref="AG272" r:id="rId105" display="https://www.amazon.com/gp/help/seller/at-a-glance.html/ref=dp_merchant_link?seller=A3GZ0GL6R1LTJ0"/>
    <hyperlink ref="AE273" r:id="rId603" display="https://m.media-amazon.com/images/I/410JHbiDaqL._AC_SR600,600_.jpg"/>
    <hyperlink ref="AF273" r:id="rId604" display="https://www.amazon.com/dp/B0F6CL81RS"/>
    <hyperlink ref="AG273" r:id="rId605" display="https://www.amazon.com/gp/help/seller/at-a-glance.html/ref=dp_merchant_link?seller=A3CF0YY6CR3F3J"/>
    <hyperlink ref="AE274" r:id="rId606" display="https://images-na.ssl-images-amazon.com/images/I/716rm5tnDBL._AC_US600_.jpg"/>
    <hyperlink ref="AF274" r:id="rId607" display="https://www.amazon.com/dp/B0F1FWSG6G"/>
    <hyperlink ref="AG274" r:id="rId608" display="https://www.amazon.com/gp/help/seller/at-a-glance.html/ref=dp_merchant_link?seller=A3A5098GPD4LNQ"/>
    <hyperlink ref="AE275" r:id="rId609" display="https://images-na.ssl-images-amazon.com/images/I/71L7NSp7FuL._AC_US600_.jpg"/>
    <hyperlink ref="AF275" r:id="rId610" display="https://www.amazon.com/dp/B0FL6WP6ZR"/>
    <hyperlink ref="AG275" r:id="rId611" display="https://www.amazon.com/gp/help/seller/at-a-glance.html/ref=dp_merchant_link?seller=A3VUD5ROEY62QP"/>
    <hyperlink ref="AE51" r:id="rId106" display="https://images-na.ssl-images-amazon.com/images/I/71iAFZB9azL._AC_US600_.jpg"/>
    <hyperlink ref="AF51" r:id="rId612" display="https://www.amazon.com/dp/B0FWJ9NBN7"/>
    <hyperlink ref="AG51" r:id="rId108" display="https://www.amazon.com/gp/help/seller/at-a-glance.html/ref=dp_merchant_link?seller=A3LHBVA58DE4Q9"/>
    <hyperlink ref="AE276" r:id="rId613" display="https://m.media-amazon.com/images/I/41mhLGB+aML._AC_US600_.jpg"/>
    <hyperlink ref="AF276" r:id="rId614" display="https://www.amazon.com/dp/B0FHWH98RV"/>
    <hyperlink ref="AG276" r:id="rId197" display="https://www.amazon.com/gp/help/seller/at-a-glance.html/ref=dp_merchant_link?seller=A3BUWD4RILXQYY"/>
    <hyperlink ref="AE138" r:id="rId615" display="https://images-na.ssl-images-amazon.com/images/I/71bI6uiH+PL._AC_US600_.jpg"/>
    <hyperlink ref="AF138" r:id="rId616" display="https://www.amazon.com/dp/B0FX9FJT2C"/>
    <hyperlink ref="AG138" r:id="rId74" display="https://www.amazon.com/gp/help/seller/at-a-glance.html/ref=dp_merchant_link?seller=A25AL9HMD30L7F"/>
    <hyperlink ref="AE170" r:id="rId617" display="https://images-na.ssl-images-amazon.com/images/I/61C-FSC6T3L._AC_US600_.jpg"/>
    <hyperlink ref="AF170" r:id="rId618" display="https://www.amazon.com/dp/B0F3W19V2K"/>
    <hyperlink ref="AG170" r:id="rId619" display="https://www.amazon.com/gp/help/seller/at-a-glance.html/ref=dp_merchant_link?seller=A1BF9O3Z3VID7D"/>
    <hyperlink ref="AE277" r:id="rId620" display="https://m.media-amazon.com/images/I/41GEGH+yekL._SS600_.jpg"/>
    <hyperlink ref="AF277" r:id="rId621" display="https://www.amazon.com/dp/B0F7J388F8"/>
    <hyperlink ref="AG277" r:id="rId205" display="https://www.amazon.com/gp/help/seller/at-a-glance.html/ref=dp_merchant_link?seller=A1GHW1W5S31FV1"/>
    <hyperlink ref="AE139" r:id="rId622" display="https://m.media-amazon.com/images/I/41Gemmgn99L._SS600_.jpg"/>
    <hyperlink ref="AF139" r:id="rId623" display="https://www.amazon.com/dp/B0DK8MH28D"/>
    <hyperlink ref="AG139" r:id="rId164" display="https://www.amazon.com/gp/help/seller/at-a-glance.html/ref=dp_merchant_link?seller=A1W98A7CZFDB7I"/>
    <hyperlink ref="AE278" r:id="rId624" display="https://images-na.ssl-images-amazon.com/images/I/71M3QJNJATL._AC_US600_.jpg"/>
    <hyperlink ref="AF278" r:id="rId625" display="https://www.amazon.com/dp/B073RHGQPR"/>
    <hyperlink ref="AG278" r:id="rId626" display="https://www.amazon.com/gp/help/seller/at-a-glance.html/ref=dp_merchant_link?seller=A2AXIBBNG84J4N"/>
    <hyperlink ref="AE171" r:id="rId627" display="https://images-na.ssl-images-amazon.com/images/I/61kLv-3aMZL._AC_US600_.jpg"/>
    <hyperlink ref="AF171" r:id="rId628" display="https://www.amazon.com/dp/B0F7Z7CKJL"/>
    <hyperlink ref="AG171" r:id="rId629" display="https://www.amazon.com/gp/help/seller/at-a-glance.html/ref=dp_merchant_link?seller=A38SW58AYV1R3O"/>
    <hyperlink ref="AE279" r:id="rId630" display="https://images-na.ssl-images-amazon.com/images/I/713yLjdKfFL._AC_US600_.jpg"/>
    <hyperlink ref="AF279" r:id="rId631" display="https://www.amazon.com/dp/B0FLPR41FR"/>
    <hyperlink ref="AG279" r:id="rId632" display="https://www.amazon.com/gp/help/seller/at-a-glance.html/ref=dp_merchant_link?seller=A2NPTYYFEG0IVN"/>
    <hyperlink ref="AE172" r:id="rId633" display="https://images-na.ssl-images-amazon.com/images/I/61XuawSzg9L._AC_US600_.jpg"/>
    <hyperlink ref="AF172" r:id="rId634" display="https://www.amazon.com/dp/B0FBS2HW25"/>
    <hyperlink ref="AG172" r:id="rId9" display="https://www.amazon.com/gp/help/seller/at-a-glance.html/ref=dp_merchant_link?seller=A30IV99D0HHU9X"/>
    <hyperlink ref="AE173" r:id="rId635" display="https://images-na.ssl-images-amazon.com/images/I/71vCSgR4DtL._AC_US600_.jpg"/>
    <hyperlink ref="AF173" r:id="rId636" display="https://www.amazon.com/dp/B0D6LKD67Y"/>
    <hyperlink ref="AG173" r:id="rId178" display="https://www.amazon.com/gp/help/seller/at-a-glance.html/ref=dp_merchant_link?seller=A9MHU4PH6FFJY"/>
    <hyperlink ref="AE280" r:id="rId637" display="https://m.media-amazon.com/images/I/41EKG3PmX3L._SS600_.jpg"/>
    <hyperlink ref="AF280" r:id="rId638" display="https://www.amazon.com/dp/B0FRF5Z13Z"/>
    <hyperlink ref="AG280" r:id="rId639" display="https://www.amazon.com/gp/help/seller/at-a-glance.html/ref=dp_merchant_link?seller=A4A30APAKDDB1"/>
    <hyperlink ref="AE281" r:id="rId640" display="https://m.media-amazon.com/images/I/5169zk6f+TL._SS600_.jpg"/>
    <hyperlink ref="AF281" r:id="rId641" display="https://www.amazon.com/dp/B0FKRW31V9"/>
    <hyperlink ref="AG281" r:id="rId642" display="https://www.amazon.com/gp/help/seller/at-a-glance.html/ref=dp_merchant_link?seller=A1K7A6XA2UOPK9"/>
    <hyperlink ref="AE282" r:id="rId643" display="https://images-na.ssl-images-amazon.com/images/I/61L0MD9u0OL._AC_US600_.jpg"/>
    <hyperlink ref="AF282" r:id="rId644" display="https://www.amazon.com/dp/B0FW4ZZQZX"/>
    <hyperlink ref="AG282" r:id="rId50" display="https://www.amazon.com/gp/help/seller/at-a-glance.html/ref=dp_merchant_link?seller=A2U4FTFK8J9098"/>
    <hyperlink ref="AE283" r:id="rId645" display="https://images-na.ssl-images-amazon.com/images/I/71w6uG2wALL._AC_US600_.jpg"/>
    <hyperlink ref="AF283" r:id="rId646" display="https://www.amazon.com/dp/B0F1SZDFC1"/>
    <hyperlink ref="AG283" r:id="rId532" display="https://www.amazon.com/gp/help/seller/at-a-glance.html/ref=dp_merchant_link?seller=A1JLQ73751J4VL"/>
    <hyperlink ref="AE284" r:id="rId647" display="https://images-na.ssl-images-amazon.com/images/I/51ZLz17ORmL._AC_US600_.jpg"/>
    <hyperlink ref="AF284" r:id="rId648" display="https://www.amazon.com/dp/B0F7RH3D8T"/>
    <hyperlink ref="AG284" r:id="rId649" display="https://www.amazon.com/gp/help/seller/at-a-glance.html/ref=dp_merchant_link?seller=A14ZSYLW90K926"/>
    <hyperlink ref="AE140" r:id="rId650" display="https://images-na.ssl-images-amazon.com/images/I/61bq6g48mVL._AC_US600_.jpg"/>
    <hyperlink ref="AF140" r:id="rId651" display="https://www.amazon.com/dp/B0D3X7PNFX"/>
    <hyperlink ref="AG140" r:id="rId652" display="https://www.amazon.com/gp/help/seller/at-a-glance.html/ref=dp_merchant_link?seller=A32KEKB965XY8C"/>
    <hyperlink ref="AE285" r:id="rId653" display="https://m.media-amazon.com/images/I/410rqn28ohL._SS600_.jpg"/>
    <hyperlink ref="AF285" r:id="rId654" display="https://www.amazon.com/dp/B0F49768HG"/>
    <hyperlink ref="AE141" r:id="rId655" display="https://images-na.ssl-images-amazon.com/images/I/61H648otjlL._AC_US600_.jpg"/>
    <hyperlink ref="AF141" r:id="rId656" display="https://www.amazon.com/dp/B0D8BKM4FF"/>
    <hyperlink ref="AG141" r:id="rId657" display="https://www.amazon.com/gp/help/seller/at-a-glance.html/ref=dp_merchant_link?seller=A169L4LU11NS7Q"/>
    <hyperlink ref="AE174" r:id="rId658" display="https://images-na.ssl-images-amazon.com/images/I/71tLiHviTUL._AC_US600_.jpg"/>
    <hyperlink ref="AF174" r:id="rId659" display="https://www.amazon.com/dp/B0FSZHPC99"/>
    <hyperlink ref="AG174" r:id="rId660" display="https://www.amazon.com/gp/help/seller/at-a-glance.html/ref=dp_merchant_link?seller=A2AWMJLSGV9KHL"/>
    <hyperlink ref="AE286" r:id="rId661" display="https://images-na.ssl-images-amazon.com/images/I/718agb3B7UL._AC_US600_.jpg"/>
    <hyperlink ref="AF286" r:id="rId662" display="https://www.amazon.com/dp/B0FL8LTY8Q"/>
    <hyperlink ref="AG286" r:id="rId663" display="https://www.amazon.com/gp/help/seller/at-a-glance.html/ref=dp_merchant_link?seller=A1M4NGDPK5A5KS"/>
    <hyperlink ref="AE104" r:id="rId664" display="https://m.media-amazon.com/images/I/41icea-0tfL._AC_US600_.jpg"/>
    <hyperlink ref="AF104" r:id="rId665" display="https://www.amazon.com/dp/B0FSZLQRRD"/>
    <hyperlink ref="AG104" r:id="rId666" display="https://www.amazon.com/gp/help/seller/at-a-glance.html/ref=dp_merchant_link?seller=A2YE3QKYC4IQID"/>
    <hyperlink ref="AE287" r:id="rId667" display="https://images-na.ssl-images-amazon.com/images/I/71MSMMkLeSL._AC_US600_.jpg"/>
    <hyperlink ref="AF287" r:id="rId668" display="https://www.amazon.com/dp/B0DS2L8JTW"/>
    <hyperlink ref="AG287" r:id="rId669" display="https://www.amazon.com/gp/help/seller/at-a-glance.html/ref=dp_merchant_link?seller=A11MJB5QLSZPGX"/>
    <hyperlink ref="AE175" r:id="rId670" display="https://m.media-amazon.com/images/I/51CM6aO2YuL._SS600_.jpg"/>
    <hyperlink ref="AF175" r:id="rId671" display="https://www.amazon.com/dp/B0F8PYVTXS"/>
    <hyperlink ref="AG175" r:id="rId12" display="https://www.amazon.com/gp/help/seller/at-a-glance.html/ref=dp_merchant_link?seller=A3849YOMCH9YL5"/>
    <hyperlink ref="AE176" r:id="rId672" display="https://images-na.ssl-images-amazon.com/images/I/61PrnTPEYYL._AC_US600_.jpg"/>
    <hyperlink ref="AF176" r:id="rId673" display="https://www.amazon.com/dp/B0F5HP1T9S"/>
    <hyperlink ref="AG176" r:id="rId240" display="https://www.amazon.com/gp/help/seller/at-a-glance.html/ref=dp_merchant_link?seller=AWPG0RIXFZ1M1"/>
    <hyperlink ref="AE142" r:id="rId674" display="https://images-na.ssl-images-amazon.com/images/I/61boac0HNvL._AC_US600_.jpg"/>
    <hyperlink ref="AF142" r:id="rId675" display="https://www.amazon.com/dp/B0FHBDMS33"/>
    <hyperlink ref="AG142" r:id="rId32" display="https://www.amazon.com/gp/help/seller/at-a-glance.html/ref=dp_merchant_link?seller=A3QT836A10BE7S"/>
    <hyperlink ref="AE288" r:id="rId676" display="https://images-na.ssl-images-amazon.com/images/I/71VY8pee4lL._AC_US600_.jpg"/>
    <hyperlink ref="AF288" r:id="rId677" display="https://www.amazon.com/dp/B0DQTY8Z52"/>
    <hyperlink ref="AG288" r:id="rId154" display="https://www.amazon.com/gp/help/seller/at-a-glance.html/ref=dp_merchant_link?seller=A3COA8CJ6MML8R"/>
    <hyperlink ref="AE105" r:id="rId678" display="https://images-na.ssl-images-amazon.com/images/I/51aNokTz8iL._AC_US600_.jpg"/>
    <hyperlink ref="AF105" r:id="rId679" display="https://www.amazon.com/dp/B0CDX275Q2"/>
    <hyperlink ref="AG105" r:id="rId680" display="https://www.amazon.com/gp/help/seller/at-a-glance.html/ref=dp_merchant_link?seller=A9FTCNW4UYFKQ"/>
    <hyperlink ref="AE289" r:id="rId681" display="https://images-na.ssl-images-amazon.com/images/I/71NeesBDOwL._AC_US600_.jpg"/>
    <hyperlink ref="AF289" r:id="rId682" display="https://www.amazon.com/dp/B0F4RFTHCS"/>
    <hyperlink ref="AG289" r:id="rId683" display="https://www.amazon.com/gp/help/seller/at-a-glance.html/ref=dp_merchant_link?seller=A2EJZT00ZDUVOZ"/>
    <hyperlink ref="AE62" r:id="rId684" display="https://images-na.ssl-images-amazon.com/images/I/61toPUdI5nL._AC_US600_.jpg"/>
    <hyperlink ref="AF62" r:id="rId685" display="https://www.amazon.com/dp/B0FP1C7FDS"/>
    <hyperlink ref="AG62" r:id="rId321" display="https://www.amazon.com/gp/help/seller/at-a-glance.html/ref=dp_merchant_link?seller=A2YNMRYSF1WAKG"/>
    <hyperlink ref="AE290" r:id="rId686" display="https://m.media-amazon.com/images/I/41Ni+20BJnL._AC_US600_.jpg"/>
    <hyperlink ref="AF290" r:id="rId687" display="https://www.amazon.com/dp/B0FLK4J6Q2"/>
    <hyperlink ref="AG290" r:id="rId413" display="https://www.amazon.com/gp/help/seller/at-a-glance.html/ref=dp_merchant_link?seller=APH6D5J6PTCN6"/>
    <hyperlink ref="AE291" r:id="rId688" display="https://images-na.ssl-images-amazon.com/images/I/81DaMQQV-LL._AC_US600_.jpg"/>
    <hyperlink ref="AF291" r:id="rId689" display="https://www.amazon.com/dp/B0FNCV5LS8"/>
    <hyperlink ref="AG291" r:id="rId690" display="https://www.amazon.com/gp/help/seller/at-a-glance.html/ref=dp_merchant_link?seller=A5MW5LBF7NY3W"/>
    <hyperlink ref="AE292" r:id="rId691" display="https://images-na.ssl-images-amazon.com/images/I/61L6qs0TE+L._AC_US600_.jpg"/>
    <hyperlink ref="AF292" r:id="rId692" display="https://www.amazon.com/dp/B0FX8CPCV4"/>
    <hyperlink ref="AG292" r:id="rId50" display="https://www.amazon.com/gp/help/seller/at-a-glance.html/ref=dp_merchant_link?seller=A2U4FTFK8J9098"/>
    <hyperlink ref="AE293" r:id="rId693" display="https://images-na.ssl-images-amazon.com/images/I/71-mAMpGO8L._AC_US600_.jpg"/>
    <hyperlink ref="AF293" r:id="rId694" display="https://www.amazon.com/dp/B0DFCF52KD"/>
    <hyperlink ref="AE294" r:id="rId695" display="https://m.media-amazon.com/images/I/41pp+4O70rL._SS600_.jpg"/>
    <hyperlink ref="AF294" r:id="rId696" display="https://www.amazon.com/dp/B0G2BHGT2G"/>
    <hyperlink ref="AG294" r:id="rId459" display="https://www.amazon.com/gp/help/seller/at-a-glance.html/ref=dp_merchant_link?seller=ABZC1U04ONLFR"/>
    <hyperlink ref="AE295" r:id="rId697" display="https://m.media-amazon.com/images/I/21dCE4KMZjL._SS600_.jpg"/>
    <hyperlink ref="AF295" r:id="rId698" display="https://www.amazon.com/dp/B0FQK23116"/>
    <hyperlink ref="AG295" r:id="rId699" display="https://www.amazon.com/gp/help/seller/at-a-glance.html/ref=dp_merchant_link?seller=A32EHF5V47YUEO"/>
    <hyperlink ref="AE177" r:id="rId700" display="https://images-na.ssl-images-amazon.com/images/I/81jJPH1-1mL._AC_US600_.jpg"/>
    <hyperlink ref="AF177" r:id="rId701" display="https://www.amazon.com/dp/B0FNQ7DZDX"/>
    <hyperlink ref="AG177" r:id="rId702" display="https://www.amazon.com/gp/help/seller/at-a-glance.html/ref=dp_merchant_link?seller=A3B805IY9QVDUO"/>
    <hyperlink ref="AE35" r:id="rId703" display="https://m.media-amazon.com/images/I/41bxBWKizrL._SS600_.jpg"/>
    <hyperlink ref="AF35" r:id="rId704" display="https://www.amazon.com/dp/B0FXG227D9"/>
    <hyperlink ref="AG35" r:id="rId50" display="https://www.amazon.com/gp/help/seller/at-a-glance.html/ref=dp_merchant_link?seller=A2U4FTFK8J9098"/>
    <hyperlink ref="AE296" r:id="rId705" display="https://images-na.ssl-images-amazon.com/images/I/6195Y1Mb7LL._AC_US600_.jpg"/>
    <hyperlink ref="AF296" r:id="rId706" display="https://www.amazon.com/dp/B0F9P5JM77"/>
    <hyperlink ref="AG296" r:id="rId707" display="https://www.amazon.com/gp/help/seller/at-a-glance.html/ref=dp_merchant_link?seller=ASOB7NO1AKH15"/>
    <hyperlink ref="AE178" r:id="rId708" display="https://images-na.ssl-images-amazon.com/images/I/71wg2VSn4tL._AC_US600_.jpg"/>
    <hyperlink ref="AF178" r:id="rId709" display="https://www.amazon.com/dp/B0FMK9D1CS"/>
    <hyperlink ref="AG178" r:id="rId710" display="https://www.amazon.com/gp/help/seller/at-a-glance.html/ref=dp_merchant_link?seller=A1KREJY4UUUIO8"/>
    <hyperlink ref="AE143" r:id="rId711" display="https://images-na.ssl-images-amazon.com/images/I/71o0mq5PhyL._AC_US600_.jpg"/>
    <hyperlink ref="AF143" r:id="rId712" display="https://www.amazon.com/dp/B0FNVDK1V1"/>
    <hyperlink ref="AG143" r:id="rId713" display="https://www.amazon.com/gp/help/seller/at-a-glance.html/ref=dp_merchant_link?seller=A3E74R6IPJL679"/>
    <hyperlink ref="AE42" r:id="rId714" display="https://images-na.ssl-images-amazon.com/images/I/51mgNYlQ1zL._AC_US600_.jpg"/>
    <hyperlink ref="AF42" r:id="rId715" display="https://www.amazon.com/dp/B0DWXBTXHS"/>
    <hyperlink ref="AG42" r:id="rId50" display="https://www.amazon.com/gp/help/seller/at-a-glance.html/ref=dp_merchant_link?seller=A2U4FTFK8J9098"/>
    <hyperlink ref="AE297" r:id="rId716" display="https://images-na.ssl-images-amazon.com/images/I/51af5AyoUyL._AC_US600_.jpg"/>
    <hyperlink ref="AF297" r:id="rId717" display="https://www.amazon.com/dp/B0G4QLRZDG"/>
    <hyperlink ref="AG297" r:id="rId718" display="https://www.amazon.com/gp/help/seller/at-a-glance.html/ref=dp_merchant_link?seller=A1XRN0598DTZ03"/>
    <hyperlink ref="AE298" r:id="rId719" display="https://images-na.ssl-images-amazon.com/images/I/61TqjCV-1hL._AC_US600_.jpg"/>
    <hyperlink ref="AF298" r:id="rId720" display="https://www.amazon.com/dp/B0CC65Q4H5"/>
    <hyperlink ref="AG298" r:id="rId210" display="https://www.amazon.com/gp/help/seller/at-a-glance.html/ref=dp_merchant_link?seller=A61W4JYF4O4TD"/>
    <hyperlink ref="AE85" r:id="rId721" display="https://images-na.ssl-images-amazon.com/images/I/71v47Ya0oML._AC_US600_.jpg"/>
    <hyperlink ref="AF85" r:id="rId722" display="https://www.amazon.com/dp/B0F4QZNV88"/>
    <hyperlink ref="AG85" r:id="rId713" display="https://www.amazon.com/gp/help/seller/at-a-glance.html/ref=dp_merchant_link?seller=A3E74R6IPJL679"/>
    <hyperlink ref="AE179" r:id="rId723" display="https://images-na.ssl-images-amazon.com/images/I/61YcIptD5fL._AC_US600_.jpg"/>
    <hyperlink ref="AF179" r:id="rId724" display="https://www.amazon.com/dp/B0DKP5476B"/>
    <hyperlink ref="AG179" r:id="rId234" display="https://www.amazon.com/gp/help/seller/at-a-glance.html/ref=dp_merchant_link?seller=A3M2LZKXIRXRH1"/>
    <hyperlink ref="AE299" r:id="rId725" display="https://images-na.ssl-images-amazon.com/images/I/513A65hGBXL._AC_US600_.jpg"/>
    <hyperlink ref="AF299" r:id="rId726" display="https://www.amazon.com/dp/B0FTMNKTS6"/>
    <hyperlink ref="AG299" r:id="rId727" display="https://www.amazon.com/gp/help/seller/at-a-glance.html/ref=dp_merchant_link?seller=A3VM477DWZO78F"/>
    <hyperlink ref="AE300" r:id="rId728" display="https://m.media-amazon.com/images/I/41mNrCN296L._AC_SR600,600_.jpg"/>
    <hyperlink ref="AF300" r:id="rId729" display="https://www.amazon.com/dp/B0FBJ32L8G"/>
    <hyperlink ref="AG300" r:id="rId306" display="https://www.amazon.com/gp/help/seller/at-a-glance.html/ref=dp_merchant_link?seller=A2QIJZ3ZIBZZMU"/>
    <hyperlink ref="AE301" r:id="rId730" display="https://images-na.ssl-images-amazon.com/images/I/61Wk+reDpoL._AC_US600_.jpg"/>
    <hyperlink ref="AF301" r:id="rId731" display="https://www.amazon.com/dp/B0FFGFZJB3"/>
    <hyperlink ref="AG301" r:id="rId732" display="https://www.amazon.com/gp/help/seller/at-a-glance.html/ref=dp_merchant_link?seller=AYQSCFTFZGS55"/>
    <hyperlink ref="AE180" r:id="rId733" display="https://m.media-amazon.com/images/I/41rY89x-iNL._AC_US600_.jpg"/>
    <hyperlink ref="AF180" r:id="rId734" display="https://www.amazon.com/dp/B0FG7CBL74"/>
    <hyperlink ref="AG180" r:id="rId312" display="https://www.amazon.com/gp/help/seller/at-a-glance.html/ref=dp_merchant_link?seller=AIYYJGH2CRAEU"/>
    <hyperlink ref="AE302" r:id="rId527" display="https://images-na.ssl-images-amazon.com/images/I/616h1rgdDCL._AC_US600_.jpg"/>
    <hyperlink ref="AF302" r:id="rId735" display="https://www.amazon.com/dp/B0F8MZ379M"/>
    <hyperlink ref="AG302" r:id="rId736" display="https://www.amazon.com/gp/help/seller/at-a-glance.html/ref=dp_merchant_link?seller=A32YBI1NUSPXKT"/>
    <hyperlink ref="AE106" r:id="rId737" display="https://images-na.ssl-images-amazon.com/images/I/71PfPV08XiL._AC_US600_.jpg"/>
    <hyperlink ref="AF106" r:id="rId738" display="https://www.amazon.com/dp/B0D9W25CXW"/>
    <hyperlink ref="AG106" r:id="rId739" display="https://www.amazon.com/gp/help/seller/at-a-glance.html/ref=dp_merchant_link?seller=A1IGPS3O8H6866"/>
    <hyperlink ref="AE303" r:id="rId740" display="https://m.media-amazon.com/images/I/41gOqvRA-5L._AC_US600_.jpg"/>
    <hyperlink ref="AF303" r:id="rId741" display="https://www.amazon.com/dp/B0FL6W8BS9"/>
    <hyperlink ref="AG303" r:id="rId611" display="https://www.amazon.com/gp/help/seller/at-a-glance.html/ref=dp_merchant_link?seller=A3VUD5ROEY62QP"/>
    <hyperlink ref="AE304" r:id="rId742" display="https://images-na.ssl-images-amazon.com/images/I/81CleAc4dKL._AC_US600_.jpg"/>
    <hyperlink ref="AF304" r:id="rId743" display="https://www.amazon.com/dp/B0DQBPYJ4X"/>
    <hyperlink ref="AG304" r:id="rId140" display="https://www.amazon.com/gp/help/seller/at-a-glance.html/ref=dp_merchant_link?seller=ACUH74QW43LSK"/>
    <hyperlink ref="AE144" r:id="rId744" display="https://m.media-amazon.com/images/I/41kpGt7PeRL._AC_US600_.jpg"/>
    <hyperlink ref="AF144" r:id="rId745" display="https://www.amazon.com/dp/B0FLP1TZW7"/>
    <hyperlink ref="AG144" r:id="rId290" display="https://www.amazon.com/gp/help/seller/at-a-glance.html/ref=dp_merchant_link?seller=A8WZB9IVZFMQI"/>
    <hyperlink ref="AE181" r:id="rId746" display="https://images-na.ssl-images-amazon.com/images/I/81+C+Mw9nyL._AC_US600_.jpg"/>
    <hyperlink ref="AF181" r:id="rId747" display="https://www.amazon.com/dp/B0FQBGQQSK"/>
    <hyperlink ref="AG181" r:id="rId748" display="https://www.amazon.com/gp/help/seller/at-a-glance.html/ref=dp_merchant_link?seller=A20CR224MNZCAE"/>
    <hyperlink ref="AE182" r:id="rId749" display="https://images-na.ssl-images-amazon.com/images/I/61+OEKRKx+L._AC_US600_.jpg"/>
    <hyperlink ref="AF182" r:id="rId750" display="https://www.amazon.com/dp/B0D95GGXJX"/>
    <hyperlink ref="AG182" r:id="rId69" display="https://www.amazon.com/gp/help/seller/at-a-glance.html/ref=dp_merchant_link?seller=AKAK73UQRVAX5"/>
    <hyperlink ref="AE86" r:id="rId751" display="https://images-na.ssl-images-amazon.com/images/I/71eldIwNMaL._AC_US600_.jpg"/>
    <hyperlink ref="AF86" r:id="rId752" display="https://www.amazon.com/dp/B0DZKFS7YS"/>
    <hyperlink ref="AG86" r:id="rId293" display="https://www.amazon.com/gp/help/seller/at-a-glance.html/ref=dp_merchant_link?seller=A2K91ZQ8F36P0Q"/>
    <hyperlink ref="AE305" r:id="rId753" display="https://m.media-amazon.com/images/I/311RazaRerL._AC_US600_.jpg"/>
    <hyperlink ref="AF305" r:id="rId754" display="https://www.amazon.com/dp/B0GCHY3PJK"/>
    <hyperlink ref="AG305" r:id="rId124" display="https://www.amazon.com/gp/help/seller/at-a-glance.html/ref=dp_merchant_link?seller=A1WKB93W11DKHU"/>
    <hyperlink ref="AE306" r:id="rId755" display="https://m.media-amazon.com/images/I/51CaKkIeg3L._AC_US600_.jpg"/>
    <hyperlink ref="AF306" r:id="rId756" display="https://www.amazon.com/dp/B0FP51W3DJ"/>
    <hyperlink ref="AG306" r:id="rId757" display="https://www.amazon.com/gp/help/seller/at-a-glance.html/ref=dp_merchant_link?seller=A1F2OHIXUSI7UR"/>
    <hyperlink ref="AE183" r:id="rId758" display="https://images-na.ssl-images-amazon.com/images/I/61oLKMUXd2L._AC_US600_.jpg"/>
    <hyperlink ref="AF183" r:id="rId759" display="https://www.amazon.com/dp/B0F7WKR1DK"/>
    <hyperlink ref="AG183" r:id="rId263" display="https://www.amazon.com/gp/help/seller/at-a-glance.html/ref=dp_merchant_link?seller=A26R95DD5QTL6D"/>
    <hyperlink ref="AE307" r:id="rId760" display="https://images-na.ssl-images-amazon.com/images/I/51gVTWbBiKL._AC_US600_.jpg"/>
    <hyperlink ref="AF307" r:id="rId761" display="https://www.amazon.com/dp/B0DBL6QF4B"/>
    <hyperlink ref="AG307" r:id="rId762" display="https://www.amazon.com/gp/help/seller/at-a-glance.html/ref=dp_merchant_link?seller=A2B6SFTS7TRCKB"/>
    <hyperlink ref="AE145" r:id="rId763" display="https://m.media-amazon.com/images/I/41z7dTf-o0L._SS600_.jpg"/>
    <hyperlink ref="AF145" r:id="rId764" display="https://www.amazon.com/dp/B0F63KS989"/>
    <hyperlink ref="AG145" r:id="rId164" display="https://www.amazon.com/gp/help/seller/at-a-glance.html/ref=dp_merchant_link?seller=A1W98A7CZFDB7I"/>
    <hyperlink ref="AE308" r:id="rId765" display="https://images-na.ssl-images-amazon.com/images/I/61rMoVuoZlL._AC_US600_.jpg"/>
    <hyperlink ref="AF308" r:id="rId766" display="https://www.amazon.com/dp/B0FCSFDTFZ"/>
    <hyperlink ref="AG308" r:id="rId757" display="https://www.amazon.com/gp/help/seller/at-a-glance.html/ref=dp_merchant_link?seller=A1F2OHIXUSI7UR"/>
    <hyperlink ref="AE309" r:id="rId767" display="https://images-na.ssl-images-amazon.com/images/I/718joS-zf+L._AC_US600_.jpg"/>
    <hyperlink ref="AF309" r:id="rId768" display="https://www.amazon.com/dp/B0G5XVYXH2"/>
    <hyperlink ref="AG309" r:id="rId353" display="https://www.amazon.com/gp/help/seller/at-a-glance.html/ref=dp_merchant_link?seller=A2V1BC3TPABP2H"/>
    <hyperlink ref="AE310" r:id="rId769" display="https://m.media-amazon.com/images/I/41N4NncGwIL._SS600_.jpg"/>
    <hyperlink ref="AF310" r:id="rId770" display="https://www.amazon.com/dp/B0D4DRC9WQ"/>
    <hyperlink ref="AG310" r:id="rId581" display="https://www.amazon.com/gp/help/seller/at-a-glance.html/ref=dp_merchant_link?seller=A1QB9MH5VUOMPS"/>
    <hyperlink ref="AE311" r:id="rId280" display="https://images-na.ssl-images-amazon.com/images/I/71KlL3lujpL._AC_US600_.jpg"/>
    <hyperlink ref="AF311" r:id="rId771" display="https://www.amazon.com/dp/B0DT431JGG"/>
    <hyperlink ref="AG311" r:id="rId772" display="https://www.amazon.com/gp/help/seller/at-a-glance.html/ref=dp_merchant_link?seller=A1XCGHNZOC8YAK"/>
    <hyperlink ref="AE184" r:id="rId773" display="https://images-na.ssl-images-amazon.com/images/I/6194BVdmNaL._AC_US600_.jpg"/>
    <hyperlink ref="AF184" r:id="rId774" display="https://www.amazon.com/dp/B0FSZXZC1D"/>
    <hyperlink ref="AG184" r:id="rId775" display="https://www.amazon.com/gp/help/seller/at-a-glance.html/ref=dp_merchant_link?seller=A3HZI8HOBA06OY"/>
    <hyperlink ref="AE312" r:id="rId776" display="https://m.media-amazon.com/images/I/51Ws+J88ZmL._SS600_.jpg"/>
    <hyperlink ref="AF312" r:id="rId777" display="https://www.amazon.com/dp/B0F663GW4P"/>
    <hyperlink ref="AG312" r:id="rId164" display="https://www.amazon.com/gp/help/seller/at-a-glance.html/ref=dp_merchant_link?seller=A1W98A7CZFDB7I"/>
    <hyperlink ref="AE313" r:id="rId778" display="https://m.media-amazon.com/images/I/512bj0XAJzL._SX600_SY600_CR,0,0,600,600_.jpg"/>
    <hyperlink ref="AF313" r:id="rId779" display="https://www.amazon.com/dp/B0FSC6TX6X"/>
    <hyperlink ref="AE185" r:id="rId780" display="https://m.media-amazon.com/images/I/4128zGbDm8L._AC_US600_.jpg"/>
    <hyperlink ref="AF185" r:id="rId781" display="https://www.amazon.com/dp/B0FG7N86S9"/>
    <hyperlink ref="AG185" r:id="rId312" display="https://www.amazon.com/gp/help/seller/at-a-glance.html/ref=dp_merchant_link?seller=AIYYJGH2CRAEU"/>
    <hyperlink ref="AE314" r:id="rId782" display="https://images-na.ssl-images-amazon.com/images/I/713oV++Uf7L._AC_US600_.jpg"/>
    <hyperlink ref="AF314" r:id="rId783" display="https://www.amazon.com/dp/B0FRSDNML7"/>
    <hyperlink ref="AG314" r:id="rId384" display="https://www.amazon.com/gp/help/seller/at-a-glance.html/ref=dp_merchant_link?seller=A24G71DS07GKQG"/>
    <hyperlink ref="AE63" r:id="rId784" display="https://images-na.ssl-images-amazon.com/images/I/71bRDBVN0cL._AC_US600_.jpg"/>
    <hyperlink ref="AF63" r:id="rId785" display="https://www.amazon.com/dp/B0F8HY86GV"/>
    <hyperlink ref="AG63" r:id="rId786" display="https://www.amazon.com/gp/help/seller/at-a-glance.html/ref=dp_merchant_link?seller=A24IKGDB0WGS64"/>
    <hyperlink ref="AE87" r:id="rId787" display="https://m.media-amazon.com/images/I/41VnzvtpGDL._AC_US600_.jpg"/>
    <hyperlink ref="AF87" r:id="rId788" display="https://www.amazon.com/dp/B0F8VFQW4T"/>
    <hyperlink ref="AE64" r:id="rId789" display="https://m.media-amazon.com/images/I/41KhfUhb4AL._SS600_.jpg"/>
    <hyperlink ref="AF64" r:id="rId790" display="https://www.amazon.com/dp/B0FMXZVJD8"/>
    <hyperlink ref="AG64" r:id="rId12" display="https://www.amazon.com/gp/help/seller/at-a-glance.html/ref=dp_merchant_link?seller=A3849YOMCH9YL5"/>
    <hyperlink ref="AE315" r:id="rId437" display="https://images-na.ssl-images-amazon.com/images/I/81RqYYDL0fL._AC_US600_.jpg"/>
    <hyperlink ref="AF315" r:id="rId791" display="https://www.amazon.com/dp/B0FJS2CK5D"/>
    <hyperlink ref="AG315" r:id="rId792" display="https://www.amazon.com/gp/help/seller/at-a-glance.html/ref=dp_merchant_link?seller=A14NFOR7ADQL6Q"/>
    <hyperlink ref="AE186" r:id="rId793" display="https://images-na.ssl-images-amazon.com/images/I/61Cl1ItPhsL._AC_US600_.jpg"/>
    <hyperlink ref="AF186" r:id="rId794" display="https://www.amazon.com/dp/B0FRQKBHHG"/>
    <hyperlink ref="AG186" r:id="rId795" display="https://www.amazon.com/gp/help/seller/at-a-glance.html/ref=dp_merchant_link?seller=A9X1YJORLS058"/>
    <hyperlink ref="AE316" r:id="rId796" display="https://images-na.ssl-images-amazon.com/images/I/614p1Ey+ggL._AC_US600_.jpg"/>
    <hyperlink ref="AF316" r:id="rId797" display="https://www.amazon.com/dp/B0G34CD7PK"/>
    <hyperlink ref="AG316" r:id="rId798" display="https://www.amazon.com/gp/help/seller/at-a-glance.html/ref=dp_merchant_link?seller=A1U8NQ1QALRHX4"/>
    <hyperlink ref="A6" r:id="rId5" display="B0F541YHB3"/>
    <hyperlink ref="A7" r:id="rId8" display="B0F1TPH78Q"/>
    <hyperlink ref="A8" r:id="rId11" display="B0FX3STD3X"/>
    <hyperlink ref="A10" r:id="rId14" display="B0CT5FK2YF"/>
    <hyperlink ref="A9" r:id="rId17" display="B0F18BBHCC"/>
    <hyperlink ref="A16" r:id="rId20" display="B0D7N2KWLH"/>
    <hyperlink ref="A13" r:id="rId23" display="B0DD7HJ7YL"/>
    <hyperlink ref="A3" r:id="rId25" display="B0DT14FRPG"/>
    <hyperlink ref="A17" r:id="rId28" display="B08NCRHNW9"/>
    <hyperlink ref="A43" r:id="rId31" display="B0FHBCKF9L"/>
    <hyperlink ref="A187" r:id="rId34" display="B0FQJ9HNNS"/>
    <hyperlink ref="A18" r:id="rId37" display="B0CZXCRSTF"/>
    <hyperlink ref="A19" r:id="rId40" display="B0FJS8ZQWS"/>
    <hyperlink ref="A20" r:id="rId43" display="B0FMXH8STX"/>
    <hyperlink ref="A188" r:id="rId46" display="B0G6SP6NC3"/>
    <hyperlink ref="A52" r:id="rId49" display="B0FXFDFNV9"/>
    <hyperlink ref="A44" r:id="rId52" display="B0CR3PBQ25"/>
    <hyperlink ref="A39" r:id="rId55" display="B0FM4G187P"/>
    <hyperlink ref="A146" r:id="rId58" display="B0FWKDTQLN"/>
    <hyperlink ref="A107" r:id="rId61" display="B0CSDHFN3B"/>
    <hyperlink ref="A36" r:id="rId64" display="B0FX87YWGP"/>
    <hyperlink ref="A21" r:id="rId66" display="B0FVNQ3C9M"/>
    <hyperlink ref="A65" r:id="rId68" display="B0CZ8NZ97F"/>
    <hyperlink ref="A22" r:id="rId71" display="B0FWQK7LV2"/>
    <hyperlink ref="A37" r:id="rId73" display="B0FS6V19BZ"/>
    <hyperlink ref="A189" r:id="rId76" display="B0DWXHPNSG"/>
    <hyperlink ref="A23" r:id="rId78" display="B0F181GKGZ"/>
    <hyperlink ref="A24" r:id="rId80" display="B0F8QJL13N"/>
    <hyperlink ref="A190" r:id="rId83" display="B0DFYP9LGZ"/>
    <hyperlink ref="A45" r:id="rId86" display="B09Z6Z5KGK"/>
    <hyperlink ref="A66" r:id="rId88" display="B0D3X6YXXN"/>
    <hyperlink ref="A4" r:id="rId91" display="B0F8Q8KXVW"/>
    <hyperlink ref="A67" r:id="rId93" display="B0G11MRXL7"/>
    <hyperlink ref="A191" r:id="rId95" display="B07Z4HDZGW"/>
    <hyperlink ref="A53" r:id="rId98" display="B01MDK70V9"/>
    <hyperlink ref="A46" r:id="rId101" display="B0DZ6SLJQ3"/>
    <hyperlink ref="A108" r:id="rId104" display="B0G2W76F97"/>
    <hyperlink ref="A147" r:id="rId107" display="B0FWJ82MVG"/>
    <hyperlink ref="A68" r:id="rId110" display="B0FS2V8LLJ"/>
    <hyperlink ref="A47" r:id="rId113" display="B0FCMLZG9X"/>
    <hyperlink ref="A69" r:id="rId115" display="B0FM4HRBNP"/>
    <hyperlink ref="A148" r:id="rId117" display="B0F4MC1HTG"/>
    <hyperlink ref="A70" r:id="rId120" display="B0FC2PBLLS"/>
    <hyperlink ref="A48" r:id="rId123" display="B0DJ7KMM1N"/>
    <hyperlink ref="A109" r:id="rId126" display="B0FM4GTYM3"/>
    <hyperlink ref="A71" r:id="rId128" display="B0CX84JCFX"/>
    <hyperlink ref="A54" r:id="rId130" display="B07S65M898"/>
    <hyperlink ref="A31" r:id="rId132" display="B0FWLMY464"/>
    <hyperlink ref="A110" r:id="rId134" display="B083VTJ3QC"/>
    <hyperlink ref="A25" r:id="rId137" display="B0DYG4Q6PL"/>
    <hyperlink ref="A88" r:id="rId139" display="B0BBB76WYQ"/>
    <hyperlink ref="A89" r:id="rId142" display="B0CRR91YW4"/>
    <hyperlink ref="A90" r:id="rId145" display="B0FM82RCM8"/>
    <hyperlink ref="A49" r:id="rId148" display="B0CPY3NKWB"/>
    <hyperlink ref="A192" r:id="rId150" display="B0FS1LQJTS"/>
    <hyperlink ref="A193" r:id="rId153" display="B0DQ85FK8B"/>
    <hyperlink ref="A91" r:id="rId156" display="B0FSSLM7HW"/>
    <hyperlink ref="A149" r:id="rId159" display="B09FLJDNB8"/>
    <hyperlink ref="A194" r:id="rId161" display="B0G56K6GK6"/>
    <hyperlink ref="A92" r:id="rId163" display="B0F63SWKBS"/>
    <hyperlink ref="A32" r:id="rId166" display="B0FS6QR2KM"/>
    <hyperlink ref="A195" r:id="rId168" display="B0FMGMLCJC"/>
    <hyperlink ref="A26" r:id="rId171" display="B0DHRW819R"/>
    <hyperlink ref="A111" r:id="rId174" display="B0FH6VW1J6"/>
    <hyperlink ref="A72" r:id="rId177" display="B0D76XVMK5"/>
    <hyperlink ref="A2" r:id="rId180" display="B0DSGJCS47"/>
    <hyperlink ref="A196" r:id="rId182" display="B0FVWWZJ5N"/>
    <hyperlink ref="A27" r:id="rId185" display="B0DJL6JV6R"/>
    <hyperlink ref="A150" r:id="rId188" display="B0C94PGTNZ"/>
    <hyperlink ref="A93" r:id="rId191" display="B0F32PYT67"/>
    <hyperlink ref="A94" r:id="rId193" display="B0FMFDPZG9"/>
    <hyperlink ref="A38" r:id="rId196" display="B0BS9CM9CT"/>
    <hyperlink ref="A28" r:id="rId199" display="B0F4CTCRVF"/>
    <hyperlink ref="A73" r:id="rId202" display="B0FXFXBF1M"/>
    <hyperlink ref="A151" r:id="rId204" display="B0F1C2GVK7"/>
    <hyperlink ref="A197" r:id="rId207" display="B0DQD4NQX6"/>
    <hyperlink ref="A112" r:id="rId209" display="B0CC67WZZG"/>
    <hyperlink ref="A55" r:id="rId212" display="B0DJVBKYBF"/>
    <hyperlink ref="A95" r:id="rId214" display="B0FH4V4GM9"/>
    <hyperlink ref="A198" r:id="rId217" display="B0FVW12TYX"/>
    <hyperlink ref="A30" r:id="rId220" display="B0FR7PF263"/>
    <hyperlink ref="A199" r:id="rId223" display="B09XFM6N62"/>
    <hyperlink ref="A152" r:id="rId225" display="B0FGPKMTSL"/>
    <hyperlink ref="A113" r:id="rId228" display="B0F66YK4JM"/>
    <hyperlink ref="A114" r:id="rId230" display="B0D7D2WCMM"/>
    <hyperlink ref="A74" r:id="rId233" display="B0CR17G9HZ"/>
    <hyperlink ref="A200" r:id="rId236" display="B0FG2TFSD1"/>
    <hyperlink ref="A153" r:id="rId239" display="B0DJSB1BP2"/>
    <hyperlink ref="A75" r:id="rId242" display="B0FHXX51KW"/>
    <hyperlink ref="A201" r:id="rId245" display="B0D9W7VHHG"/>
    <hyperlink ref="A202" r:id="rId247" display="B0GGJJZYF9"/>
    <hyperlink ref="A203" r:id="rId250" display="B0G1C4HGNY"/>
    <hyperlink ref="A96" r:id="rId253" display="B0F943353F"/>
    <hyperlink ref="A11" r:id="rId256" display="B0FMDF4ZPH"/>
    <hyperlink ref="A56" r:id="rId258" display="B0FDX22M3Y"/>
    <hyperlink ref="A97" r:id="rId260" display="B0DHZ2KQB9"/>
    <hyperlink ref="A154" r:id="rId262" display="B0FBFYL5KB"/>
    <hyperlink ref="A76" r:id="rId265" display="B0CSYZ367S"/>
    <hyperlink ref="A204" r:id="rId267" display="B0FVV6MCJP"/>
    <hyperlink ref="A29" r:id="rId270" display="B0FWLQ125P"/>
    <hyperlink ref="A205" r:id="rId272" display="B0D937NTSJ"/>
    <hyperlink ref="A98" r:id="rId275" display="B0DDYD77P7"/>
    <hyperlink ref="A115" r:id="rId278" display="B0FBRVWVZX"/>
    <hyperlink ref="A206" r:id="rId281" display="B0FHH4JNF4"/>
    <hyperlink ref="A77" r:id="rId284" display="B0CC64LPHF"/>
    <hyperlink ref="A207" r:id="rId286" display="B0F6LRS9W4"/>
    <hyperlink ref="A78" r:id="rId289" display="B0FLP9KCRB"/>
    <hyperlink ref="A116" r:id="rId292" display="B0DQVKFXSF"/>
    <hyperlink ref="A117" r:id="rId295" display="B0FSRJV4G5"/>
    <hyperlink ref="A155" r:id="rId297" display="B0F21V2Q7Z"/>
    <hyperlink ref="A99" r:id="rId300" display="B0FJXM3Y4J"/>
    <hyperlink ref="A50" r:id="rId302" display="B0DT3C5ZFY"/>
    <hyperlink ref="A156" r:id="rId305" display="B0FBBJKMXH"/>
    <hyperlink ref="A208" r:id="rId308" display="B0FPM8QRHY"/>
    <hyperlink ref="A100" r:id="rId311" display="B0FG7618X4"/>
    <hyperlink ref="A157" r:id="rId314" display="B0FSS6RWPL"/>
    <hyperlink ref="A158" r:id="rId317" display="B0FB93X5ZH"/>
    <hyperlink ref="A101" r:id="rId320" display="B0FX8F8VM5"/>
    <hyperlink ref="A118" r:id="rId323" display="B09WB6PWCC"/>
    <hyperlink ref="A5" r:id="rId326" display="B0C4DHTS2T"/>
    <hyperlink ref="A209" r:id="rId328" display="B0G1BGVBYR"/>
    <hyperlink ref="A14" r:id="rId331" display="B0FMFJ63RT"/>
    <hyperlink ref="A33" r:id="rId334" display="B0DQSK8Y52"/>
    <hyperlink ref="A34" r:id="rId337" display="B0F8NM322Y"/>
    <hyperlink ref="A79" r:id="rId340" display="B0FJ6CNXYH"/>
    <hyperlink ref="A210" r:id="rId343" display="B0GDYYZ9DW"/>
    <hyperlink ref="A119" r:id="rId346" display="B0DNMZ4QSJ"/>
    <hyperlink ref="A57" r:id="rId349" display="B0F9FMQ27V"/>
    <hyperlink ref="A211" r:id="rId352" display="B0G4VRFJ9Z"/>
    <hyperlink ref="A159" r:id="rId355" display="B0FD9R9K9R"/>
    <hyperlink ref="A80" r:id="rId358" display="B0CPXZ33M8"/>
    <hyperlink ref="A58" r:id="rId360" display="B0FLDP8Y5W"/>
    <hyperlink ref="A212" r:id="rId362" display="B0FVY6P61B"/>
    <hyperlink ref="A213" r:id="rId365" display="B0D8BJLD2Y"/>
    <hyperlink ref="A214" r:id="rId367" display="B0G1YMQGB2"/>
    <hyperlink ref="A120" r:id="rId369" display="B0CSFBQ9GY"/>
    <hyperlink ref="A215" r:id="rId371" display="B0F8W2LJZC"/>
    <hyperlink ref="A121" r:id="rId373" display="B0FJ71GN78"/>
    <hyperlink ref="A216" r:id="rId375" display="B0FS7ZC64N"/>
    <hyperlink ref="A122" r:id="rId377" display="B0D59TQ4TV"/>
    <hyperlink ref="A160" r:id="rId380" display="B0F18YSSBT"/>
    <hyperlink ref="A217" r:id="rId383" display="B0G1BCD5TS"/>
    <hyperlink ref="A218" r:id="rId386" display="B0FZJSG2SK"/>
    <hyperlink ref="A219" r:id="rId389" display="B0GC4RQQX3"/>
    <hyperlink ref="A123" r:id="rId392" display="B0FX8FJJW3"/>
    <hyperlink ref="A161" r:id="rId395" display="B0FWBRSD19"/>
    <hyperlink ref="A162" r:id="rId397" display="B0FRFLR4PW"/>
    <hyperlink ref="A124" r:id="rId399" display="B0FHQ743H5"/>
    <hyperlink ref="A59" r:id="rId400" display="B0C6QCW5FK"/>
    <hyperlink ref="A220" r:id="rId402" display="B0DHBZL7WC"/>
    <hyperlink ref="A125" r:id="rId404" display="B0FX512KR9"/>
    <hyperlink ref="A15" r:id="rId407" display="B0FKD3826X"/>
    <hyperlink ref="A126" r:id="rId410" display="B0FJXCQKLP"/>
    <hyperlink ref="A127" r:id="rId412" display="B0FLK5M2ST"/>
    <hyperlink ref="A40" r:id="rId415" display="B0FJY834JC"/>
    <hyperlink ref="A221" r:id="rId417" display="B0DWMQPPNZ"/>
    <hyperlink ref="A163" r:id="rId420" display="B0DJQKVW64"/>
    <hyperlink ref="A222" r:id="rId423" display="B0DB5NGVQ7"/>
    <hyperlink ref="A128" r:id="rId425" display="B0DHQQFWCM"/>
    <hyperlink ref="A81" r:id="rId428" display="B0FV3NBRCB"/>
    <hyperlink ref="A223" r:id="rId431" display="B0G2RPG93Q"/>
    <hyperlink ref="A60" r:id="rId433" display="B0CW392LT6"/>
    <hyperlink ref="A164" r:id="rId435" display="B0FNCGBMSP"/>
    <hyperlink ref="A129" r:id="rId438" display="B0G2B9CH3K"/>
    <hyperlink ref="A224" r:id="rId441" display="B0FJ5V9YTF"/>
    <hyperlink ref="A225" r:id="rId443" display="B0G66DBLQW"/>
    <hyperlink ref="A226" r:id="rId446" display="B0FR4N9XQB"/>
    <hyperlink ref="A82" r:id="rId448" display="B0FHQ52QDX"/>
    <hyperlink ref="A227" r:id="rId450" display="B0D8PMH8BF"/>
    <hyperlink ref="A228" r:id="rId452" display="B0CP954NWK"/>
    <hyperlink ref="A229" r:id="rId455" display="B0D47R9W1X"/>
    <hyperlink ref="A165" r:id="rId458" display="B0G1MR4BK7"/>
    <hyperlink ref="A230" r:id="rId461" display="B0FKBN34KK"/>
    <hyperlink ref="A231" r:id="rId464" display="B0F9P52F94"/>
    <hyperlink ref="A232" r:id="rId466" display="B0D9W736V2"/>
    <hyperlink ref="A130" r:id="rId468" display="B0BPY6HR6S"/>
    <hyperlink ref="A233" r:id="rId471" display="B0BN59KR48"/>
    <hyperlink ref="A166" r:id="rId473" display="B0FPG8D7WJ"/>
    <hyperlink ref="A234" r:id="rId476" display="B01BYLHNEE"/>
    <hyperlink ref="A167" r:id="rId479" display="B0FZJPKLLT"/>
    <hyperlink ref="A235" r:id="rId482" display="B0G11M9QFN"/>
    <hyperlink ref="A236" r:id="rId484" display="B0GCJQF4J5"/>
    <hyperlink ref="A237" r:id="rId486" display="B0F8W1YG6M"/>
    <hyperlink ref="A238" r:id="rId489" display="B0FHQC9JJL"/>
    <hyperlink ref="A239" r:id="rId491" display="B0DQBTCWKB"/>
    <hyperlink ref="A240" r:id="rId494" display="B0GFWL82ZH"/>
    <hyperlink ref="A241" r:id="rId496" display="B0FQMCY76G"/>
    <hyperlink ref="A242" r:id="rId499" display="B0F9WMCMZR"/>
    <hyperlink ref="A243" r:id="rId501" display="B0GFX242PX"/>
    <hyperlink ref="A244" r:id="rId503" display="B0FDGMGWK1"/>
    <hyperlink ref="A245" r:id="rId505" display="B0G6CDS6PV"/>
    <hyperlink ref="A246" r:id="rId507" display="B0GF8F2R45"/>
    <hyperlink ref="A247" r:id="rId509" display="B0GF8HBHFN"/>
    <hyperlink ref="A248" r:id="rId511" display="B0FLJJ2QJL"/>
    <hyperlink ref="A131" r:id="rId513" display="B0FHFLPFVC"/>
    <hyperlink ref="A249" r:id="rId516" display="B0GF8PGXPT"/>
    <hyperlink ref="A250" r:id="rId518" display="B0GFWPLGNL"/>
    <hyperlink ref="A251" r:id="rId520" display="B0D9CB55M9"/>
    <hyperlink ref="A252" r:id="rId522" display="B0FLJHD6D8"/>
    <hyperlink ref="A253" r:id="rId524" display="B0D5W8D74R"/>
    <hyperlink ref="A254" r:id="rId526" display="B0FLJJ45VS"/>
    <hyperlink ref="A255" r:id="rId528" display="B0FHH7YJQG"/>
    <hyperlink ref="A256" r:id="rId531" display="B0F1SZXHPS"/>
    <hyperlink ref="A257" r:id="rId534" display="B0G2G25DFS"/>
    <hyperlink ref="A258" r:id="rId537" display="B0FC3235WR"/>
    <hyperlink ref="A259" r:id="rId539" display="B0G2RMR5TH"/>
    <hyperlink ref="A260" r:id="rId541" display="B0DHZN1N7P"/>
    <hyperlink ref="A102" r:id="rId543" display="B0FPQDYYVP"/>
    <hyperlink ref="A12" r:id="rId545" display="B0DGTFQNKJ"/>
    <hyperlink ref="A261" r:id="rId548" display="B0FPM6N8R1"/>
    <hyperlink ref="A262" r:id="rId550" display="B0DTJT1GWH"/>
    <hyperlink ref="A263" r:id="rId552" display="B0DVT5V2QH"/>
    <hyperlink ref="A83" r:id="rId554" display="B0FKHPVJF8"/>
    <hyperlink ref="A264" r:id="rId556" display="B0FS1Z1LTN"/>
    <hyperlink ref="A265" r:id="rId559" display="B0F4R3631L"/>
    <hyperlink ref="A266" r:id="rId561" display="B0F8HBSSSB"/>
    <hyperlink ref="A132" r:id="rId564" display="B0FV7KYZT4"/>
    <hyperlink ref="A267" r:id="rId566" display="B0DHZT2JBC"/>
    <hyperlink ref="A61" r:id="rId568" display="B0FX9WHBYN"/>
    <hyperlink ref="A168" r:id="rId570" display="B0DCNB6ZWK"/>
    <hyperlink ref="A133" r:id="rId572" display="B0D9M2395T"/>
    <hyperlink ref="A134" r:id="rId574" display="B0FNWRJQFX"/>
    <hyperlink ref="A135" r:id="rId576" display="B0D5WB3ZDP"/>
    <hyperlink ref="A268" r:id="rId578" display="B0G1YGQQJT"/>
    <hyperlink ref="A169" r:id="rId580" display="B0D6QQ4PGR"/>
    <hyperlink ref="A84" r:id="rId583" display="B0F6S3Z3KZ"/>
    <hyperlink ref="A103" r:id="rId586" display="B0CRVG6M56"/>
    <hyperlink ref="A269" r:id="rId588" display="B0F66RPDWY"/>
    <hyperlink ref="A270" r:id="rId590" display="B0DH2SKBF1"/>
    <hyperlink ref="A271" r:id="rId593" display="B0F4C8LQ54"/>
    <hyperlink ref="A136" r:id="rId595" display="B0F1CGL25F"/>
    <hyperlink ref="A41" r:id="rId597" display="B0F8VHV4HT"/>
    <hyperlink ref="A137" r:id="rId600" display="B0DJHDHN68"/>
    <hyperlink ref="A272" r:id="rId602" display="B0G46KNGR6"/>
    <hyperlink ref="A273" r:id="rId604" display="B0F6CL81RS"/>
    <hyperlink ref="A274" r:id="rId607" display="B0F1FWSG6G"/>
    <hyperlink ref="A275" r:id="rId610" display="B0FL6WP6ZR"/>
    <hyperlink ref="A51" r:id="rId612" display="B0FWJ9NBN7"/>
    <hyperlink ref="A276" r:id="rId614" display="B0FHWH98RV"/>
    <hyperlink ref="A138" r:id="rId616" display="B0FX9FJT2C"/>
    <hyperlink ref="A170" r:id="rId618" display="B0F3W19V2K"/>
    <hyperlink ref="A277" r:id="rId621" display="B0F7J388F8"/>
    <hyperlink ref="A139" r:id="rId623" display="B0DK8MH28D"/>
    <hyperlink ref="A278" r:id="rId625" display="B073RHGQPR"/>
    <hyperlink ref="A171" r:id="rId628" display="B0F7Z7CKJL"/>
    <hyperlink ref="A279" r:id="rId631" display="B0FLPR41FR"/>
    <hyperlink ref="A172" r:id="rId634" display="B0FBS2HW25"/>
    <hyperlink ref="A173" r:id="rId636" display="B0D6LKD67Y"/>
    <hyperlink ref="A280" r:id="rId638" display="B0FRF5Z13Z"/>
    <hyperlink ref="A281" r:id="rId641" display="B0FKRW31V9"/>
    <hyperlink ref="A282" r:id="rId644" display="B0FW4ZZQZX"/>
    <hyperlink ref="A283" r:id="rId646" display="B0F1SZDFC1"/>
    <hyperlink ref="A284" r:id="rId648" display="B0F7RH3D8T"/>
    <hyperlink ref="A140" r:id="rId651" display="B0D3X7PNFX"/>
    <hyperlink ref="A285" r:id="rId654" display="B0F49768HG"/>
    <hyperlink ref="A141" r:id="rId656" display="B0D8BKM4FF"/>
    <hyperlink ref="A174" r:id="rId659" display="B0FSZHPC99"/>
    <hyperlink ref="A286" r:id="rId662" display="B0FL8LTY8Q"/>
    <hyperlink ref="A104" r:id="rId665" display="B0FSZLQRRD"/>
    <hyperlink ref="A287" r:id="rId668" display="B0DS2L8JTW"/>
    <hyperlink ref="A175" r:id="rId671" display="B0F8PYVTXS"/>
    <hyperlink ref="A176" r:id="rId673" display="B0F5HP1T9S"/>
    <hyperlink ref="A142" r:id="rId675" display="B0FHBDMS33"/>
    <hyperlink ref="A288" r:id="rId677" display="B0DQTY8Z52"/>
    <hyperlink ref="A105" r:id="rId679" display="B0CDX275Q2"/>
    <hyperlink ref="A289" r:id="rId682" display="B0F4RFTHCS"/>
    <hyperlink ref="A62" r:id="rId685" display="B0FP1C7FDS"/>
    <hyperlink ref="A290" r:id="rId687" display="B0FLK4J6Q2"/>
    <hyperlink ref="A291" r:id="rId689" display="B0FNCV5LS8"/>
    <hyperlink ref="A292" r:id="rId692" display="B0FX8CPCV4"/>
    <hyperlink ref="A293" r:id="rId694" display="B0DFCF52KD"/>
    <hyperlink ref="A294" r:id="rId696" display="B0G2BHGT2G"/>
    <hyperlink ref="A295" r:id="rId698" display="B0FQK23116"/>
    <hyperlink ref="A177" r:id="rId701" display="B0FNQ7DZDX"/>
    <hyperlink ref="A35" r:id="rId704" display="B0FXG227D9"/>
    <hyperlink ref="A296" r:id="rId706" display="B0F9P5JM77"/>
    <hyperlink ref="A178" r:id="rId709" display="B0FMK9D1CS"/>
    <hyperlink ref="A143" r:id="rId712" display="B0FNVDK1V1"/>
    <hyperlink ref="A42" r:id="rId715" display="B0DWXBTXHS"/>
    <hyperlink ref="A297" r:id="rId717" display="B0G4QLRZDG"/>
    <hyperlink ref="A298" r:id="rId720" display="B0CC65Q4H5"/>
    <hyperlink ref="A85" r:id="rId722" display="B0F4QZNV88"/>
    <hyperlink ref="A179" r:id="rId724" display="B0DKP5476B"/>
    <hyperlink ref="A299" r:id="rId726" display="B0FTMNKTS6"/>
    <hyperlink ref="A300" r:id="rId729" display="B0FBJ32L8G"/>
    <hyperlink ref="A301" r:id="rId731" display="B0FFGFZJB3"/>
    <hyperlink ref="A180" r:id="rId734" display="B0FG7CBL74"/>
    <hyperlink ref="A302" r:id="rId735" display="B0F8MZ379M"/>
    <hyperlink ref="A106" r:id="rId738" display="B0D9W25CXW"/>
    <hyperlink ref="A303" r:id="rId741" display="B0FL6W8BS9"/>
    <hyperlink ref="A304" r:id="rId743" display="B0DQBPYJ4X"/>
    <hyperlink ref="A144" r:id="rId745" display="B0FLP1TZW7"/>
    <hyperlink ref="A181" r:id="rId747" display="B0FQBGQQSK"/>
    <hyperlink ref="A182" r:id="rId750" display="B0D95GGXJX"/>
    <hyperlink ref="A86" r:id="rId752" display="B0DZKFS7YS"/>
    <hyperlink ref="A305" r:id="rId754" display="B0GCHY3PJK"/>
    <hyperlink ref="A306" r:id="rId756" display="B0FP51W3DJ"/>
    <hyperlink ref="A183" r:id="rId759" display="B0F7WKR1DK"/>
    <hyperlink ref="A307" r:id="rId761" display="B0DBL6QF4B"/>
    <hyperlink ref="A145" r:id="rId764" display="B0F63KS989"/>
    <hyperlink ref="A308" r:id="rId766" display="B0FCSFDTFZ"/>
    <hyperlink ref="A309" r:id="rId768" display="B0G5XVYXH2"/>
    <hyperlink ref="A310" r:id="rId770" display="B0D4DRC9WQ"/>
    <hyperlink ref="A311" r:id="rId771" display="B0DT431JGG"/>
    <hyperlink ref="A184" r:id="rId774" display="B0FSZXZC1D"/>
    <hyperlink ref="A312" r:id="rId777" display="B0F663GW4P"/>
    <hyperlink ref="A313" r:id="rId779" display="B0FSC6TX6X"/>
    <hyperlink ref="A185" r:id="rId781" display="B0FG7N86S9"/>
    <hyperlink ref="A314" r:id="rId783" display="B0FRSDNML7"/>
    <hyperlink ref="A63" r:id="rId785" display="B0F8HY86GV"/>
    <hyperlink ref="A87" r:id="rId788" display="B0F8VFQW4T"/>
    <hyperlink ref="A64" r:id="rId790" display="B0FMXZVJD8"/>
    <hyperlink ref="A315" r:id="rId791" display="B0FJS2CK5D"/>
    <hyperlink ref="A186" r:id="rId794" display="B0FRQKBHHG"/>
    <hyperlink ref="A316" r:id="rId797" display="B0G34CD7PK"/>
    <hyperlink ref="M6" r:id="rId799" display="Verfubo"/>
    <hyperlink ref="M7" r:id="rId800" display="ONLUKY"/>
    <hyperlink ref="M8" r:id="rId801" display="FOLOKE"/>
    <hyperlink ref="M10" r:id="rId802" display="INTEO"/>
    <hyperlink ref="M9" r:id="rId803" display="INIA"/>
    <hyperlink ref="M16" r:id="rId804" display="iRestore"/>
    <hyperlink ref="M13" r:id="rId805" display="INIA"/>
    <hyperlink ref="M3" r:id="rId806" display="Ulike"/>
    <hyperlink ref="M17" r:id="rId807" display="Dr Dennis Gross"/>
    <hyperlink ref="M43" r:id="rId802" display="INTEO"/>
    <hyperlink ref="M187" r:id="rId808" display="tinkoola"/>
    <hyperlink ref="M18" r:id="rId809" display="SUERBEATY"/>
    <hyperlink ref="M19" r:id="rId810" display="RENPHO"/>
    <hyperlink ref="M20" r:id="rId802" display="INTEO"/>
    <hyperlink ref="M188" r:id="rId811" display="SUPDESIR"/>
    <hyperlink ref="M52" r:id="rId812" display="SDKWDH"/>
    <hyperlink ref="M44" r:id="rId813" display="MEGELIN"/>
    <hyperlink ref="M39" r:id="rId814" display="Fiogeo"/>
    <hyperlink ref="M146" r:id="rId815" display="Sobetuar"/>
    <hyperlink ref="M107" r:id="rId816" display="red mitochondria"/>
    <hyperlink ref="M36" r:id="rId817" display="SDKWDH"/>
    <hyperlink ref="M21" r:id="rId818" display="FOLOKE"/>
    <hyperlink ref="M65" r:id="rId819" display="HIME SAMA"/>
    <hyperlink ref="M22" r:id="rId820" display="ONLUKY"/>
    <hyperlink ref="M37" r:id="rId821" display="Yahi"/>
    <hyperlink ref="M189" r:id="rId822" display="EVFOFO"/>
    <hyperlink ref="M23" r:id="rId823" display="INIA"/>
    <hyperlink ref="M24" r:id="rId824" display="Kelyoo"/>
    <hyperlink ref="M190" r:id="rId825" display="Lanieney"/>
    <hyperlink ref="M45" r:id="rId826" display="LifePro"/>
    <hyperlink ref="M66" r:id="rId827" display="Auxoliev"/>
    <hyperlink ref="M4" r:id="rId802" display="INTEO"/>
    <hyperlink ref="M67" r:id="rId828" display="EVFOFO"/>
    <hyperlink ref="M191" r:id="rId829" display="Aphrona"/>
    <hyperlink ref="M53" r:id="rId830" display="NEWKEY"/>
    <hyperlink ref="M46" r:id="rId831" display="wavytalk"/>
    <hyperlink ref="M108" r:id="rId832" display="HGYYGACN"/>
    <hyperlink ref="M147" r:id="rId833" display="Novurial"/>
    <hyperlink ref="M68" r:id="rId834" display="Aesthifae"/>
    <hyperlink ref="M47" r:id="rId802" display="INTEO"/>
    <hyperlink ref="M69" r:id="rId835" display="somlzu"/>
    <hyperlink ref="M148" r:id="rId836" display="Coroever"/>
    <hyperlink ref="M70" r:id="rId837" display="Quhealro"/>
    <hyperlink ref="M48" r:id="rId838" display="YOEYOU"/>
    <hyperlink ref="M109" r:id="rId814" display="Fiogeo"/>
    <hyperlink ref="M71" r:id="rId839" display="YOEYOU"/>
    <hyperlink ref="M54" r:id="rId840" display="NEWKEY"/>
    <hyperlink ref="M31" r:id="rId841" display="ONLUKY"/>
    <hyperlink ref="M110" r:id="rId842" display="Pure Daily Care"/>
    <hyperlink ref="M25" r:id="rId843" display="Shark"/>
    <hyperlink ref="M88" r:id="rId844" display="Nourished Bodynskin"/>
    <hyperlink ref="M89" r:id="rId845" display="ANGAUSS"/>
    <hyperlink ref="M90" r:id="rId846" display="Onisdin"/>
    <hyperlink ref="M49" r:id="rId847" display="MEGELIN"/>
    <hyperlink ref="M192" r:id="rId848" display="WAYCOM"/>
    <hyperlink ref="M193" r:id="rId849" display="Facego"/>
    <hyperlink ref="M91" r:id="rId850" display="IFAE"/>
    <hyperlink ref="M149" r:id="rId851" display="NEWKEY"/>
    <hyperlink ref="M194" r:id="rId852" display="SDKWDH"/>
    <hyperlink ref="M92" r:id="rId853" display="V VYM By Clinmate"/>
    <hyperlink ref="M32" r:id="rId821" display="Yahi"/>
    <hyperlink ref="M195" r:id="rId854" display="Avorla"/>
    <hyperlink ref="M26" r:id="rId855" display="CurrentBody"/>
    <hyperlink ref="M111" r:id="rId856" display="XMZXMZ"/>
    <hyperlink ref="M72" r:id="rId857" display="biuufish"/>
    <hyperlink ref="M2" r:id="rId858" display="Shark"/>
    <hyperlink ref="M196" r:id="rId859" display="BETNEP"/>
    <hyperlink ref="M27" r:id="rId860" display="Hsaiiae"/>
    <hyperlink ref="M150" r:id="rId861" display="BUBLOC"/>
    <hyperlink ref="M93" r:id="rId862" display="Kelyoo"/>
    <hyperlink ref="M94" r:id="rId863" display="Satisure"/>
    <hyperlink ref="M38" r:id="rId864" display="Auxoliev"/>
    <hyperlink ref="M28" r:id="rId865" display="F FIWENE"/>
    <hyperlink ref="M73" r:id="rId866" display="EVFOFO"/>
    <hyperlink ref="M151" r:id="rId867" display="BeaRay"/>
    <hyperlink ref="M197" r:id="rId868" display="Nourished Bodynskin"/>
    <hyperlink ref="M112" r:id="rId869" display="Duevie"/>
    <hyperlink ref="M55" r:id="rId870" display="INIA"/>
    <hyperlink ref="M95" r:id="rId871" display="F FIWENE"/>
    <hyperlink ref="M198" r:id="rId872" display="SDKWDH"/>
    <hyperlink ref="M30" r:id="rId873" display="XSSNVV"/>
    <hyperlink ref="M199" r:id="rId874" display="Aphrona"/>
    <hyperlink ref="M152" r:id="rId875" display="Dermita"/>
    <hyperlink ref="M113" r:id="rId876" display="Duuckin"/>
    <hyperlink ref="M114" r:id="rId877" display="biuufish"/>
    <hyperlink ref="M74" r:id="rId878" display="GYH"/>
    <hyperlink ref="M200" r:id="rId879" display="LENGEN"/>
    <hyperlink ref="M153" r:id="rId880" display="JOVS"/>
    <hyperlink ref="M75" r:id="rId881" display="Aesthifae"/>
    <hyperlink ref="M201" r:id="rId882" display="V VYM By Clinmate"/>
    <hyperlink ref="M202" r:id="rId883" display="Qure"/>
    <hyperlink ref="M203" r:id="rId884" display="ovimaz"/>
    <hyperlink ref="M96" r:id="rId885" display="Lanieney"/>
    <hyperlink ref="M11" r:id="rId886" display="tinkoola"/>
    <hyperlink ref="M56" r:id="rId887" display="BNU"/>
    <hyperlink ref="M97" r:id="rId888" display="INIA"/>
    <hyperlink ref="M154" r:id="rId889" display="YKeluxon"/>
    <hyperlink ref="M76" r:id="rId854" display="Avorla"/>
    <hyperlink ref="M204" r:id="rId890" display="Gracekey"/>
    <hyperlink ref="M29" r:id="rId891" display="ONLUKY"/>
    <hyperlink ref="M205" r:id="rId892" display="LUMARA"/>
    <hyperlink ref="M98" r:id="rId893" display="Vnvfd"/>
    <hyperlink ref="M115" r:id="rId894" display="WEETALL"/>
    <hyperlink ref="M206" r:id="rId895" display="MLriyl"/>
    <hyperlink ref="M77" r:id="rId896" display="Duevie"/>
    <hyperlink ref="M207" r:id="rId897" display="Graart"/>
    <hyperlink ref="M78" r:id="rId898" display="HALIDODO"/>
    <hyperlink ref="M116" r:id="rId899" display="hooga"/>
    <hyperlink ref="M117" r:id="rId900" display="WAYCOM"/>
    <hyperlink ref="M155" r:id="rId901" display="mhpoycd"/>
    <hyperlink ref="M99" r:id="rId902" display="FOLOKE"/>
    <hyperlink ref="M50" r:id="rId903" display="gelpal"/>
    <hyperlink ref="M156" r:id="rId904" display="Capillus"/>
    <hyperlink ref="M208" r:id="rId905" display="LEKKSA"/>
    <hyperlink ref="M100" r:id="rId906" display="BIXTOOR"/>
    <hyperlink ref="M157" r:id="rId907" display="DCBBD"/>
    <hyperlink ref="M158" r:id="rId908" display="BMONATY"/>
    <hyperlink ref="M101" r:id="rId909" display="EVFOFO"/>
    <hyperlink ref="M118" r:id="rId910" display="HigherDOSE"/>
    <hyperlink ref="M5" r:id="rId911" display="GYH"/>
    <hyperlink ref="M209" r:id="rId912" display="Glamesty"/>
    <hyperlink ref="M14" r:id="rId913" display="AIUO"/>
    <hyperlink ref="M33" r:id="rId914" display="Nanoleaf"/>
    <hyperlink ref="M34" r:id="rId915" display="pedete"/>
    <hyperlink ref="M79" r:id="rId916" display="GANOEL"/>
    <hyperlink ref="M210" r:id="rId917" display="Carviki"/>
    <hyperlink ref="M119" r:id="rId918" display="MIBIITTY"/>
    <hyperlink ref="M57" r:id="rId919" display="CUEME"/>
    <hyperlink ref="M211" r:id="rId920" display="DPFACE"/>
    <hyperlink ref="M159" r:id="rId921" display="KAGEEN"/>
    <hyperlink ref="M80" r:id="rId922" display="MEGELIN"/>
    <hyperlink ref="M58" r:id="rId923" display="INIA"/>
    <hyperlink ref="M212" r:id="rId924" display="Zeepeak"/>
    <hyperlink ref="M213" r:id="rId799" display="Verfubo"/>
    <hyperlink ref="M214" r:id="rId925" display="SDKWDH"/>
    <hyperlink ref="M120" r:id="rId816" display="red mitochondria"/>
    <hyperlink ref="M215" r:id="rId926" display="GYH"/>
    <hyperlink ref="M121" r:id="rId927" display="GANOEL"/>
    <hyperlink ref="M216" r:id="rId928" display="IFAE"/>
    <hyperlink ref="M122" r:id="rId929" display="Veraylife"/>
    <hyperlink ref="M160" r:id="rId930" display="CDKMAX"/>
    <hyperlink ref="M217" r:id="rId931" display="Aurphany"/>
    <hyperlink ref="M218" r:id="rId932" display="exbushwren"/>
    <hyperlink ref="M219" r:id="rId933" display="Generic"/>
    <hyperlink ref="M123" r:id="rId934" display="EVFOFO"/>
    <hyperlink ref="M161" r:id="rId935" display="Ulike"/>
    <hyperlink ref="M162" r:id="rId936" display="LightinMax"/>
    <hyperlink ref="M124" r:id="rId937" display="Aesthifae"/>
    <hyperlink ref="M59" r:id="rId938" display="GYH"/>
    <hyperlink ref="M220" r:id="rId939" display="NEWKEY"/>
    <hyperlink ref="M125" r:id="rId940" display="myhalos"/>
    <hyperlink ref="M15" r:id="rId941" display="TheraFace"/>
    <hyperlink ref="M126" r:id="rId942" display="JOVS"/>
    <hyperlink ref="M127" r:id="rId943" display="ROMISA"/>
    <hyperlink ref="M40" r:id="rId944" display="ONLUKY"/>
    <hyperlink ref="M221" r:id="rId945" display="MEGELIN"/>
    <hyperlink ref="M163" r:id="rId946" display="Project E Beauty"/>
    <hyperlink ref="M222" r:id="rId947" display="Project E Beauty"/>
    <hyperlink ref="M128" r:id="rId948" display="JAY SAREES"/>
    <hyperlink ref="M81" r:id="rId949" display="VogueNow"/>
    <hyperlink ref="M223" r:id="rId950" display="MEGELIN"/>
    <hyperlink ref="M60" r:id="rId951" display="F FIWENE"/>
    <hyperlink ref="M164" r:id="rId952" display="7ever"/>
    <hyperlink ref="M129" r:id="rId953" display="LuxRenew BS"/>
    <hyperlink ref="M224" r:id="rId954" display="FOLOKE"/>
    <hyperlink ref="M225" r:id="rId955" display="lumefu"/>
    <hyperlink ref="M226" r:id="rId956" display="FOLOKE"/>
    <hyperlink ref="M82" r:id="rId907" display="DCBBD"/>
    <hyperlink ref="M227" r:id="rId957" display="V VYM By Clinmate"/>
    <hyperlink ref="M228" r:id="rId958" display="Firmosa"/>
    <hyperlink ref="M229" r:id="rId959" display="Lovsheme"/>
    <hyperlink ref="M165" r:id="rId960" display="American Wellness Authority"/>
    <hyperlink ref="M230" r:id="rId961" display="SWIRISE"/>
    <hyperlink ref="M231" r:id="rId962" display="Facego"/>
    <hyperlink ref="M232" r:id="rId963" display="V VYM By Clinmate"/>
    <hyperlink ref="M130" r:id="rId964" display="Hottoerak"/>
    <hyperlink ref="M233" r:id="rId965" display="Auxoliev"/>
    <hyperlink ref="M166" r:id="rId966" display="WOYCOOL"/>
    <hyperlink ref="M234" r:id="rId967" display="Angel Kiss"/>
    <hyperlink ref="M167" r:id="rId968" display="BLISSMON"/>
    <hyperlink ref="M235" r:id="rId969" display="EVFOFO"/>
    <hyperlink ref="M236" r:id="rId970" display="YOEYOU"/>
    <hyperlink ref="M237" r:id="rId971" display="mypurskin"/>
    <hyperlink ref="M238" r:id="rId972" display="biuufish"/>
    <hyperlink ref="M239" r:id="rId973" display="REJUVMASK"/>
    <hyperlink ref="M240" r:id="rId974" display="YOEYOU"/>
    <hyperlink ref="M241" r:id="rId975" display="ARIVEA"/>
    <hyperlink ref="M242" r:id="rId976" display="Facego"/>
    <hyperlink ref="M243" r:id="rId977" display="YOEYOU"/>
    <hyperlink ref="M244" r:id="rId978" display="CurrentBody"/>
    <hyperlink ref="M245" r:id="rId979" display="Auxoliev"/>
    <hyperlink ref="M246" r:id="rId980" display="YOEYOU"/>
    <hyperlink ref="M247" r:id="rId981" display="YOEYOU"/>
    <hyperlink ref="M248" r:id="rId982" display="INIA"/>
    <hyperlink ref="M131" r:id="rId936" display="LightinMax"/>
    <hyperlink ref="M249" r:id="rId983" display="YOEYOU"/>
    <hyperlink ref="M250" r:id="rId984" display="YOEYOU"/>
    <hyperlink ref="M251" r:id="rId985" display="HigherDOSE"/>
    <hyperlink ref="M252" r:id="rId986" display="INIA"/>
    <hyperlink ref="M253" r:id="rId987" display="Lovsheme"/>
    <hyperlink ref="M254" r:id="rId988" display="INIA"/>
    <hyperlink ref="M255" r:id="rId989" display="Soeumoir"/>
    <hyperlink ref="M256" r:id="rId990" display="Hello Face"/>
    <hyperlink ref="M257" r:id="rId991" display="Zasabel"/>
    <hyperlink ref="M258" r:id="rId861" display="BUBLOC"/>
    <hyperlink ref="M259" r:id="rId992" display="MEGELIN"/>
    <hyperlink ref="M260" r:id="rId993" display="Facego"/>
    <hyperlink ref="M102" r:id="rId994" display="FOLOKE"/>
    <hyperlink ref="M12" r:id="rId995" display="NVBOTY"/>
    <hyperlink ref="M261" r:id="rId905" display="LEKKSA"/>
    <hyperlink ref="M262" r:id="rId996" display="JOVS"/>
    <hyperlink ref="M263" r:id="rId997" display="VogueNow"/>
    <hyperlink ref="M83" r:id="rId931" display="Aurphany"/>
    <hyperlink ref="M264" r:id="rId998" display="PrunGo"/>
    <hyperlink ref="M265" r:id="rId999" display="biuufish"/>
    <hyperlink ref="M266" r:id="rId1000" display="IBORRIA"/>
    <hyperlink ref="M132" r:id="rId1001" display="SDKWDH"/>
    <hyperlink ref="M267" r:id="rId1002" display="Facego"/>
    <hyperlink ref="M61" r:id="rId846" display="Onisdin"/>
    <hyperlink ref="M168" r:id="rId1003" display="JOVS"/>
    <hyperlink ref="M133" r:id="rId1004" display="HALIDODO"/>
    <hyperlink ref="M134" r:id="rId1005" display="INIA"/>
    <hyperlink ref="M135" r:id="rId1006" display="BeaRay"/>
    <hyperlink ref="M268" r:id="rId1007" display="MEGELIN"/>
    <hyperlink ref="M169" r:id="rId1008" display="SUERBEATY"/>
    <hyperlink ref="M84" r:id="rId1009" display="DZAVOK"/>
    <hyperlink ref="M103" r:id="rId845" display="ANGAUSS"/>
    <hyperlink ref="M269" r:id="rId876" display="Duuckin"/>
    <hyperlink ref="M270" r:id="rId1010" display="Glov Beauty"/>
    <hyperlink ref="M271" r:id="rId836" display="Coroever"/>
    <hyperlink ref="M136" r:id="rId1011" display="BeaRay"/>
    <hyperlink ref="M41" r:id="rId1012" display="KINGDO"/>
    <hyperlink ref="M137" r:id="rId1013" display="LifePro"/>
    <hyperlink ref="M272" r:id="rId832" display="HGYYGACN"/>
    <hyperlink ref="M273" r:id="rId1014" display="HAGEER"/>
    <hyperlink ref="M274" r:id="rId1015" display="TGML"/>
    <hyperlink ref="M275" r:id="rId1016" display="GUFOYE"/>
    <hyperlink ref="M51" r:id="rId833" display="Novurial"/>
    <hyperlink ref="M276" r:id="rId1017" display="Auxoliev"/>
    <hyperlink ref="M138" r:id="rId1018" display="Yahi"/>
    <hyperlink ref="M170" r:id="rId1019" display="KNNKNN"/>
    <hyperlink ref="M277" r:id="rId1020" display="BeaRay"/>
    <hyperlink ref="M139" r:id="rId1021" display="V VYM By Clinmate"/>
    <hyperlink ref="M278" r:id="rId1022" display="iDerma"/>
    <hyperlink ref="M171" r:id="rId1023" display="Aesthifae"/>
    <hyperlink ref="M279" r:id="rId1024" display="Greprety"/>
    <hyperlink ref="M172" r:id="rId1025" display="ONLUKY"/>
    <hyperlink ref="M173" r:id="rId1026" display="biuufish"/>
    <hyperlink ref="M280" r:id="rId1027" display="YuRui TENG"/>
    <hyperlink ref="M281" r:id="rId1028" display="ReLuien"/>
    <hyperlink ref="M282" r:id="rId1029" display="SDKWDH"/>
    <hyperlink ref="M283" r:id="rId1030" display="Hello Face"/>
    <hyperlink ref="M284" r:id="rId1031" display="SMOOTHPRO"/>
    <hyperlink ref="M140" r:id="rId1032" display="Deloo"/>
    <hyperlink ref="M285" r:id="rId1033" display="Shark"/>
    <hyperlink ref="M141" r:id="rId859" display="BETNEP"/>
    <hyperlink ref="M174" r:id="rId1034" display="CAMLKE"/>
    <hyperlink ref="M286" r:id="rId1035" display="BluMora"/>
    <hyperlink ref="M104" r:id="rId1036" display="JAY SAREES"/>
    <hyperlink ref="M287" r:id="rId1037" display="VIVIDCHARM"/>
    <hyperlink ref="M175" r:id="rId1038" display="FOLOKE"/>
    <hyperlink ref="M176" r:id="rId1039" display="JOVS"/>
    <hyperlink ref="M142" r:id="rId802" display="INTEO"/>
    <hyperlink ref="M288" r:id="rId1040" display="Facego"/>
    <hyperlink ref="M105" r:id="rId1041" display="CurrentBody"/>
    <hyperlink ref="M289" r:id="rId1042" display="RELEXNOW"/>
    <hyperlink ref="M62" r:id="rId1043" display="EVFOFO"/>
    <hyperlink ref="M290" r:id="rId1044" display="ROMISA"/>
    <hyperlink ref="M291" r:id="rId1045" display="Nexcrate"/>
    <hyperlink ref="M292" r:id="rId1046" display="SDKWDH"/>
    <hyperlink ref="M293" r:id="rId1047" display="RELEXNOW"/>
    <hyperlink ref="M294" r:id="rId1048" display="American Wellness Authority"/>
    <hyperlink ref="M295" r:id="rId1049" display="Beauty Pie"/>
    <hyperlink ref="M177" r:id="rId1050" display="DGYAO"/>
    <hyperlink ref="M35" r:id="rId1051" display="EVFOFO"/>
    <hyperlink ref="M296" r:id="rId1052" display="THERAZZAGGE"/>
    <hyperlink ref="M178" r:id="rId1053" display="Stofiro"/>
    <hyperlink ref="M143" r:id="rId1054" display="WEETALL"/>
    <hyperlink ref="M42" r:id="rId1055" display="EVFOFO"/>
    <hyperlink ref="M297" r:id="rId1056" display="fuyobiz"/>
    <hyperlink ref="M298" r:id="rId1057" display="Duevie"/>
    <hyperlink ref="M85" r:id="rId1058" display="WEETALL"/>
    <hyperlink ref="M179" r:id="rId1059" display="GYH"/>
    <hyperlink ref="M299" r:id="rId1060" display="GOHIGK"/>
    <hyperlink ref="M300" r:id="rId904" display="Capillus"/>
    <hyperlink ref="M301" r:id="rId933" display="Generic"/>
    <hyperlink ref="M180" r:id="rId906" display="BIXTOOR"/>
    <hyperlink ref="M302" r:id="rId1061" display="Soeumoir"/>
    <hyperlink ref="M106" r:id="rId1062" display="ROMISA"/>
    <hyperlink ref="M303" r:id="rId1016" display="GUFOYE"/>
    <hyperlink ref="M304" r:id="rId1063" display="Nourished Bodynskin"/>
    <hyperlink ref="M144" r:id="rId1064" display="HALIDODO"/>
    <hyperlink ref="M181" r:id="rId1065" display="LANSSPARIE"/>
    <hyperlink ref="M182" r:id="rId1066" display="HIME SAMA"/>
    <hyperlink ref="M86" r:id="rId1067" display="hooga"/>
    <hyperlink ref="M305" r:id="rId1068" display="YOEYOU"/>
    <hyperlink ref="M306" r:id="rId1069" display="SanaTech"/>
    <hyperlink ref="M183" r:id="rId1070" display="YKeluxon"/>
    <hyperlink ref="M307" r:id="rId1071" display="ZOVIE"/>
    <hyperlink ref="M145" r:id="rId1072" display="V VYM By Clinmate"/>
    <hyperlink ref="M308" r:id="rId1073" display="SanaTech"/>
    <hyperlink ref="M309" r:id="rId920" display="DPFACE"/>
    <hyperlink ref="M310" r:id="rId1074" display="SUERBEATY"/>
    <hyperlink ref="M311" r:id="rId895" display="MLriyl"/>
    <hyperlink ref="M184" r:id="rId1075" display="TASNEEM"/>
    <hyperlink ref="M312" r:id="rId1076" display="V VYM By Clinmate"/>
    <hyperlink ref="M313" r:id="rId1077" display="Rated:    R    Format: DVD"/>
    <hyperlink ref="M185" r:id="rId906" display="BIXTOOR"/>
    <hyperlink ref="M314" r:id="rId931" display="Aurphany"/>
    <hyperlink ref="M63" r:id="rId815" display="Sobetuar"/>
    <hyperlink ref="M87" r:id="rId1078" display="KINGDO"/>
    <hyperlink ref="M64" r:id="rId1079" display="FOLOKE"/>
    <hyperlink ref="M315" r:id="rId953" display="LuxRenew BS"/>
    <hyperlink ref="M186" r:id="rId1080" display="Quasar MD"/>
    <hyperlink ref="M316" r:id="rId1081" display="Anpor"/>
    <hyperlink ref="P6" r:id="rId1082" display="P1-6"/>
    <hyperlink ref="P7" r:id="rId1083" display="P1-2"/>
    <hyperlink ref="P8" r:id="rId1084" display="P1-11"/>
    <hyperlink ref="P10" r:id="rId1085" display="P1-1"/>
    <hyperlink ref="P9" r:id="rId1086" display="P1-3"/>
    <hyperlink ref="P16" r:id="rId1087" display="P1-29"/>
    <hyperlink ref="P13" r:id="rId1088" display="P1-18"/>
    <hyperlink ref="P3" r:id="rId1089" display="P1-33"/>
    <hyperlink ref="P17" r:id="rId1090" display="P1-26"/>
    <hyperlink ref="P43" r:id="rId1091" display="P1-22"/>
    <hyperlink ref="P187" r:id="rId1092" display="P1-20"/>
    <hyperlink ref="P18" r:id="rId1093" display="P2-5"/>
    <hyperlink ref="P19" r:id="rId1094" display="P1-16"/>
    <hyperlink ref="P20" r:id="rId1095" display="P1-5"/>
    <hyperlink ref="P188" r:id="rId1096" display="P1-19"/>
    <hyperlink ref="P52" r:id="rId1097" display="P1-17"/>
    <hyperlink ref="P44" r:id="rId1098" display="P1-22"/>
    <hyperlink ref="P39" r:id="rId1099" display="P2-15"/>
    <hyperlink ref="P146" r:id="rId1100" display="P1-14"/>
    <hyperlink ref="P107" r:id="rId1101" display="P1-10"/>
    <hyperlink ref="P36" r:id="rId1102" display="P1-9"/>
    <hyperlink ref="P21" r:id="rId1103" display="P2-11"/>
    <hyperlink ref="P65" r:id="rId1104" display="P1-24"/>
    <hyperlink ref="P22" r:id="rId1105" display="P1-34"/>
    <hyperlink ref="P37" r:id="rId1106" display="P2-3"/>
    <hyperlink ref="P189" r:id="rId1107" display="P3-40"/>
    <hyperlink ref="P23" r:id="rId1108" display="P1-35"/>
    <hyperlink ref="P24" r:id="rId1109" display="P1-14"/>
    <hyperlink ref="P190" r:id="rId1110" display="P1-46"/>
    <hyperlink ref="P45" r:id="rId1111" display="P1-45"/>
    <hyperlink ref="P66" r:id="rId1112" display="P1-48"/>
    <hyperlink ref="P4" r:id="rId1113" display="P2-20"/>
    <hyperlink ref="P67" r:id="rId1114" display="P1-13"/>
    <hyperlink ref="P191" r:id="rId1115" display="P1-36"/>
    <hyperlink ref="P53" r:id="rId1116" display="P2-45"/>
    <hyperlink ref="P46" r:id="rId1117" display="P1-42"/>
    <hyperlink ref="P108" r:id="rId1118" display="P1-48"/>
    <hyperlink ref="P147" r:id="rId1119" display="P1-30"/>
    <hyperlink ref="P68" r:id="rId1120" display="P1-25"/>
    <hyperlink ref="P47" r:id="rId1121" display="P2-8"/>
    <hyperlink ref="P69" r:id="rId1122" display="P1-40"/>
    <hyperlink ref="P148" r:id="rId1123" display="P1-44"/>
    <hyperlink ref="P70" r:id="rId1124" display="P2-19"/>
    <hyperlink ref="P48" r:id="rId1125" display="P1-22"/>
    <hyperlink ref="P109" r:id="rId1126" display="P2-9"/>
    <hyperlink ref="P71" r:id="rId1127" display="P1-37"/>
    <hyperlink ref="P54" r:id="rId1128" display="P3-43"/>
    <hyperlink ref="P31" r:id="rId1129" display="P2-8"/>
    <hyperlink ref="P110" r:id="rId1130" display="P2-1"/>
    <hyperlink ref="P25" r:id="rId1131" display="P2-15"/>
    <hyperlink ref="P88" r:id="rId1132" display="P1-31"/>
    <hyperlink ref="P89" r:id="rId1133" display="P2-2"/>
    <hyperlink ref="P90" r:id="rId1134" display="P2-28"/>
    <hyperlink ref="P49" r:id="rId1135" display="P1-40"/>
    <hyperlink ref="P192" r:id="rId1136" display="P2-18"/>
    <hyperlink ref="P193" r:id="rId1137" display="P2-16"/>
    <hyperlink ref="P91" r:id="rId1138" display="P3-36"/>
    <hyperlink ref="P149" r:id="rId1139" display="-"/>
    <hyperlink ref="P194" r:id="rId1140" display="P1-21"/>
    <hyperlink ref="P92" r:id="rId1141" display="P2-22"/>
    <hyperlink ref="P32" r:id="rId1142" display="P1-9"/>
    <hyperlink ref="P195" r:id="rId1143" display="P2-30"/>
    <hyperlink ref="P26" r:id="rId1144" display="P1-46"/>
    <hyperlink ref="P111" r:id="rId1145" display="P2-41"/>
    <hyperlink ref="P72" r:id="rId1146" display="P2-12"/>
    <hyperlink ref="P2" r:id="rId1147" display="P1-41"/>
    <hyperlink ref="P196" r:id="rId1148" display="P3-43"/>
    <hyperlink ref="P27" r:id="rId1149" display="P2-14"/>
    <hyperlink ref="P150" r:id="rId1150" display="P2-27"/>
    <hyperlink ref="P93" r:id="rId1151" display="P2-25"/>
    <hyperlink ref="P94" r:id="rId1152" display="P2-34"/>
    <hyperlink ref="P38" r:id="rId1153" display="P1-37"/>
    <hyperlink ref="P28" r:id="rId1154" display="P1-38"/>
    <hyperlink ref="P73" r:id="rId1155" display="P3-1"/>
    <hyperlink ref="P151" r:id="rId1156" display="P1-36"/>
    <hyperlink ref="P197" r:id="rId1157" display="P2-21"/>
    <hyperlink ref="P112" r:id="rId1158" display="P2-14"/>
    <hyperlink ref="P55" r:id="rId1159" display="-"/>
    <hyperlink ref="P95" r:id="rId1160" display="P2-4"/>
    <hyperlink ref="P198" r:id="rId1161" display="P2-36"/>
    <hyperlink ref="P30" r:id="rId1162" display="P1-23"/>
    <hyperlink ref="P199" r:id="rId1163" display="P2-41"/>
    <hyperlink ref="P152" r:id="rId1164" display="P3-26"/>
    <hyperlink ref="P113" r:id="rId1165" display="P3-46"/>
    <hyperlink ref="P114" r:id="rId1166" display="P3-10"/>
    <hyperlink ref="P74" r:id="rId1167" display="P1-43"/>
    <hyperlink ref="P200" r:id="rId1168" display="-"/>
    <hyperlink ref="P153" r:id="rId1169" display="P3-7"/>
    <hyperlink ref="P75" r:id="rId1170" display="P1-30"/>
    <hyperlink ref="P201" r:id="rId1171" display="P2-33"/>
    <hyperlink ref="P202" r:id="rId1172" display="-"/>
    <hyperlink ref="P203" r:id="rId1173" display="P3-45"/>
    <hyperlink ref="P96" r:id="rId1174" display="P1-25"/>
    <hyperlink ref="P11" r:id="rId1175" display="P1-10"/>
    <hyperlink ref="P56" r:id="rId1176" display="P2-22"/>
    <hyperlink ref="P97" r:id="rId1177" display="P1-27"/>
    <hyperlink ref="P154" r:id="rId1178" display="P2-44"/>
    <hyperlink ref="P76" r:id="rId1179" display="P3-20"/>
    <hyperlink ref="P204" r:id="rId1180" display="-"/>
    <hyperlink ref="P29" r:id="rId1181" display="P2-21"/>
    <hyperlink ref="P205" r:id="rId1182" display="P2-37"/>
    <hyperlink ref="P98" r:id="rId1183" display="P3-6"/>
    <hyperlink ref="P115" r:id="rId1184" display="P3-4"/>
    <hyperlink ref="P206" r:id="rId1185" display="P1-7"/>
    <hyperlink ref="P77" r:id="rId1186" display="P2-22"/>
    <hyperlink ref="P207" r:id="rId1187" display="P3-47"/>
    <hyperlink ref="P78" r:id="rId1188" display="P3-31"/>
    <hyperlink ref="P116" r:id="rId1189" display="P3-24"/>
    <hyperlink ref="P117" r:id="rId1190" display="-"/>
    <hyperlink ref="P155" r:id="rId1191" display="P2-32"/>
    <hyperlink ref="P99" r:id="rId1192" display="P3-20"/>
    <hyperlink ref="P50" r:id="rId1193" display="P2-28"/>
    <hyperlink ref="P156" r:id="rId1194" display="-"/>
    <hyperlink ref="P208" r:id="rId1195" display="P3-27"/>
    <hyperlink ref="P100" r:id="rId1196" display="P3-8"/>
    <hyperlink ref="P157" r:id="rId1197" display="P2-6"/>
    <hyperlink ref="P158" r:id="rId1198" display="P3-7"/>
    <hyperlink ref="P101" r:id="rId1199" display="P2-40"/>
    <hyperlink ref="P118" r:id="rId1200" display="P3-32"/>
    <hyperlink ref="P5" r:id="rId1201" display="P3-9"/>
    <hyperlink ref="P209" r:id="rId1202" display="P1-3"/>
    <hyperlink ref="P14" r:id="rId1203" display="P3-13"/>
    <hyperlink ref="P33" r:id="rId1204" display="P3-5"/>
    <hyperlink ref="P34" r:id="rId1205" display="P1-26"/>
    <hyperlink ref="P79" r:id="rId1206" display="P3-42"/>
    <hyperlink ref="P210" r:id="rId1207" display="-"/>
    <hyperlink ref="P119" r:id="rId1208" display="P3-19"/>
    <hyperlink ref="P57" r:id="rId1209" display="P3-35"/>
    <hyperlink ref="P211" r:id="rId1210" display="P3-18"/>
    <hyperlink ref="P159" r:id="rId1211" display="-"/>
    <hyperlink ref="P80" r:id="rId1212" display="-"/>
    <hyperlink ref="P58" r:id="rId1213" display="P1-15"/>
    <hyperlink ref="P212" r:id="rId1214" display="P1-7"/>
    <hyperlink ref="P213" r:id="rId1215" display="-"/>
    <hyperlink ref="P214" r:id="rId1216" display="-"/>
    <hyperlink ref="P120" r:id="rId1217" display="P1-31"/>
    <hyperlink ref="P215" r:id="rId1218" display="P2-20"/>
    <hyperlink ref="P121" r:id="rId1219" display="P3-42"/>
    <hyperlink ref="P216" r:id="rId1220" display="P2-29"/>
    <hyperlink ref="P122" r:id="rId1221" display="P3-44"/>
    <hyperlink ref="P160" r:id="rId1222" display="P3-7"/>
    <hyperlink ref="P217" r:id="rId1223" display="-"/>
    <hyperlink ref="P218" r:id="rId1224" display="P1-7"/>
    <hyperlink ref="P219" r:id="rId1225" display="P1-3"/>
    <hyperlink ref="P123" r:id="rId1226" display="P3-28"/>
    <hyperlink ref="P161" r:id="rId1227" display="-"/>
    <hyperlink ref="P162" r:id="rId1228" display="-"/>
    <hyperlink ref="P124" r:id="rId1229" display="P3-39"/>
    <hyperlink ref="P59" r:id="rId1230" display="P1-37"/>
    <hyperlink ref="P220" r:id="rId1231" display="-"/>
    <hyperlink ref="P125" r:id="rId1232" display="P3-46"/>
    <hyperlink ref="P15" r:id="rId1233" display="P3-46"/>
    <hyperlink ref="P126" r:id="rId1234" display="-"/>
    <hyperlink ref="P127" r:id="rId1235" display="P2-1"/>
    <hyperlink ref="P40" r:id="rId1236" display="P2-17"/>
    <hyperlink ref="P221" r:id="rId1237" display="P3-37"/>
    <hyperlink ref="P163" r:id="rId1238" display="-"/>
    <hyperlink ref="P222" r:id="rId1239" display="-"/>
    <hyperlink ref="P128" r:id="rId1240" display="P3-44"/>
    <hyperlink ref="P81" r:id="rId1241" display="P3-44"/>
    <hyperlink ref="P223" r:id="rId1242" display="-"/>
    <hyperlink ref="P60" r:id="rId1243" display="P3-1"/>
    <hyperlink ref="P164" r:id="rId1244" display="P1-16"/>
    <hyperlink ref="P129" r:id="rId1245" display="P3-43"/>
    <hyperlink ref="P224" r:id="rId1246" display="P3-12"/>
    <hyperlink ref="P225" r:id="rId1247" display="-"/>
    <hyperlink ref="P226" r:id="rId1248" display="-"/>
    <hyperlink ref="P82" r:id="rId1249" display="P1-44"/>
    <hyperlink ref="P227" r:id="rId1250" display="P3-43"/>
    <hyperlink ref="P228" r:id="rId1251" display="-"/>
    <hyperlink ref="P229" r:id="rId1252" display="P1-3"/>
    <hyperlink ref="P165" r:id="rId1253" display="P3-18"/>
    <hyperlink ref="P230" r:id="rId1254" display="-"/>
    <hyperlink ref="P231" r:id="rId1255" display="P1-5"/>
    <hyperlink ref="P232" r:id="rId1256" display="P3-29"/>
    <hyperlink ref="P130" r:id="rId1257" display="P1-6"/>
    <hyperlink ref="P233" r:id="rId1258" display="P3-38"/>
    <hyperlink ref="P166" r:id="rId1259" display="P1-7"/>
    <hyperlink ref="P234" r:id="rId1260" display="-"/>
    <hyperlink ref="P167" r:id="rId1261" display="P3-44"/>
    <hyperlink ref="P235" r:id="rId1262" display="-"/>
    <hyperlink ref="P236" r:id="rId1263" display="P1-10"/>
    <hyperlink ref="P237" r:id="rId1264" display="-"/>
    <hyperlink ref="P238" r:id="rId1265" display="-"/>
    <hyperlink ref="P239" r:id="rId1266" display="-"/>
    <hyperlink ref="P240" r:id="rId1267" display="P1-12"/>
    <hyperlink ref="P241" r:id="rId1268" display="-"/>
    <hyperlink ref="P242" r:id="rId1269" display="P1-13"/>
    <hyperlink ref="P243" r:id="rId1270" display="P1-14"/>
    <hyperlink ref="P244" r:id="rId1271" display="P1-15"/>
    <hyperlink ref="P245" r:id="rId1272" display="P1-16"/>
    <hyperlink ref="P246" r:id="rId1273" display="P1-18"/>
    <hyperlink ref="P247" r:id="rId1274" display="P1-19"/>
    <hyperlink ref="P248" r:id="rId1275" display="P1-20"/>
    <hyperlink ref="P131" r:id="rId1276" display="P2-17"/>
    <hyperlink ref="P249" r:id="rId1277" display="P1-21"/>
    <hyperlink ref="P250" r:id="rId1278" display="P1-27"/>
    <hyperlink ref="P251" r:id="rId1279" display="P1-28"/>
    <hyperlink ref="P252" r:id="rId1280" display="P1-30"/>
    <hyperlink ref="P253" r:id="rId1281" display="P1-31"/>
    <hyperlink ref="P254" r:id="rId1282" display="P1-35"/>
    <hyperlink ref="P255" r:id="rId1283" display="-"/>
    <hyperlink ref="P256" r:id="rId1284" display="-"/>
    <hyperlink ref="P257" r:id="rId1285" display="P3-46"/>
    <hyperlink ref="P258" r:id="rId1286" display="P3-20"/>
    <hyperlink ref="P259" r:id="rId1287" display="-"/>
    <hyperlink ref="P260" r:id="rId1288" display="-"/>
    <hyperlink ref="P102" r:id="rId1289" display="P3-22"/>
    <hyperlink ref="P12" r:id="rId1290" display="P1-2"/>
    <hyperlink ref="P261" r:id="rId1291" display="-"/>
    <hyperlink ref="P262" r:id="rId1292" display="-"/>
    <hyperlink ref="P263" r:id="rId1293" display="P2-14"/>
    <hyperlink ref="P83" r:id="rId1294" display="-"/>
    <hyperlink ref="P264" r:id="rId1295" display="P2-21"/>
    <hyperlink ref="P265" r:id="rId1296" display="-"/>
    <hyperlink ref="P266" r:id="rId1297" display="-"/>
    <hyperlink ref="P132" r:id="rId1298" display="P2-37"/>
    <hyperlink ref="P267" r:id="rId1299" display="-"/>
    <hyperlink ref="P61" r:id="rId1300" display="P3-16"/>
    <hyperlink ref="P168" r:id="rId1301" display="P2-44"/>
    <hyperlink ref="P133" r:id="rId1302" display="P3-26"/>
    <hyperlink ref="P134" r:id="rId1303" display="-"/>
    <hyperlink ref="P135" r:id="rId1304" display="P2-15"/>
    <hyperlink ref="P268" r:id="rId1305" display="-"/>
    <hyperlink ref="P169" r:id="rId1306" display="-"/>
    <hyperlink ref="P84" r:id="rId1307" display="P1-28"/>
    <hyperlink ref="P103" r:id="rId1308" display="P3-17"/>
    <hyperlink ref="P269" r:id="rId1309" display="-"/>
    <hyperlink ref="P270" r:id="rId1310" display="-"/>
    <hyperlink ref="P271" r:id="rId1311" display="-"/>
    <hyperlink ref="P136" r:id="rId1312" display="-"/>
    <hyperlink ref="P41" r:id="rId1313" display="P1-18"/>
    <hyperlink ref="P137" r:id="rId1314" display="P3-2"/>
    <hyperlink ref="P272" r:id="rId1315" display="P3-15"/>
    <hyperlink ref="P273" r:id="rId1316" display="P3-30"/>
    <hyperlink ref="P274" r:id="rId1317" display="P2-29"/>
    <hyperlink ref="P275" r:id="rId1318" display="-"/>
    <hyperlink ref="P51" r:id="rId1319" display="P2-6"/>
    <hyperlink ref="P276" r:id="rId1320" display="-"/>
    <hyperlink ref="P138" r:id="rId1321" display="P3-44"/>
    <hyperlink ref="P170" r:id="rId1322" display="P2-22"/>
    <hyperlink ref="P277" r:id="rId1323" display="-"/>
    <hyperlink ref="P139" r:id="rId1324" display="P3-14"/>
    <hyperlink ref="P278" r:id="rId1325" display="-"/>
    <hyperlink ref="P171" r:id="rId1326" display="P3-43"/>
    <hyperlink ref="P279" r:id="rId1327" display="-"/>
    <hyperlink ref="P172" r:id="rId1328" display="-"/>
    <hyperlink ref="P173" r:id="rId1329" display="-"/>
    <hyperlink ref="P280" r:id="rId1330" display="-"/>
    <hyperlink ref="P281" r:id="rId1331" display="P3-35"/>
    <hyperlink ref="P282" r:id="rId1332" display="P2-6"/>
    <hyperlink ref="P283" r:id="rId1333" display="-"/>
    <hyperlink ref="P284" r:id="rId1334" display="-"/>
    <hyperlink ref="P140" r:id="rId1335" display="P1-35"/>
    <hyperlink ref="P285" r:id="rId1336" display="P2-19"/>
    <hyperlink ref="P141" r:id="rId1337" display="P2-10"/>
    <hyperlink ref="P174" r:id="rId1338" display="-"/>
    <hyperlink ref="P286" r:id="rId1339" display="P3-47"/>
    <hyperlink ref="P104" r:id="rId1340" display="P3-48"/>
    <hyperlink ref="P287" r:id="rId1341" display="P3-9"/>
    <hyperlink ref="P175" r:id="rId1342" display="P1-7"/>
    <hyperlink ref="P176" r:id="rId1343" display="-"/>
    <hyperlink ref="P142" r:id="rId1344" display="P2-36"/>
    <hyperlink ref="P288" r:id="rId1345" display="-"/>
    <hyperlink ref="P105" r:id="rId1346" display="P3-32"/>
    <hyperlink ref="P289" r:id="rId1347" display="-"/>
    <hyperlink ref="P62" r:id="rId1348" display="P3-41"/>
    <hyperlink ref="P290" r:id="rId1349" display="-"/>
    <hyperlink ref="P291" r:id="rId1350" display="-"/>
    <hyperlink ref="P292" r:id="rId1351" display="P3-46"/>
    <hyperlink ref="P293" r:id="rId1352" display="-"/>
    <hyperlink ref="P294" r:id="rId1353" display="-"/>
    <hyperlink ref="P295" r:id="rId1354" display="-"/>
    <hyperlink ref="P177" r:id="rId1355" display="P1-3"/>
    <hyperlink ref="P35" r:id="rId1356" display="P2-31"/>
    <hyperlink ref="P296" r:id="rId1357" display="-"/>
    <hyperlink ref="P178" r:id="rId1358" display="-"/>
    <hyperlink ref="P143" r:id="rId1359" display="P2-31"/>
    <hyperlink ref="P42" r:id="rId1360" display="P2-28"/>
    <hyperlink ref="P297" r:id="rId1361" display="-"/>
    <hyperlink ref="P298" r:id="rId1362" display="-"/>
    <hyperlink ref="P85" r:id="rId1363" display="P3-46"/>
    <hyperlink ref="P179" r:id="rId1364" display="P1-1"/>
    <hyperlink ref="P299" r:id="rId1365" display="P1-3"/>
    <hyperlink ref="P300" r:id="rId1366" display="-"/>
    <hyperlink ref="P301" r:id="rId1367" display="-"/>
    <hyperlink ref="P180" r:id="rId1368" display="-"/>
    <hyperlink ref="P302" r:id="rId1369" display="P3-29"/>
    <hyperlink ref="P106" r:id="rId1370" display="P2-48"/>
    <hyperlink ref="P303" r:id="rId1371" display="P3-44"/>
    <hyperlink ref="P304" r:id="rId1372" display="P3-18"/>
    <hyperlink ref="P144" r:id="rId1373" display="-"/>
    <hyperlink ref="P181" r:id="rId1374" display="P3-42"/>
    <hyperlink ref="P182" r:id="rId1375" display="P2-10"/>
    <hyperlink ref="P86" r:id="rId1376" display="P3-40"/>
    <hyperlink ref="P305" r:id="rId1377" display="P1-12"/>
    <hyperlink ref="P306" r:id="rId1378" display="-"/>
    <hyperlink ref="P183" r:id="rId1379" display="P3-44"/>
    <hyperlink ref="P307" r:id="rId1380" display="P3-38"/>
    <hyperlink ref="P145" r:id="rId1381" display="P2-46"/>
    <hyperlink ref="P308" r:id="rId1382" display="P3-17"/>
    <hyperlink ref="P309" r:id="rId1383" display="P1-7"/>
    <hyperlink ref="P310" r:id="rId1384" display="-"/>
    <hyperlink ref="P311" r:id="rId1385" display="P2-9"/>
    <hyperlink ref="P184" r:id="rId1386" display="P3-47"/>
    <hyperlink ref="P312" r:id="rId1387" display="-"/>
    <hyperlink ref="P313" r:id="rId1388" display="P3-32"/>
    <hyperlink ref="P185" r:id="rId1389" display="P3-23"/>
    <hyperlink ref="P314" r:id="rId1390" display="-"/>
    <hyperlink ref="P63" r:id="rId1391" display="P1-38"/>
    <hyperlink ref="P87" r:id="rId1392" display="P3-39"/>
    <hyperlink ref="P64" r:id="rId1393" display="P3-2"/>
    <hyperlink ref="P315" r:id="rId1394" display="P2-29"/>
    <hyperlink ref="P186" r:id="rId1395" display="-"/>
    <hyperlink ref="P316" r:id="rId1396" display="-"/>
    <hyperlink ref="N6" r:id="rId6" display="CN(HK)"/>
    <hyperlink ref="N7" r:id="rId9" display="CN"/>
    <hyperlink ref="N8" r:id="rId12" display="US"/>
    <hyperlink ref="N10" r:id="rId15" display="CN"/>
    <hyperlink ref="N9" r:id="rId18" display="CN(HK)"/>
    <hyperlink ref="N16" r:id="rId21" display="US"/>
    <hyperlink ref="N13" r:id="rId18" display="CN(HK)"/>
    <hyperlink ref="N3" r:id="rId26" display="CN"/>
    <hyperlink ref="N17" r:id="rId29" display="US"/>
    <hyperlink ref="N43" r:id="rId32" display="CN"/>
    <hyperlink ref="N187" r:id="rId35" display="CN(HK)"/>
    <hyperlink ref="N18" r:id="rId38" display="CN"/>
    <hyperlink ref="N19" r:id="rId41" display="US"/>
    <hyperlink ref="N20" r:id="rId44" display="CN"/>
    <hyperlink ref="N188" r:id="rId47" display="CN"/>
    <hyperlink ref="N52" r:id="rId50" display="CN"/>
    <hyperlink ref="N44" r:id="rId53" display="CN"/>
    <hyperlink ref="N39" r:id="rId56" display="CN"/>
    <hyperlink ref="N146" r:id="rId59" display="US"/>
    <hyperlink ref="N107" r:id="rId62" display="CN"/>
    <hyperlink ref="N36" r:id="rId50" display="CN"/>
    <hyperlink ref="N21" r:id="rId12" display="US"/>
    <hyperlink ref="N65" r:id="rId69" display="CN"/>
    <hyperlink ref="N22" r:id="rId9" display="CN"/>
    <hyperlink ref="N37" r:id="rId74" display="CN"/>
    <hyperlink ref="N189" r:id="rId50" display="CN"/>
    <hyperlink ref="N23" r:id="rId18" display="CN(HK)"/>
    <hyperlink ref="N24" r:id="rId81" display="CN"/>
    <hyperlink ref="N190" r:id="rId84" display="CN"/>
    <hyperlink ref="N66" r:id="rId89" display="CN"/>
    <hyperlink ref="N4" r:id="rId32" display="CN"/>
    <hyperlink ref="N67" r:id="rId50" display="CN"/>
    <hyperlink ref="N191" r:id="rId96" display="US"/>
    <hyperlink ref="N53" r:id="rId99" display="CN"/>
    <hyperlink ref="N46" r:id="rId102" display="CN"/>
    <hyperlink ref="N108" r:id="rId105" display="CN"/>
    <hyperlink ref="N147" r:id="rId108" display="CN"/>
    <hyperlink ref="N68" r:id="rId111" display="CN"/>
    <hyperlink ref="N47" r:id="rId32" display="CN"/>
    <hyperlink ref="N69" r:id="rId59" display="US"/>
    <hyperlink ref="N148" r:id="rId118" display="CN"/>
    <hyperlink ref="N70" r:id="rId121" display="CN"/>
    <hyperlink ref="N48" r:id="rId124" display="CN(HK)"/>
    <hyperlink ref="N109" r:id="rId56" display="CN"/>
    <hyperlink ref="N71" r:id="rId124" display="CN(HK)"/>
    <hyperlink ref="N54" r:id="rId99" display="CN"/>
    <hyperlink ref="N31" r:id="rId9" display="CN"/>
    <hyperlink ref="N110" r:id="rId135" display="US"/>
    <hyperlink ref="N88" r:id="rId140" display="RO"/>
    <hyperlink ref="N89" r:id="rId143" display="CN(HK)"/>
    <hyperlink ref="N90" r:id="rId146" display="CN"/>
    <hyperlink ref="N49" r:id="rId53" display="CN"/>
    <hyperlink ref="N192" r:id="rId151" display="CN"/>
    <hyperlink ref="N193" r:id="rId154" display="CN"/>
    <hyperlink ref="N91" r:id="rId157" display="CN(HK)"/>
    <hyperlink ref="N149" r:id="rId99" display="CN"/>
    <hyperlink ref="N194" r:id="rId50" display="CN"/>
    <hyperlink ref="N92" r:id="rId164" display="CN"/>
    <hyperlink ref="N32" r:id="rId74" display="CN"/>
    <hyperlink ref="N195" r:id="rId169" display="US"/>
    <hyperlink ref="N26" r:id="rId172" display="GB"/>
    <hyperlink ref="N111" r:id="rId175" display="CN"/>
    <hyperlink ref="N72" r:id="rId178" display="CN"/>
    <hyperlink ref="N196" r:id="rId183" display="CN"/>
    <hyperlink ref="N27" r:id="rId186" display="CN"/>
    <hyperlink ref="N150" r:id="rId189" display="CN"/>
    <hyperlink ref="N93" r:id="rId81" display="CN"/>
    <hyperlink ref="N94" r:id="rId194" display="CN"/>
    <hyperlink ref="N38" r:id="rId197" display="CN"/>
    <hyperlink ref="N28" r:id="rId200" display="CN"/>
    <hyperlink ref="N73" r:id="rId50" display="CN"/>
    <hyperlink ref="N151" r:id="rId205" display="CN"/>
    <hyperlink ref="N197" r:id="rId140" display="RO"/>
    <hyperlink ref="N112" r:id="rId210" display="CN"/>
    <hyperlink ref="N55" r:id="rId18" display="CN(HK)"/>
    <hyperlink ref="N95" r:id="rId215" display="CN"/>
    <hyperlink ref="N198" r:id="rId218" display="CN"/>
    <hyperlink ref="N30" r:id="rId221" display="CN"/>
    <hyperlink ref="N199" r:id="rId96" display="US"/>
    <hyperlink ref="N152" r:id="rId226" display="CN"/>
    <hyperlink ref="N113" r:id="rId59" display="US"/>
    <hyperlink ref="N114" r:id="rId231" display="CN"/>
    <hyperlink ref="N74" r:id="rId234" display="CN"/>
    <hyperlink ref="N200" r:id="rId237" display="CN"/>
    <hyperlink ref="N153" r:id="rId240" display="CN"/>
    <hyperlink ref="N75" r:id="rId243" display="CN(HK)"/>
    <hyperlink ref="N201" r:id="rId164" display="CN"/>
    <hyperlink ref="N202" r:id="rId248" display="AU"/>
    <hyperlink ref="N203" r:id="rId251" display="CN"/>
    <hyperlink ref="N96" r:id="rId254" display="CN"/>
    <hyperlink ref="N11" r:id="rId35" display="CN(HK)"/>
    <hyperlink ref="N97" r:id="rId18" display="CN(HK)"/>
    <hyperlink ref="N154" r:id="rId263" display="US"/>
    <hyperlink ref="N76" r:id="rId169" display="US"/>
    <hyperlink ref="N204" r:id="rId268" display="CN"/>
    <hyperlink ref="N29" r:id="rId9" display="CN"/>
    <hyperlink ref="N205" r:id="rId273" display="US"/>
    <hyperlink ref="N98" r:id="rId276" display="CN"/>
    <hyperlink ref="N115" r:id="rId279" display="CN"/>
    <hyperlink ref="N206" r:id="rId282" display="CN"/>
    <hyperlink ref="N77" r:id="rId210" display="CN"/>
    <hyperlink ref="N207" r:id="rId287" display="CN"/>
    <hyperlink ref="N78" r:id="rId290" display="CN"/>
    <hyperlink ref="N116" r:id="rId293" display="US"/>
    <hyperlink ref="N117" r:id="rId151" display="CN"/>
    <hyperlink ref="N155" r:id="rId298" display="CN"/>
    <hyperlink ref="N99" r:id="rId12" display="US"/>
    <hyperlink ref="N50" r:id="rId303" display="CN(HK)"/>
    <hyperlink ref="N156" r:id="rId306" display="US"/>
    <hyperlink ref="N208" r:id="rId309" display="CN"/>
    <hyperlink ref="N100" r:id="rId312" display="CN"/>
    <hyperlink ref="N157" r:id="rId315" display="CN"/>
    <hyperlink ref="N158" r:id="rId318" display="CN"/>
    <hyperlink ref="N101" r:id="rId321" display="CN"/>
    <hyperlink ref="N118" r:id="rId324" display="US"/>
    <hyperlink ref="N5" r:id="rId234" display="CN"/>
    <hyperlink ref="N209" r:id="rId329" display="CN"/>
    <hyperlink ref="N14" r:id="rId332" display="US"/>
    <hyperlink ref="N33" r:id="rId335" display="CA"/>
    <hyperlink ref="N34" r:id="rId338" display="CN"/>
    <hyperlink ref="N79" r:id="rId341" display="CN"/>
    <hyperlink ref="N210" r:id="rId344" display="CN"/>
    <hyperlink ref="N119" r:id="rId347" display="CN"/>
    <hyperlink ref="N57" r:id="rId350" display="CN"/>
    <hyperlink ref="N211" r:id="rId353" display="CN"/>
    <hyperlink ref="N159" r:id="rId356" display="CN"/>
    <hyperlink ref="N80" r:id="rId53" display="CN"/>
    <hyperlink ref="N58" r:id="rId18" display="CN(HK)"/>
    <hyperlink ref="N212" r:id="rId363" display="CN"/>
    <hyperlink ref="N213" r:id="rId6" display="CN(HK)"/>
    <hyperlink ref="N214" r:id="rId50" display="CN"/>
    <hyperlink ref="N120" r:id="rId62" display="CN"/>
    <hyperlink ref="N215" r:id="rId234" display="CN"/>
    <hyperlink ref="N121" r:id="rId341" display="CN"/>
    <hyperlink ref="N216" r:id="rId157" display="CN(HK)"/>
    <hyperlink ref="N122" r:id="rId378" display="CN"/>
    <hyperlink ref="N160" r:id="rId381" display="CN"/>
    <hyperlink ref="N217" r:id="rId384" display="CN"/>
    <hyperlink ref="N218" r:id="rId387" display="CN"/>
    <hyperlink ref="N219" r:id="rId390" display="CN"/>
    <hyperlink ref="N123" r:id="rId393" display="CN"/>
    <hyperlink ref="N161" r:id="rId26" display="CN"/>
    <hyperlink ref="N162" r:id="rId59" display="US"/>
    <hyperlink ref="N124" r:id="rId111" display="CN"/>
    <hyperlink ref="N59" r:id="rId234" display="CN"/>
    <hyperlink ref="N220" r:id="rId99" display="CN"/>
    <hyperlink ref="N125" r:id="rId405" display="IE"/>
    <hyperlink ref="N15" r:id="rId408" display="US"/>
    <hyperlink ref="N126" r:id="rId240" display="CN"/>
    <hyperlink ref="N127" r:id="rId413" display="CN"/>
    <hyperlink ref="N40" r:id="rId9" display="CN"/>
    <hyperlink ref="N221" r:id="rId418" display="CN"/>
    <hyperlink ref="N163" r:id="rId421" display="CN(HK)"/>
    <hyperlink ref="N222" r:id="rId421" display="CN(HK)"/>
    <hyperlink ref="N128" r:id="rId426" display="CN"/>
    <hyperlink ref="N81" r:id="rId429" display="SG"/>
    <hyperlink ref="N223" r:id="rId418" display="CN"/>
    <hyperlink ref="N60" r:id="rId215" display="CN"/>
    <hyperlink ref="N164" r:id="rId436" display="CN"/>
    <hyperlink ref="N129" r:id="rId439" display="CN"/>
    <hyperlink ref="N224" r:id="rId12" display="US"/>
    <hyperlink ref="N225" r:id="rId444" display="CN"/>
    <hyperlink ref="N226" r:id="rId12" display="US"/>
    <hyperlink ref="N82" r:id="rId315" display="CN"/>
    <hyperlink ref="N227" r:id="rId164" display="CN"/>
    <hyperlink ref="N228" r:id="rId453" display="CN"/>
    <hyperlink ref="N229" r:id="rId456" display="CN"/>
    <hyperlink ref="N165" r:id="rId459" display="US"/>
    <hyperlink ref="N230" r:id="rId462" display="CN"/>
    <hyperlink ref="N231" r:id="rId154" display="CN"/>
    <hyperlink ref="N232" r:id="rId164" display="CN"/>
    <hyperlink ref="N130" r:id="rId469" display="CN(HK)"/>
    <hyperlink ref="N233" r:id="rId89" display="CN"/>
    <hyperlink ref="N166" r:id="rId474" display="CN(HK)"/>
    <hyperlink ref="N234" r:id="rId477" display="CN"/>
    <hyperlink ref="N167" r:id="rId480" display="CN"/>
    <hyperlink ref="N235" r:id="rId50" display="CN"/>
    <hyperlink ref="N236" r:id="rId124" display="CN(HK)"/>
    <hyperlink ref="N237" r:id="rId487" display="US"/>
    <hyperlink ref="N238" r:id="rId231" display="CN"/>
    <hyperlink ref="N239" r:id="rId492" display="US"/>
    <hyperlink ref="N240" r:id="rId124" display="CN(HK)"/>
    <hyperlink ref="N241" r:id="rId497" display="CN"/>
    <hyperlink ref="N242" r:id="rId154" display="CN"/>
    <hyperlink ref="N243" r:id="rId124" display="CN(HK)"/>
    <hyperlink ref="N244" r:id="rId172" display="GB"/>
    <hyperlink ref="N245" r:id="rId197" display="CN"/>
    <hyperlink ref="N246" r:id="rId124" display="CN(HK)"/>
    <hyperlink ref="N247" r:id="rId124" display="CN(HK)"/>
    <hyperlink ref="N248" r:id="rId18" display="CN(HK)"/>
    <hyperlink ref="N131" r:id="rId514" display="CN"/>
    <hyperlink ref="N249" r:id="rId124" display="CN(HK)"/>
    <hyperlink ref="N250" r:id="rId124" display="CN(HK)"/>
    <hyperlink ref="N251" r:id="rId324" display="US"/>
    <hyperlink ref="N252" r:id="rId18" display="CN(HK)"/>
    <hyperlink ref="N253" r:id="rId456" display="CN"/>
    <hyperlink ref="N254" r:id="rId18" display="CN(HK)"/>
    <hyperlink ref="N255" r:id="rId529" display="CN"/>
    <hyperlink ref="N256" r:id="rId532" display="CN"/>
    <hyperlink ref="N257" r:id="rId535" display="CN"/>
    <hyperlink ref="N258" r:id="rId189" display="CN"/>
    <hyperlink ref="N259" r:id="rId418" display="CN"/>
    <hyperlink ref="N260" r:id="rId154" display="CN"/>
    <hyperlink ref="N102" r:id="rId12" display="US"/>
    <hyperlink ref="N12" r:id="rId546" display="CN"/>
    <hyperlink ref="N261" r:id="rId309" display="CN"/>
    <hyperlink ref="N262" r:id="rId240" display="CN"/>
    <hyperlink ref="N263" r:id="rId429" display="SG"/>
    <hyperlink ref="N83" r:id="rId384" display="CN"/>
    <hyperlink ref="N264" r:id="rId557" display="CN"/>
    <hyperlink ref="N265" r:id="rId178" display="CN"/>
    <hyperlink ref="N266" r:id="rId562" display="CN"/>
    <hyperlink ref="N132" r:id="rId393" display="CN"/>
    <hyperlink ref="N267" r:id="rId154" display="CN"/>
    <hyperlink ref="N61" r:id="rId146" display="CN"/>
    <hyperlink ref="N168" r:id="rId240" display="CN"/>
    <hyperlink ref="N133" r:id="rId290" display="CN"/>
    <hyperlink ref="N134" r:id="rId18" display="CN(HK)"/>
    <hyperlink ref="N135" r:id="rId205" display="CN"/>
    <hyperlink ref="N268" r:id="rId53" display="CN"/>
    <hyperlink ref="N169" r:id="rId581" display="CN"/>
    <hyperlink ref="N84" r:id="rId584" display="CN"/>
    <hyperlink ref="N103" r:id="rId143" display="CN(HK)"/>
    <hyperlink ref="N269" r:id="rId59" display="US"/>
    <hyperlink ref="N270" r:id="rId591" display="US"/>
    <hyperlink ref="N271" r:id="rId118" display="CN"/>
    <hyperlink ref="N136" r:id="rId205" display="CN"/>
    <hyperlink ref="N41" r:id="rId598" display="CN"/>
    <hyperlink ref="N272" r:id="rId105" display="CN"/>
    <hyperlink ref="N273" r:id="rId605" display="CN"/>
    <hyperlink ref="N274" r:id="rId608" display="CN"/>
    <hyperlink ref="N275" r:id="rId611" display="CN"/>
    <hyperlink ref="N51" r:id="rId108" display="CN"/>
    <hyperlink ref="N276" r:id="rId197" display="CN"/>
    <hyperlink ref="N138" r:id="rId74" display="CN"/>
    <hyperlink ref="N170" r:id="rId619" display="CN"/>
    <hyperlink ref="N277" r:id="rId205" display="CN"/>
    <hyperlink ref="N139" r:id="rId164" display="CN"/>
    <hyperlink ref="N278" r:id="rId626" display="US"/>
    <hyperlink ref="N171" r:id="rId629" display="CN"/>
    <hyperlink ref="N279" r:id="rId632" display="US"/>
    <hyperlink ref="N172" r:id="rId9" display="CN"/>
    <hyperlink ref="N173" r:id="rId178" display="CN"/>
    <hyperlink ref="N280" r:id="rId639" display="CN"/>
    <hyperlink ref="N281" r:id="rId642" display="CN"/>
    <hyperlink ref="N282" r:id="rId50" display="CN"/>
    <hyperlink ref="N283" r:id="rId532" display="CN"/>
    <hyperlink ref="N284" r:id="rId649" display="CN"/>
    <hyperlink ref="N140" r:id="rId652" display="CN"/>
    <hyperlink ref="N141" r:id="rId657" display="CN"/>
    <hyperlink ref="N174" r:id="rId660" display="CN"/>
    <hyperlink ref="N286" r:id="rId663" display="US"/>
    <hyperlink ref="N104" r:id="rId666" display="CN"/>
    <hyperlink ref="N287" r:id="rId669" display="CN"/>
    <hyperlink ref="N175" r:id="rId12" display="US"/>
    <hyperlink ref="N176" r:id="rId240" display="CN"/>
    <hyperlink ref="N142" r:id="rId32" display="CN"/>
    <hyperlink ref="N288" r:id="rId154" display="CN"/>
    <hyperlink ref="N105" r:id="rId680" display="US"/>
    <hyperlink ref="N289" r:id="rId683" display="CN"/>
    <hyperlink ref="N62" r:id="rId321" display="CN"/>
    <hyperlink ref="N290" r:id="rId413" display="CN"/>
    <hyperlink ref="N291" r:id="rId690" display="CN"/>
    <hyperlink ref="N292" r:id="rId50" display="CN"/>
    <hyperlink ref="N294" r:id="rId459" display="US"/>
    <hyperlink ref="N295" r:id="rId699" display="US"/>
    <hyperlink ref="N177" r:id="rId702" display="CN"/>
    <hyperlink ref="N35" r:id="rId50" display="CN"/>
    <hyperlink ref="N296" r:id="rId707" display="US"/>
    <hyperlink ref="N178" r:id="rId710" display="CN"/>
    <hyperlink ref="N143" r:id="rId713" display="CN"/>
    <hyperlink ref="N42" r:id="rId50" display="CN"/>
    <hyperlink ref="N297" r:id="rId718" display="CN"/>
    <hyperlink ref="N298" r:id="rId210" display="CN"/>
    <hyperlink ref="N85" r:id="rId713" display="CN"/>
    <hyperlink ref="N179" r:id="rId234" display="CN"/>
    <hyperlink ref="N299" r:id="rId727" display="CN"/>
    <hyperlink ref="N300" r:id="rId306" display="US"/>
    <hyperlink ref="N301" r:id="rId732" display="CN"/>
    <hyperlink ref="N180" r:id="rId312" display="CN"/>
    <hyperlink ref="N302" r:id="rId736" display="CN"/>
    <hyperlink ref="N106" r:id="rId739" display="US"/>
    <hyperlink ref="N303" r:id="rId611" display="CN"/>
    <hyperlink ref="N304" r:id="rId140" display="RO"/>
    <hyperlink ref="N144" r:id="rId290" display="CN"/>
    <hyperlink ref="N181" r:id="rId748" display="CN"/>
    <hyperlink ref="N182" r:id="rId69" display="CN"/>
    <hyperlink ref="N86" r:id="rId293" display="US"/>
    <hyperlink ref="N305" r:id="rId124" display="CN(HK)"/>
    <hyperlink ref="N306" r:id="rId757" display="CN"/>
    <hyperlink ref="N183" r:id="rId263" display="US"/>
    <hyperlink ref="N307" r:id="rId762" display="CN"/>
    <hyperlink ref="N145" r:id="rId164" display="CN"/>
    <hyperlink ref="N308" r:id="rId757" display="CN"/>
    <hyperlink ref="N309" r:id="rId353" display="CN"/>
    <hyperlink ref="N310" r:id="rId581" display="CN"/>
    <hyperlink ref="N311" r:id="rId772" display="CN"/>
    <hyperlink ref="N184" r:id="rId775" display="CN"/>
    <hyperlink ref="N312" r:id="rId164" display="CN"/>
    <hyperlink ref="N185" r:id="rId312" display="CN"/>
    <hyperlink ref="N314" r:id="rId384" display="CN"/>
    <hyperlink ref="N63" r:id="rId786" display="CN"/>
    <hyperlink ref="N64" r:id="rId12" display="US"/>
    <hyperlink ref="N315" r:id="rId792" display="CN"/>
    <hyperlink ref="N186" r:id="rId795" display="US"/>
    <hyperlink ref="N316" r:id="rId798" display="CA"/>
  </hyperlinks>
  <pageMargins left="0.7" right="0.7" top="0.75" bottom="0.75" header="0.3" footer="0.3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C1" sqref="A1:DL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搜索列表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2026-01-22T05:30:00Z</dcterms:created>
  <dcterms:modified xsi:type="dcterms:W3CDTF">2026-02-01T11:25:36Z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27AFB5BDACFB4E5BA67699637B34036D_13</vt:lpwstr>
  </property>
</Properties>
</file>