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o\Documents\"/>
    </mc:Choice>
  </mc:AlternateContent>
  <xr:revisionPtr revIDLastSave="0" documentId="13_ncr:1_{5C1F2CE9-30CB-4284-9AAF-3B612AD595F4}" xr6:coauthVersionLast="45" xr6:coauthVersionMax="45" xr10:uidLastSave="{00000000-0000-0000-0000-000000000000}"/>
  <bookViews>
    <workbookView xWindow="-120" yWindow="-120" windowWidth="25440" windowHeight="15390" xr2:uid="{512C2665-E43C-48B8-8983-7B731EF1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0" i="1" l="1"/>
  <c r="G31" i="1"/>
  <c r="G32" i="1"/>
  <c r="G33" i="1"/>
  <c r="G34" i="1"/>
  <c r="G35" i="1"/>
  <c r="G36" i="1"/>
  <c r="G37" i="1"/>
  <c r="M37" i="1" s="1"/>
  <c r="G38" i="1"/>
  <c r="M38" i="1" s="1"/>
  <c r="G39" i="1"/>
  <c r="M39" i="1" s="1"/>
  <c r="G40" i="1"/>
  <c r="M40" i="1" s="1"/>
  <c r="G41" i="1"/>
  <c r="M41" i="1" s="1"/>
  <c r="G42" i="1"/>
  <c r="M42" i="1" s="1"/>
  <c r="G43" i="1"/>
  <c r="M43" i="1" s="1"/>
  <c r="G30" i="1"/>
  <c r="M31" i="1"/>
  <c r="M32" i="1"/>
  <c r="M33" i="1"/>
  <c r="M34" i="1"/>
  <c r="M35" i="1"/>
  <c r="M36" i="1"/>
  <c r="M30" i="1"/>
  <c r="J30" i="1"/>
  <c r="K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30" i="1"/>
  <c r="H32" i="1"/>
  <c r="H33" i="1"/>
  <c r="H34" i="1"/>
  <c r="H35" i="1"/>
  <c r="H36" i="1"/>
  <c r="H37" i="1"/>
  <c r="H38" i="1" s="1"/>
  <c r="H39" i="1" s="1"/>
  <c r="H40" i="1" s="1"/>
  <c r="H41" i="1" s="1"/>
  <c r="H42" i="1" s="1"/>
  <c r="H43" i="1" s="1"/>
  <c r="H31" i="1"/>
  <c r="H30" i="1"/>
  <c r="F32" i="1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31" i="1"/>
  <c r="F30" i="1"/>
  <c r="E32" i="1"/>
  <c r="E33" i="1"/>
  <c r="E34" i="1"/>
  <c r="E35" i="1"/>
  <c r="E36" i="1"/>
  <c r="E37" i="1"/>
  <c r="E38" i="1"/>
  <c r="E39" i="1"/>
  <c r="E40" i="1"/>
  <c r="E41" i="1"/>
  <c r="E42" i="1"/>
  <c r="E43" i="1"/>
  <c r="E31" i="1"/>
  <c r="L31" i="1"/>
  <c r="L32" i="1"/>
  <c r="L33" i="1"/>
  <c r="L34" i="1"/>
  <c r="L35" i="1"/>
  <c r="L36" i="1"/>
  <c r="L38" i="1"/>
  <c r="L39" i="1"/>
  <c r="E30" i="1"/>
  <c r="K31" i="1"/>
  <c r="K32" i="1"/>
  <c r="K33" i="1"/>
  <c r="K34" i="1"/>
  <c r="K35" i="1"/>
  <c r="K36" i="1"/>
  <c r="K37" i="1"/>
  <c r="K38" i="1"/>
  <c r="K39" i="1"/>
  <c r="K40" i="1"/>
  <c r="L40" i="1" s="1"/>
  <c r="K41" i="1"/>
  <c r="L41" i="1" s="1"/>
  <c r="K42" i="1"/>
  <c r="L42" i="1" s="1"/>
  <c r="K43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L43" i="1" l="1"/>
  <c r="L37" i="1"/>
  <c r="B21" i="1" l="1"/>
  <c r="B19" i="1"/>
  <c r="B18" i="1"/>
  <c r="B15" i="1"/>
  <c r="B11" i="1"/>
  <c r="B8" i="1"/>
  <c r="B13" i="1" s="1"/>
  <c r="B7" i="1"/>
  <c r="B14" i="1" s="1"/>
  <c r="B10" i="1" l="1"/>
  <c r="B20" i="1"/>
  <c r="B17" i="1"/>
  <c r="B16" i="1"/>
  <c r="B12" i="1"/>
</calcChain>
</file>

<file path=xl/sharedStrings.xml><?xml version="1.0" encoding="utf-8"?>
<sst xmlns="http://schemas.openxmlformats.org/spreadsheetml/2006/main" count="42" uniqueCount="42">
  <si>
    <t>CtrToSide</t>
  </si>
  <si>
    <t>CtrlWidth</t>
  </si>
  <si>
    <t>Gap</t>
  </si>
  <si>
    <t>FanPanelWidth</t>
  </si>
  <si>
    <t>fanBoxwidth</t>
  </si>
  <si>
    <t>IrPanelWidth</t>
  </si>
  <si>
    <t>Hanger edge to side</t>
  </si>
  <si>
    <t>HoodWidth</t>
  </si>
  <si>
    <t>it should be to Right side</t>
  </si>
  <si>
    <t xml:space="preserve">            double WidthFanAccessPanel = </t>
  </si>
  <si>
    <t xml:space="preserve">            double widthFanBracket = </t>
  </si>
  <si>
    <t xml:space="preserve">            double widthIRPanel = </t>
  </si>
  <si>
    <t xml:space="preserve">            double WidthHanger =</t>
  </si>
  <si>
    <t xml:space="preserve">            double gapBetweenPanels = </t>
  </si>
  <si>
    <t>ImarvelType (8,1, 2)</t>
  </si>
  <si>
    <t>WidthMarvelAccessPanel</t>
  </si>
  <si>
    <t>widthMarvelBracket</t>
  </si>
  <si>
    <t>Pos1Hanger</t>
  </si>
  <si>
    <t>distFanMoveToAvoidIR = widthIRPanel / 2 + gapBetweenPanels + WidthFanAccessPanel</t>
  </si>
  <si>
    <t>RealroomThatNeededWhenBetweenHangerAndIRpanel = WidthHanger / 2 + widthMarvelBracket / 2 + WidthMarvelAccessPanel / 2 + widthIRPanel / 2 + gapBetweenPanels * 2</t>
  </si>
  <si>
    <t>realroomHangerSide = WidthHanger / 2 + widthMarvelBracket / 2 + gapBetweenPanels</t>
  </si>
  <si>
    <t>realroomIrside = WidthMarvelAccessPanel / 2 + widthIRPanel / 2 + gapBetweenPanels;</t>
  </si>
  <si>
    <t>realroomNeededForFanBetweenIrAndHanger = widthIRPanel / 2 + gapBetweenPanels * 2 + WidthFanAccessPanel / 2 + widthFanBracket / 2 + WidthHanger / 2;</t>
  </si>
  <si>
    <t>MinMarvelCenterToFanWithWireConnBetween = widthMarvelBracket / 2 + 248 + 20;</t>
  </si>
  <si>
    <t>MinMarvelCenterToFanWithoutWireConnBetween = WidthMarvelAccessPanel / 2 + WidthFanAccessPanel / 2 + gapBetweenPanels;</t>
  </si>
  <si>
    <t xml:space="preserve"> MinFanToHanger = widthFanBracket / 2 + WidthHanger / 2 + gapBetweenPanels;</t>
  </si>
  <si>
    <t>MinFanToHoodEnd = widthFanBracket / 2 + WidthHanger / 2 + gapBetweenPanels+Pos1Hanger</t>
  </si>
  <si>
    <t>MiniMarvelCenterToHoodEnd</t>
  </si>
  <si>
    <t>MinMarveCenterToIRWithFanAndWireConnBetween = widthMarvelBracket / 2 + 248 + 20 + WidthFanAccessPanel / 2 + widthIRPanel / 2 + gapBetweenPanels;</t>
  </si>
  <si>
    <t>MinMarveCenterToIRWithFanAndWireConnBetweenForRightMarvel = WidthMarvelAccessPanel / 2 + gapBetweenPanels * 2 + WidthFanAccessPanel + widthIRPanel / 2;</t>
  </si>
  <si>
    <t>MiniMOIFFanCenterToSide</t>
  </si>
  <si>
    <t>MiniMOIFIrcenterToSide</t>
  </si>
  <si>
    <t>diffMOIF</t>
  </si>
  <si>
    <t xml:space="preserve"> </t>
  </si>
  <si>
    <t>Diff MIF</t>
  </si>
  <si>
    <t>MiniMFIIrCenterToSide</t>
  </si>
  <si>
    <t>MiniMIFIrcenterToSide</t>
  </si>
  <si>
    <t>Diff MFI</t>
  </si>
  <si>
    <t>DiffMin</t>
  </si>
  <si>
    <t>MFI</t>
  </si>
  <si>
    <t>MIF</t>
  </si>
  <si>
    <t>MOIF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</si>
</sst>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2" fillId="4" borderId="2" applyNumberFormat="0" applyFon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3" xfId="1" applyBorder="1"/>
    <xf numFmtId="0" fontId="3" fillId="3" borderId="1" xfId="2"/>
    <xf numFmtId="0" fontId="0" fillId="4" borderId="2" xfId="3" applyFont="1"/>
    <xf numFmtId="0" fontId="4" fillId="5" borderId="1" xfId="4" applyBorder="1"/>
    <xf numFmtId="0" fontId="4" fillId="5" borderId="2" xfId="4" applyBorder="1"/>
    <xf numFmtId="0" fontId="4" fillId="5" borderId="3" xfId="4" applyBorder="1"/>
  </cellXfs>
  <cellStyles count="5">
    <cellStyle name="Accent1" xfId="4" builtinId="29"/>
    <cellStyle name="Calculation" xfId="2" builtinId="22"/>
    <cellStyle name="Good" xfId="1" builtinId="26"/>
    <cellStyle name="Normal" xfId="0" builtinId="0"/>
    <cellStyle name="Note" xfId="3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B090-02E5-42E1-80A8-69F8F7B09616}">
  <dimension ref="A1:M43"/>
  <sheetViews>
    <sheetView tabSelected="1" topLeftCell="A13" workbookViewId="0">
      <selection activeCell="B32" sqref="B32"/>
    </sheetView>
  </sheetViews>
  <sheetFormatPr defaultRowHeight="15" x14ac:dyDescent="0.25"/>
  <cols>
    <col min="1" max="1" width="73.85546875" customWidth="1"/>
    <col min="3" max="3" width="15.140625" customWidth="1"/>
    <col min="4" max="4" width="23" customWidth="1"/>
    <col min="5" max="5" width="18.28515625" customWidth="1"/>
    <col min="6" max="6" width="21.85546875" customWidth="1"/>
    <col min="7" max="7" width="12.28515625" customWidth="1"/>
    <col min="8" max="8" width="21.5703125" customWidth="1"/>
    <col min="9" max="9" width="12" customWidth="1"/>
    <col min="13" max="13" width="32.28515625" customWidth="1"/>
    <col min="14" max="14" width="24.28515625" customWidth="1"/>
  </cols>
  <sheetData>
    <row r="1" spans="1:2" x14ac:dyDescent="0.25">
      <c r="A1" t="s">
        <v>9</v>
      </c>
      <c r="B1">
        <v>308</v>
      </c>
    </row>
    <row r="2" spans="1:2" x14ac:dyDescent="0.25">
      <c r="A2" t="s">
        <v>10</v>
      </c>
      <c r="B2">
        <v>257</v>
      </c>
    </row>
    <row r="3" spans="1:2" x14ac:dyDescent="0.25">
      <c r="A3" t="s">
        <v>11</v>
      </c>
      <c r="B3">
        <v>131</v>
      </c>
    </row>
    <row r="4" spans="1:2" x14ac:dyDescent="0.25">
      <c r="A4" t="s">
        <v>12</v>
      </c>
      <c r="B4">
        <v>100</v>
      </c>
    </row>
    <row r="5" spans="1:2" x14ac:dyDescent="0.25">
      <c r="A5" t="s">
        <v>13</v>
      </c>
      <c r="B5">
        <v>5</v>
      </c>
    </row>
    <row r="6" spans="1:2" x14ac:dyDescent="0.25">
      <c r="A6" t="s">
        <v>14</v>
      </c>
      <c r="B6" s="1">
        <v>2</v>
      </c>
    </row>
    <row r="7" spans="1:2" x14ac:dyDescent="0.25">
      <c r="A7" t="s">
        <v>15</v>
      </c>
      <c r="B7">
        <f>IF(B6=2,658.6,IF(B6=1,557,525))</f>
        <v>658.6</v>
      </c>
    </row>
    <row r="8" spans="1:2" x14ac:dyDescent="0.25">
      <c r="A8" t="s">
        <v>16</v>
      </c>
      <c r="B8">
        <f>IF(B6=2,596.9,IF(B6=1,495.3,425.4))</f>
        <v>596.9</v>
      </c>
    </row>
    <row r="9" spans="1:2" x14ac:dyDescent="0.25">
      <c r="A9" t="s">
        <v>17</v>
      </c>
      <c r="B9">
        <v>89</v>
      </c>
    </row>
    <row r="10" spans="1:2" x14ac:dyDescent="0.25">
      <c r="A10" t="s">
        <v>27</v>
      </c>
      <c r="B10">
        <f>B9+B4/2+B8/2</f>
        <v>437.45</v>
      </c>
    </row>
    <row r="11" spans="1:2" x14ac:dyDescent="0.25">
      <c r="A11" t="s">
        <v>18</v>
      </c>
      <c r="B11">
        <f>B3/2+B5+B1/2</f>
        <v>224.5</v>
      </c>
    </row>
    <row r="12" spans="1:2" x14ac:dyDescent="0.25">
      <c r="A12" t="s">
        <v>19</v>
      </c>
      <c r="B12">
        <f>B4/2+B8/2+B7/2+B3/2+B5*2</f>
        <v>753.25</v>
      </c>
    </row>
    <row r="13" spans="1:2" x14ac:dyDescent="0.25">
      <c r="A13" t="s">
        <v>20</v>
      </c>
      <c r="B13">
        <f>B4/2+B8/2+B5</f>
        <v>353.45</v>
      </c>
    </row>
    <row r="14" spans="1:2" x14ac:dyDescent="0.25">
      <c r="A14" t="s">
        <v>21</v>
      </c>
      <c r="B14">
        <f>B7/2+B3/2+B5</f>
        <v>399.8</v>
      </c>
    </row>
    <row r="15" spans="1:2" x14ac:dyDescent="0.25">
      <c r="A15" t="s">
        <v>22</v>
      </c>
      <c r="B15">
        <f>B3/2+B5+B1/2+B2/2+B4/2</f>
        <v>403</v>
      </c>
    </row>
    <row r="16" spans="1:2" x14ac:dyDescent="0.25">
      <c r="A16" t="s">
        <v>23</v>
      </c>
      <c r="B16">
        <f>B8/2+248+20</f>
        <v>566.45000000000005</v>
      </c>
    </row>
    <row r="17" spans="1:13" x14ac:dyDescent="0.25">
      <c r="A17" t="s">
        <v>24</v>
      </c>
      <c r="B17">
        <f>B7/2+B1/2+B5</f>
        <v>488.3</v>
      </c>
    </row>
    <row r="18" spans="1:13" x14ac:dyDescent="0.25">
      <c r="A18" t="s">
        <v>25</v>
      </c>
      <c r="B18">
        <f>B2/2+B4/2+5</f>
        <v>183.5</v>
      </c>
    </row>
    <row r="19" spans="1:13" x14ac:dyDescent="0.25">
      <c r="A19" t="s">
        <v>26</v>
      </c>
      <c r="B19">
        <f>B18+B9</f>
        <v>272.5</v>
      </c>
      <c r="D19" t="s">
        <v>0</v>
      </c>
      <c r="E19">
        <v>113.15</v>
      </c>
    </row>
    <row r="20" spans="1:13" x14ac:dyDescent="0.25">
      <c r="A20" t="s">
        <v>28</v>
      </c>
      <c r="B20">
        <f>B8/2+248+20+B1/2+B3/2+B5</f>
        <v>790.95</v>
      </c>
      <c r="D20" t="s">
        <v>1</v>
      </c>
      <c r="E20">
        <v>658.6</v>
      </c>
    </row>
    <row r="21" spans="1:13" x14ac:dyDescent="0.25">
      <c r="A21" t="s">
        <v>29</v>
      </c>
      <c r="B21">
        <f>B7/2+B5*2+B1+B3/2</f>
        <v>712.8</v>
      </c>
      <c r="D21" t="s">
        <v>2</v>
      </c>
      <c r="E21">
        <v>5</v>
      </c>
    </row>
    <row r="22" spans="1:13" x14ac:dyDescent="0.25">
      <c r="D22" t="s">
        <v>3</v>
      </c>
      <c r="E22">
        <v>308</v>
      </c>
    </row>
    <row r="23" spans="1:13" x14ac:dyDescent="0.25">
      <c r="D23" t="s">
        <v>4</v>
      </c>
      <c r="E23">
        <v>220.65</v>
      </c>
    </row>
    <row r="24" spans="1:13" x14ac:dyDescent="0.25">
      <c r="D24" t="s">
        <v>5</v>
      </c>
      <c r="E24">
        <v>131</v>
      </c>
    </row>
    <row r="25" spans="1:13" x14ac:dyDescent="0.25">
      <c r="D25" t="s">
        <v>6</v>
      </c>
      <c r="E25">
        <v>139</v>
      </c>
    </row>
    <row r="28" spans="1:13" x14ac:dyDescent="0.25">
      <c r="E28" t="s">
        <v>33</v>
      </c>
      <c r="F28" t="s">
        <v>39</v>
      </c>
      <c r="H28" t="s">
        <v>40</v>
      </c>
      <c r="J28" t="s">
        <v>41</v>
      </c>
    </row>
    <row r="29" spans="1:13" x14ac:dyDescent="0.25">
      <c r="D29" t="s">
        <v>7</v>
      </c>
      <c r="E29" t="s">
        <v>8</v>
      </c>
      <c r="F29" t="s">
        <v>35</v>
      </c>
      <c r="G29" t="s">
        <v>37</v>
      </c>
      <c r="H29" t="s">
        <v>36</v>
      </c>
      <c r="I29" t="s">
        <v>34</v>
      </c>
      <c r="J29" t="s">
        <v>30</v>
      </c>
      <c r="K29" t="s">
        <v>31</v>
      </c>
      <c r="L29" t="s">
        <v>32</v>
      </c>
      <c r="M29" t="s">
        <v>38</v>
      </c>
    </row>
    <row r="30" spans="1:13" x14ac:dyDescent="0.25">
      <c r="D30">
        <v>48</v>
      </c>
      <c r="E30">
        <f>((D30*25.4-28.8*2)/2+28.8)/25.4</f>
        <v>23.999999999999996</v>
      </c>
      <c r="F30">
        <f>(B10+B17+B11)/25.4</f>
        <v>45.285433070866141</v>
      </c>
      <c r="G30" s="2">
        <f>ABS(E30-F30)</f>
        <v>21.285433070866144</v>
      </c>
      <c r="H30">
        <f>(B10+B14)/25.4</f>
        <v>32.962598425196852</v>
      </c>
      <c r="I30" s="3">
        <f>ABS(H30-E30)</f>
        <v>8.9625984251968553</v>
      </c>
      <c r="J30">
        <f>D30-$B$19/25.4</f>
        <v>37.271653543307082</v>
      </c>
      <c r="K30">
        <f>J30-$B$11/25.4</f>
        <v>28.433070866141726</v>
      </c>
      <c r="L30" s="4">
        <f>ABS(K30-E30)</f>
        <v>4.4330708661417297</v>
      </c>
      <c r="M30">
        <f>MIN(L30,I30,G30)</f>
        <v>4.4330708661417297</v>
      </c>
    </row>
    <row r="31" spans="1:13" x14ac:dyDescent="0.25">
      <c r="D31">
        <v>49</v>
      </c>
      <c r="E31">
        <f>(3*(D31*25.4-28.8*2)/4+28.8)/25.4</f>
        <v>36.183070866141733</v>
      </c>
      <c r="F31">
        <f>F30</f>
        <v>45.285433070866141</v>
      </c>
      <c r="G31" s="2">
        <f t="shared" ref="G31:G43" si="0">ABS(E31-F31)</f>
        <v>9.1023622047244075</v>
      </c>
      <c r="H31">
        <f>H30</f>
        <v>32.962598425196852</v>
      </c>
      <c r="I31" s="5">
        <f t="shared" ref="I31:I43" si="1">ABS(H31-E31)</f>
        <v>3.2204724409448815</v>
      </c>
      <c r="J31">
        <f>D31-$B$19/25.4</f>
        <v>38.271653543307082</v>
      </c>
      <c r="K31">
        <f t="shared" ref="K31:K43" si="2">J31-$B$11/25.4</f>
        <v>29.433070866141726</v>
      </c>
      <c r="L31" s="4">
        <f>ABS(K31-E31)</f>
        <v>6.7500000000000071</v>
      </c>
      <c r="M31">
        <f t="shared" ref="M31:M43" si="3">MIN(L31,I31,G31)</f>
        <v>3.2204724409448815</v>
      </c>
    </row>
    <row r="32" spans="1:13" x14ac:dyDescent="0.25">
      <c r="D32">
        <v>50</v>
      </c>
      <c r="E32">
        <f>(3*(D32*25.4-28.8*2)/4+28.8)/25.4</f>
        <v>36.933070866141733</v>
      </c>
      <c r="F32">
        <f t="shared" ref="F32:F43" si="4">F31</f>
        <v>45.285433070866141</v>
      </c>
      <c r="G32" s="2">
        <f t="shared" si="0"/>
        <v>8.3523622047244075</v>
      </c>
      <c r="H32">
        <f t="shared" ref="H32:H43" si="5">H31</f>
        <v>32.962598425196852</v>
      </c>
      <c r="I32" s="5">
        <f t="shared" si="1"/>
        <v>3.9704724409448815</v>
      </c>
      <c r="J32">
        <f>D32-$B$19/25.4</f>
        <v>39.271653543307082</v>
      </c>
      <c r="K32">
        <f t="shared" si="2"/>
        <v>30.433070866141726</v>
      </c>
      <c r="L32" s="4">
        <f>ABS(K32-E32)</f>
        <v>6.5000000000000071</v>
      </c>
      <c r="M32">
        <f t="shared" si="3"/>
        <v>3.9704724409448815</v>
      </c>
    </row>
    <row r="33" spans="4:13" x14ac:dyDescent="0.25">
      <c r="D33">
        <v>51</v>
      </c>
      <c r="E33">
        <f>(3*(D33*25.4-28.8*2)/4+28.8)/25.4</f>
        <v>37.683070866141726</v>
      </c>
      <c r="F33">
        <f t="shared" si="4"/>
        <v>45.285433070866141</v>
      </c>
      <c r="G33" s="2">
        <f t="shared" si="0"/>
        <v>7.6023622047244146</v>
      </c>
      <c r="H33">
        <f t="shared" si="5"/>
        <v>32.962598425196852</v>
      </c>
      <c r="I33" s="5">
        <f t="shared" si="1"/>
        <v>4.7204724409448744</v>
      </c>
      <c r="J33">
        <f>D33-$B$19/25.4</f>
        <v>40.271653543307082</v>
      </c>
      <c r="K33">
        <f t="shared" si="2"/>
        <v>31.433070866141726</v>
      </c>
      <c r="L33" s="4">
        <f>ABS(K33-E33)</f>
        <v>6.25</v>
      </c>
      <c r="M33">
        <f t="shared" si="3"/>
        <v>4.7204724409448744</v>
      </c>
    </row>
    <row r="34" spans="4:13" x14ac:dyDescent="0.25">
      <c r="D34">
        <v>52</v>
      </c>
      <c r="E34">
        <f>(3*(D34*25.4-28.8*2)/4+28.8)/25.4</f>
        <v>38.433070866141733</v>
      </c>
      <c r="F34">
        <f t="shared" si="4"/>
        <v>45.285433070866141</v>
      </c>
      <c r="G34" s="2">
        <f t="shared" si="0"/>
        <v>6.8523622047244075</v>
      </c>
      <c r="H34">
        <f t="shared" si="5"/>
        <v>32.962598425196852</v>
      </c>
      <c r="I34" s="5">
        <f t="shared" si="1"/>
        <v>5.4704724409448815</v>
      </c>
      <c r="J34">
        <f>D34-$B$19/25.4</f>
        <v>41.271653543307082</v>
      </c>
      <c r="K34">
        <f t="shared" si="2"/>
        <v>32.433070866141726</v>
      </c>
      <c r="L34" s="4">
        <f>ABS(K34-E34)</f>
        <v>6.0000000000000071</v>
      </c>
      <c r="M34">
        <f t="shared" si="3"/>
        <v>5.4704724409448815</v>
      </c>
    </row>
    <row r="35" spans="4:13" x14ac:dyDescent="0.25">
      <c r="D35">
        <v>53</v>
      </c>
      <c r="E35">
        <f>(3*(D35*25.4-28.8*2)/4+28.8)/25.4</f>
        <v>39.183070866141733</v>
      </c>
      <c r="F35">
        <f t="shared" si="4"/>
        <v>45.285433070866141</v>
      </c>
      <c r="G35" s="2">
        <f t="shared" si="0"/>
        <v>6.1023622047244075</v>
      </c>
      <c r="H35">
        <f t="shared" si="5"/>
        <v>32.962598425196852</v>
      </c>
      <c r="I35" s="3">
        <f t="shared" si="1"/>
        <v>6.2204724409448815</v>
      </c>
      <c r="J35">
        <f>D35-$B$19/25.4</f>
        <v>42.271653543307082</v>
      </c>
      <c r="K35">
        <f t="shared" si="2"/>
        <v>33.433070866141726</v>
      </c>
      <c r="L35" s="6">
        <f>ABS(K35-E35)</f>
        <v>5.7500000000000071</v>
      </c>
      <c r="M35">
        <f t="shared" si="3"/>
        <v>5.7500000000000071</v>
      </c>
    </row>
    <row r="36" spans="4:13" x14ac:dyDescent="0.25">
      <c r="D36">
        <v>54</v>
      </c>
      <c r="E36">
        <f>(3*(D36*25.4-28.8*2)/4+28.8)/25.4</f>
        <v>39.933070866141733</v>
      </c>
      <c r="F36">
        <f t="shared" si="4"/>
        <v>45.285433070866141</v>
      </c>
      <c r="G36" s="7">
        <f t="shared" si="0"/>
        <v>5.3523622047244075</v>
      </c>
      <c r="H36">
        <f t="shared" si="5"/>
        <v>32.962598425196852</v>
      </c>
      <c r="I36" s="3">
        <f t="shared" si="1"/>
        <v>6.9704724409448815</v>
      </c>
      <c r="J36">
        <f>D36-$B$19/25.4</f>
        <v>43.271653543307082</v>
      </c>
      <c r="K36">
        <f t="shared" si="2"/>
        <v>34.433070866141726</v>
      </c>
      <c r="L36" s="4">
        <f>ABS(K36-E36)</f>
        <v>5.5000000000000071</v>
      </c>
      <c r="M36">
        <f t="shared" si="3"/>
        <v>5.3523622047244075</v>
      </c>
    </row>
    <row r="37" spans="4:13" x14ac:dyDescent="0.25">
      <c r="D37">
        <v>55</v>
      </c>
      <c r="E37">
        <f>(3*(D37*25.4-28.8*2)/4+28.8)/25.4</f>
        <v>40.68307086614174</v>
      </c>
      <c r="F37">
        <f t="shared" si="4"/>
        <v>45.285433070866141</v>
      </c>
      <c r="G37" s="7">
        <f t="shared" si="0"/>
        <v>4.6023622047244004</v>
      </c>
      <c r="H37">
        <f t="shared" si="5"/>
        <v>32.962598425196852</v>
      </c>
      <c r="I37" s="3">
        <f t="shared" si="1"/>
        <v>7.7204724409448886</v>
      </c>
      <c r="J37">
        <f>D37-$B$19/25.4</f>
        <v>44.271653543307082</v>
      </c>
      <c r="K37">
        <f t="shared" si="2"/>
        <v>35.433070866141726</v>
      </c>
      <c r="L37" s="4">
        <f>ABS(K37-E37)</f>
        <v>5.2500000000000142</v>
      </c>
      <c r="M37">
        <f t="shared" si="3"/>
        <v>4.6023622047244004</v>
      </c>
    </row>
    <row r="38" spans="4:13" x14ac:dyDescent="0.25">
      <c r="D38">
        <v>56</v>
      </c>
      <c r="E38">
        <f>(3*(D38*25.4-28.8*2)/4+28.8)/25.4</f>
        <v>41.433070866141726</v>
      </c>
      <c r="F38">
        <f t="shared" si="4"/>
        <v>45.285433070866141</v>
      </c>
      <c r="G38" s="7">
        <f t="shared" si="0"/>
        <v>3.8523622047244146</v>
      </c>
      <c r="H38">
        <f t="shared" si="5"/>
        <v>32.962598425196852</v>
      </c>
      <c r="I38" s="3">
        <f t="shared" si="1"/>
        <v>8.4704724409448744</v>
      </c>
      <c r="J38">
        <f>D38-$B$19/25.4</f>
        <v>45.271653543307082</v>
      </c>
      <c r="K38">
        <f t="shared" si="2"/>
        <v>36.433070866141726</v>
      </c>
      <c r="L38" s="4">
        <f>ABS(K38-E38)</f>
        <v>5</v>
      </c>
      <c r="M38">
        <f t="shared" si="3"/>
        <v>3.8523622047244146</v>
      </c>
    </row>
    <row r="39" spans="4:13" x14ac:dyDescent="0.25">
      <c r="D39">
        <v>57</v>
      </c>
      <c r="E39">
        <f>(3*(D39*25.4-28.8*2)/4+28.8)/25.4</f>
        <v>42.183070866141733</v>
      </c>
      <c r="F39">
        <f t="shared" si="4"/>
        <v>45.285433070866141</v>
      </c>
      <c r="G39" s="7">
        <f t="shared" si="0"/>
        <v>3.1023622047244075</v>
      </c>
      <c r="H39">
        <f t="shared" si="5"/>
        <v>32.962598425196852</v>
      </c>
      <c r="I39" s="3">
        <f t="shared" si="1"/>
        <v>9.2204724409448815</v>
      </c>
      <c r="J39">
        <f>D39-$B$19/25.4</f>
        <v>46.271653543307082</v>
      </c>
      <c r="K39">
        <f t="shared" si="2"/>
        <v>37.433070866141726</v>
      </c>
      <c r="L39" s="4">
        <f>ABS(K39-E39)</f>
        <v>4.7500000000000071</v>
      </c>
      <c r="M39">
        <f t="shared" si="3"/>
        <v>3.1023622047244075</v>
      </c>
    </row>
    <row r="40" spans="4:13" x14ac:dyDescent="0.25">
      <c r="D40">
        <v>58</v>
      </c>
      <c r="E40">
        <f>(3*(D40*25.4-28.8*2)/4+28.8)/25.4</f>
        <v>42.933070866141726</v>
      </c>
      <c r="F40">
        <f t="shared" si="4"/>
        <v>45.285433070866141</v>
      </c>
      <c r="G40" s="7">
        <f t="shared" si="0"/>
        <v>2.3523622047244146</v>
      </c>
      <c r="H40">
        <f t="shared" si="5"/>
        <v>32.962598425196852</v>
      </c>
      <c r="I40" s="3">
        <f t="shared" si="1"/>
        <v>9.9704724409448744</v>
      </c>
      <c r="J40">
        <f>D40-$B$19/25.4</f>
        <v>47.271653543307082</v>
      </c>
      <c r="K40">
        <f t="shared" si="2"/>
        <v>38.433070866141726</v>
      </c>
      <c r="L40" s="4">
        <f>ABS(K40-E40)</f>
        <v>4.5</v>
      </c>
      <c r="M40">
        <f t="shared" si="3"/>
        <v>2.3523622047244146</v>
      </c>
    </row>
    <row r="41" spans="4:13" x14ac:dyDescent="0.25">
      <c r="D41">
        <v>59</v>
      </c>
      <c r="E41">
        <f>(3*(D41*25.4-28.8*2)/4+28.8)/25.4</f>
        <v>43.683070866141733</v>
      </c>
      <c r="F41">
        <f t="shared" si="4"/>
        <v>45.285433070866141</v>
      </c>
      <c r="G41" s="7">
        <f t="shared" si="0"/>
        <v>1.6023622047244075</v>
      </c>
      <c r="H41">
        <f t="shared" si="5"/>
        <v>32.962598425196852</v>
      </c>
      <c r="I41" s="3">
        <f t="shared" si="1"/>
        <v>10.720472440944881</v>
      </c>
      <c r="J41">
        <f>D41-$B$19/25.4</f>
        <v>48.271653543307082</v>
      </c>
      <c r="K41">
        <f t="shared" si="2"/>
        <v>39.433070866141726</v>
      </c>
      <c r="L41" s="4">
        <f>ABS(K41-E41)</f>
        <v>4.2500000000000071</v>
      </c>
      <c r="M41">
        <f t="shared" si="3"/>
        <v>1.6023622047244075</v>
      </c>
    </row>
    <row r="42" spans="4:13" x14ac:dyDescent="0.25">
      <c r="D42">
        <v>60</v>
      </c>
      <c r="E42">
        <f>(3*(D42*25.4-28.8*2)/4+28.8)/25.4</f>
        <v>44.43307086614174</v>
      </c>
      <c r="F42">
        <f t="shared" si="4"/>
        <v>45.285433070866141</v>
      </c>
      <c r="G42" s="7">
        <f t="shared" si="0"/>
        <v>0.85236220472440039</v>
      </c>
      <c r="H42">
        <f t="shared" si="5"/>
        <v>32.962598425196852</v>
      </c>
      <c r="I42" s="3">
        <f t="shared" si="1"/>
        <v>11.470472440944889</v>
      </c>
      <c r="J42">
        <f>D42-$B$19/25.4</f>
        <v>49.271653543307082</v>
      </c>
      <c r="K42">
        <f t="shared" si="2"/>
        <v>40.433070866141726</v>
      </c>
      <c r="L42" s="4">
        <f>ABS(K42-E42)</f>
        <v>4.0000000000000142</v>
      </c>
      <c r="M42">
        <f t="shared" si="3"/>
        <v>0.85236220472440039</v>
      </c>
    </row>
    <row r="43" spans="4:13" x14ac:dyDescent="0.25">
      <c r="D43">
        <v>61</v>
      </c>
      <c r="E43">
        <f>(3*(D43*25.4-28.8*2)/4+28.8)/25.4</f>
        <v>45.183070866141726</v>
      </c>
      <c r="F43">
        <f t="shared" si="4"/>
        <v>45.285433070866141</v>
      </c>
      <c r="G43" s="7">
        <f t="shared" si="0"/>
        <v>0.1023622047244146</v>
      </c>
      <c r="H43">
        <f t="shared" si="5"/>
        <v>32.962598425196852</v>
      </c>
      <c r="I43" s="3">
        <f t="shared" si="1"/>
        <v>12.220472440944874</v>
      </c>
      <c r="J43">
        <f>D43-$B$19/25.4</f>
        <v>50.271653543307082</v>
      </c>
      <c r="K43">
        <f t="shared" si="2"/>
        <v>41.433070866141726</v>
      </c>
      <c r="L43" s="4">
        <f>ABS(K43-E43)</f>
        <v>3.75</v>
      </c>
      <c r="M43">
        <f t="shared" si="3"/>
        <v>0.1023622047244146</v>
      </c>
    </row>
  </sheetData>
  <conditionalFormatting sqref="G30:G43">
    <cfRule type="cellIs" dxfId="2" priority="2" operator="equal">
      <formula>$M$30</formula>
    </cfRule>
  </conditionalFormatting>
  <conditionalFormatting sqref="G33">
    <cfRule type="cellIs" dxfId="0" priority="1" operator="equal">
      <formula>$M$33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Luo</dc:creator>
  <cp:lastModifiedBy>Justin Luo</cp:lastModifiedBy>
  <dcterms:created xsi:type="dcterms:W3CDTF">2021-02-02T20:50:44Z</dcterms:created>
  <dcterms:modified xsi:type="dcterms:W3CDTF">2021-02-04T16:35:50Z</dcterms:modified>
</cp:coreProperties>
</file>